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8335" windowHeight="1221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F1075" i="1"/>
  <c r="G1074"/>
  <c r="H1075" s="1"/>
  <c r="F1074"/>
  <c r="H1073"/>
  <c r="F1073"/>
  <c r="F1072"/>
  <c r="F1071"/>
  <c r="G1070"/>
  <c r="H1071" s="1"/>
  <c r="F1070"/>
  <c r="F1069"/>
  <c r="F1068"/>
  <c r="F1067"/>
  <c r="F1065"/>
  <c r="G1064"/>
  <c r="F1064"/>
  <c r="F1063"/>
  <c r="G1062"/>
  <c r="G1066" s="1"/>
  <c r="F1062"/>
  <c r="G1061"/>
  <c r="G1065" s="1"/>
  <c r="F1061"/>
  <c r="F1060"/>
  <c r="F1059"/>
  <c r="F1058"/>
  <c r="G1057"/>
  <c r="F1057"/>
  <c r="F1056"/>
  <c r="F1055"/>
  <c r="G1054"/>
  <c r="F1054"/>
  <c r="G1053"/>
  <c r="F1053"/>
  <c r="G1052"/>
  <c r="F1052"/>
  <c r="G1051"/>
  <c r="F1051"/>
  <c r="G1050"/>
  <c r="F1050"/>
  <c r="F1049"/>
  <c r="G1048"/>
  <c r="F1048"/>
  <c r="G1047"/>
  <c r="F1047"/>
  <c r="G1046"/>
  <c r="F1046"/>
  <c r="G1045"/>
  <c r="F1045"/>
  <c r="G1044"/>
  <c r="F1044"/>
  <c r="G1043"/>
  <c r="F1043"/>
  <c r="G1042"/>
  <c r="F1042"/>
  <c r="G1041"/>
  <c r="F1041"/>
  <c r="G1040"/>
  <c r="F1040"/>
  <c r="F1039"/>
  <c r="F1038"/>
  <c r="G1037"/>
  <c r="H1038" s="1"/>
  <c r="F1037"/>
  <c r="F1036"/>
  <c r="F1035"/>
  <c r="F1034"/>
  <c r="F1033"/>
  <c r="F1032"/>
  <c r="H1031"/>
  <c r="F1031"/>
  <c r="H1030"/>
  <c r="F1030"/>
  <c r="H1029"/>
  <c r="F1029"/>
  <c r="H1028"/>
  <c r="F1028"/>
  <c r="H1027"/>
  <c r="F1027"/>
  <c r="H1026"/>
  <c r="F1026"/>
  <c r="H1025"/>
  <c r="F1025"/>
  <c r="H1024"/>
  <c r="F1024"/>
  <c r="H1023"/>
  <c r="F1023"/>
  <c r="H1022"/>
  <c r="F1022"/>
  <c r="H1021"/>
  <c r="F1021"/>
  <c r="G1020"/>
  <c r="F1020"/>
  <c r="G1019"/>
  <c r="G1033" s="1"/>
  <c r="F1019"/>
  <c r="G1018"/>
  <c r="F1018"/>
  <c r="G1017"/>
  <c r="F1017"/>
  <c r="G1016"/>
  <c r="F1016"/>
  <c r="G1015"/>
  <c r="F1015"/>
  <c r="G1014"/>
  <c r="F1014"/>
  <c r="H1013"/>
  <c r="F1013"/>
  <c r="F986"/>
  <c r="F985"/>
  <c r="F984"/>
  <c r="G983"/>
  <c r="F983"/>
  <c r="G982"/>
  <c r="F982"/>
  <c r="G981"/>
  <c r="F981"/>
  <c r="G980"/>
  <c r="F980"/>
  <c r="G979"/>
  <c r="F979"/>
  <c r="G978"/>
  <c r="F978"/>
  <c r="G977"/>
  <c r="F977"/>
  <c r="G976"/>
  <c r="F976"/>
  <c r="G975"/>
  <c r="F975"/>
  <c r="G974"/>
  <c r="F974"/>
  <c r="G973"/>
  <c r="F973"/>
  <c r="F972"/>
  <c r="G971"/>
  <c r="F971"/>
  <c r="G970"/>
  <c r="F970"/>
  <c r="G969"/>
  <c r="F969"/>
  <c r="G968"/>
  <c r="F968"/>
  <c r="G967"/>
  <c r="F967"/>
  <c r="G966"/>
  <c r="F966"/>
  <c r="G965"/>
  <c r="F965"/>
  <c r="G964"/>
  <c r="F964"/>
  <c r="G963"/>
  <c r="F963"/>
  <c r="G962"/>
  <c r="F962"/>
  <c r="G961"/>
  <c r="F961"/>
  <c r="G960"/>
  <c r="F960"/>
  <c r="G959"/>
  <c r="F959"/>
  <c r="G958"/>
  <c r="F958"/>
  <c r="G957"/>
  <c r="F957"/>
  <c r="G956"/>
  <c r="F956"/>
  <c r="G955"/>
  <c r="F955"/>
  <c r="G954"/>
  <c r="F954"/>
  <c r="G953"/>
  <c r="F953"/>
  <c r="G952"/>
  <c r="F952"/>
  <c r="G951"/>
  <c r="F951"/>
  <c r="G950"/>
  <c r="F950"/>
  <c r="F949"/>
  <c r="F948"/>
  <c r="F947"/>
  <c r="G946"/>
  <c r="H949" s="1"/>
  <c r="F946"/>
  <c r="F934"/>
  <c r="F933"/>
  <c r="F932"/>
  <c r="F931"/>
  <c r="G930"/>
  <c r="G933" s="1"/>
  <c r="H934" s="1"/>
  <c r="F930"/>
  <c r="F929"/>
  <c r="G928"/>
  <c r="H929" s="1"/>
  <c r="F928"/>
  <c r="F927"/>
  <c r="F926"/>
  <c r="F925"/>
  <c r="F923"/>
  <c r="G922"/>
  <c r="F922"/>
  <c r="F921"/>
  <c r="G920"/>
  <c r="F920"/>
  <c r="G919"/>
  <c r="F919"/>
  <c r="G918"/>
  <c r="G923" s="1"/>
  <c r="F918"/>
  <c r="F917"/>
  <c r="F916"/>
  <c r="F915"/>
  <c r="G914"/>
  <c r="F914"/>
  <c r="F913"/>
  <c r="F912"/>
  <c r="G911"/>
  <c r="F911"/>
  <c r="G910"/>
  <c r="F910"/>
  <c r="G909"/>
  <c r="F909"/>
  <c r="G908"/>
  <c r="F908"/>
  <c r="G907"/>
  <c r="F907"/>
  <c r="G906"/>
  <c r="F906"/>
  <c r="G905"/>
  <c r="F905"/>
  <c r="G904"/>
  <c r="F904"/>
  <c r="G903"/>
  <c r="F903"/>
  <c r="G902"/>
  <c r="F902"/>
  <c r="G901"/>
  <c r="F901"/>
  <c r="G900"/>
  <c r="F900"/>
  <c r="G899"/>
  <c r="F899"/>
  <c r="G898"/>
  <c r="F898"/>
  <c r="F897"/>
  <c r="H896"/>
  <c r="F896"/>
  <c r="G895"/>
  <c r="F895"/>
  <c r="F894"/>
  <c r="F893"/>
  <c r="F892"/>
  <c r="F891"/>
  <c r="F890"/>
  <c r="H889"/>
  <c r="F889"/>
  <c r="H888"/>
  <c r="F888"/>
  <c r="H887"/>
  <c r="F887"/>
  <c r="H886"/>
  <c r="F886"/>
  <c r="H885"/>
  <c r="F885"/>
  <c r="H884"/>
  <c r="F884"/>
  <c r="H883"/>
  <c r="F883"/>
  <c r="H882"/>
  <c r="F882"/>
  <c r="H881"/>
  <c r="F881"/>
  <c r="H880"/>
  <c r="F880"/>
  <c r="H879"/>
  <c r="F879"/>
  <c r="G878"/>
  <c r="F878"/>
  <c r="G877"/>
  <c r="F877"/>
  <c r="G876"/>
  <c r="F876"/>
  <c r="G875"/>
  <c r="F875"/>
  <c r="G874"/>
  <c r="F874"/>
  <c r="G873"/>
  <c r="F873"/>
  <c r="G872"/>
  <c r="G890" s="1"/>
  <c r="F872"/>
  <c r="H871"/>
  <c r="F871"/>
  <c r="F847"/>
  <c r="F846"/>
  <c r="F845"/>
  <c r="G844"/>
  <c r="F844"/>
  <c r="G843"/>
  <c r="F843"/>
  <c r="G842"/>
  <c r="F842"/>
  <c r="G841"/>
  <c r="F841"/>
  <c r="G840"/>
  <c r="F840"/>
  <c r="G839"/>
  <c r="F839"/>
  <c r="G838"/>
  <c r="F838"/>
  <c r="G837"/>
  <c r="F837"/>
  <c r="G836"/>
  <c r="F836"/>
  <c r="F835"/>
  <c r="G834"/>
  <c r="F834"/>
  <c r="G833"/>
  <c r="F833"/>
  <c r="G832"/>
  <c r="F832"/>
  <c r="G831"/>
  <c r="F831"/>
  <c r="G830"/>
  <c r="F830"/>
  <c r="G829"/>
  <c r="F829"/>
  <c r="G828"/>
  <c r="F828"/>
  <c r="G827"/>
  <c r="F827"/>
  <c r="G826"/>
  <c r="F826"/>
  <c r="G825"/>
  <c r="F825"/>
  <c r="G824"/>
  <c r="F824"/>
  <c r="G823"/>
  <c r="F823"/>
  <c r="G822"/>
  <c r="F822"/>
  <c r="G821"/>
  <c r="F821"/>
  <c r="G820"/>
  <c r="F820"/>
  <c r="G819"/>
  <c r="F819"/>
  <c r="G818"/>
  <c r="F818"/>
  <c r="G817"/>
  <c r="F817"/>
  <c r="G816"/>
  <c r="F816"/>
  <c r="G815"/>
  <c r="F815"/>
  <c r="G814"/>
  <c r="F814"/>
  <c r="F813"/>
  <c r="H812"/>
  <c r="F812"/>
  <c r="G811"/>
  <c r="F811"/>
  <c r="F810"/>
  <c r="F809"/>
  <c r="G808"/>
  <c r="H813" s="1"/>
  <c r="F808"/>
  <c r="F794"/>
  <c r="F793"/>
  <c r="G792"/>
  <c r="F792"/>
  <c r="F791"/>
  <c r="G790"/>
  <c r="G793" s="1"/>
  <c r="F790"/>
  <c r="H789"/>
  <c r="F789"/>
  <c r="F788"/>
  <c r="F787"/>
  <c r="F786"/>
  <c r="G785"/>
  <c r="H786" s="1"/>
  <c r="F785"/>
  <c r="F784"/>
  <c r="F783"/>
  <c r="F782"/>
  <c r="F780"/>
  <c r="G778"/>
  <c r="F778"/>
  <c r="F777"/>
  <c r="G776"/>
  <c r="F776"/>
  <c r="G775"/>
  <c r="F775"/>
  <c r="G774"/>
  <c r="G780" s="1"/>
  <c r="F774"/>
  <c r="G773"/>
  <c r="G779" s="1"/>
  <c r="F773"/>
  <c r="F772"/>
  <c r="F771"/>
  <c r="F770"/>
  <c r="G769"/>
  <c r="F769"/>
  <c r="F768"/>
  <c r="F767"/>
  <c r="G766"/>
  <c r="F766"/>
  <c r="G765"/>
  <c r="F765"/>
  <c r="G764"/>
  <c r="F764"/>
  <c r="G763"/>
  <c r="F763"/>
  <c r="G762"/>
  <c r="F762"/>
  <c r="G761"/>
  <c r="F761"/>
  <c r="G760"/>
  <c r="F760"/>
  <c r="G759"/>
  <c r="F759"/>
  <c r="G758"/>
  <c r="F758"/>
  <c r="G757"/>
  <c r="F757"/>
  <c r="G756"/>
  <c r="F756"/>
  <c r="G755"/>
  <c r="F755"/>
  <c r="G754"/>
  <c r="F754"/>
  <c r="G753"/>
  <c r="F753"/>
  <c r="G752"/>
  <c r="F752"/>
  <c r="F751"/>
  <c r="F750"/>
  <c r="G749"/>
  <c r="H750" s="1"/>
  <c r="F749"/>
  <c r="F748"/>
  <c r="F747"/>
  <c r="F746"/>
  <c r="G745"/>
  <c r="H746" s="1"/>
  <c r="F745"/>
  <c r="F744"/>
  <c r="H743"/>
  <c r="H744" s="1"/>
  <c r="F743"/>
  <c r="F742"/>
  <c r="F741"/>
  <c r="F740"/>
  <c r="F739"/>
  <c r="H738"/>
  <c r="F738"/>
  <c r="H737"/>
  <c r="F737"/>
  <c r="H736"/>
  <c r="F736"/>
  <c r="H735"/>
  <c r="F735"/>
  <c r="H734"/>
  <c r="F734"/>
  <c r="H733"/>
  <c r="F733"/>
  <c r="H732"/>
  <c r="F732"/>
  <c r="H731"/>
  <c r="F731"/>
  <c r="H730"/>
  <c r="F730"/>
  <c r="H729"/>
  <c r="F729"/>
  <c r="G728"/>
  <c r="F728"/>
  <c r="G727"/>
  <c r="F727"/>
  <c r="G726"/>
  <c r="F726"/>
  <c r="G725"/>
  <c r="F725"/>
  <c r="G724"/>
  <c r="F724"/>
  <c r="G723"/>
  <c r="F723"/>
  <c r="G722"/>
  <c r="F722"/>
  <c r="H721"/>
  <c r="F721"/>
  <c r="F694"/>
  <c r="F693"/>
  <c r="F692"/>
  <c r="G691"/>
  <c r="F691"/>
  <c r="G690"/>
  <c r="F690"/>
  <c r="G689"/>
  <c r="F689"/>
  <c r="G688"/>
  <c r="F688"/>
  <c r="G687"/>
  <c r="F687"/>
  <c r="G686"/>
  <c r="F686"/>
  <c r="G685"/>
  <c r="F685"/>
  <c r="G684"/>
  <c r="F684"/>
  <c r="G683"/>
  <c r="F683"/>
  <c r="F682"/>
  <c r="G681"/>
  <c r="F681"/>
  <c r="G680"/>
  <c r="F680"/>
  <c r="G679"/>
  <c r="F679"/>
  <c r="G678"/>
  <c r="F678"/>
  <c r="G677"/>
  <c r="F677"/>
  <c r="G676"/>
  <c r="F676"/>
  <c r="G675"/>
  <c r="F675"/>
  <c r="G674"/>
  <c r="F674"/>
  <c r="G673"/>
  <c r="F673"/>
  <c r="G672"/>
  <c r="F672"/>
  <c r="G671"/>
  <c r="F671"/>
  <c r="G670"/>
  <c r="F670"/>
  <c r="G669"/>
  <c r="F669"/>
  <c r="G668"/>
  <c r="F668"/>
  <c r="G667"/>
  <c r="F667"/>
  <c r="G666"/>
  <c r="F666"/>
  <c r="G665"/>
  <c r="F665"/>
  <c r="G664"/>
  <c r="F664"/>
  <c r="G663"/>
  <c r="F663"/>
  <c r="G662"/>
  <c r="F662"/>
  <c r="G661"/>
  <c r="F661"/>
  <c r="G660"/>
  <c r="F660"/>
  <c r="G659"/>
  <c r="F659"/>
  <c r="G658"/>
  <c r="F658"/>
  <c r="F657"/>
  <c r="F656"/>
  <c r="F655"/>
  <c r="G654"/>
  <c r="H655" s="1"/>
  <c r="F654"/>
  <c r="F640"/>
  <c r="F639"/>
  <c r="G638"/>
  <c r="F638"/>
  <c r="F637"/>
  <c r="G636"/>
  <c r="G639" s="1"/>
  <c r="F636"/>
  <c r="H635"/>
  <c r="F635"/>
  <c r="F634"/>
  <c r="F633"/>
  <c r="F632"/>
  <c r="G631"/>
  <c r="H632" s="1"/>
  <c r="F631"/>
  <c r="F630"/>
  <c r="F629"/>
  <c r="F628"/>
  <c r="G626"/>
  <c r="F626"/>
  <c r="G625"/>
  <c r="F625"/>
  <c r="G624"/>
  <c r="F623"/>
  <c r="F622"/>
  <c r="G621"/>
  <c r="F621"/>
  <c r="G620"/>
  <c r="G627" s="1"/>
  <c r="F620"/>
  <c r="G619"/>
  <c r="F619"/>
  <c r="G618"/>
  <c r="F618"/>
  <c r="G617"/>
  <c r="F617"/>
  <c r="F616"/>
  <c r="G615"/>
  <c r="G623" s="1"/>
  <c r="F615"/>
  <c r="G614"/>
  <c r="F614"/>
  <c r="G613"/>
  <c r="F613"/>
  <c r="F612"/>
  <c r="F611"/>
  <c r="G610"/>
  <c r="F610"/>
  <c r="G609"/>
  <c r="F609"/>
  <c r="G608"/>
  <c r="F608"/>
  <c r="G607"/>
  <c r="F607"/>
  <c r="G606"/>
  <c r="F606"/>
  <c r="G605"/>
  <c r="F605"/>
  <c r="G604"/>
  <c r="F604"/>
  <c r="G603"/>
  <c r="F603"/>
  <c r="G602"/>
  <c r="F602"/>
  <c r="G601"/>
  <c r="F601"/>
  <c r="G600"/>
  <c r="F600"/>
  <c r="F599"/>
  <c r="F598"/>
  <c r="G597"/>
  <c r="H598" s="1"/>
  <c r="F597"/>
  <c r="F596"/>
  <c r="F595"/>
  <c r="F594"/>
  <c r="F593"/>
  <c r="F592"/>
  <c r="F591"/>
  <c r="G590"/>
  <c r="G593" s="1"/>
  <c r="H594" s="1"/>
  <c r="F590"/>
  <c r="F589"/>
  <c r="F588"/>
  <c r="F587"/>
  <c r="H586"/>
  <c r="F586"/>
  <c r="H585"/>
  <c r="F585"/>
  <c r="H584"/>
  <c r="F584"/>
  <c r="H583"/>
  <c r="F583"/>
  <c r="H582"/>
  <c r="F582"/>
  <c r="H581"/>
  <c r="F581"/>
  <c r="H580"/>
  <c r="F580"/>
  <c r="G579"/>
  <c r="F579"/>
  <c r="G578"/>
  <c r="F578"/>
  <c r="G577"/>
  <c r="G587" s="1"/>
  <c r="F577"/>
  <c r="G576"/>
  <c r="F576"/>
  <c r="F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H575" s="1"/>
  <c r="F547"/>
  <c r="F546"/>
  <c r="F545"/>
  <c r="G544"/>
  <c r="F544"/>
  <c r="G543"/>
  <c r="F543"/>
  <c r="G542"/>
  <c r="F542"/>
  <c r="G541"/>
  <c r="F541"/>
  <c r="G540"/>
  <c r="F540"/>
  <c r="G539"/>
  <c r="F539"/>
  <c r="G538"/>
  <c r="F538"/>
  <c r="G537"/>
  <c r="F537"/>
  <c r="G536"/>
  <c r="F536"/>
  <c r="G535"/>
  <c r="F535"/>
  <c r="F534"/>
  <c r="G533"/>
  <c r="F533"/>
  <c r="G532"/>
  <c r="F532"/>
  <c r="G531"/>
  <c r="F531"/>
  <c r="G530"/>
  <c r="F530"/>
  <c r="G529"/>
  <c r="F529"/>
  <c r="G528"/>
  <c r="F528"/>
  <c r="G527"/>
  <c r="F527"/>
  <c r="G526"/>
  <c r="F526"/>
  <c r="G525"/>
  <c r="F525"/>
  <c r="G524"/>
  <c r="F524"/>
  <c r="G523"/>
  <c r="F523"/>
  <c r="G522"/>
  <c r="F522"/>
  <c r="G521"/>
  <c r="F521"/>
  <c r="G520"/>
  <c r="F520"/>
  <c r="G519"/>
  <c r="F519"/>
  <c r="G518"/>
  <c r="F518"/>
  <c r="G517"/>
  <c r="F517"/>
  <c r="G516"/>
  <c r="F516"/>
  <c r="G515"/>
  <c r="F515"/>
  <c r="G514"/>
  <c r="F514"/>
  <c r="F513"/>
  <c r="F512"/>
  <c r="F511"/>
  <c r="G510"/>
  <c r="H511" s="1"/>
  <c r="F510"/>
  <c r="F496"/>
  <c r="F495"/>
  <c r="G494"/>
  <c r="H496" s="1"/>
  <c r="F494"/>
  <c r="F493"/>
  <c r="G492"/>
  <c r="G495" s="1"/>
  <c r="F492"/>
  <c r="H491"/>
  <c r="F491"/>
  <c r="F490"/>
  <c r="F489"/>
  <c r="F488"/>
  <c r="G487"/>
  <c r="H488" s="1"/>
  <c r="F487"/>
  <c r="F486"/>
  <c r="F485"/>
  <c r="F484"/>
  <c r="F483"/>
  <c r="F482"/>
  <c r="F481"/>
  <c r="F480"/>
  <c r="F479"/>
  <c r="G478"/>
  <c r="F478"/>
  <c r="G477"/>
  <c r="G483" s="1"/>
  <c r="F477"/>
  <c r="G476"/>
  <c r="G482" s="1"/>
  <c r="F476"/>
  <c r="G475"/>
  <c r="G481" s="1"/>
  <c r="F475"/>
  <c r="F474"/>
  <c r="G473"/>
  <c r="G480" s="1"/>
  <c r="F473"/>
  <c r="G472"/>
  <c r="F472"/>
  <c r="G471"/>
  <c r="F471"/>
  <c r="F470"/>
  <c r="G469"/>
  <c r="F469"/>
  <c r="G468"/>
  <c r="G467"/>
  <c r="G466"/>
  <c r="F466"/>
  <c r="G465"/>
  <c r="F465"/>
  <c r="G464"/>
  <c r="F464"/>
  <c r="G463"/>
  <c r="F463"/>
  <c r="G462"/>
  <c r="F462"/>
  <c r="G461"/>
  <c r="F461"/>
  <c r="G460"/>
  <c r="F460"/>
  <c r="G459"/>
  <c r="F459"/>
  <c r="G458"/>
  <c r="F458"/>
  <c r="G457"/>
  <c r="F457"/>
  <c r="F456"/>
  <c r="H455"/>
  <c r="F455"/>
  <c r="G454"/>
  <c r="F454"/>
  <c r="F453"/>
  <c r="F452"/>
  <c r="F451"/>
  <c r="F450"/>
  <c r="F449"/>
  <c r="F448"/>
  <c r="G447"/>
  <c r="G450" s="1"/>
  <c r="H451" s="1"/>
  <c r="F447"/>
  <c r="F446"/>
  <c r="F445"/>
  <c r="F444"/>
  <c r="H443"/>
  <c r="H442"/>
  <c r="H441"/>
  <c r="H440"/>
  <c r="H439"/>
  <c r="H438"/>
  <c r="H437"/>
  <c r="G436"/>
  <c r="G435"/>
  <c r="G445" s="1"/>
  <c r="G434"/>
  <c r="G433"/>
  <c r="F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F403"/>
  <c r="F402"/>
  <c r="F401"/>
  <c r="G400"/>
  <c r="F400"/>
  <c r="G399"/>
  <c r="F399"/>
  <c r="G398"/>
  <c r="F398"/>
  <c r="G397"/>
  <c r="F397"/>
  <c r="G396"/>
  <c r="F396"/>
  <c r="G395"/>
  <c r="F395"/>
  <c r="G394"/>
  <c r="F394"/>
  <c r="G393"/>
  <c r="F393"/>
  <c r="G392"/>
  <c r="F392"/>
  <c r="G391"/>
  <c r="F391"/>
  <c r="G390"/>
  <c r="F390"/>
  <c r="G389"/>
  <c r="H401" s="1"/>
  <c r="F389"/>
  <c r="F388"/>
  <c r="G387"/>
  <c r="F387"/>
  <c r="G386"/>
  <c r="F386"/>
  <c r="G385"/>
  <c r="F385"/>
  <c r="G384"/>
  <c r="F384"/>
  <c r="G383"/>
  <c r="F383"/>
  <c r="G382"/>
  <c r="F382"/>
  <c r="G381"/>
  <c r="F381"/>
  <c r="G380"/>
  <c r="F380"/>
  <c r="G379"/>
  <c r="F379"/>
  <c r="G378"/>
  <c r="F378"/>
  <c r="G377"/>
  <c r="F377"/>
  <c r="G376"/>
  <c r="F376"/>
  <c r="G375"/>
  <c r="F375"/>
  <c r="G374"/>
  <c r="F374"/>
  <c r="G373"/>
  <c r="F373"/>
  <c r="G372"/>
  <c r="F372"/>
  <c r="G371"/>
  <c r="F371"/>
  <c r="G370"/>
  <c r="F370"/>
  <c r="G369"/>
  <c r="F369"/>
  <c r="G368"/>
  <c r="G402" s="1"/>
  <c r="H403" s="1"/>
  <c r="F368"/>
  <c r="G367"/>
  <c r="F367"/>
  <c r="F366"/>
  <c r="F365"/>
  <c r="H364"/>
  <c r="F364"/>
  <c r="F363"/>
  <c r="H362"/>
  <c r="F362"/>
  <c r="G361"/>
  <c r="G365" s="1"/>
  <c r="H366" s="1"/>
  <c r="F361"/>
  <c r="F347"/>
  <c r="F346"/>
  <c r="G345"/>
  <c r="F345"/>
  <c r="F344"/>
  <c r="G343"/>
  <c r="G346" s="1"/>
  <c r="F343"/>
  <c r="H342"/>
  <c r="F342"/>
  <c r="F341"/>
  <c r="F340"/>
  <c r="F339"/>
  <c r="G338"/>
  <c r="H339" s="1"/>
  <c r="F338"/>
  <c r="F337"/>
  <c r="F336"/>
  <c r="F335"/>
  <c r="F334"/>
  <c r="F333"/>
  <c r="F332"/>
  <c r="F331"/>
  <c r="G330"/>
  <c r="F330"/>
  <c r="G329"/>
  <c r="G334" s="1"/>
  <c r="F329"/>
  <c r="G328"/>
  <c r="G333" s="1"/>
  <c r="F328"/>
  <c r="F327"/>
  <c r="G326"/>
  <c r="G332" s="1"/>
  <c r="F326"/>
  <c r="G325"/>
  <c r="F325"/>
  <c r="G324"/>
  <c r="F324"/>
  <c r="F323"/>
  <c r="G322"/>
  <c r="F322"/>
  <c r="G321"/>
  <c r="F321"/>
  <c r="G320"/>
  <c r="F320"/>
  <c r="G319"/>
  <c r="F319"/>
  <c r="G318"/>
  <c r="F318"/>
  <c r="G317"/>
  <c r="F317"/>
  <c r="G316"/>
  <c r="F316"/>
  <c r="G315"/>
  <c r="F315"/>
  <c r="G314"/>
  <c r="F314"/>
  <c r="G313"/>
  <c r="F313"/>
  <c r="G312"/>
  <c r="F312"/>
  <c r="G311"/>
  <c r="F311"/>
  <c r="G310"/>
  <c r="F310"/>
  <c r="G309"/>
  <c r="F309"/>
  <c r="F308"/>
  <c r="F307"/>
  <c r="G306"/>
  <c r="H307" s="1"/>
  <c r="F306"/>
  <c r="F305"/>
  <c r="F304"/>
  <c r="F303"/>
  <c r="F302"/>
  <c r="F301"/>
  <c r="F300"/>
  <c r="G299"/>
  <c r="G302" s="1"/>
  <c r="H303" s="1"/>
  <c r="F299"/>
  <c r="F298"/>
  <c r="F297"/>
  <c r="F296"/>
  <c r="F295"/>
  <c r="F294"/>
  <c r="H293"/>
  <c r="F293"/>
  <c r="H292"/>
  <c r="F292"/>
  <c r="H291"/>
  <c r="F291"/>
  <c r="H290"/>
  <c r="F290"/>
  <c r="H289"/>
  <c r="F289"/>
  <c r="H288"/>
  <c r="F288"/>
  <c r="H287"/>
  <c r="F287"/>
  <c r="H286"/>
  <c r="F286"/>
  <c r="H285"/>
  <c r="F285"/>
  <c r="H284"/>
  <c r="F284"/>
  <c r="G283"/>
  <c r="F283"/>
  <c r="G282"/>
  <c r="F282"/>
  <c r="G281"/>
  <c r="G296" s="1"/>
  <c r="F281"/>
  <c r="G280"/>
  <c r="F280"/>
  <c r="G279"/>
  <c r="F279"/>
  <c r="G278"/>
  <c r="F278"/>
  <c r="G277"/>
  <c r="G294" s="1"/>
  <c r="F277"/>
  <c r="F276"/>
  <c r="G275"/>
  <c r="F275"/>
  <c r="G274"/>
  <c r="F274"/>
  <c r="G273"/>
  <c r="F273"/>
  <c r="G272"/>
  <c r="F272"/>
  <c r="G271"/>
  <c r="F271"/>
  <c r="G270"/>
  <c r="F270"/>
  <c r="G269"/>
  <c r="F269"/>
  <c r="G268"/>
  <c r="F268"/>
  <c r="G267"/>
  <c r="F267"/>
  <c r="G266"/>
  <c r="F266"/>
  <c r="G265"/>
  <c r="F265"/>
  <c r="G264"/>
  <c r="F264"/>
  <c r="G263"/>
  <c r="F263"/>
  <c r="G262"/>
  <c r="F262"/>
  <c r="G261"/>
  <c r="F261"/>
  <c r="G260"/>
  <c r="F260"/>
  <c r="G259"/>
  <c r="F259"/>
  <c r="G258"/>
  <c r="F258"/>
  <c r="G257"/>
  <c r="F257"/>
  <c r="G256"/>
  <c r="F256"/>
  <c r="G255"/>
  <c r="F255"/>
  <c r="G254"/>
  <c r="F254"/>
  <c r="G253"/>
  <c r="F253"/>
  <c r="G252"/>
  <c r="F252"/>
  <c r="G251"/>
  <c r="F251"/>
  <c r="G250"/>
  <c r="F250"/>
  <c r="G249"/>
  <c r="F249"/>
  <c r="G248"/>
  <c r="F248"/>
  <c r="G247"/>
  <c r="F247"/>
  <c r="F246"/>
  <c r="F245"/>
  <c r="F244"/>
  <c r="G243"/>
  <c r="F243"/>
  <c r="G242"/>
  <c r="F242"/>
  <c r="G241"/>
  <c r="F241"/>
  <c r="G240"/>
  <c r="F240"/>
  <c r="G239"/>
  <c r="F239"/>
  <c r="G238"/>
  <c r="F238"/>
  <c r="G237"/>
  <c r="F237"/>
  <c r="G236"/>
  <c r="F236"/>
  <c r="G235"/>
  <c r="F235"/>
  <c r="G234"/>
  <c r="F234"/>
  <c r="G233"/>
  <c r="F233"/>
  <c r="G232"/>
  <c r="F232"/>
  <c r="F231"/>
  <c r="G230"/>
  <c r="F230"/>
  <c r="G229"/>
  <c r="F229"/>
  <c r="G228"/>
  <c r="F228"/>
  <c r="G227"/>
  <c r="F227"/>
  <c r="G226"/>
  <c r="F226"/>
  <c r="G225"/>
  <c r="F225"/>
  <c r="G224"/>
  <c r="F224"/>
  <c r="G223"/>
  <c r="F223"/>
  <c r="G222"/>
  <c r="F222"/>
  <c r="G221"/>
  <c r="F221"/>
  <c r="G220"/>
  <c r="F220"/>
  <c r="G219"/>
  <c r="F219"/>
  <c r="G218"/>
  <c r="F218"/>
  <c r="G217"/>
  <c r="F217"/>
  <c r="G216"/>
  <c r="F216"/>
  <c r="G215"/>
  <c r="F215"/>
  <c r="G214"/>
  <c r="F214"/>
  <c r="G213"/>
  <c r="F213"/>
  <c r="G212"/>
  <c r="F212"/>
  <c r="G211"/>
  <c r="F211"/>
  <c r="G210"/>
  <c r="F210"/>
  <c r="H209"/>
  <c r="F209"/>
  <c r="G208"/>
  <c r="F208"/>
  <c r="F207"/>
  <c r="F206"/>
  <c r="H205"/>
  <c r="F205"/>
  <c r="F204"/>
  <c r="H203"/>
  <c r="F203"/>
  <c r="F202"/>
  <c r="G194"/>
  <c r="F189"/>
  <c r="F188"/>
  <c r="G187"/>
  <c r="F187"/>
  <c r="F186"/>
  <c r="G185"/>
  <c r="G188" s="1"/>
  <c r="F185"/>
  <c r="H184"/>
  <c r="F184"/>
  <c r="F183"/>
  <c r="F182"/>
  <c r="F181"/>
  <c r="G180"/>
  <c r="H181" s="1"/>
  <c r="F180"/>
  <c r="F179"/>
  <c r="G178"/>
  <c r="F178"/>
  <c r="F177"/>
  <c r="F176"/>
  <c r="F175"/>
  <c r="F174"/>
  <c r="F173"/>
  <c r="F172"/>
  <c r="G171"/>
  <c r="F171"/>
  <c r="G170"/>
  <c r="G177" s="1"/>
  <c r="F170"/>
  <c r="G169"/>
  <c r="G176" s="1"/>
  <c r="F169"/>
  <c r="G168"/>
  <c r="G175" s="1"/>
  <c r="F168"/>
  <c r="G167"/>
  <c r="G174" s="1"/>
  <c r="F167"/>
  <c r="F166"/>
  <c r="G165"/>
  <c r="G173" s="1"/>
  <c r="F165"/>
  <c r="G164"/>
  <c r="F164"/>
  <c r="G163"/>
  <c r="F163"/>
  <c r="F162"/>
  <c r="G161"/>
  <c r="F161"/>
  <c r="G160"/>
  <c r="F160"/>
  <c r="G159"/>
  <c r="F159"/>
  <c r="G158"/>
  <c r="F158"/>
  <c r="G157"/>
  <c r="F157"/>
  <c r="G156"/>
  <c r="F156"/>
  <c r="G155"/>
  <c r="F155"/>
  <c r="G154"/>
  <c r="F154"/>
  <c r="G153"/>
  <c r="F153"/>
  <c r="G152"/>
  <c r="F152"/>
  <c r="G151"/>
  <c r="F151"/>
  <c r="G150"/>
  <c r="F150"/>
  <c r="G149"/>
  <c r="F149"/>
  <c r="G148"/>
  <c r="F148"/>
  <c r="G147"/>
  <c r="F147"/>
  <c r="F146"/>
  <c r="G145"/>
  <c r="H146" s="1"/>
  <c r="F145"/>
  <c r="F144"/>
  <c r="F143"/>
  <c r="H142"/>
  <c r="F142"/>
  <c r="G141"/>
  <c r="F141"/>
  <c r="H140"/>
  <c r="F140"/>
  <c r="F139"/>
  <c r="F138"/>
  <c r="F137"/>
  <c r="F136"/>
  <c r="F135"/>
  <c r="F134"/>
  <c r="F133"/>
  <c r="H132"/>
  <c r="F132"/>
  <c r="H131"/>
  <c r="F131"/>
  <c r="H130"/>
  <c r="F130"/>
  <c r="H129"/>
  <c r="F129"/>
  <c r="H128"/>
  <c r="F128"/>
  <c r="H127"/>
  <c r="F127"/>
  <c r="H126"/>
  <c r="F126"/>
  <c r="H125"/>
  <c r="F125"/>
  <c r="H124"/>
  <c r="F124"/>
  <c r="H123"/>
  <c r="F123"/>
  <c r="G122"/>
  <c r="F122"/>
  <c r="G121"/>
  <c r="F121"/>
  <c r="G120"/>
  <c r="G135" s="1"/>
  <c r="F120"/>
  <c r="G119"/>
  <c r="F119"/>
  <c r="G118"/>
  <c r="F118"/>
  <c r="G117"/>
  <c r="F117"/>
  <c r="G116"/>
  <c r="G133" s="1"/>
  <c r="F116"/>
  <c r="F115"/>
  <c r="G114"/>
  <c r="F114"/>
  <c r="G113"/>
  <c r="F113"/>
  <c r="G112"/>
  <c r="F112"/>
  <c r="G111"/>
  <c r="F111"/>
  <c r="G110"/>
  <c r="F110"/>
  <c r="G109"/>
  <c r="F109"/>
  <c r="G108"/>
  <c r="F108"/>
  <c r="G107"/>
  <c r="F107"/>
  <c r="G106"/>
  <c r="F106"/>
  <c r="G105"/>
  <c r="F105"/>
  <c r="G104"/>
  <c r="F104"/>
  <c r="G103"/>
  <c r="F103"/>
  <c r="G102"/>
  <c r="F102"/>
  <c r="G101"/>
  <c r="F101"/>
  <c r="G100"/>
  <c r="F100"/>
  <c r="G99"/>
  <c r="F99"/>
  <c r="G98"/>
  <c r="F98"/>
  <c r="G97"/>
  <c r="F97"/>
  <c r="G96"/>
  <c r="F96"/>
  <c r="G95"/>
  <c r="F95"/>
  <c r="G94"/>
  <c r="F94"/>
  <c r="G93"/>
  <c r="F93"/>
  <c r="G92"/>
  <c r="F92"/>
  <c r="G91"/>
  <c r="F91"/>
  <c r="F90"/>
  <c r="F89"/>
  <c r="F88"/>
  <c r="G87"/>
  <c r="F87"/>
  <c r="G86"/>
  <c r="F86"/>
  <c r="G85"/>
  <c r="F85"/>
  <c r="G84"/>
  <c r="F84"/>
  <c r="G83"/>
  <c r="F83"/>
  <c r="G82"/>
  <c r="F82"/>
  <c r="G81"/>
  <c r="F81"/>
  <c r="G80"/>
  <c r="F80"/>
  <c r="G79"/>
  <c r="F79"/>
  <c r="G78"/>
  <c r="F78"/>
  <c r="G77"/>
  <c r="F77"/>
  <c r="F76"/>
  <c r="G75"/>
  <c r="H76" s="1"/>
  <c r="F75"/>
  <c r="H74"/>
  <c r="F74"/>
  <c r="F73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8"/>
  <c r="F58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F47"/>
  <c r="F46"/>
  <c r="F45"/>
  <c r="G44"/>
  <c r="H45" s="1"/>
  <c r="F44"/>
  <c r="H43"/>
  <c r="F43"/>
  <c r="H42"/>
  <c r="F42"/>
  <c r="F41"/>
  <c r="H40"/>
  <c r="F40"/>
  <c r="F39"/>
  <c r="F38"/>
  <c r="F35"/>
  <c r="F34"/>
  <c r="F33"/>
  <c r="F32"/>
  <c r="F31"/>
  <c r="F30"/>
  <c r="F28"/>
  <c r="F27"/>
  <c r="F26"/>
  <c r="F25"/>
  <c r="F24"/>
  <c r="F23"/>
  <c r="F22"/>
  <c r="F21"/>
  <c r="F20"/>
  <c r="F19"/>
  <c r="F18"/>
  <c r="F17"/>
  <c r="F16"/>
  <c r="F15"/>
  <c r="F14"/>
  <c r="F13"/>
  <c r="F12"/>
  <c r="G11"/>
  <c r="F11"/>
  <c r="F10"/>
  <c r="H231" l="1"/>
  <c r="H276"/>
  <c r="H331"/>
  <c r="G444"/>
  <c r="H446" s="1"/>
  <c r="G739"/>
  <c r="G924"/>
  <c r="H927" s="1"/>
  <c r="H984"/>
  <c r="H72"/>
  <c r="H115"/>
  <c r="H244"/>
  <c r="G295"/>
  <c r="G297"/>
  <c r="H337"/>
  <c r="G245"/>
  <c r="H246" s="1"/>
  <c r="G546"/>
  <c r="H547" s="1"/>
  <c r="G134"/>
  <c r="G136"/>
  <c r="H172"/>
  <c r="H479"/>
  <c r="H545"/>
  <c r="H622"/>
  <c r="H630"/>
  <c r="H692"/>
  <c r="G781"/>
  <c r="H845"/>
  <c r="G41"/>
  <c r="G46" s="1"/>
  <c r="H47" s="1"/>
  <c r="H88"/>
  <c r="G89"/>
  <c r="H90" s="1"/>
  <c r="H207"/>
  <c r="H432"/>
  <c r="H534"/>
  <c r="G611" s="1"/>
  <c r="G588"/>
  <c r="H589" s="1"/>
  <c r="H682"/>
  <c r="G767" s="1"/>
  <c r="H777" s="1"/>
  <c r="G740"/>
  <c r="H794"/>
  <c r="H932"/>
  <c r="G985"/>
  <c r="H986" s="1"/>
  <c r="H347"/>
  <c r="H640"/>
  <c r="G693"/>
  <c r="H694" s="1"/>
  <c r="H741"/>
  <c r="H791"/>
  <c r="H835"/>
  <c r="G912" s="1"/>
  <c r="H921" s="1"/>
  <c r="G846"/>
  <c r="H847" s="1"/>
  <c r="G891"/>
  <c r="H972"/>
  <c r="G1055" s="1"/>
  <c r="H1063" s="1"/>
  <c r="G1032"/>
  <c r="H1034" s="1"/>
  <c r="H179"/>
  <c r="H892"/>
  <c r="H1069"/>
  <c r="H189"/>
  <c r="H298"/>
  <c r="H486"/>
  <c r="H784"/>
  <c r="G39"/>
  <c r="G202"/>
  <c r="H344"/>
  <c r="G499"/>
  <c r="G656"/>
  <c r="H657" s="1"/>
  <c r="H388"/>
  <c r="G512"/>
  <c r="H513" s="1"/>
  <c r="G810"/>
  <c r="G937" s="1"/>
  <c r="G948"/>
  <c r="H186"/>
  <c r="H493"/>
  <c r="H637"/>
  <c r="H809"/>
  <c r="H947"/>
  <c r="G1078" l="1"/>
  <c r="G192"/>
  <c r="H499"/>
  <c r="G797"/>
  <c r="H137"/>
  <c r="H192" s="1"/>
  <c r="H350"/>
  <c r="G643"/>
  <c r="H1078"/>
  <c r="H643"/>
  <c r="H797"/>
  <c r="H937"/>
  <c r="G350"/>
  <c r="G645" s="1"/>
  <c r="G801" s="1"/>
  <c r="G939" s="1"/>
  <c r="G1081" s="1"/>
  <c r="G206"/>
</calcChain>
</file>

<file path=xl/sharedStrings.xml><?xml version="1.0" encoding="utf-8"?>
<sst xmlns="http://schemas.openxmlformats.org/spreadsheetml/2006/main" count="1241" uniqueCount="82">
  <si>
    <t>FORMATO 5.1: "LIBRO DIARIO"</t>
  </si>
  <si>
    <t>PERIODO     ENERO 2013</t>
  </si>
  <si>
    <t>RUC: 20104050337</t>
  </si>
  <si>
    <t>Apellidos y Nombres, Denominación o Razón Social: TELEVISION SAN MARTIN S.A.C.</t>
  </si>
  <si>
    <t>NUMERO CORRELATIVO DEL ASIENTO O CODIGO UNICO DE LA  OPERACIÓN</t>
  </si>
  <si>
    <t>FECHA DE LA OPERACIÓN</t>
  </si>
  <si>
    <t>GLOSA O DESCRIPCION DE LA OPERACIÓN</t>
  </si>
  <si>
    <t>CUENTA CONTABLE ASOCIADA A LA OPERACIÓN</t>
  </si>
  <si>
    <t>DENOMINACION</t>
  </si>
  <si>
    <t>MOVIMIENTO</t>
  </si>
  <si>
    <t>CÓDIGO</t>
  </si>
  <si>
    <t>DEBE</t>
  </si>
  <si>
    <t>HABER</t>
  </si>
  <si>
    <t>POR EL ACT. PASIVO Y PATRIM. AL INICIO DE LAS OP.</t>
  </si>
  <si>
    <t>SEGURO COMPLEMENTARIO DE TRABAJO DE RIESGO</t>
  </si>
  <si>
    <t>AJUSTE POR CORRESCION MONETARIA</t>
  </si>
  <si>
    <t>RESERVA LEGAL</t>
  </si>
  <si>
    <t>POR REGULARIZACION DE IMP. RENTA</t>
  </si>
  <si>
    <t>POR PROVISION DE LAS VENTAS</t>
  </si>
  <si>
    <t>POR PROVISION DE NOTA DE CREDITO</t>
  </si>
  <si>
    <t xml:space="preserve">POR INGRESOS DE CAJA </t>
  </si>
  <si>
    <t>POR LA PROVISION DE LAS COMPRAS</t>
  </si>
  <si>
    <t>POR  NOTA DE CREDITO DEVOLUCION DE FACTURA</t>
  </si>
  <si>
    <t>POR ENVIO DEL IGV AL COSTO</t>
  </si>
  <si>
    <t>POR INGRESO DE MATERIALES A ALMACEN</t>
  </si>
  <si>
    <t>POR LA TRANSF. DE LA CLASE 6 AL CENTRO DE COSTO</t>
  </si>
  <si>
    <t>POR PROVISION DE LA  PLANILLA</t>
  </si>
  <si>
    <t>POR LA PROVISION DE LAS REGALIAS DEL MES</t>
  </si>
  <si>
    <t>PROVISION DE RENTENCIO RENTA DE 4TA</t>
  </si>
  <si>
    <t>POR EGRESOS DE CAJA DEL MES</t>
  </si>
  <si>
    <t>POR APLICACIÓN DE INTERES Y SEGUROS DE PRESTAMOS</t>
  </si>
  <si>
    <t>POR CONSUMO DE MATERIALES</t>
  </si>
  <si>
    <t>TOTALES</t>
  </si>
  <si>
    <t>PERIODO     FEBRERO 2013</t>
  </si>
  <si>
    <t>POR INGRESOS DE CAJA PROVICION PRESTAMO</t>
  </si>
  <si>
    <t>POR EGRESOS DE CAJA EN PRESTAMO A TERCEROS</t>
  </si>
  <si>
    <t>PERIODO     MARZO 2013</t>
  </si>
  <si>
    <t>COMPRA DE SERVICIO DE SEÑALES</t>
  </si>
  <si>
    <t>GASTOS POR ENVIO Y TRANSPORTE DE CARGA</t>
  </si>
  <si>
    <t>GASTOS POR PASAJES</t>
  </si>
  <si>
    <t>SERVIC. DE COURIER</t>
  </si>
  <si>
    <t>GASTOS DE ALIMENTACION</t>
  </si>
  <si>
    <t>SERVIC. CONTABLE Y TRIBUTARIO</t>
  </si>
  <si>
    <t>SERVIC. JURIDICOS Y NOTARIALES</t>
  </si>
  <si>
    <t>SERVIC. DE VENTA DE SEÑAL Y COBRANZAS</t>
  </si>
  <si>
    <t>SERVIC. DE PUBLICACIONES VARIAS</t>
  </si>
  <si>
    <t>SERVIC. DE REPARTO DE RECIBOS A ABONADOS</t>
  </si>
  <si>
    <t>SERVIC. DE VIGILANCIA Y GUARDIANIA</t>
  </si>
  <si>
    <t>SERVIC. DE MANTEMIMIENTO Y INSTALACION DE REDES DE SEÑAL</t>
  </si>
  <si>
    <t>REPARACION Y MANATENIMIENTO DE INFRAESTRUCTURA</t>
  </si>
  <si>
    <t>REPARACION Y MANTENIMIENTO DE UNIDAD MOVIL</t>
  </si>
  <si>
    <t>REPARACION Y MANTENIMIENTO DE EQUIPOS DIVERSOS</t>
  </si>
  <si>
    <t>GASTOS DE ALQUILER DE POSTERIA</t>
  </si>
  <si>
    <t>GASTOS DE TELEFONIA</t>
  </si>
  <si>
    <t>GASTOS PUBLICITARIOS</t>
  </si>
  <si>
    <t>GASTOS POR SEGUROS</t>
  </si>
  <si>
    <t>GASTO POR SUMINISTRO DE CONSUMO Y CORTESIA</t>
  </si>
  <si>
    <t>GASTO POR SUMINISTROS DE MATERIALES Y HERRAMIENTAS</t>
  </si>
  <si>
    <t>GASTO POR SUMINISTRO DE UTILES PARA OFICINA</t>
  </si>
  <si>
    <t>GASTO POR SUMINISTRO DE COMBUSTIBLE Y LUBRICANTES</t>
  </si>
  <si>
    <t>GASTO POR REPUESTOS Y ACCESORIOS DE UNIDADES MOVILES</t>
  </si>
  <si>
    <t>GASTO POR SUMINISTRO DE IMPRESIÓN</t>
  </si>
  <si>
    <t>GASTO POR SUMINISTRO DE LIMPIEZA E HIGIENE</t>
  </si>
  <si>
    <t>GASTOS POR DONACIONES</t>
  </si>
  <si>
    <t>GASTOS ADMINISTRATIVOS DIVERSOS</t>
  </si>
  <si>
    <t>SUELDO</t>
  </si>
  <si>
    <t>BONIFICACIONES</t>
  </si>
  <si>
    <t>SEGURIDAD Y PREVISION SOCIAL</t>
  </si>
  <si>
    <t>RENTA DE QUINTA CATEGORIA</t>
  </si>
  <si>
    <t>ESSALUD</t>
  </si>
  <si>
    <t>ESSALUD VIDA</t>
  </si>
  <si>
    <t>AFP</t>
  </si>
  <si>
    <t>SUELDOS Y SALARIOS POR PAGAR</t>
  </si>
  <si>
    <t>OTRAS REMUNERACIONES Y PARTICIPACIONES POR PAGAR</t>
  </si>
  <si>
    <t>PERIODO     ABRIL 2013</t>
  </si>
  <si>
    <t>GASTOS POR ALQUILER DE LOCAL</t>
  </si>
  <si>
    <t>GASTO POR UNIFORME Y ENSERES</t>
  </si>
  <si>
    <t>PERIODO     MAYO 2013</t>
  </si>
  <si>
    <t>GASTOS POR CONSUMO ELECTRICO</t>
  </si>
  <si>
    <t>PERIODO     JUNIO 2013</t>
  </si>
  <si>
    <t>GASTOS DE ALOJAMIENTO</t>
  </si>
  <si>
    <t>PERIODO     JULIO 2013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</si>
</sst>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0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112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43" fontId="2" fillId="0" borderId="0" xfId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43" fontId="5" fillId="0" borderId="0" xfId="1" applyFont="1" applyFill="1" applyAlignment="1">
      <alignment horizontal="center" vertical="center"/>
    </xf>
    <xf numFmtId="43" fontId="2" fillId="0" borderId="0" xfId="1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43" fontId="2" fillId="0" borderId="8" xfId="1" applyFont="1" applyFill="1" applyBorder="1" applyAlignment="1">
      <alignment horizontal="center" vertical="center" wrapText="1"/>
    </xf>
    <xf numFmtId="43" fontId="2" fillId="0" borderId="9" xfId="1" applyFont="1" applyFill="1" applyBorder="1" applyAlignment="1">
      <alignment horizontal="center" vertical="center" wrapText="1"/>
    </xf>
    <xf numFmtId="164" fontId="2" fillId="0" borderId="10" xfId="0" applyNumberFormat="1" applyFont="1" applyFill="1" applyBorder="1" applyAlignment="1">
      <alignment vertical="center"/>
    </xf>
    <xf numFmtId="14" fontId="2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right"/>
    </xf>
    <xf numFmtId="43" fontId="7" fillId="0" borderId="3" xfId="0" applyNumberFormat="1" applyFont="1" applyFill="1" applyBorder="1" applyAlignment="1"/>
    <xf numFmtId="43" fontId="7" fillId="0" borderId="11" xfId="0" applyNumberFormat="1" applyFont="1" applyFill="1" applyBorder="1" applyAlignment="1"/>
    <xf numFmtId="164" fontId="2" fillId="0" borderId="12" xfId="0" applyNumberFormat="1" applyFont="1" applyFill="1" applyBorder="1" applyAlignment="1">
      <alignment vertical="center"/>
    </xf>
    <xf numFmtId="14" fontId="2" fillId="0" borderId="13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6" fillId="0" borderId="13" xfId="0" applyFont="1" applyFill="1" applyBorder="1" applyAlignment="1">
      <alignment horizontal="right"/>
    </xf>
    <xf numFmtId="43" fontId="7" fillId="0" borderId="13" xfId="0" applyNumberFormat="1" applyFont="1" applyFill="1" applyBorder="1" applyAlignment="1"/>
    <xf numFmtId="43" fontId="7" fillId="0" borderId="14" xfId="0" applyNumberFormat="1" applyFont="1" applyFill="1" applyBorder="1" applyAlignment="1"/>
    <xf numFmtId="0" fontId="3" fillId="0" borderId="13" xfId="0" applyFont="1" applyFill="1" applyBorder="1" applyAlignment="1"/>
    <xf numFmtId="0" fontId="7" fillId="0" borderId="13" xfId="0" applyFont="1" applyFill="1" applyBorder="1" applyAlignment="1">
      <alignment horizontal="right"/>
    </xf>
    <xf numFmtId="0" fontId="3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right" vertical="center"/>
    </xf>
    <xf numFmtId="43" fontId="2" fillId="0" borderId="13" xfId="1" applyFont="1" applyFill="1" applyBorder="1" applyAlignment="1">
      <alignment vertical="center"/>
    </xf>
    <xf numFmtId="43" fontId="2" fillId="0" borderId="14" xfId="1" applyFont="1" applyFill="1" applyBorder="1" applyAlignment="1">
      <alignment vertical="center"/>
    </xf>
    <xf numFmtId="43" fontId="2" fillId="0" borderId="13" xfId="1" applyFont="1" applyFill="1" applyBorder="1" applyAlignment="1">
      <alignment horizontal="right" vertical="center"/>
    </xf>
    <xf numFmtId="43" fontId="2" fillId="0" borderId="14" xfId="1" applyFont="1" applyFill="1" applyBorder="1" applyAlignment="1">
      <alignment horizontal="right" vertical="center"/>
    </xf>
    <xf numFmtId="0" fontId="2" fillId="0" borderId="13" xfId="2" applyFont="1" applyFill="1" applyBorder="1" applyAlignment="1">
      <alignment horizontal="right"/>
    </xf>
    <xf numFmtId="43" fontId="9" fillId="0" borderId="13" xfId="0" applyNumberFormat="1" applyFont="1" applyFill="1" applyBorder="1"/>
    <xf numFmtId="43" fontId="2" fillId="0" borderId="14" xfId="1" applyFont="1" applyFill="1" applyBorder="1" applyAlignment="1">
      <alignment horizontal="left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vertical="center"/>
    </xf>
    <xf numFmtId="0" fontId="7" fillId="0" borderId="13" xfId="2" applyFont="1" applyFill="1" applyBorder="1" applyAlignment="1">
      <alignment horizontal="right"/>
    </xf>
    <xf numFmtId="43" fontId="7" fillId="0" borderId="14" xfId="1" applyFont="1" applyFill="1" applyBorder="1" applyAlignment="1">
      <alignment horizontal="left" vertical="center"/>
    </xf>
    <xf numFmtId="0" fontId="2" fillId="0" borderId="13" xfId="2" applyFont="1" applyFill="1" applyBorder="1" applyAlignment="1">
      <alignment horizontal="right" vertical="center"/>
    </xf>
    <xf numFmtId="0" fontId="2" fillId="0" borderId="13" xfId="0" applyFont="1" applyFill="1" applyBorder="1" applyAlignment="1">
      <alignment horizontal="right"/>
    </xf>
    <xf numFmtId="0" fontId="3" fillId="0" borderId="13" xfId="0" applyFont="1" applyFill="1" applyBorder="1" applyAlignment="1">
      <alignment horizontal="left" vertical="center"/>
    </xf>
    <xf numFmtId="43" fontId="2" fillId="0" borderId="13" xfId="1" applyFont="1" applyFill="1" applyBorder="1"/>
    <xf numFmtId="164" fontId="9" fillId="0" borderId="12" xfId="0" applyNumberFormat="1" applyFont="1" applyFill="1" applyBorder="1"/>
    <xf numFmtId="0" fontId="9" fillId="0" borderId="0" xfId="0" applyFont="1" applyFill="1" applyAlignment="1">
      <alignment vertical="center"/>
    </xf>
    <xf numFmtId="164" fontId="9" fillId="0" borderId="12" xfId="0" applyNumberFormat="1" applyFont="1" applyFill="1" applyBorder="1" applyAlignment="1">
      <alignment vertical="center"/>
    </xf>
    <xf numFmtId="0" fontId="9" fillId="0" borderId="13" xfId="0" applyFont="1" applyFill="1" applyBorder="1" applyAlignment="1">
      <alignment horizontal="right"/>
    </xf>
    <xf numFmtId="0" fontId="2" fillId="0" borderId="14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43" fontId="9" fillId="0" borderId="13" xfId="0" applyNumberFormat="1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0" fontId="2" fillId="2" borderId="13" xfId="0" applyFont="1" applyFill="1" applyBorder="1" applyAlignment="1">
      <alignment horizontal="right" vertical="center"/>
    </xf>
    <xf numFmtId="0" fontId="3" fillId="2" borderId="13" xfId="0" applyFont="1" applyFill="1" applyBorder="1" applyAlignment="1">
      <alignment vertical="center"/>
    </xf>
    <xf numFmtId="43" fontId="9" fillId="2" borderId="0" xfId="1" applyFont="1" applyFill="1"/>
    <xf numFmtId="0" fontId="9" fillId="0" borderId="12" xfId="0" applyFont="1" applyFill="1" applyBorder="1" applyAlignment="1">
      <alignment vertical="center"/>
    </xf>
    <xf numFmtId="43" fontId="9" fillId="0" borderId="13" xfId="1" applyFont="1" applyFill="1" applyBorder="1" applyAlignment="1">
      <alignment vertical="center"/>
    </xf>
    <xf numFmtId="43" fontId="2" fillId="0" borderId="13" xfId="0" applyNumberFormat="1" applyFont="1" applyFill="1" applyBorder="1" applyAlignment="1">
      <alignment vertical="center"/>
    </xf>
    <xf numFmtId="43" fontId="2" fillId="0" borderId="14" xfId="0" applyNumberFormat="1" applyFont="1" applyFill="1" applyBorder="1" applyAlignment="1">
      <alignment vertical="center"/>
    </xf>
    <xf numFmtId="0" fontId="11" fillId="0" borderId="13" xfId="0" applyFont="1" applyFill="1" applyBorder="1" applyAlignment="1">
      <alignment vertical="center"/>
    </xf>
    <xf numFmtId="43" fontId="9" fillId="0" borderId="14" xfId="1" applyFont="1" applyFill="1" applyBorder="1" applyAlignment="1">
      <alignment vertical="center"/>
    </xf>
    <xf numFmtId="0" fontId="9" fillId="0" borderId="13" xfId="0" applyFont="1" applyFill="1" applyBorder="1" applyAlignment="1">
      <alignment vertical="center"/>
    </xf>
    <xf numFmtId="43" fontId="9" fillId="0" borderId="14" xfId="0" applyNumberFormat="1" applyFont="1" applyFill="1" applyBorder="1" applyAlignment="1">
      <alignment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/>
    </xf>
    <xf numFmtId="0" fontId="2" fillId="0" borderId="16" xfId="0" applyFont="1" applyFill="1" applyBorder="1" applyAlignment="1">
      <alignment horizontal="right" vertical="center"/>
    </xf>
    <xf numFmtId="43" fontId="2" fillId="0" borderId="16" xfId="1" applyFont="1" applyFill="1" applyBorder="1" applyAlignment="1">
      <alignment vertical="center"/>
    </xf>
    <xf numFmtId="43" fontId="2" fillId="0" borderId="17" xfId="1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9" fillId="0" borderId="0" xfId="0" applyFont="1" applyFill="1" applyAlignment="1">
      <alignment horizontal="right" vertical="center"/>
    </xf>
    <xf numFmtId="43" fontId="2" fillId="0" borderId="18" xfId="1" applyFont="1" applyFill="1" applyBorder="1" applyAlignment="1">
      <alignment vertical="center"/>
    </xf>
    <xf numFmtId="43" fontId="9" fillId="0" borderId="0" xfId="1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43" fontId="2" fillId="0" borderId="4" xfId="1" applyFont="1" applyFill="1" applyBorder="1" applyAlignment="1">
      <alignment horizontal="center" vertical="center" wrapText="1"/>
    </xf>
    <xf numFmtId="43" fontId="2" fillId="0" borderId="5" xfId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vertical="center"/>
    </xf>
    <xf numFmtId="43" fontId="9" fillId="0" borderId="13" xfId="1" applyFont="1" applyFill="1" applyBorder="1"/>
    <xf numFmtId="0" fontId="9" fillId="2" borderId="13" xfId="0" applyFont="1" applyFill="1" applyBorder="1" applyAlignment="1">
      <alignment vertical="center"/>
    </xf>
    <xf numFmtId="0" fontId="9" fillId="0" borderId="13" xfId="0" applyFont="1" applyFill="1" applyBorder="1" applyAlignment="1">
      <alignment horizontal="right" vertical="center"/>
    </xf>
    <xf numFmtId="0" fontId="2" fillId="0" borderId="15" xfId="0" applyFont="1" applyFill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43" fontId="2" fillId="0" borderId="6" xfId="1" applyFont="1" applyFill="1" applyBorder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1" fillId="0" borderId="13" xfId="0" applyFont="1" applyFill="1" applyBorder="1" applyAlignment="1">
      <alignment horizontal="left"/>
    </xf>
    <xf numFmtId="4" fontId="2" fillId="0" borderId="13" xfId="0" applyNumberFormat="1" applyFont="1" applyFill="1" applyBorder="1"/>
    <xf numFmtId="0" fontId="2" fillId="0" borderId="14" xfId="0" applyFont="1" applyFill="1" applyBorder="1"/>
    <xf numFmtId="43" fontId="2" fillId="0" borderId="14" xfId="0" applyNumberFormat="1" applyFont="1" applyFill="1" applyBorder="1"/>
    <xf numFmtId="0" fontId="2" fillId="0" borderId="13" xfId="0" applyFont="1" applyFill="1" applyBorder="1"/>
    <xf numFmtId="0" fontId="3" fillId="0" borderId="13" xfId="2" applyFont="1" applyFill="1" applyBorder="1" applyAlignment="1"/>
    <xf numFmtId="0" fontId="2" fillId="2" borderId="13" xfId="0" applyFont="1" applyFill="1" applyBorder="1" applyAlignment="1">
      <alignment horizontal="right"/>
    </xf>
    <xf numFmtId="0" fontId="2" fillId="0" borderId="13" xfId="0" applyFont="1" applyFill="1" applyBorder="1" applyAlignment="1">
      <alignment horizontal="center" vertical="center"/>
    </xf>
    <xf numFmtId="43" fontId="9" fillId="0" borderId="0" xfId="1" applyFont="1" applyFill="1" applyAlignment="1">
      <alignment horizontal="center" vertical="center"/>
    </xf>
    <xf numFmtId="43" fontId="9" fillId="0" borderId="0" xfId="1" applyFont="1" applyFill="1" applyAlignment="1">
      <alignment horizontal="right" vertical="center"/>
    </xf>
    <xf numFmtId="43" fontId="9" fillId="0" borderId="14" xfId="1" applyFont="1" applyFill="1" applyBorder="1"/>
    <xf numFmtId="43" fontId="2" fillId="0" borderId="14" xfId="1" applyFont="1" applyFill="1" applyBorder="1"/>
    <xf numFmtId="43" fontId="3" fillId="0" borderId="13" xfId="1" applyFont="1" applyFill="1" applyBorder="1"/>
    <xf numFmtId="43" fontId="11" fillId="0" borderId="13" xfId="1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43" fontId="2" fillId="0" borderId="4" xfId="1" applyFont="1" applyFill="1" applyBorder="1" applyAlignment="1">
      <alignment horizontal="center" vertical="center" wrapText="1"/>
    </xf>
    <xf numFmtId="43" fontId="2" fillId="0" borderId="5" xfId="1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Percy\Mis%20documentos\Descargas\CONTABILIDAD%202013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CGE"/>
      <sheetName val="CAJA"/>
      <sheetName val="DIARIO"/>
      <sheetName val="MAY-ENE."/>
      <sheetName val="H-TRABAJO"/>
      <sheetName val="ACTIVO-2013"/>
      <sheetName val="OTROS"/>
      <sheetName val="RESUMEN"/>
      <sheetName val="PRESTAMOS"/>
      <sheetName val="PLANILLAS-2013"/>
      <sheetName val="GASTO AL COSTO"/>
      <sheetName val="BANCOS"/>
      <sheetName val="SRS-2012"/>
      <sheetName val="MAY-ENE"/>
      <sheetName val="MAY-FEB"/>
      <sheetName val="Hoja3"/>
      <sheetName val="MAY-MAR"/>
      <sheetName val="MAY-ABR"/>
      <sheetName val="MAY-MAY"/>
      <sheetName val="MAY-JUN"/>
      <sheetName val="MAY-JUL"/>
      <sheetName val="H-T"/>
      <sheetName val="Hoja1"/>
    </sheetNames>
    <sheetDataSet>
      <sheetData sheetId="0">
        <row r="3">
          <cell r="B3">
            <v>10</v>
          </cell>
          <cell r="C3" t="str">
            <v>EFECTIVO Y EQUIVALENTES DE EFECTIVO</v>
          </cell>
        </row>
        <row r="4">
          <cell r="B4">
            <v>1011</v>
          </cell>
          <cell r="C4" t="str">
            <v>CAJA</v>
          </cell>
        </row>
        <row r="5">
          <cell r="B5">
            <v>102</v>
          </cell>
          <cell r="C5" t="str">
            <v>FONDOS FIJOS</v>
          </cell>
        </row>
        <row r="6">
          <cell r="B6">
            <v>103</v>
          </cell>
          <cell r="C6" t="str">
            <v>EFECTIVO EN TRÁNSITO</v>
          </cell>
        </row>
        <row r="7">
          <cell r="B7">
            <v>104</v>
          </cell>
          <cell r="C7" t="str">
            <v>CUENTAS CORRIENTES EN INSTITUCIONES FINANCIERAS</v>
          </cell>
        </row>
        <row r="8">
          <cell r="B8">
            <v>1041</v>
          </cell>
          <cell r="C8" t="str">
            <v>CUENTAS CORRIENTES OPERATIVAS</v>
          </cell>
        </row>
        <row r="9">
          <cell r="B9">
            <v>1042</v>
          </cell>
          <cell r="C9" t="str">
            <v>CUENTAS CORRIENTES PARA FINES ESPECÍFICOS</v>
          </cell>
        </row>
        <row r="10">
          <cell r="B10">
            <v>105</v>
          </cell>
          <cell r="C10" t="str">
            <v>OTROS EQUIVALENTES DE EFECTIVO</v>
          </cell>
        </row>
        <row r="11">
          <cell r="B11">
            <v>1051</v>
          </cell>
          <cell r="C11" t="str">
            <v>OTROS EQUIVALENTES DE EFECTIVO</v>
          </cell>
        </row>
        <row r="12">
          <cell r="B12">
            <v>106</v>
          </cell>
          <cell r="C12" t="str">
            <v>DEPÓSITOS EN INSTITUCIONES FINANCIERAS</v>
          </cell>
        </row>
        <row r="13">
          <cell r="B13">
            <v>1061</v>
          </cell>
          <cell r="C13" t="str">
            <v>DEPÓSITOS DE AHORRO</v>
          </cell>
        </row>
        <row r="14">
          <cell r="B14">
            <v>1062</v>
          </cell>
          <cell r="C14" t="str">
            <v>DEPÓSITOS A PLAZO</v>
          </cell>
        </row>
        <row r="15">
          <cell r="B15">
            <v>107</v>
          </cell>
          <cell r="C15" t="str">
            <v>FONDOS SUJETOS A RESTRICCIÓN</v>
          </cell>
        </row>
        <row r="16">
          <cell r="B16">
            <v>1071</v>
          </cell>
          <cell r="C16" t="str">
            <v>FONDOS SUJETOS A RESTRICCIÓN</v>
          </cell>
        </row>
        <row r="17">
          <cell r="B17">
            <v>11</v>
          </cell>
          <cell r="C17" t="str">
            <v>INVERSIONES FINANCIERAS</v>
          </cell>
        </row>
        <row r="18">
          <cell r="B18">
            <v>111</v>
          </cell>
          <cell r="C18" t="str">
            <v>INVERSIONES MANTENIDAS PARA NEGOCIACION</v>
          </cell>
        </row>
        <row r="19">
          <cell r="B19">
            <v>1111</v>
          </cell>
          <cell r="C19" t="str">
            <v>VALORES EMITIDOS O GARANTIZADOS POR EL ESTADO</v>
          </cell>
        </row>
        <row r="20">
          <cell r="B20">
            <v>11111</v>
          </cell>
          <cell r="C20" t="str">
            <v xml:space="preserve">COSTO </v>
          </cell>
        </row>
        <row r="21">
          <cell r="B21">
            <v>11112</v>
          </cell>
          <cell r="C21" t="str">
            <v>VALOR RAZONABLE</v>
          </cell>
        </row>
        <row r="22">
          <cell r="B22">
            <v>1112</v>
          </cell>
          <cell r="C22" t="str">
            <v>VALORES EMITIDOS POR EL SISTEMA FINANCIERO</v>
          </cell>
        </row>
        <row r="23">
          <cell r="B23">
            <v>11121</v>
          </cell>
          <cell r="C23" t="str">
            <v xml:space="preserve">COSTO </v>
          </cell>
        </row>
        <row r="24">
          <cell r="B24">
            <v>11122</v>
          </cell>
          <cell r="C24" t="str">
            <v>VALOR RAZONABLE</v>
          </cell>
        </row>
        <row r="25">
          <cell r="B25">
            <v>1113</v>
          </cell>
          <cell r="C25" t="str">
            <v>VALORES EMITIDOS POR EMPRESAS</v>
          </cell>
        </row>
        <row r="26">
          <cell r="B26">
            <v>11131</v>
          </cell>
          <cell r="C26" t="str">
            <v>COSTO</v>
          </cell>
        </row>
        <row r="27">
          <cell r="B27">
            <v>11132</v>
          </cell>
          <cell r="C27" t="str">
            <v>VALOR RAZONABLE</v>
          </cell>
        </row>
        <row r="28">
          <cell r="B28">
            <v>1114</v>
          </cell>
          <cell r="C28" t="str">
            <v>OTROS TÍTULOS REPRESENTATIVOS DE DEUDA</v>
          </cell>
        </row>
        <row r="29">
          <cell r="B29">
            <v>11141</v>
          </cell>
          <cell r="C29" t="str">
            <v>COSTO</v>
          </cell>
        </row>
        <row r="30">
          <cell r="B30">
            <v>11142</v>
          </cell>
          <cell r="C30" t="str">
            <v>VALOR RAZONABLE</v>
          </cell>
        </row>
        <row r="31">
          <cell r="B31">
            <v>1115</v>
          </cell>
          <cell r="C31" t="str">
            <v>PARTICIPACIONES EN ENTIDADES</v>
          </cell>
        </row>
        <row r="32">
          <cell r="B32">
            <v>11151</v>
          </cell>
          <cell r="C32" t="str">
            <v>COSTO</v>
          </cell>
        </row>
        <row r="33">
          <cell r="B33">
            <v>11152</v>
          </cell>
          <cell r="C33" t="str">
            <v>VALOR RAZONABLE</v>
          </cell>
        </row>
        <row r="34">
          <cell r="B34">
            <v>112</v>
          </cell>
          <cell r="C34" t="str">
            <v>INVERSIONES DISPONIBLES PARA LA VENTA</v>
          </cell>
        </row>
        <row r="35">
          <cell r="B35">
            <v>1121</v>
          </cell>
          <cell r="C35" t="str">
            <v>VALORES EMITIDOS O GARANTIZADOS POR EL ESTADO</v>
          </cell>
        </row>
        <row r="36">
          <cell r="B36">
            <v>11211</v>
          </cell>
          <cell r="C36" t="str">
            <v>COSTO</v>
          </cell>
        </row>
        <row r="37">
          <cell r="B37">
            <v>11212</v>
          </cell>
          <cell r="C37" t="str">
            <v>VALOR RAZONABLE</v>
          </cell>
        </row>
        <row r="38">
          <cell r="B38">
            <v>1122</v>
          </cell>
          <cell r="C38" t="str">
            <v>VALORES EMITIDOS POR EL SISTEMA FINANCIERO</v>
          </cell>
        </row>
        <row r="39">
          <cell r="B39">
            <v>11221</v>
          </cell>
          <cell r="C39" t="str">
            <v>COSTO</v>
          </cell>
        </row>
        <row r="40">
          <cell r="B40">
            <v>11222</v>
          </cell>
          <cell r="C40" t="str">
            <v>VALOR RAZONABLE</v>
          </cell>
        </row>
        <row r="41">
          <cell r="B41">
            <v>1123</v>
          </cell>
          <cell r="C41" t="str">
            <v>VALORES EMITIDOS POR EMPRESAS</v>
          </cell>
        </row>
        <row r="42">
          <cell r="B42">
            <v>11231</v>
          </cell>
          <cell r="C42" t="str">
            <v>COSTO</v>
          </cell>
        </row>
        <row r="43">
          <cell r="B43">
            <v>11232</v>
          </cell>
          <cell r="C43" t="str">
            <v>VALOR RAZONABLE</v>
          </cell>
        </row>
        <row r="44">
          <cell r="B44">
            <v>1124</v>
          </cell>
          <cell r="C44" t="str">
            <v>OTROS TÍTULOS REPRESENTATIVOS DE DEUDA</v>
          </cell>
        </row>
        <row r="45">
          <cell r="B45">
            <v>11241</v>
          </cell>
          <cell r="C45" t="str">
            <v>COSTO</v>
          </cell>
        </row>
        <row r="46">
          <cell r="B46">
            <v>11242</v>
          </cell>
          <cell r="C46" t="str">
            <v>VALOR RAZONABLE</v>
          </cell>
        </row>
        <row r="47">
          <cell r="B47">
            <v>113</v>
          </cell>
          <cell r="C47" t="str">
            <v>ACTIVOS FINANCIEROS – ACUERDO DE COMPRA</v>
          </cell>
        </row>
        <row r="48">
          <cell r="B48">
            <v>1131</v>
          </cell>
          <cell r="C48" t="str">
            <v>INVERSIONES MANTENIDAS PARA NEGOCIACION - ACUERDO DE COMPRA</v>
          </cell>
        </row>
        <row r="49">
          <cell r="B49">
            <v>11311</v>
          </cell>
          <cell r="C49" t="str">
            <v>COSTO</v>
          </cell>
        </row>
        <row r="50">
          <cell r="B50">
            <v>11312</v>
          </cell>
          <cell r="C50" t="str">
            <v>VALOR RAZONABLE</v>
          </cell>
        </row>
        <row r="51">
          <cell r="B51">
            <v>1132</v>
          </cell>
          <cell r="C51" t="str">
            <v>INVERSIONES DISPONIBLES PARA LA VENTA - ACUERDO DE COMPRA</v>
          </cell>
        </row>
        <row r="52">
          <cell r="B52">
            <v>11321</v>
          </cell>
          <cell r="C52" t="str">
            <v>COSTO</v>
          </cell>
        </row>
        <row r="53">
          <cell r="B53">
            <v>11322</v>
          </cell>
          <cell r="C53" t="str">
            <v>VALOR RAZONABLE</v>
          </cell>
        </row>
        <row r="54">
          <cell r="B54">
            <v>12</v>
          </cell>
          <cell r="C54" t="str">
            <v>CUENTAS POR COBRAR COMERCIALES – TERCEROS</v>
          </cell>
        </row>
        <row r="55">
          <cell r="B55">
            <v>121</v>
          </cell>
          <cell r="C55" t="str">
            <v>FACTURAS, BOLETAS Y OTROS COMPROBANTES POR COBRAR</v>
          </cell>
        </row>
        <row r="56">
          <cell r="B56">
            <v>1211</v>
          </cell>
          <cell r="C56" t="str">
            <v>NO EMITIDAS</v>
          </cell>
        </row>
        <row r="57">
          <cell r="B57">
            <v>1212</v>
          </cell>
          <cell r="C57" t="str">
            <v>EMITIDAS EN CARTERA</v>
          </cell>
        </row>
        <row r="58">
          <cell r="B58">
            <v>1213</v>
          </cell>
          <cell r="C58" t="str">
            <v>EN COBRANZA</v>
          </cell>
        </row>
        <row r="59">
          <cell r="B59">
            <v>1214</v>
          </cell>
          <cell r="C59" t="str">
            <v>EN DESCUENTO</v>
          </cell>
        </row>
        <row r="60">
          <cell r="B60">
            <v>122</v>
          </cell>
          <cell r="C60" t="str">
            <v>ANTICIPOS DE CLIENTES</v>
          </cell>
        </row>
        <row r="61">
          <cell r="B61">
            <v>123</v>
          </cell>
          <cell r="C61" t="str">
            <v>LETRAS POR COBRAR</v>
          </cell>
        </row>
        <row r="62">
          <cell r="B62">
            <v>1231</v>
          </cell>
          <cell r="C62" t="str">
            <v>EN CARTERA</v>
          </cell>
        </row>
        <row r="63">
          <cell r="B63">
            <v>1232</v>
          </cell>
          <cell r="C63" t="str">
            <v>EN COBRANZA</v>
          </cell>
        </row>
        <row r="64">
          <cell r="B64">
            <v>1233</v>
          </cell>
          <cell r="C64" t="str">
            <v>EN DESCUENTO</v>
          </cell>
        </row>
        <row r="65">
          <cell r="B65">
            <v>13</v>
          </cell>
          <cell r="C65" t="str">
            <v>CUENTAS POR COBRAR COMERCIALES – RELACIONADAS</v>
          </cell>
        </row>
        <row r="66">
          <cell r="B66">
            <v>131</v>
          </cell>
          <cell r="C66" t="str">
            <v>FACTURAS, BOLETAS Y OTROS COMPROBANTES POR COBRAR</v>
          </cell>
        </row>
        <row r="67">
          <cell r="B67">
            <v>1311</v>
          </cell>
          <cell r="C67" t="str">
            <v>NO EMITIDAS</v>
          </cell>
        </row>
        <row r="68">
          <cell r="B68">
            <v>13111</v>
          </cell>
          <cell r="C68" t="str">
            <v>MATRIZ</v>
          </cell>
        </row>
        <row r="69">
          <cell r="B69">
            <v>13112</v>
          </cell>
          <cell r="C69" t="str">
            <v>SUBSIDIARIAS</v>
          </cell>
        </row>
        <row r="70">
          <cell r="B70">
            <v>13113</v>
          </cell>
          <cell r="C70" t="str">
            <v>ASOCIADAS</v>
          </cell>
        </row>
        <row r="71">
          <cell r="B71">
            <v>13114</v>
          </cell>
          <cell r="C71" t="str">
            <v>SUCURSALES</v>
          </cell>
        </row>
        <row r="72">
          <cell r="B72">
            <v>13115</v>
          </cell>
          <cell r="C72" t="str">
            <v>OTROS</v>
          </cell>
        </row>
        <row r="73">
          <cell r="B73">
            <v>1312</v>
          </cell>
          <cell r="C73" t="str">
            <v>EMITIDAS EN CARTERA</v>
          </cell>
        </row>
        <row r="74">
          <cell r="B74">
            <v>13121</v>
          </cell>
          <cell r="C74" t="str">
            <v>MATRIZ</v>
          </cell>
        </row>
        <row r="75">
          <cell r="B75">
            <v>13122</v>
          </cell>
          <cell r="C75" t="str">
            <v>SUBSIDIARIAS</v>
          </cell>
        </row>
        <row r="76">
          <cell r="B76">
            <v>13123</v>
          </cell>
          <cell r="C76" t="str">
            <v>ASOCIADAS</v>
          </cell>
        </row>
        <row r="77">
          <cell r="B77">
            <v>13124</v>
          </cell>
          <cell r="C77" t="str">
            <v>SUCURSALES</v>
          </cell>
        </row>
        <row r="78">
          <cell r="B78">
            <v>1313</v>
          </cell>
          <cell r="C78" t="str">
            <v>EN COBRANZA</v>
          </cell>
        </row>
        <row r="79">
          <cell r="B79">
            <v>13131</v>
          </cell>
          <cell r="C79" t="str">
            <v>MATRIZ</v>
          </cell>
        </row>
        <row r="80">
          <cell r="B80">
            <v>13132</v>
          </cell>
          <cell r="C80" t="str">
            <v>SUBSIDIARIAS</v>
          </cell>
        </row>
        <row r="81">
          <cell r="B81">
            <v>13133</v>
          </cell>
          <cell r="C81" t="str">
            <v>ASOCIADAS</v>
          </cell>
        </row>
        <row r="82">
          <cell r="B82">
            <v>13134</v>
          </cell>
          <cell r="C82" t="str">
            <v>SUCURSALES</v>
          </cell>
        </row>
        <row r="83">
          <cell r="B83">
            <v>13135</v>
          </cell>
          <cell r="C83" t="str">
            <v>OTROS</v>
          </cell>
        </row>
        <row r="84">
          <cell r="B84">
            <v>1314</v>
          </cell>
          <cell r="C84" t="str">
            <v>EN DESCUENTO</v>
          </cell>
        </row>
        <row r="85">
          <cell r="B85">
            <v>13141</v>
          </cell>
          <cell r="C85" t="str">
            <v>MATRIZ</v>
          </cell>
        </row>
        <row r="86">
          <cell r="B86">
            <v>13142</v>
          </cell>
          <cell r="C86" t="str">
            <v>SUBSIDIARIAS</v>
          </cell>
        </row>
        <row r="87">
          <cell r="B87">
            <v>13143</v>
          </cell>
          <cell r="C87" t="str">
            <v>ASOCIADAS</v>
          </cell>
        </row>
        <row r="88">
          <cell r="B88">
            <v>13144</v>
          </cell>
          <cell r="C88" t="str">
            <v>SUCURSALES</v>
          </cell>
        </row>
        <row r="89">
          <cell r="B89">
            <v>13145</v>
          </cell>
          <cell r="C89" t="str">
            <v>OTROS</v>
          </cell>
        </row>
        <row r="90">
          <cell r="B90">
            <v>132</v>
          </cell>
          <cell r="C90" t="str">
            <v>ANTICIPOS RECIBIDOS</v>
          </cell>
        </row>
        <row r="91">
          <cell r="B91">
            <v>1321</v>
          </cell>
          <cell r="C91" t="str">
            <v>ANTICIPOS RECIBIDOS</v>
          </cell>
        </row>
        <row r="92">
          <cell r="B92">
            <v>13211</v>
          </cell>
          <cell r="C92" t="str">
            <v>MATRIZ</v>
          </cell>
        </row>
        <row r="93">
          <cell r="B93">
            <v>13212</v>
          </cell>
          <cell r="C93" t="str">
            <v>SUBSIDIARIAS</v>
          </cell>
        </row>
        <row r="94">
          <cell r="B94">
            <v>13213</v>
          </cell>
          <cell r="C94" t="str">
            <v>ASOCIADAS</v>
          </cell>
        </row>
        <row r="95">
          <cell r="B95">
            <v>13214</v>
          </cell>
          <cell r="C95" t="str">
            <v>SUCURSALES</v>
          </cell>
        </row>
        <row r="96">
          <cell r="B96">
            <v>13215</v>
          </cell>
          <cell r="C96" t="str">
            <v>OTROS</v>
          </cell>
        </row>
        <row r="97">
          <cell r="B97">
            <v>133</v>
          </cell>
          <cell r="C97" t="str">
            <v>LETRAS POR COBRAR</v>
          </cell>
        </row>
        <row r="98">
          <cell r="B98">
            <v>1331</v>
          </cell>
          <cell r="C98" t="str">
            <v>EN CARTERA</v>
          </cell>
        </row>
        <row r="99">
          <cell r="B99">
            <v>13311</v>
          </cell>
          <cell r="C99" t="str">
            <v>MATRIZ</v>
          </cell>
        </row>
        <row r="100">
          <cell r="B100">
            <v>13312</v>
          </cell>
          <cell r="C100" t="str">
            <v>SUBSIDIARIAS</v>
          </cell>
        </row>
        <row r="101">
          <cell r="B101">
            <v>13313</v>
          </cell>
          <cell r="C101" t="str">
            <v>ASOCIADAS</v>
          </cell>
        </row>
        <row r="102">
          <cell r="B102">
            <v>13314</v>
          </cell>
          <cell r="C102" t="str">
            <v>SUCURSALES</v>
          </cell>
        </row>
        <row r="103">
          <cell r="B103">
            <v>13315</v>
          </cell>
          <cell r="C103" t="str">
            <v>OTROS</v>
          </cell>
        </row>
        <row r="104">
          <cell r="B104">
            <v>1332</v>
          </cell>
          <cell r="C104" t="str">
            <v>EN COBRANZA</v>
          </cell>
        </row>
        <row r="105">
          <cell r="B105">
            <v>13321</v>
          </cell>
          <cell r="C105" t="str">
            <v>MATRIZ</v>
          </cell>
        </row>
        <row r="106">
          <cell r="B106">
            <v>13322</v>
          </cell>
          <cell r="C106" t="str">
            <v>SUBSIDIARIAS</v>
          </cell>
        </row>
        <row r="107">
          <cell r="B107">
            <v>13323</v>
          </cell>
          <cell r="C107" t="str">
            <v>ASOCIADAS</v>
          </cell>
        </row>
        <row r="108">
          <cell r="B108">
            <v>13324</v>
          </cell>
          <cell r="C108" t="str">
            <v>SUCURSALES</v>
          </cell>
        </row>
        <row r="109">
          <cell r="B109">
            <v>13325</v>
          </cell>
          <cell r="C109" t="str">
            <v>OTROS</v>
          </cell>
        </row>
        <row r="110">
          <cell r="B110">
            <v>1333</v>
          </cell>
          <cell r="C110" t="str">
            <v>EN DESCUENTO</v>
          </cell>
        </row>
        <row r="111">
          <cell r="B111">
            <v>13331</v>
          </cell>
          <cell r="C111" t="str">
            <v>MATRIZ</v>
          </cell>
        </row>
        <row r="112">
          <cell r="B112">
            <v>13332</v>
          </cell>
          <cell r="C112" t="str">
            <v>SUBSIDIARIAS</v>
          </cell>
        </row>
        <row r="113">
          <cell r="B113">
            <v>13333</v>
          </cell>
          <cell r="C113" t="str">
            <v>ASOCIADAS</v>
          </cell>
        </row>
        <row r="114">
          <cell r="B114">
            <v>13334</v>
          </cell>
          <cell r="C114" t="str">
            <v>SUCURSALES</v>
          </cell>
        </row>
        <row r="115">
          <cell r="B115">
            <v>13335</v>
          </cell>
          <cell r="C115" t="str">
            <v>OTROS</v>
          </cell>
        </row>
        <row r="116">
          <cell r="B116">
            <v>14</v>
          </cell>
          <cell r="C116" t="str">
            <v>CUENTAS POR COBRAR AL PERSONAL, A LOS ACCIONISTAS (SOCIOS), DIRECTORES Y GERENTES</v>
          </cell>
        </row>
        <row r="117">
          <cell r="B117">
            <v>141</v>
          </cell>
          <cell r="C117" t="str">
            <v>PERSONAL</v>
          </cell>
        </row>
        <row r="118">
          <cell r="B118">
            <v>1411</v>
          </cell>
          <cell r="C118" t="str">
            <v>PRÉSTAMOS</v>
          </cell>
        </row>
        <row r="119">
          <cell r="B119">
            <v>1412</v>
          </cell>
          <cell r="C119" t="str">
            <v>ADELANTO DE REMUNERACIONES</v>
          </cell>
        </row>
        <row r="120">
          <cell r="B120">
            <v>1413</v>
          </cell>
          <cell r="C120" t="str">
            <v>ENTREGAS A RENDIR CUENTA</v>
          </cell>
        </row>
        <row r="121">
          <cell r="B121">
            <v>1419</v>
          </cell>
          <cell r="C121" t="str">
            <v>OTRAS CUENTAS POR COBRAR AL PERSONAL</v>
          </cell>
        </row>
        <row r="122">
          <cell r="B122">
            <v>142</v>
          </cell>
          <cell r="C122" t="str">
            <v>ACCIONISTAS (O SOCIOS)</v>
          </cell>
        </row>
        <row r="123">
          <cell r="B123">
            <v>1421</v>
          </cell>
          <cell r="C123" t="str">
            <v>SUSCRIPCIONES POR COBRAR A SOCIOS O ACCIONISTAS</v>
          </cell>
        </row>
        <row r="124">
          <cell r="B124">
            <v>1422</v>
          </cell>
          <cell r="C124" t="str">
            <v>PRÉSTAMOS</v>
          </cell>
        </row>
        <row r="125">
          <cell r="B125">
            <v>143</v>
          </cell>
          <cell r="C125" t="str">
            <v>DIRECTORES</v>
          </cell>
        </row>
        <row r="126">
          <cell r="B126">
            <v>1431</v>
          </cell>
          <cell r="C126" t="str">
            <v>PRÉSTAMOS</v>
          </cell>
        </row>
        <row r="127">
          <cell r="B127">
            <v>1432</v>
          </cell>
          <cell r="C127" t="str">
            <v>ADELANTO DE DIETAS</v>
          </cell>
        </row>
        <row r="128">
          <cell r="B128">
            <v>1433</v>
          </cell>
          <cell r="C128" t="str">
            <v>ENTREGAS A RENDIR CUENTA</v>
          </cell>
        </row>
        <row r="129">
          <cell r="B129">
            <v>144</v>
          </cell>
          <cell r="C129" t="str">
            <v>GERENTES</v>
          </cell>
        </row>
        <row r="130">
          <cell r="B130">
            <v>1441</v>
          </cell>
          <cell r="C130" t="str">
            <v>PRÉSTAMOS</v>
          </cell>
        </row>
        <row r="131">
          <cell r="B131">
            <v>1442</v>
          </cell>
          <cell r="C131" t="str">
            <v>ADELANTO DE NUMERACIONES</v>
          </cell>
        </row>
        <row r="132">
          <cell r="B132">
            <v>1443</v>
          </cell>
          <cell r="C132" t="str">
            <v>ENTREGAS A RENDIR CUENTA</v>
          </cell>
        </row>
        <row r="133">
          <cell r="B133">
            <v>148</v>
          </cell>
          <cell r="C133" t="str">
            <v>DIVERSAS</v>
          </cell>
        </row>
        <row r="134">
          <cell r="B134">
            <v>16</v>
          </cell>
          <cell r="C134" t="str">
            <v>CUENTAS POR COBRAR DIVERSAS - TERCEROS</v>
          </cell>
        </row>
        <row r="135">
          <cell r="B135">
            <v>161</v>
          </cell>
          <cell r="C135" t="str">
            <v>PRÉSTAMOS</v>
          </cell>
        </row>
        <row r="136">
          <cell r="B136">
            <v>1611</v>
          </cell>
          <cell r="C136" t="str">
            <v>CON GARANTÍA</v>
          </cell>
        </row>
        <row r="137">
          <cell r="B137">
            <v>1612</v>
          </cell>
          <cell r="C137" t="str">
            <v>SIN GARANTÍA</v>
          </cell>
        </row>
        <row r="138">
          <cell r="B138">
            <v>162</v>
          </cell>
          <cell r="C138" t="str">
            <v>RECLAMACIONES A TERCEROS</v>
          </cell>
        </row>
        <row r="139">
          <cell r="B139">
            <v>1621</v>
          </cell>
          <cell r="C139" t="str">
            <v>COMPAÑÍAS ASEGURADORAS</v>
          </cell>
        </row>
        <row r="140">
          <cell r="B140">
            <v>1622</v>
          </cell>
          <cell r="C140" t="str">
            <v>TRANSPORTADORAS</v>
          </cell>
        </row>
        <row r="141">
          <cell r="B141">
            <v>1623</v>
          </cell>
          <cell r="C141" t="str">
            <v>SERVICIOS PÚBLICOS</v>
          </cell>
        </row>
        <row r="142">
          <cell r="B142">
            <v>1624</v>
          </cell>
          <cell r="C142" t="str">
            <v>TRIBUTOS</v>
          </cell>
        </row>
        <row r="143">
          <cell r="B143">
            <v>1629</v>
          </cell>
          <cell r="C143" t="str">
            <v>OTRAS</v>
          </cell>
        </row>
        <row r="144">
          <cell r="B144">
            <v>163</v>
          </cell>
          <cell r="C144" t="str">
            <v>INTERESES, REGALÍAS Y DIVIDENDOS</v>
          </cell>
        </row>
        <row r="145">
          <cell r="B145">
            <v>1631</v>
          </cell>
          <cell r="C145" t="str">
            <v>INTERESES</v>
          </cell>
        </row>
        <row r="146">
          <cell r="B146">
            <v>1632</v>
          </cell>
          <cell r="C146" t="str">
            <v>REGALÍAS</v>
          </cell>
        </row>
        <row r="147">
          <cell r="B147">
            <v>1633</v>
          </cell>
          <cell r="C147" t="str">
            <v>DIVIDENDOS</v>
          </cell>
        </row>
        <row r="148">
          <cell r="B148">
            <v>164</v>
          </cell>
          <cell r="C148" t="str">
            <v>DEPÓSITOS OTORGADOS EN GARANTÍA</v>
          </cell>
        </row>
        <row r="149">
          <cell r="B149">
            <v>1641</v>
          </cell>
          <cell r="C149" t="str">
            <v>PRÉSTAMOS DE INSTITUCIONES NO FINANCIERAS</v>
          </cell>
        </row>
        <row r="150">
          <cell r="B150">
            <v>1642</v>
          </cell>
          <cell r="C150" t="str">
            <v>PRÉSTAMOS DE INSTITUCIONES FINANCIERAS</v>
          </cell>
        </row>
        <row r="151">
          <cell r="B151">
            <v>1644</v>
          </cell>
          <cell r="C151" t="str">
            <v>DEPÓSITO EN GARANTÍA POR ALQUILERES</v>
          </cell>
        </row>
        <row r="152">
          <cell r="B152">
            <v>1649</v>
          </cell>
          <cell r="C152" t="str">
            <v>OTROS DEPÓSITOS EN GARANTÍA</v>
          </cell>
        </row>
        <row r="153">
          <cell r="B153">
            <v>165</v>
          </cell>
          <cell r="C153" t="str">
            <v>VENTA DE ACTIVO INMOVILIZADO</v>
          </cell>
        </row>
        <row r="154">
          <cell r="B154">
            <v>1651</v>
          </cell>
          <cell r="C154" t="str">
            <v>INVERSIÓN MOBILIARIA</v>
          </cell>
        </row>
        <row r="155">
          <cell r="B155">
            <v>1652</v>
          </cell>
          <cell r="C155" t="str">
            <v>INVERSIÓN INMOBILIARIA</v>
          </cell>
        </row>
        <row r="156">
          <cell r="B156">
            <v>1653</v>
          </cell>
          <cell r="C156" t="str">
            <v>INMUEBLES, MAQUINARIA Y EQUIPO</v>
          </cell>
        </row>
        <row r="157">
          <cell r="B157">
            <v>1654</v>
          </cell>
          <cell r="C157" t="str">
            <v>INTANGIBLES</v>
          </cell>
        </row>
        <row r="158">
          <cell r="B158">
            <v>1655</v>
          </cell>
          <cell r="C158" t="str">
            <v>ACTIVOS BIOLÓGICOS</v>
          </cell>
        </row>
        <row r="159">
          <cell r="B159">
            <v>166</v>
          </cell>
          <cell r="C159" t="str">
            <v>ACTIVOS POR INSTRUMENTOS FINANCIEROS DERIVADOS</v>
          </cell>
        </row>
        <row r="160">
          <cell r="B160">
            <v>1661</v>
          </cell>
          <cell r="C160" t="str">
            <v>INSTRUMENTOS FINANCIEROS</v>
          </cell>
        </row>
        <row r="161">
          <cell r="B161">
            <v>1662</v>
          </cell>
          <cell r="C161" t="str">
            <v>INSTRUMENTOS FINANCIEROS DERIVADOS</v>
          </cell>
        </row>
        <row r="162">
          <cell r="B162">
            <v>16621</v>
          </cell>
          <cell r="C162" t="str">
            <v>CARTERA DE NEGOCIACIÓN</v>
          </cell>
        </row>
        <row r="163">
          <cell r="B163">
            <v>16622</v>
          </cell>
          <cell r="C163" t="str">
            <v>INSTRUMENTOS DE COBERTURA</v>
          </cell>
        </row>
        <row r="164">
          <cell r="B164">
            <v>168</v>
          </cell>
          <cell r="C164" t="str">
            <v>OTRAS CUENTAS POR COBRAR DIVERSAS</v>
          </cell>
        </row>
        <row r="165">
          <cell r="B165">
            <v>1681</v>
          </cell>
          <cell r="C165" t="str">
            <v>ENTREGAS A RENDIR CUENTA A TERCEROS</v>
          </cell>
        </row>
        <row r="166">
          <cell r="B166">
            <v>1682</v>
          </cell>
          <cell r="C166" t="str">
            <v>OTRAS CUENTAS POR COBRAR DIVERSAS</v>
          </cell>
        </row>
        <row r="167">
          <cell r="B167">
            <v>17</v>
          </cell>
          <cell r="C167" t="str">
            <v>CUENTAS POR COBRAR DIVERSAS - RELACIONADAS</v>
          </cell>
        </row>
        <row r="168">
          <cell r="B168">
            <v>171</v>
          </cell>
          <cell r="C168" t="str">
            <v>PRÉSTAMOS</v>
          </cell>
        </row>
        <row r="169">
          <cell r="B169">
            <v>1711</v>
          </cell>
          <cell r="C169" t="str">
            <v>CON GARANTÍA</v>
          </cell>
        </row>
        <row r="170">
          <cell r="B170">
            <v>17111</v>
          </cell>
          <cell r="C170" t="str">
            <v>MATRIZ</v>
          </cell>
        </row>
        <row r="171">
          <cell r="B171">
            <v>17112</v>
          </cell>
          <cell r="C171" t="str">
            <v>SUBSIDIARIAS</v>
          </cell>
        </row>
        <row r="172">
          <cell r="B172">
            <v>17113</v>
          </cell>
          <cell r="C172" t="str">
            <v>ASOCIADAS</v>
          </cell>
        </row>
        <row r="173">
          <cell r="B173">
            <v>17114</v>
          </cell>
          <cell r="C173" t="str">
            <v>SUCURSALES</v>
          </cell>
        </row>
        <row r="174">
          <cell r="B174">
            <v>17115</v>
          </cell>
          <cell r="C174" t="str">
            <v>OTROS</v>
          </cell>
        </row>
        <row r="175">
          <cell r="B175">
            <v>1712</v>
          </cell>
          <cell r="C175" t="str">
            <v>SIN GARANTÍA</v>
          </cell>
        </row>
        <row r="176">
          <cell r="B176">
            <v>17121</v>
          </cell>
          <cell r="C176" t="str">
            <v>MATRIZ</v>
          </cell>
        </row>
        <row r="177">
          <cell r="B177">
            <v>17122</v>
          </cell>
          <cell r="C177" t="str">
            <v>SUBSIDIARIAS</v>
          </cell>
        </row>
        <row r="178">
          <cell r="B178">
            <v>17123</v>
          </cell>
          <cell r="C178" t="str">
            <v>ASOCIADAS</v>
          </cell>
        </row>
        <row r="179">
          <cell r="B179">
            <v>17124</v>
          </cell>
          <cell r="C179" t="str">
            <v>SUCURSALES</v>
          </cell>
        </row>
        <row r="180">
          <cell r="B180">
            <v>17125</v>
          </cell>
          <cell r="C180" t="str">
            <v>OTROS</v>
          </cell>
        </row>
        <row r="181">
          <cell r="B181">
            <v>173</v>
          </cell>
          <cell r="C181" t="str">
            <v>INTERESES, REGALÍAS Y DIVIDENDOS</v>
          </cell>
        </row>
        <row r="182">
          <cell r="B182">
            <v>1731</v>
          </cell>
          <cell r="C182" t="str">
            <v>INTERESES</v>
          </cell>
        </row>
        <row r="183">
          <cell r="B183">
            <v>17311</v>
          </cell>
          <cell r="C183" t="str">
            <v>MATRIZ</v>
          </cell>
        </row>
        <row r="184">
          <cell r="B184">
            <v>17312</v>
          </cell>
          <cell r="C184" t="str">
            <v>SUBSIDIARIAS</v>
          </cell>
        </row>
        <row r="185">
          <cell r="B185">
            <v>17313</v>
          </cell>
          <cell r="C185" t="str">
            <v>ASOCIADAS</v>
          </cell>
        </row>
        <row r="186">
          <cell r="B186">
            <v>17314</v>
          </cell>
          <cell r="C186" t="str">
            <v>SUCURSALES</v>
          </cell>
        </row>
        <row r="187">
          <cell r="B187">
            <v>17315</v>
          </cell>
          <cell r="C187" t="str">
            <v>OTROS</v>
          </cell>
        </row>
        <row r="188">
          <cell r="B188">
            <v>1732</v>
          </cell>
          <cell r="C188" t="str">
            <v>REGALÍAS</v>
          </cell>
        </row>
        <row r="189">
          <cell r="B189">
            <v>17321</v>
          </cell>
          <cell r="C189" t="str">
            <v>MATRIZ</v>
          </cell>
        </row>
        <row r="190">
          <cell r="B190">
            <v>17322</v>
          </cell>
          <cell r="C190" t="str">
            <v>SUBSIDIARIAS</v>
          </cell>
        </row>
        <row r="191">
          <cell r="B191">
            <v>17323</v>
          </cell>
          <cell r="C191" t="str">
            <v>ASOCIADAS</v>
          </cell>
        </row>
        <row r="192">
          <cell r="B192">
            <v>17324</v>
          </cell>
          <cell r="C192" t="str">
            <v>SUCURSALES</v>
          </cell>
        </row>
        <row r="193">
          <cell r="B193">
            <v>17325</v>
          </cell>
          <cell r="C193" t="str">
            <v>OTROS</v>
          </cell>
        </row>
        <row r="194">
          <cell r="B194">
            <v>1733</v>
          </cell>
          <cell r="C194" t="str">
            <v>DIVIDENDOS</v>
          </cell>
        </row>
        <row r="195">
          <cell r="B195">
            <v>17331</v>
          </cell>
          <cell r="C195" t="str">
            <v>MATRIZ</v>
          </cell>
        </row>
        <row r="196">
          <cell r="B196">
            <v>17332</v>
          </cell>
          <cell r="C196" t="str">
            <v>SUBSIDIARIAS</v>
          </cell>
        </row>
        <row r="197">
          <cell r="B197">
            <v>17333</v>
          </cell>
          <cell r="C197" t="str">
            <v>ASOCIADAS</v>
          </cell>
        </row>
        <row r="198">
          <cell r="B198">
            <v>17334</v>
          </cell>
          <cell r="C198" t="str">
            <v>OTROS</v>
          </cell>
        </row>
        <row r="199">
          <cell r="B199">
            <v>174</v>
          </cell>
          <cell r="C199" t="str">
            <v>DEPÓSITOS OTORGADOS EN GARANTÍA</v>
          </cell>
        </row>
        <row r="200">
          <cell r="B200">
            <v>175</v>
          </cell>
          <cell r="C200" t="str">
            <v>VENTA DE ACTIVO INMOVILIZADO</v>
          </cell>
        </row>
        <row r="201">
          <cell r="B201">
            <v>1751</v>
          </cell>
          <cell r="C201" t="str">
            <v>INVERSIÓN MOBILIARIA</v>
          </cell>
        </row>
        <row r="202">
          <cell r="B202">
            <v>1752</v>
          </cell>
          <cell r="C202" t="str">
            <v>INVERSIÓN INMOBILIARIA</v>
          </cell>
        </row>
        <row r="203">
          <cell r="B203">
            <v>1753</v>
          </cell>
          <cell r="C203" t="str">
            <v>INMUEBLES, MAQUINARIA Y EQUIPO</v>
          </cell>
        </row>
        <row r="204">
          <cell r="B204">
            <v>1754</v>
          </cell>
          <cell r="C204" t="str">
            <v>INTANGIBLES</v>
          </cell>
        </row>
        <row r="205">
          <cell r="B205">
            <v>1755</v>
          </cell>
          <cell r="C205" t="str">
            <v>ACTIVOS BIOLÓGICOS</v>
          </cell>
        </row>
        <row r="206">
          <cell r="B206">
            <v>176</v>
          </cell>
          <cell r="C206" t="str">
            <v>ACTIVOS POR INSTRUMENTOS FINANCIEROS DERIVADOS</v>
          </cell>
        </row>
        <row r="207">
          <cell r="B207">
            <v>178</v>
          </cell>
          <cell r="C207" t="str">
            <v>OTRAS CUENTAS POR COBRAR DIVERSAS</v>
          </cell>
        </row>
        <row r="208">
          <cell r="B208">
            <v>18</v>
          </cell>
          <cell r="C208" t="str">
            <v>SERVICIOS Y OTROS CONTRATADOS POR ANTICIPADO</v>
          </cell>
        </row>
        <row r="209">
          <cell r="B209">
            <v>1811</v>
          </cell>
          <cell r="C209" t="str">
            <v>COSTOS FINANCIEROS</v>
          </cell>
        </row>
        <row r="210">
          <cell r="B210">
            <v>1821</v>
          </cell>
          <cell r="C210" t="str">
            <v>SEGUROS</v>
          </cell>
        </row>
        <row r="211">
          <cell r="B211">
            <v>183</v>
          </cell>
          <cell r="C211" t="str">
            <v>ALQUILERES</v>
          </cell>
        </row>
        <row r="212">
          <cell r="B212">
            <v>184</v>
          </cell>
          <cell r="C212" t="str">
            <v>PRIMAS PAGADAS POR OPCIONES</v>
          </cell>
        </row>
        <row r="213">
          <cell r="B213">
            <v>185</v>
          </cell>
          <cell r="C213" t="str">
            <v>MANTENIMIENTO DE ACTIVOS INMOVILIZADOS</v>
          </cell>
        </row>
        <row r="214">
          <cell r="B214">
            <v>189</v>
          </cell>
          <cell r="C214" t="str">
            <v>OTROS GASTOS CONTRATADOS POR ANTICIPADO</v>
          </cell>
        </row>
        <row r="215">
          <cell r="B215">
            <v>19</v>
          </cell>
          <cell r="C215" t="str">
            <v>ESTIMACIÓN DE CUENTAS DE COBRANZA DUDOSA</v>
          </cell>
        </row>
        <row r="216">
          <cell r="B216">
            <v>191</v>
          </cell>
          <cell r="C216" t="str">
            <v>CUENTAS POR COBRAR COMERCIALES - TERCEROS</v>
          </cell>
        </row>
        <row r="217">
          <cell r="B217">
            <v>1911</v>
          </cell>
          <cell r="C217" t="str">
            <v>FACTURAS, BOLETAS Y OTROS COMPROBANTES POR COBRAR</v>
          </cell>
        </row>
        <row r="218">
          <cell r="B218">
            <v>1913</v>
          </cell>
          <cell r="C218" t="str">
            <v>LETRAS POR COBRAR</v>
          </cell>
        </row>
        <row r="219">
          <cell r="B219">
            <v>192</v>
          </cell>
          <cell r="C219" t="str">
            <v>CUENTAS POR COBRAR COMERCIALES - RELACIONADAS</v>
          </cell>
        </row>
        <row r="220">
          <cell r="B220">
            <v>1921</v>
          </cell>
          <cell r="C220" t="str">
            <v>FACTURAS, BOLETAS Y OTROS COMPROBANTES POR COBRAR</v>
          </cell>
        </row>
        <row r="221">
          <cell r="B221">
            <v>1922</v>
          </cell>
          <cell r="C221" t="str">
            <v>LETRAS POR COBRAR</v>
          </cell>
        </row>
        <row r="222">
          <cell r="B222">
            <v>193</v>
          </cell>
          <cell r="C222" t="str">
            <v>CUENTAS POR COBRAR AL PERSONAL, A LOS ACCIONISTAS (SOCIOS), DIRECTORES Y GERENTES</v>
          </cell>
        </row>
        <row r="223">
          <cell r="B223">
            <v>1931</v>
          </cell>
          <cell r="C223" t="str">
            <v>PERSONAL</v>
          </cell>
        </row>
        <row r="224">
          <cell r="B224">
            <v>1932</v>
          </cell>
          <cell r="C224" t="str">
            <v>ACCIONISTAS</v>
          </cell>
        </row>
        <row r="225">
          <cell r="B225">
            <v>1933</v>
          </cell>
          <cell r="C225" t="str">
            <v>DIRECTORES</v>
          </cell>
        </row>
        <row r="226">
          <cell r="B226">
            <v>1934</v>
          </cell>
          <cell r="C226" t="str">
            <v>GERENTES</v>
          </cell>
        </row>
        <row r="227">
          <cell r="B227">
            <v>1938</v>
          </cell>
          <cell r="C227" t="str">
            <v>DIVERSAS</v>
          </cell>
        </row>
        <row r="228">
          <cell r="B228">
            <v>194</v>
          </cell>
          <cell r="C228" t="str">
            <v>CUENTAS POR COBRAR DIVERSAS- TERCEROS</v>
          </cell>
        </row>
        <row r="229">
          <cell r="B229">
            <v>1941</v>
          </cell>
          <cell r="C229" t="str">
            <v>PRESTAMOS</v>
          </cell>
        </row>
        <row r="230">
          <cell r="B230">
            <v>1942</v>
          </cell>
          <cell r="C230" t="str">
            <v>RECLAMACIONES A TERCEROS</v>
          </cell>
        </row>
        <row r="231">
          <cell r="B231">
            <v>1943</v>
          </cell>
          <cell r="C231" t="str">
            <v xml:space="preserve">INTERESES REGALIAS Y DIVIDENDOS </v>
          </cell>
        </row>
        <row r="232">
          <cell r="B232">
            <v>1944</v>
          </cell>
          <cell r="C232" t="str">
            <v>DEPOSITOS OTORGADOS EN GARANTIA</v>
          </cell>
        </row>
        <row r="233">
          <cell r="B233">
            <v>1945</v>
          </cell>
          <cell r="C233" t="str">
            <v>VENTA DE ACTIVO INMOVILIZADO</v>
          </cell>
        </row>
        <row r="234">
          <cell r="B234">
            <v>1946</v>
          </cell>
          <cell r="C234" t="str">
            <v xml:space="preserve">ACTIVOS POR INSTRUMENTOS FINANCIEROS </v>
          </cell>
        </row>
        <row r="235">
          <cell r="B235">
            <v>1949</v>
          </cell>
          <cell r="C235" t="str">
            <v>OTRAS CUENTAS POR COBRAR DIVERSAS</v>
          </cell>
        </row>
        <row r="236">
          <cell r="B236">
            <v>195</v>
          </cell>
          <cell r="C236" t="str">
            <v>CUENTAS POR COBRAR DIVERSAS - RELACIONADAS</v>
          </cell>
        </row>
        <row r="237">
          <cell r="B237">
            <v>1951</v>
          </cell>
          <cell r="C237" t="str">
            <v>PRESTAMOS</v>
          </cell>
        </row>
        <row r="238">
          <cell r="B238">
            <v>1953</v>
          </cell>
          <cell r="C238" t="str">
            <v xml:space="preserve">INTERESES REGALIAS Y DIVIDENDOS </v>
          </cell>
        </row>
        <row r="239">
          <cell r="B239">
            <v>1954</v>
          </cell>
          <cell r="C239" t="str">
            <v>DEPOSITOS OTORGADOS EN GARANTIA</v>
          </cell>
        </row>
        <row r="240">
          <cell r="B240">
            <v>1955</v>
          </cell>
          <cell r="C240" t="str">
            <v>VENTA DE ACTIVO INMOVILIZADO</v>
          </cell>
        </row>
        <row r="241">
          <cell r="B241">
            <v>1956</v>
          </cell>
          <cell r="C241" t="str">
            <v xml:space="preserve">ACTIVOS POR INSTRUMENTOS FINANCIEROS </v>
          </cell>
        </row>
        <row r="242">
          <cell r="B242">
            <v>1958</v>
          </cell>
          <cell r="C242" t="str">
            <v>OTRAS CUENTAS POR COBRAR DIVERSAS</v>
          </cell>
        </row>
        <row r="243">
          <cell r="B243">
            <v>20</v>
          </cell>
          <cell r="C243" t="str">
            <v>MERCADERÍAS</v>
          </cell>
        </row>
        <row r="244">
          <cell r="B244">
            <v>201</v>
          </cell>
          <cell r="C244" t="str">
            <v>MERCADERÍAS MANUFACTURADAS</v>
          </cell>
        </row>
        <row r="245">
          <cell r="B245">
            <v>2011</v>
          </cell>
          <cell r="C245" t="str">
            <v>MERCADERÍAS MANUFACTURADAS</v>
          </cell>
        </row>
        <row r="246">
          <cell r="B246">
            <v>20111</v>
          </cell>
          <cell r="C246" t="str">
            <v>COSTO</v>
          </cell>
        </row>
        <row r="247">
          <cell r="B247">
            <v>20112</v>
          </cell>
          <cell r="C247" t="str">
            <v>VALOR RAZONABLE</v>
          </cell>
        </row>
        <row r="248">
          <cell r="B248">
            <v>202</v>
          </cell>
          <cell r="C248" t="str">
            <v>MERCADERÍAS DE EXTRACCIÓN</v>
          </cell>
        </row>
        <row r="249">
          <cell r="B249">
            <v>203</v>
          </cell>
          <cell r="C249" t="str">
            <v>MERCADERÍAS AGROPECUARIAS Y PISCÍCOLAS</v>
          </cell>
        </row>
        <row r="250">
          <cell r="B250">
            <v>2031</v>
          </cell>
          <cell r="C250" t="str">
            <v>DE ORIGEN ANIMAL</v>
          </cell>
        </row>
        <row r="251">
          <cell r="B251">
            <v>2032</v>
          </cell>
          <cell r="C251" t="str">
            <v>DE ORIGEN VEGETAL</v>
          </cell>
        </row>
        <row r="252">
          <cell r="B252">
            <v>204</v>
          </cell>
          <cell r="C252" t="str">
            <v>MERCADERÍAS INMUEBLES</v>
          </cell>
        </row>
        <row r="253">
          <cell r="B253">
            <v>208</v>
          </cell>
          <cell r="C253" t="str">
            <v>OTRAS MERCADERÍAS</v>
          </cell>
        </row>
        <row r="254">
          <cell r="B254">
            <v>21</v>
          </cell>
          <cell r="C254" t="str">
            <v>PRODUCTOS TERMINADOS</v>
          </cell>
        </row>
        <row r="255">
          <cell r="B255">
            <v>211</v>
          </cell>
          <cell r="C255" t="str">
            <v>PRODUCTOS MANUFACTURADOS</v>
          </cell>
        </row>
        <row r="256">
          <cell r="B256">
            <v>212</v>
          </cell>
          <cell r="C256" t="str">
            <v>PRODUCTOS DE EXTRACCIÓN TERMINADOS</v>
          </cell>
        </row>
        <row r="257">
          <cell r="B257">
            <v>213</v>
          </cell>
          <cell r="C257" t="str">
            <v>PRODUCTOS AGROPECUARIOS Y PISCÍCOLAS TERMINADOS</v>
          </cell>
        </row>
        <row r="258">
          <cell r="B258">
            <v>2131</v>
          </cell>
          <cell r="C258" t="str">
            <v>DE ORIGEN ANIMAL</v>
          </cell>
        </row>
        <row r="259">
          <cell r="B259">
            <v>21311</v>
          </cell>
          <cell r="C259" t="str">
            <v>COSTO</v>
          </cell>
        </row>
        <row r="260">
          <cell r="B260">
            <v>21312</v>
          </cell>
          <cell r="C260" t="str">
            <v>VALOR RAZONABLE</v>
          </cell>
        </row>
        <row r="261">
          <cell r="B261">
            <v>2132</v>
          </cell>
          <cell r="C261" t="str">
            <v>DE ORIGEN VEGETAL</v>
          </cell>
        </row>
        <row r="262">
          <cell r="B262">
            <v>21321</v>
          </cell>
          <cell r="C262" t="str">
            <v>COSTO</v>
          </cell>
        </row>
        <row r="263">
          <cell r="B263">
            <v>21322</v>
          </cell>
          <cell r="C263" t="str">
            <v>VALOR RAZONABLE</v>
          </cell>
        </row>
        <row r="264">
          <cell r="B264">
            <v>214</v>
          </cell>
          <cell r="C264" t="str">
            <v>PRODUCTOS INMUEBLES</v>
          </cell>
        </row>
        <row r="265">
          <cell r="B265">
            <v>215</v>
          </cell>
          <cell r="C265" t="str">
            <v>EXISTENCIAS DE SERVICIOS TERMINADOS</v>
          </cell>
        </row>
        <row r="266">
          <cell r="B266">
            <v>217</v>
          </cell>
          <cell r="C266" t="str">
            <v>OTROS PRODUCTOS TERMINADOS</v>
          </cell>
        </row>
        <row r="267">
          <cell r="B267">
            <v>218</v>
          </cell>
          <cell r="C267" t="str">
            <v>COSTOS DE FINANCIACIÓN – PRODUCTOS TERMINADOS</v>
          </cell>
        </row>
        <row r="268">
          <cell r="B268">
            <v>22</v>
          </cell>
          <cell r="C268" t="str">
            <v>SUBPRODUCTOS, DESECHOS Y DESPERDICIOS</v>
          </cell>
        </row>
        <row r="269">
          <cell r="B269">
            <v>221</v>
          </cell>
          <cell r="C269" t="str">
            <v>SUBPRODUCTOS</v>
          </cell>
        </row>
        <row r="270">
          <cell r="B270">
            <v>222</v>
          </cell>
          <cell r="C270" t="str">
            <v>DESECHOS Y DESPERDICIOS</v>
          </cell>
        </row>
        <row r="271">
          <cell r="B271">
            <v>23</v>
          </cell>
          <cell r="C271" t="str">
            <v>PRODUCTOS EN PROCESO</v>
          </cell>
        </row>
        <row r="272">
          <cell r="B272">
            <v>231</v>
          </cell>
          <cell r="C272" t="str">
            <v>PRODUCTOS EN PROCESO DE MANUFACTURA</v>
          </cell>
        </row>
        <row r="273">
          <cell r="B273">
            <v>232</v>
          </cell>
          <cell r="C273" t="str">
            <v>PRODUCTOS EXTRAÍDOS EN PROCESO DE TRANSFORMACIÓN</v>
          </cell>
        </row>
        <row r="274">
          <cell r="B274">
            <v>233</v>
          </cell>
          <cell r="C274" t="str">
            <v>PRODUCTOS AGROPECUARIOS Y PISCÍCOLAS EN PROCESO</v>
          </cell>
        </row>
        <row r="275">
          <cell r="B275">
            <v>2331</v>
          </cell>
          <cell r="C275" t="str">
            <v>DE ORIGEN ANIMAL</v>
          </cell>
        </row>
        <row r="276">
          <cell r="B276">
            <v>23311</v>
          </cell>
          <cell r="C276" t="str">
            <v>COSTO</v>
          </cell>
        </row>
        <row r="277">
          <cell r="B277">
            <v>23312</v>
          </cell>
          <cell r="C277" t="str">
            <v>VALOR RAZONABLE</v>
          </cell>
        </row>
        <row r="278">
          <cell r="B278">
            <v>2332</v>
          </cell>
          <cell r="C278" t="str">
            <v>DE ORIGEN VEGETAL</v>
          </cell>
        </row>
        <row r="279">
          <cell r="B279">
            <v>23321</v>
          </cell>
          <cell r="C279" t="str">
            <v>COSTO</v>
          </cell>
        </row>
        <row r="280">
          <cell r="B280">
            <v>23322</v>
          </cell>
          <cell r="C280" t="str">
            <v>VALOR RAZONABLE</v>
          </cell>
        </row>
        <row r="281">
          <cell r="B281">
            <v>234</v>
          </cell>
          <cell r="C281" t="str">
            <v>PRODUCTOS INMUEBLES EN PROCESO</v>
          </cell>
        </row>
        <row r="282">
          <cell r="B282">
            <v>235</v>
          </cell>
          <cell r="C282" t="str">
            <v>EXISTENCIAS DE SERVICIOS EN PROCESO</v>
          </cell>
        </row>
        <row r="283">
          <cell r="B283">
            <v>237</v>
          </cell>
          <cell r="C283" t="str">
            <v>OTROS PRODUCTOS EN PROCESO</v>
          </cell>
        </row>
        <row r="284">
          <cell r="B284">
            <v>238</v>
          </cell>
          <cell r="C284" t="str">
            <v>COSTOS DE FINANCIACIÓN – PRODUCTOS EN PROCESO</v>
          </cell>
        </row>
        <row r="285">
          <cell r="B285">
            <v>24</v>
          </cell>
          <cell r="C285" t="str">
            <v>MATERIAS PRIMAS</v>
          </cell>
        </row>
        <row r="286">
          <cell r="B286">
            <v>241</v>
          </cell>
          <cell r="C286" t="str">
            <v>MATERIAS PRIMAS PARA PRODUCTOS MANUFACTURADOS</v>
          </cell>
        </row>
        <row r="287">
          <cell r="B287">
            <v>242</v>
          </cell>
          <cell r="C287" t="str">
            <v>MATERIAS PRIMAS PARA PRODUCTOS DE EXTRACCIÓN</v>
          </cell>
        </row>
        <row r="288">
          <cell r="B288">
            <v>243</v>
          </cell>
          <cell r="C288" t="str">
            <v>MATERIAS PRIMAS PARA PRODUCTOS AGROPECUARIOS Y PISCÍCOLAS</v>
          </cell>
        </row>
        <row r="289">
          <cell r="B289">
            <v>244</v>
          </cell>
          <cell r="C289" t="str">
            <v>MATERIAS PRIMAS PARA PRODUCTOS INMUEBLES</v>
          </cell>
        </row>
        <row r="290">
          <cell r="B290">
            <v>25</v>
          </cell>
          <cell r="C290" t="str">
            <v>MATERIALES AUXILIARES, SUMINISTROS Y REPUESTOS</v>
          </cell>
        </row>
        <row r="291">
          <cell r="B291">
            <v>2511</v>
          </cell>
          <cell r="C291" t="str">
            <v>MATERIALES AUXILIARES</v>
          </cell>
        </row>
        <row r="292">
          <cell r="B292">
            <v>252</v>
          </cell>
          <cell r="C292" t="str">
            <v>SUMINISTROS</v>
          </cell>
        </row>
        <row r="293">
          <cell r="B293">
            <v>2521</v>
          </cell>
          <cell r="C293" t="str">
            <v>COMBUSTIBLES</v>
          </cell>
        </row>
        <row r="294">
          <cell r="B294">
            <v>2522</v>
          </cell>
          <cell r="C294" t="str">
            <v>LUBRICANTES</v>
          </cell>
        </row>
        <row r="295">
          <cell r="B295">
            <v>2523</v>
          </cell>
          <cell r="C295" t="str">
            <v>ENERGÍA</v>
          </cell>
        </row>
        <row r="296">
          <cell r="B296">
            <v>2524</v>
          </cell>
          <cell r="C296" t="str">
            <v>OTROS SUMINISTROS</v>
          </cell>
        </row>
        <row r="297">
          <cell r="B297">
            <v>253</v>
          </cell>
          <cell r="C297" t="str">
            <v>REPUESTOS</v>
          </cell>
        </row>
        <row r="298">
          <cell r="B298">
            <v>26</v>
          </cell>
          <cell r="C298" t="str">
            <v>ENVASES Y EMBALAJES</v>
          </cell>
        </row>
        <row r="299">
          <cell r="B299">
            <v>261</v>
          </cell>
          <cell r="C299" t="str">
            <v>ENVASES</v>
          </cell>
        </row>
        <row r="300">
          <cell r="B300">
            <v>262</v>
          </cell>
          <cell r="C300" t="str">
            <v>EMBALAJES</v>
          </cell>
        </row>
        <row r="301">
          <cell r="B301">
            <v>27</v>
          </cell>
          <cell r="C301" t="str">
            <v>ACTIVOS NO CORRIENTES MANTENIDOS PARA LA VENTA</v>
          </cell>
        </row>
        <row r="302">
          <cell r="B302">
            <v>271</v>
          </cell>
          <cell r="C302" t="str">
            <v>INVERSIONES INMOBILIARIAS</v>
          </cell>
        </row>
        <row r="303">
          <cell r="B303">
            <v>2711</v>
          </cell>
          <cell r="C303" t="str">
            <v>TERRENOS</v>
          </cell>
        </row>
        <row r="304">
          <cell r="B304">
            <v>27111</v>
          </cell>
          <cell r="C304" t="str">
            <v>VOLOR RAZONABLE</v>
          </cell>
        </row>
        <row r="305">
          <cell r="B305">
            <v>27112</v>
          </cell>
          <cell r="C305" t="str">
            <v>COSTO</v>
          </cell>
        </row>
        <row r="306">
          <cell r="B306">
            <v>27113</v>
          </cell>
          <cell r="C306" t="str">
            <v>REVALUACIÓN</v>
          </cell>
        </row>
        <row r="307">
          <cell r="B307">
            <v>2712</v>
          </cell>
          <cell r="C307" t="str">
            <v>EDIFICACIONES</v>
          </cell>
        </row>
        <row r="308">
          <cell r="B308">
            <v>27121</v>
          </cell>
          <cell r="C308" t="str">
            <v>VALOR RAZONABLE</v>
          </cell>
        </row>
        <row r="309">
          <cell r="B309">
            <v>27122</v>
          </cell>
          <cell r="C309" t="str">
            <v>COSTO</v>
          </cell>
        </row>
        <row r="310">
          <cell r="B310">
            <v>27123</v>
          </cell>
          <cell r="C310" t="str">
            <v>REVALUACIÓN</v>
          </cell>
        </row>
        <row r="311">
          <cell r="B311">
            <v>27124</v>
          </cell>
          <cell r="C311" t="str">
            <v>COSTO DE FINANCIACION</v>
          </cell>
        </row>
        <row r="312">
          <cell r="B312">
            <v>272</v>
          </cell>
          <cell r="C312" t="str">
            <v>INMUEBLES, MAQUINARIA Y EQUIPO</v>
          </cell>
        </row>
        <row r="313">
          <cell r="B313">
            <v>2721</v>
          </cell>
          <cell r="C313" t="str">
            <v>TERRENOS</v>
          </cell>
        </row>
        <row r="314">
          <cell r="B314">
            <v>27211</v>
          </cell>
          <cell r="C314" t="str">
            <v>VALOR RAZONABLE</v>
          </cell>
        </row>
        <row r="315">
          <cell r="B315">
            <v>27212</v>
          </cell>
          <cell r="C315" t="str">
            <v>COSTO</v>
          </cell>
        </row>
        <row r="316">
          <cell r="B316">
            <v>27213</v>
          </cell>
          <cell r="C316" t="str">
            <v>REVALUACIÓN</v>
          </cell>
        </row>
        <row r="317">
          <cell r="B317">
            <v>2722</v>
          </cell>
          <cell r="C317" t="str">
            <v>EDIFICACIONES</v>
          </cell>
        </row>
        <row r="318">
          <cell r="B318">
            <v>27221</v>
          </cell>
          <cell r="C318" t="str">
            <v>COSTO DE ADQUISICION O CONSTRUCCION</v>
          </cell>
        </row>
        <row r="319">
          <cell r="B319">
            <v>27222</v>
          </cell>
          <cell r="C319" t="str">
            <v>REVALUACIÓN</v>
          </cell>
        </row>
        <row r="320">
          <cell r="B320">
            <v>27223</v>
          </cell>
          <cell r="C320" t="str">
            <v>COSTO DE FINANCIACION</v>
          </cell>
        </row>
        <row r="321">
          <cell r="B321">
            <v>2723</v>
          </cell>
          <cell r="C321" t="str">
            <v>MAQUINARIAS Y EQUIPOS DE EXPLOTACIÓN</v>
          </cell>
        </row>
        <row r="322">
          <cell r="B322">
            <v>27231</v>
          </cell>
          <cell r="C322" t="str">
            <v>COSTO DE ADQUISICION O CONSTRUCCION</v>
          </cell>
        </row>
        <row r="323">
          <cell r="B323">
            <v>27232</v>
          </cell>
          <cell r="C323" t="str">
            <v>REVALUACIÓN</v>
          </cell>
        </row>
        <row r="324">
          <cell r="B324">
            <v>27233</v>
          </cell>
          <cell r="C324" t="str">
            <v>COSTO DE FINANCIACION</v>
          </cell>
        </row>
        <row r="325">
          <cell r="B325">
            <v>2724</v>
          </cell>
          <cell r="C325" t="str">
            <v>EQUIPO DE TRANSPORTE</v>
          </cell>
        </row>
        <row r="326">
          <cell r="B326">
            <v>27241</v>
          </cell>
          <cell r="C326" t="str">
            <v>COSTO</v>
          </cell>
        </row>
        <row r="327">
          <cell r="B327">
            <v>27242</v>
          </cell>
          <cell r="C327" t="str">
            <v>REVALUACIÓN</v>
          </cell>
        </row>
        <row r="328">
          <cell r="B328">
            <v>2725</v>
          </cell>
          <cell r="C328" t="str">
            <v>MUEBLES Y ENSERES</v>
          </cell>
        </row>
        <row r="329">
          <cell r="B329">
            <v>27251</v>
          </cell>
          <cell r="C329" t="str">
            <v>COSTO</v>
          </cell>
        </row>
        <row r="330">
          <cell r="B330">
            <v>27252</v>
          </cell>
          <cell r="C330" t="str">
            <v>REVALUACIÓN</v>
          </cell>
        </row>
        <row r="331">
          <cell r="B331">
            <v>2726</v>
          </cell>
          <cell r="C331" t="str">
            <v>EQUIPOS DIVERSOS</v>
          </cell>
        </row>
        <row r="332">
          <cell r="B332">
            <v>27261</v>
          </cell>
          <cell r="C332" t="str">
            <v>COSTO</v>
          </cell>
        </row>
        <row r="333">
          <cell r="B333">
            <v>27262</v>
          </cell>
          <cell r="C333" t="str">
            <v>REVALUACIÓN</v>
          </cell>
        </row>
        <row r="334">
          <cell r="B334">
            <v>2727</v>
          </cell>
          <cell r="C334" t="str">
            <v>HERRAMIENTAS Y UNIDADES DE REEMPLAZO</v>
          </cell>
        </row>
        <row r="335">
          <cell r="B335">
            <v>27271</v>
          </cell>
          <cell r="C335" t="str">
            <v>COSTO</v>
          </cell>
        </row>
        <row r="336">
          <cell r="B336">
            <v>27272</v>
          </cell>
          <cell r="C336" t="str">
            <v>REVALUACIÓN</v>
          </cell>
        </row>
        <row r="337">
          <cell r="B337">
            <v>273</v>
          </cell>
          <cell r="C337" t="str">
            <v>INTANGIBLES</v>
          </cell>
        </row>
        <row r="338">
          <cell r="B338">
            <v>2731</v>
          </cell>
          <cell r="C338" t="str">
            <v>CONCESIONES, LICENCIAS Y DERECHOS</v>
          </cell>
        </row>
        <row r="339">
          <cell r="B339">
            <v>27311</v>
          </cell>
          <cell r="C339" t="str">
            <v>COSTO</v>
          </cell>
        </row>
        <row r="340">
          <cell r="B340">
            <v>27312</v>
          </cell>
          <cell r="C340" t="str">
            <v>REVALUACIÓN</v>
          </cell>
        </row>
        <row r="341">
          <cell r="B341">
            <v>2732</v>
          </cell>
          <cell r="C341" t="str">
            <v>PATENTES Y PROPIEDAD INDUSTRIAL</v>
          </cell>
        </row>
        <row r="342">
          <cell r="B342">
            <v>27321</v>
          </cell>
          <cell r="C342" t="str">
            <v>COSTO</v>
          </cell>
        </row>
        <row r="343">
          <cell r="B343">
            <v>27322</v>
          </cell>
          <cell r="C343" t="str">
            <v>REVALUACIÓN</v>
          </cell>
        </row>
        <row r="344">
          <cell r="B344">
            <v>2733</v>
          </cell>
          <cell r="C344" t="str">
            <v>PROGRAMAS DE COMPUTADORA (SOFTWARE)</v>
          </cell>
        </row>
        <row r="345">
          <cell r="B345">
            <v>27331</v>
          </cell>
          <cell r="C345" t="str">
            <v>COSTO</v>
          </cell>
        </row>
        <row r="346">
          <cell r="B346">
            <v>27332</v>
          </cell>
          <cell r="C346" t="str">
            <v>REVALUACIÓN</v>
          </cell>
        </row>
        <row r="347">
          <cell r="B347">
            <v>2734</v>
          </cell>
          <cell r="C347" t="str">
            <v>COSTO DE EXPLORACION Y DESARROLLO</v>
          </cell>
        </row>
        <row r="348">
          <cell r="B348">
            <v>27341</v>
          </cell>
          <cell r="C348" t="str">
            <v>COSTO</v>
          </cell>
        </row>
        <row r="349">
          <cell r="B349">
            <v>27342</v>
          </cell>
          <cell r="C349" t="str">
            <v>REVALUACIÓN</v>
          </cell>
        </row>
        <row r="350">
          <cell r="B350">
            <v>2735</v>
          </cell>
          <cell r="C350" t="str">
            <v>FÓRMULAS, DISEÑOS Y PROTOTIPOS</v>
          </cell>
        </row>
        <row r="351">
          <cell r="B351">
            <v>27351</v>
          </cell>
          <cell r="C351" t="str">
            <v>COSTO</v>
          </cell>
        </row>
        <row r="352">
          <cell r="B352">
            <v>27352</v>
          </cell>
          <cell r="C352" t="str">
            <v>REVALUACIÓN</v>
          </cell>
        </row>
        <row r="353">
          <cell r="B353">
            <v>2736</v>
          </cell>
          <cell r="C353" t="str">
            <v>RESERVAS DE RECURSOS EXTRAÍBLES</v>
          </cell>
        </row>
        <row r="354">
          <cell r="B354">
            <v>27361</v>
          </cell>
          <cell r="C354" t="str">
            <v>COSTO</v>
          </cell>
        </row>
        <row r="355">
          <cell r="B355">
            <v>37362</v>
          </cell>
          <cell r="C355" t="str">
            <v>REVALUACIÓN</v>
          </cell>
        </row>
        <row r="356">
          <cell r="B356">
            <v>2739</v>
          </cell>
          <cell r="C356" t="str">
            <v>OTROS ACTIVOS INTANGIBLES</v>
          </cell>
        </row>
        <row r="357">
          <cell r="B357">
            <v>27391</v>
          </cell>
          <cell r="C357" t="str">
            <v>COSTO</v>
          </cell>
        </row>
        <row r="358">
          <cell r="B358">
            <v>37392</v>
          </cell>
          <cell r="C358" t="str">
            <v>REVALUACIÓN</v>
          </cell>
        </row>
        <row r="359">
          <cell r="B359">
            <v>274</v>
          </cell>
          <cell r="C359" t="str">
            <v>ACTIVOS BIOLÓGICOS</v>
          </cell>
        </row>
        <row r="360">
          <cell r="B360">
            <v>2741</v>
          </cell>
          <cell r="C360" t="str">
            <v>ACTIVOS BIOLÓGICOS EN PRODUCCIÓN</v>
          </cell>
        </row>
        <row r="361">
          <cell r="B361">
            <v>27411</v>
          </cell>
          <cell r="C361" t="str">
            <v>VALOR RAZONABLE</v>
          </cell>
        </row>
        <row r="362">
          <cell r="B362">
            <v>27412</v>
          </cell>
          <cell r="C362" t="str">
            <v>COSTO</v>
          </cell>
        </row>
        <row r="363">
          <cell r="B363">
            <v>27413</v>
          </cell>
          <cell r="C363" t="str">
            <v>COSTO DE FINANCIACION</v>
          </cell>
        </row>
        <row r="364">
          <cell r="B364">
            <v>2742</v>
          </cell>
          <cell r="C364" t="str">
            <v>ACTIVOS BIOLÓGICOS EN DESARROLLO</v>
          </cell>
        </row>
        <row r="365">
          <cell r="B365">
            <v>27421</v>
          </cell>
          <cell r="C365" t="str">
            <v>VALOR RAZONABLE</v>
          </cell>
        </row>
        <row r="366">
          <cell r="B366">
            <v>27422</v>
          </cell>
          <cell r="C366" t="str">
            <v>COSTO</v>
          </cell>
        </row>
        <row r="367">
          <cell r="B367">
            <v>27423</v>
          </cell>
          <cell r="C367" t="str">
            <v>COSTO DE FINANCIACION</v>
          </cell>
        </row>
        <row r="368">
          <cell r="B368">
            <v>275</v>
          </cell>
          <cell r="C368" t="str">
            <v xml:space="preserve">DEPRECIAION ACUMULADA - INVERSION INMOBILIARIA </v>
          </cell>
        </row>
        <row r="369">
          <cell r="B369">
            <v>2752</v>
          </cell>
          <cell r="C369" t="str">
            <v xml:space="preserve">EDIFICACIONES </v>
          </cell>
        </row>
        <row r="370">
          <cell r="B370">
            <v>27521</v>
          </cell>
          <cell r="C370" t="str">
            <v>VALOR RAZONABLE</v>
          </cell>
        </row>
        <row r="371">
          <cell r="B371">
            <v>27522</v>
          </cell>
          <cell r="C371" t="str">
            <v>COSTO</v>
          </cell>
        </row>
        <row r="372">
          <cell r="B372">
            <v>27523</v>
          </cell>
          <cell r="C372" t="str">
            <v>REVALUACIÓN</v>
          </cell>
        </row>
        <row r="373">
          <cell r="B373">
            <v>276</v>
          </cell>
          <cell r="C373" t="str">
            <v xml:space="preserve">DEPRECIAION ACUMULADA - INMUEBLE  MAQUINARIA Y EQUIPO </v>
          </cell>
        </row>
        <row r="374">
          <cell r="B374">
            <v>2762</v>
          </cell>
          <cell r="C374" t="str">
            <v xml:space="preserve">EDIFICACIONES </v>
          </cell>
        </row>
        <row r="375">
          <cell r="B375">
            <v>27621</v>
          </cell>
          <cell r="C375" t="str">
            <v>COSTO DE ADQUISICION O CONSTRUCCION</v>
          </cell>
        </row>
        <row r="376">
          <cell r="B376">
            <v>27622</v>
          </cell>
          <cell r="C376" t="str">
            <v>REVALUACIÓN</v>
          </cell>
        </row>
        <row r="377">
          <cell r="B377">
            <v>27623</v>
          </cell>
          <cell r="C377" t="str">
            <v>COSTO DE FINANCIACION</v>
          </cell>
        </row>
        <row r="378">
          <cell r="B378">
            <v>2763</v>
          </cell>
          <cell r="C378" t="str">
            <v>MAQUINARIAS Y EQUIPOS DE EXPLOTACIÓN</v>
          </cell>
        </row>
        <row r="379">
          <cell r="B379">
            <v>27631</v>
          </cell>
          <cell r="C379" t="str">
            <v>COSTO DE ADQUISICION O CONSTRUCCION</v>
          </cell>
        </row>
        <row r="380">
          <cell r="B380">
            <v>27632</v>
          </cell>
          <cell r="C380" t="str">
            <v>REVALUACIÓN</v>
          </cell>
        </row>
        <row r="381">
          <cell r="B381">
            <v>27633</v>
          </cell>
          <cell r="C381" t="str">
            <v>COSTO DE FINANCIACION</v>
          </cell>
        </row>
        <row r="382">
          <cell r="B382">
            <v>2764</v>
          </cell>
          <cell r="C382" t="str">
            <v xml:space="preserve">EQUIPOS E TRANSPORTE </v>
          </cell>
        </row>
        <row r="383">
          <cell r="B383">
            <v>27641</v>
          </cell>
          <cell r="C383" t="str">
            <v xml:space="preserve">COSTO </v>
          </cell>
        </row>
        <row r="384">
          <cell r="B384">
            <v>27642</v>
          </cell>
          <cell r="C384" t="str">
            <v>REVALUACIÓN</v>
          </cell>
        </row>
        <row r="385">
          <cell r="B385">
            <v>2765</v>
          </cell>
          <cell r="C385" t="str">
            <v>MUEBLES Y ENSERES</v>
          </cell>
        </row>
        <row r="386">
          <cell r="B386">
            <v>27651</v>
          </cell>
          <cell r="C386" t="str">
            <v xml:space="preserve">COSTO </v>
          </cell>
        </row>
        <row r="387">
          <cell r="B387">
            <v>27652</v>
          </cell>
          <cell r="C387" t="str">
            <v>REVALUACIÓN</v>
          </cell>
        </row>
        <row r="388">
          <cell r="B388">
            <v>2766</v>
          </cell>
          <cell r="C388" t="str">
            <v xml:space="preserve">EQUIPOS DIVERSOS </v>
          </cell>
        </row>
        <row r="389">
          <cell r="B389">
            <v>27661</v>
          </cell>
          <cell r="C389" t="str">
            <v xml:space="preserve">COSTO </v>
          </cell>
        </row>
        <row r="390">
          <cell r="B390">
            <v>27662</v>
          </cell>
          <cell r="C390" t="str">
            <v>REVALUACIÓN</v>
          </cell>
        </row>
        <row r="391">
          <cell r="B391">
            <v>2767</v>
          </cell>
          <cell r="C391" t="str">
            <v>HERRAMIENTAS Y UNIDADES DE REEMPLAZO</v>
          </cell>
        </row>
        <row r="392">
          <cell r="B392">
            <v>27671</v>
          </cell>
          <cell r="C392" t="str">
            <v xml:space="preserve">COSTO </v>
          </cell>
        </row>
        <row r="393">
          <cell r="B393">
            <v>27672</v>
          </cell>
          <cell r="C393" t="str">
            <v>REVALUACIÓN</v>
          </cell>
        </row>
        <row r="394">
          <cell r="B394">
            <v>277</v>
          </cell>
          <cell r="C394" t="str">
            <v xml:space="preserve">AMORTIZACION ACUMULADA - INTANGIBLES </v>
          </cell>
        </row>
        <row r="395">
          <cell r="B395">
            <v>2771</v>
          </cell>
          <cell r="C395" t="str">
            <v>CONCESIONES, LICENCIAS Y DERECHOS</v>
          </cell>
        </row>
        <row r="396">
          <cell r="B396">
            <v>27711</v>
          </cell>
          <cell r="C396" t="str">
            <v xml:space="preserve">COSTO </v>
          </cell>
        </row>
        <row r="397">
          <cell r="B397">
            <v>27712</v>
          </cell>
          <cell r="C397" t="str">
            <v>REVALUACIÓN</v>
          </cell>
        </row>
        <row r="398">
          <cell r="B398">
            <v>2772</v>
          </cell>
          <cell r="C398" t="str">
            <v>PATENTES Y PROPIEDAD INDUSTRIAL</v>
          </cell>
        </row>
        <row r="399">
          <cell r="B399">
            <v>27711</v>
          </cell>
          <cell r="C399" t="str">
            <v xml:space="preserve">COSTO </v>
          </cell>
        </row>
        <row r="400">
          <cell r="B400">
            <v>27712</v>
          </cell>
          <cell r="C400" t="str">
            <v>REVALUACIÓN</v>
          </cell>
        </row>
        <row r="401">
          <cell r="B401">
            <v>2773</v>
          </cell>
          <cell r="C401" t="str">
            <v>PROGRAMAS DE COMPUTADORA (SOFTWARE)</v>
          </cell>
        </row>
        <row r="402">
          <cell r="B402">
            <v>27721</v>
          </cell>
          <cell r="C402" t="str">
            <v xml:space="preserve">COSTO </v>
          </cell>
        </row>
        <row r="403">
          <cell r="B403">
            <v>27722</v>
          </cell>
          <cell r="C403" t="str">
            <v>REVALUACIÓN</v>
          </cell>
        </row>
        <row r="404">
          <cell r="B404">
            <v>2774</v>
          </cell>
          <cell r="C404" t="str">
            <v>COSTO DE EXPLORACION Y DESARROLLO</v>
          </cell>
        </row>
        <row r="405">
          <cell r="B405">
            <v>27741</v>
          </cell>
          <cell r="C405" t="str">
            <v xml:space="preserve">COSTO </v>
          </cell>
        </row>
        <row r="406">
          <cell r="B406">
            <v>27742</v>
          </cell>
          <cell r="C406" t="str">
            <v>REVALUACIÓN</v>
          </cell>
        </row>
        <row r="407">
          <cell r="B407">
            <v>2775</v>
          </cell>
          <cell r="C407" t="str">
            <v>FORMULAS DISEÑOS Y PROTOTIPOS</v>
          </cell>
        </row>
        <row r="408">
          <cell r="B408">
            <v>27751</v>
          </cell>
          <cell r="C408" t="str">
            <v xml:space="preserve">COSTO </v>
          </cell>
        </row>
        <row r="409">
          <cell r="B409">
            <v>27752</v>
          </cell>
          <cell r="C409" t="str">
            <v>REVALUACIÓN</v>
          </cell>
        </row>
        <row r="410">
          <cell r="B410">
            <v>2776</v>
          </cell>
          <cell r="C410" t="str">
            <v xml:space="preserve">RESERVAS DE RECURSOS EXTRAIBLES </v>
          </cell>
        </row>
        <row r="411">
          <cell r="B411">
            <v>27761</v>
          </cell>
          <cell r="C411" t="str">
            <v xml:space="preserve">COSTO </v>
          </cell>
        </row>
        <row r="412">
          <cell r="B412">
            <v>27662</v>
          </cell>
          <cell r="C412" t="str">
            <v>REVALUACIÓN</v>
          </cell>
        </row>
        <row r="413">
          <cell r="B413">
            <v>2779</v>
          </cell>
          <cell r="C413" t="str">
            <v xml:space="preserve">OTROS ACTIVOS </v>
          </cell>
        </row>
        <row r="414">
          <cell r="B414">
            <v>27791</v>
          </cell>
          <cell r="C414" t="str">
            <v xml:space="preserve">COSTO </v>
          </cell>
        </row>
        <row r="415">
          <cell r="B415">
            <v>27792</v>
          </cell>
          <cell r="C415" t="str">
            <v>REVALUACIÓN</v>
          </cell>
        </row>
        <row r="416">
          <cell r="B416">
            <v>278</v>
          </cell>
          <cell r="C416" t="str">
            <v xml:space="preserve">DEPRECIACION ACUMULADA - ACTIVOS BIOLOGICOS </v>
          </cell>
        </row>
        <row r="417">
          <cell r="B417">
            <v>2781</v>
          </cell>
          <cell r="C417" t="str">
            <v xml:space="preserve">ACTIVOS BIOLOGICOS EN PRODUCCION </v>
          </cell>
        </row>
        <row r="418">
          <cell r="B418">
            <v>27812</v>
          </cell>
          <cell r="C418" t="str">
            <v xml:space="preserve">COSTO </v>
          </cell>
        </row>
        <row r="419">
          <cell r="B419">
            <v>2782</v>
          </cell>
          <cell r="C419" t="str">
            <v>ACTIVOS BIOLOGICOS EN DESARROLLO</v>
          </cell>
        </row>
        <row r="420">
          <cell r="B420">
            <v>27822</v>
          </cell>
          <cell r="C420" t="str">
            <v xml:space="preserve">COSTO </v>
          </cell>
        </row>
        <row r="421">
          <cell r="B421">
            <v>279</v>
          </cell>
          <cell r="C421" t="str">
            <v>DESVALORIZACION ACUMULADA</v>
          </cell>
        </row>
        <row r="422">
          <cell r="B422">
            <v>2791</v>
          </cell>
          <cell r="C422" t="str">
            <v>INVERSION INMOBILIARIA</v>
          </cell>
        </row>
        <row r="423">
          <cell r="B423">
            <v>27911</v>
          </cell>
          <cell r="C423" t="str">
            <v>TERRENOS</v>
          </cell>
        </row>
        <row r="424">
          <cell r="B424">
            <v>27912</v>
          </cell>
          <cell r="C424" t="str">
            <v xml:space="preserve">EDIFICACIONES </v>
          </cell>
        </row>
        <row r="425">
          <cell r="B425">
            <v>2793</v>
          </cell>
          <cell r="C425" t="str">
            <v>INMUEBLES, MAQUINARIA Y EQUIPO</v>
          </cell>
        </row>
        <row r="426">
          <cell r="B426">
            <v>27931</v>
          </cell>
          <cell r="C426" t="str">
            <v>TERRENOS</v>
          </cell>
        </row>
        <row r="427">
          <cell r="B427">
            <v>27932</v>
          </cell>
          <cell r="C427" t="str">
            <v>EDIFICACIONES</v>
          </cell>
        </row>
        <row r="428">
          <cell r="B428">
            <v>27933</v>
          </cell>
          <cell r="C428" t="str">
            <v>MAQUINARIAS Y EQUIPOS DE EXPLOTACIÓN</v>
          </cell>
        </row>
        <row r="429">
          <cell r="B429">
            <v>27934</v>
          </cell>
          <cell r="C429" t="str">
            <v>EQUIPOS DE TRANSPORTE</v>
          </cell>
        </row>
        <row r="430">
          <cell r="B430">
            <v>27935</v>
          </cell>
          <cell r="C430" t="str">
            <v>MUEBLES Y ENSERES</v>
          </cell>
        </row>
        <row r="431">
          <cell r="B431">
            <v>27936</v>
          </cell>
          <cell r="C431" t="str">
            <v xml:space="preserve">EQUIPOS DIVERSOS </v>
          </cell>
        </row>
        <row r="432">
          <cell r="B432">
            <v>27937</v>
          </cell>
          <cell r="C432" t="str">
            <v>HERRAMIENTAS Y UNIDADES DE REEMPLAZO</v>
          </cell>
        </row>
        <row r="433">
          <cell r="B433">
            <v>2794</v>
          </cell>
          <cell r="C433" t="str">
            <v xml:space="preserve">INTANGIBLES </v>
          </cell>
        </row>
        <row r="434">
          <cell r="B434">
            <v>27941</v>
          </cell>
          <cell r="C434" t="str">
            <v>CONCESIONES, LICENCIAS Y DERECHOS</v>
          </cell>
        </row>
        <row r="435">
          <cell r="B435">
            <v>27942</v>
          </cell>
          <cell r="C435" t="str">
            <v>PATENTES Y PROPIEDAD INDUSTRIAL</v>
          </cell>
        </row>
        <row r="436">
          <cell r="B436">
            <v>27943</v>
          </cell>
          <cell r="C436" t="str">
            <v>PROGRAMAS DE COMPUTADORA (SOFTWARE)</v>
          </cell>
        </row>
        <row r="437">
          <cell r="B437">
            <v>27944</v>
          </cell>
          <cell r="C437" t="str">
            <v>COSTO DE EXPLORACION Y DESARROLLO</v>
          </cell>
        </row>
        <row r="438">
          <cell r="B438">
            <v>27945</v>
          </cell>
          <cell r="C438" t="str">
            <v>FORMULAS DISEÑOS Y PROTOTIPOS</v>
          </cell>
        </row>
        <row r="439">
          <cell r="B439">
            <v>27946</v>
          </cell>
          <cell r="C439" t="str">
            <v xml:space="preserve">RESERVAS DE RECURSOS EXTRAIBLES </v>
          </cell>
        </row>
        <row r="440">
          <cell r="B440">
            <v>2795</v>
          </cell>
          <cell r="C440" t="str">
            <v xml:space="preserve">ACTIVOS BIOLOGICOS </v>
          </cell>
        </row>
        <row r="441">
          <cell r="B441">
            <v>27951</v>
          </cell>
          <cell r="C441" t="str">
            <v xml:space="preserve">ACTIVOS BIOLOGICOS EN PRODUCCION </v>
          </cell>
        </row>
        <row r="442">
          <cell r="B442">
            <v>27952</v>
          </cell>
          <cell r="C442" t="str">
            <v>ACTIVOS BIOLOGICOS ES DESARROLLO</v>
          </cell>
        </row>
        <row r="443">
          <cell r="B443">
            <v>28</v>
          </cell>
          <cell r="C443" t="str">
            <v>EXISTENCIAS POR RECIBIR</v>
          </cell>
        </row>
        <row r="444">
          <cell r="B444">
            <v>281</v>
          </cell>
          <cell r="C444" t="str">
            <v>MERCADERÍAS</v>
          </cell>
        </row>
        <row r="445">
          <cell r="B445">
            <v>284</v>
          </cell>
          <cell r="C445" t="str">
            <v>MATERIAS PRIMAS</v>
          </cell>
        </row>
        <row r="446">
          <cell r="B446">
            <v>285</v>
          </cell>
          <cell r="C446" t="str">
            <v>MATERIALES AUXILIARES, SUMINISTROS Y REPUESTOS</v>
          </cell>
        </row>
        <row r="447">
          <cell r="B447">
            <v>286</v>
          </cell>
          <cell r="C447" t="str">
            <v>ENVASES Y EMBALAJES</v>
          </cell>
        </row>
        <row r="448">
          <cell r="B448">
            <v>29</v>
          </cell>
          <cell r="C448" t="str">
            <v>DESVALORIZACIÓN DE EXISTENCIAS</v>
          </cell>
        </row>
        <row r="449">
          <cell r="B449">
            <v>291</v>
          </cell>
          <cell r="C449" t="str">
            <v>MERCADERÍAS</v>
          </cell>
        </row>
        <row r="450">
          <cell r="B450">
            <v>2911</v>
          </cell>
          <cell r="C450" t="str">
            <v>MERCADERÍAS MANUFACTURADAS</v>
          </cell>
        </row>
        <row r="451">
          <cell r="B451">
            <v>2912</v>
          </cell>
          <cell r="C451" t="str">
            <v>MERCADERÍAS DE EXTRACCIÓN</v>
          </cell>
        </row>
        <row r="452">
          <cell r="B452">
            <v>2913</v>
          </cell>
          <cell r="C452" t="str">
            <v>MERCADERÍAS AGROPECUARIAS Y PISCÍCOLAS</v>
          </cell>
        </row>
        <row r="453">
          <cell r="B453">
            <v>2914</v>
          </cell>
          <cell r="C453" t="str">
            <v>MERCADERÍAS INMUEBLES</v>
          </cell>
        </row>
        <row r="454">
          <cell r="B454">
            <v>2918</v>
          </cell>
          <cell r="C454" t="str">
            <v>OTRAS MERCADERÍAS</v>
          </cell>
        </row>
        <row r="455">
          <cell r="B455">
            <v>292</v>
          </cell>
          <cell r="C455" t="str">
            <v>PRODUCTOS TERMINADOS</v>
          </cell>
        </row>
        <row r="456">
          <cell r="B456">
            <v>2921</v>
          </cell>
          <cell r="C456" t="str">
            <v>PRODUCTOS MANUFACTURADOS</v>
          </cell>
        </row>
        <row r="457">
          <cell r="B457">
            <v>2922</v>
          </cell>
          <cell r="C457" t="str">
            <v>PRODUCTOS DE EXTRACCIÓN TERMINADOS</v>
          </cell>
        </row>
        <row r="458">
          <cell r="B458">
            <v>2923</v>
          </cell>
          <cell r="C458" t="str">
            <v>PRODUCTOS AGROPECUARIOS Y PISCÍCOLAS TERMINADOS</v>
          </cell>
        </row>
        <row r="459">
          <cell r="B459">
            <v>2924</v>
          </cell>
          <cell r="C459" t="str">
            <v>PRODUCTOS INMUEBLES</v>
          </cell>
        </row>
        <row r="460">
          <cell r="B460">
            <v>2925</v>
          </cell>
          <cell r="C460" t="str">
            <v>EXISTENCIAS DE SERVICIOS TERMINADOS</v>
          </cell>
        </row>
        <row r="461">
          <cell r="B461">
            <v>2927</v>
          </cell>
          <cell r="C461" t="str">
            <v>OTROS PRODUCTOS TERMINADOS</v>
          </cell>
        </row>
        <row r="462">
          <cell r="B462">
            <v>2928</v>
          </cell>
          <cell r="C462" t="str">
            <v>COSTOS DE FINANCIACIÓN – PRODUCTOS TERMINADOS</v>
          </cell>
        </row>
        <row r="463">
          <cell r="B463">
            <v>293</v>
          </cell>
          <cell r="C463" t="str">
            <v>SUBPRODUCTOS, DESECHOS Y DESPERDICIOS</v>
          </cell>
        </row>
        <row r="464">
          <cell r="B464">
            <v>2931</v>
          </cell>
          <cell r="C464" t="str">
            <v>SUBPRODUCTOS</v>
          </cell>
        </row>
        <row r="465">
          <cell r="B465">
            <v>2932</v>
          </cell>
          <cell r="C465" t="str">
            <v>DESECHOS Y DESPERDICIOS</v>
          </cell>
        </row>
        <row r="466">
          <cell r="B466">
            <v>294</v>
          </cell>
          <cell r="C466" t="str">
            <v>PRODUCTOS EN PROCESO</v>
          </cell>
        </row>
        <row r="467">
          <cell r="B467">
            <v>2941</v>
          </cell>
          <cell r="C467" t="str">
            <v>PRODUCTOS EN PROCESO DE MANUFACTURA</v>
          </cell>
        </row>
        <row r="468">
          <cell r="B468">
            <v>2942</v>
          </cell>
          <cell r="C468" t="str">
            <v xml:space="preserve">PRODUCTOS EXTRAÍDOS EN PROCESO DE TRANSFORMACIÓN </v>
          </cell>
        </row>
        <row r="469">
          <cell r="B469">
            <v>2943</v>
          </cell>
          <cell r="C469" t="str">
            <v>PRODUCTOS AGROPECUARIOS Y PISCÍCOLAS EN PROCESO</v>
          </cell>
        </row>
        <row r="470">
          <cell r="B470">
            <v>2944</v>
          </cell>
          <cell r="C470" t="str">
            <v>PRODUCTOS INMUEBLES EN PROCESO</v>
          </cell>
        </row>
        <row r="471">
          <cell r="B471">
            <v>2945</v>
          </cell>
          <cell r="C471" t="str">
            <v>EXISTENCIAS DE SERVICIOS EN PROCESO</v>
          </cell>
        </row>
        <row r="472">
          <cell r="B472">
            <v>2947</v>
          </cell>
          <cell r="C472" t="str">
            <v>OTROS PRODUCTOS EN PROCESO</v>
          </cell>
        </row>
        <row r="473">
          <cell r="B473">
            <v>2948</v>
          </cell>
          <cell r="C473" t="str">
            <v>COSTOS DE FINANCIACIÓN – PRODUCTOS EN PROCESO</v>
          </cell>
        </row>
        <row r="474">
          <cell r="B474">
            <v>295</v>
          </cell>
          <cell r="C474" t="str">
            <v>MATERIAS PRIMAS</v>
          </cell>
        </row>
        <row r="475">
          <cell r="B475">
            <v>2951</v>
          </cell>
          <cell r="C475" t="str">
            <v>MATERIAS PRIMAS PARA PRODUCTOS MANUFACTURADOS</v>
          </cell>
        </row>
        <row r="476">
          <cell r="B476">
            <v>2952</v>
          </cell>
          <cell r="C476" t="str">
            <v>MATERIAS PRIMAS PARA PRODUCTOS DE EXTRACCIÓN</v>
          </cell>
        </row>
        <row r="477">
          <cell r="B477">
            <v>2953</v>
          </cell>
          <cell r="C477" t="str">
            <v>MATERIAS PRIMAS PARA PRODUCTOS AGROPECUARIOS Y PISCÍCOLAS</v>
          </cell>
        </row>
        <row r="478">
          <cell r="B478">
            <v>2954</v>
          </cell>
          <cell r="C478" t="str">
            <v>MATERIAS PRIMAS PARA PRODUCTOS INMUEBLES</v>
          </cell>
        </row>
        <row r="479">
          <cell r="B479">
            <v>296</v>
          </cell>
          <cell r="C479" t="str">
            <v>MATERIALES AUXILIARES, SUMINISTROS Y REPUESTOS</v>
          </cell>
        </row>
        <row r="480">
          <cell r="B480">
            <v>2961</v>
          </cell>
          <cell r="C480" t="str">
            <v>MATERIALES AUXILIARES</v>
          </cell>
        </row>
        <row r="481">
          <cell r="B481">
            <v>2962</v>
          </cell>
          <cell r="C481" t="str">
            <v>SUMINISTROS</v>
          </cell>
        </row>
        <row r="482">
          <cell r="B482">
            <v>2963</v>
          </cell>
          <cell r="C482" t="str">
            <v>REPUESTOS</v>
          </cell>
        </row>
        <row r="483">
          <cell r="B483">
            <v>297</v>
          </cell>
          <cell r="C483" t="str">
            <v>ENVASES Y EMBALAJES</v>
          </cell>
        </row>
        <row r="484">
          <cell r="B484">
            <v>2971</v>
          </cell>
          <cell r="C484" t="str">
            <v>ENVASES</v>
          </cell>
        </row>
        <row r="485">
          <cell r="B485">
            <v>2972</v>
          </cell>
          <cell r="C485" t="str">
            <v>EMBALAJES</v>
          </cell>
        </row>
        <row r="486">
          <cell r="B486">
            <v>298</v>
          </cell>
          <cell r="C486" t="str">
            <v>EXISTENCIAS POR RECIBIR</v>
          </cell>
        </row>
        <row r="487">
          <cell r="B487">
            <v>2981</v>
          </cell>
          <cell r="C487" t="str">
            <v>MERCADERÍAS</v>
          </cell>
        </row>
        <row r="488">
          <cell r="B488">
            <v>2982</v>
          </cell>
          <cell r="C488" t="str">
            <v>MATERIAS PRIMAS</v>
          </cell>
        </row>
        <row r="489">
          <cell r="B489">
            <v>2983</v>
          </cell>
          <cell r="C489" t="str">
            <v>MATERIALES AUXILIARES, SUMINISTROS Y REPUESTOS</v>
          </cell>
        </row>
        <row r="490">
          <cell r="B490">
            <v>2984</v>
          </cell>
          <cell r="C490" t="str">
            <v>ENVASES Y EMBALAJES</v>
          </cell>
        </row>
        <row r="491">
          <cell r="B491">
            <v>30</v>
          </cell>
          <cell r="C491" t="str">
            <v>INVERSIONES MOBILIARIAS</v>
          </cell>
        </row>
        <row r="492">
          <cell r="B492">
            <v>301</v>
          </cell>
          <cell r="C492" t="str">
            <v>INVERSIONES A SER MANTENIDAS HASTA EL VENCIMIENTO</v>
          </cell>
        </row>
        <row r="493">
          <cell r="B493">
            <v>3011</v>
          </cell>
          <cell r="C493" t="str">
            <v>INSTRUMENTOS FINANCIEROS REPRESENTATIVOS DE DEUDA</v>
          </cell>
        </row>
        <row r="494">
          <cell r="B494">
            <v>30111</v>
          </cell>
          <cell r="C494" t="str">
            <v>VALORES EMITIDOS O GARANTIZADOS POR EL ESTADO</v>
          </cell>
        </row>
        <row r="495">
          <cell r="B495">
            <v>30112</v>
          </cell>
          <cell r="C495" t="str">
            <v>VALORES EMITIDOS POR EL SISTEMA FINANCIERO</v>
          </cell>
        </row>
        <row r="496">
          <cell r="B496">
            <v>30113</v>
          </cell>
          <cell r="C496" t="str">
            <v>VALORES EMITIDOS POR LAS EMPRESAS</v>
          </cell>
        </row>
        <row r="497">
          <cell r="B497">
            <v>30114</v>
          </cell>
          <cell r="C497" t="str">
            <v>OTROS TÍTULOS REPRESENTATIVOS DE DEUDA</v>
          </cell>
        </row>
        <row r="498">
          <cell r="B498">
            <v>302</v>
          </cell>
          <cell r="C498" t="str">
            <v>INSTRUMENTOS FINANCIEROS REPRESENTATIVOS DE DERECHO PATRIMONIAL</v>
          </cell>
        </row>
        <row r="499">
          <cell r="B499">
            <v>3021</v>
          </cell>
          <cell r="C499" t="str">
            <v>CERTIFICADOS DE SUSCRIPCIÓN PREFERENTE</v>
          </cell>
        </row>
        <row r="500">
          <cell r="B500">
            <v>3022</v>
          </cell>
          <cell r="C500" t="str">
            <v>ACCIONES REPRESENTATIVAS DE CAPITAL SOCIAL - COMUNES</v>
          </cell>
        </row>
        <row r="501">
          <cell r="B501">
            <v>30221</v>
          </cell>
          <cell r="C501" t="str">
            <v>COSTO</v>
          </cell>
        </row>
        <row r="502">
          <cell r="B502">
            <v>30222</v>
          </cell>
          <cell r="C502" t="str">
            <v>VALOR RAZONABLE</v>
          </cell>
        </row>
        <row r="503">
          <cell r="B503">
            <v>30223</v>
          </cell>
          <cell r="C503" t="str">
            <v>PARTICIPACION PATRIMONIAL</v>
          </cell>
        </row>
        <row r="504">
          <cell r="B504">
            <v>3023</v>
          </cell>
          <cell r="C504" t="str">
            <v>ACCIONES REPRESENTATIVAS DE CAPITAL SOCIAL - PREFERENTES</v>
          </cell>
        </row>
        <row r="505">
          <cell r="B505">
            <v>30231</v>
          </cell>
          <cell r="C505" t="str">
            <v>COSTO</v>
          </cell>
        </row>
        <row r="506">
          <cell r="B506">
            <v>30232</v>
          </cell>
          <cell r="C506" t="str">
            <v>VALOR RAZONABLE</v>
          </cell>
        </row>
        <row r="507">
          <cell r="B507">
            <v>30233</v>
          </cell>
          <cell r="C507" t="str">
            <v>PARTICIPACION PATRIMONIAL</v>
          </cell>
        </row>
        <row r="508">
          <cell r="B508">
            <v>3024</v>
          </cell>
          <cell r="C508" t="str">
            <v>ACCIONES DE INVERSION</v>
          </cell>
        </row>
        <row r="509">
          <cell r="B509">
            <v>30241</v>
          </cell>
          <cell r="C509" t="str">
            <v>COSTO</v>
          </cell>
        </row>
        <row r="510">
          <cell r="B510">
            <v>30242</v>
          </cell>
          <cell r="C510" t="str">
            <v>VALOR RAZONABLE</v>
          </cell>
        </row>
        <row r="511">
          <cell r="B511">
            <v>30243</v>
          </cell>
          <cell r="C511" t="str">
            <v>PARTICIPACION PATRIMONIAL</v>
          </cell>
        </row>
        <row r="512">
          <cell r="B512">
            <v>3025</v>
          </cell>
          <cell r="C512" t="str">
            <v xml:space="preserve">CERTIFICADOS DE PARTICIPACIÓN DE FONDOS DE INVERSION </v>
          </cell>
        </row>
        <row r="513">
          <cell r="B513">
            <v>30251</v>
          </cell>
          <cell r="C513" t="str">
            <v xml:space="preserve">COSTO </v>
          </cell>
        </row>
        <row r="514">
          <cell r="B514">
            <v>30242</v>
          </cell>
          <cell r="C514" t="str">
            <v>VALOR RAZONABLE</v>
          </cell>
        </row>
        <row r="515">
          <cell r="B515">
            <v>3026</v>
          </cell>
          <cell r="C515" t="str">
            <v xml:space="preserve">CERTIFICADO DE PARTICIPACION EN FONDOS MUTUOS </v>
          </cell>
        </row>
        <row r="516">
          <cell r="B516">
            <v>30261</v>
          </cell>
          <cell r="C516" t="str">
            <v xml:space="preserve">COSTO </v>
          </cell>
        </row>
        <row r="517">
          <cell r="B517">
            <v>30262</v>
          </cell>
          <cell r="C517" t="str">
            <v>VALOR RAZONABLE</v>
          </cell>
        </row>
        <row r="518">
          <cell r="B518">
            <v>3027</v>
          </cell>
          <cell r="C518" t="str">
            <v xml:space="preserve">PARTICIPACIONES EN ASOCIACIONES EN PARTICIPACION Y CONSORCIOS </v>
          </cell>
        </row>
        <row r="519">
          <cell r="B519">
            <v>30271</v>
          </cell>
          <cell r="C519" t="str">
            <v>COSTO</v>
          </cell>
        </row>
        <row r="520">
          <cell r="B520">
            <v>30272</v>
          </cell>
          <cell r="C520" t="str">
            <v>VALOR RAZONABLE</v>
          </cell>
        </row>
        <row r="521">
          <cell r="B521">
            <v>30273</v>
          </cell>
          <cell r="C521" t="str">
            <v>PARTICIPACION PATRIMONIAL</v>
          </cell>
        </row>
        <row r="522">
          <cell r="B522">
            <v>3028</v>
          </cell>
          <cell r="C522" t="str">
            <v>OTROS TÍTULOS REPRESENTATIVOS DE PATRIMONIO</v>
          </cell>
        </row>
        <row r="523">
          <cell r="B523">
            <v>30281</v>
          </cell>
          <cell r="C523" t="str">
            <v xml:space="preserve">COSTO </v>
          </cell>
        </row>
        <row r="524">
          <cell r="B524">
            <v>30282</v>
          </cell>
          <cell r="C524" t="str">
            <v>VALOR RAZONABLE</v>
          </cell>
        </row>
        <row r="525">
          <cell r="B525">
            <v>308</v>
          </cell>
          <cell r="C525" t="str">
            <v>INVERSIONES MOVILIARIAS - ACUERDO DE COMPRA</v>
          </cell>
        </row>
        <row r="526">
          <cell r="B526">
            <v>3081</v>
          </cell>
          <cell r="C526" t="str">
            <v xml:space="preserve">INVERSIONES A SER MANTENIDAS HASTA EL VENCIMIENTO - ACUERDO DE COMPRA </v>
          </cell>
        </row>
        <row r="527">
          <cell r="B527">
            <v>3082</v>
          </cell>
          <cell r="C527" t="str">
            <v xml:space="preserve">INSTRUMENTOS FINANCIEROS REPRESENTATIVOS DE DERECHO PATRIMONIAL - ACUERDO DE COMPRA </v>
          </cell>
        </row>
        <row r="528">
          <cell r="B528">
            <v>31</v>
          </cell>
          <cell r="C528" t="str">
            <v>INVERSIONES INMOBILIARIAS</v>
          </cell>
        </row>
        <row r="529">
          <cell r="B529">
            <v>311</v>
          </cell>
          <cell r="C529" t="str">
            <v>TERRENOS</v>
          </cell>
        </row>
        <row r="530">
          <cell r="B530">
            <v>3111</v>
          </cell>
          <cell r="C530" t="str">
            <v>URBANOS</v>
          </cell>
        </row>
        <row r="531">
          <cell r="B531">
            <v>31111</v>
          </cell>
          <cell r="C531" t="str">
            <v>VALOR RAZONABLE</v>
          </cell>
        </row>
        <row r="532">
          <cell r="B532">
            <v>31112</v>
          </cell>
          <cell r="C532" t="str">
            <v>COSTO</v>
          </cell>
        </row>
        <row r="533">
          <cell r="B533">
            <v>31113</v>
          </cell>
          <cell r="C533" t="str">
            <v>REVALUACIÓN</v>
          </cell>
        </row>
        <row r="534">
          <cell r="B534">
            <v>3112</v>
          </cell>
          <cell r="C534" t="str">
            <v>RURALES</v>
          </cell>
        </row>
        <row r="535">
          <cell r="B535">
            <v>31121</v>
          </cell>
          <cell r="C535" t="str">
            <v>VALOR RAZONABLE</v>
          </cell>
        </row>
        <row r="536">
          <cell r="B536">
            <v>31122</v>
          </cell>
          <cell r="C536" t="str">
            <v>COSTO</v>
          </cell>
        </row>
        <row r="537">
          <cell r="B537">
            <v>31123</v>
          </cell>
          <cell r="C537" t="str">
            <v>REVALUACIÓN</v>
          </cell>
        </row>
        <row r="538">
          <cell r="B538">
            <v>312</v>
          </cell>
          <cell r="C538" t="str">
            <v>EDIFICACIONES</v>
          </cell>
        </row>
        <row r="539">
          <cell r="B539">
            <v>3121</v>
          </cell>
          <cell r="C539" t="str">
            <v>EDIFICACIONES</v>
          </cell>
        </row>
        <row r="540">
          <cell r="B540">
            <v>31211</v>
          </cell>
          <cell r="C540" t="str">
            <v>VALOR RAZONABLE</v>
          </cell>
        </row>
        <row r="541">
          <cell r="B541">
            <v>31212</v>
          </cell>
          <cell r="C541" t="str">
            <v>COSTO</v>
          </cell>
        </row>
        <row r="542">
          <cell r="B542">
            <v>31213</v>
          </cell>
          <cell r="C542" t="str">
            <v>REVALUACIÓN</v>
          </cell>
        </row>
        <row r="543">
          <cell r="B543">
            <v>31214</v>
          </cell>
          <cell r="C543" t="str">
            <v>COSTOS DE FINANCIACIÓN – INVERSIONES INMOBILIARIAS</v>
          </cell>
        </row>
        <row r="544">
          <cell r="B544">
            <v>32</v>
          </cell>
          <cell r="C544" t="str">
            <v>ACTIVOS ADQUIRIDOS EN ARRENDAMIENTO FINANCIERO</v>
          </cell>
        </row>
        <row r="545">
          <cell r="B545">
            <v>321</v>
          </cell>
          <cell r="C545" t="str">
            <v>INVERSIONES INMOBILIARIAS</v>
          </cell>
        </row>
        <row r="546">
          <cell r="B546">
            <v>3211</v>
          </cell>
          <cell r="C546" t="str">
            <v>TERRENOS</v>
          </cell>
        </row>
        <row r="547">
          <cell r="B547">
            <v>3212</v>
          </cell>
          <cell r="C547" t="str">
            <v>EDIFICACIONES</v>
          </cell>
        </row>
        <row r="548">
          <cell r="B548">
            <v>322</v>
          </cell>
          <cell r="C548" t="str">
            <v>INMUEBLES, MAQUINARIA Y EQUIPO</v>
          </cell>
        </row>
        <row r="549">
          <cell r="B549">
            <v>3221</v>
          </cell>
          <cell r="C549" t="str">
            <v>TERRENOS</v>
          </cell>
        </row>
        <row r="550">
          <cell r="B550">
            <v>3222</v>
          </cell>
          <cell r="C550" t="str">
            <v>EDIFICACIONES</v>
          </cell>
        </row>
        <row r="551">
          <cell r="B551">
            <v>3223</v>
          </cell>
          <cell r="C551" t="str">
            <v>MAQUINARIAS Y EQUIPOS DE EXPLOTACIÓN</v>
          </cell>
        </row>
        <row r="552">
          <cell r="B552">
            <v>3224</v>
          </cell>
          <cell r="C552" t="str">
            <v>EQUIPO DE TRANSPORTE</v>
          </cell>
        </row>
        <row r="553">
          <cell r="B553">
            <v>3225</v>
          </cell>
          <cell r="C553" t="str">
            <v>MUEBLES Y ENSERES</v>
          </cell>
        </row>
        <row r="554">
          <cell r="B554">
            <v>3226</v>
          </cell>
          <cell r="C554" t="str">
            <v>EQUIPOS DIVERSOS</v>
          </cell>
        </row>
        <row r="555">
          <cell r="B555">
            <v>3227</v>
          </cell>
          <cell r="C555" t="str">
            <v>HERRAMIENTAS Y UNIDADES DE REEMPLAZO</v>
          </cell>
        </row>
        <row r="556">
          <cell r="B556">
            <v>33</v>
          </cell>
          <cell r="C556" t="str">
            <v>INMUEBLES, MAQUINARIA Y EQUIPO</v>
          </cell>
        </row>
        <row r="557">
          <cell r="B557">
            <v>331</v>
          </cell>
          <cell r="C557" t="str">
            <v>TERRENOS</v>
          </cell>
        </row>
        <row r="558">
          <cell r="B558">
            <v>3311</v>
          </cell>
          <cell r="C558" t="str">
            <v>TERRENOS</v>
          </cell>
        </row>
        <row r="559">
          <cell r="B559">
            <v>33111</v>
          </cell>
          <cell r="C559" t="str">
            <v>COSTO</v>
          </cell>
        </row>
        <row r="560">
          <cell r="B560">
            <v>33112</v>
          </cell>
          <cell r="C560" t="str">
            <v>REVALUACIÓN</v>
          </cell>
        </row>
        <row r="561">
          <cell r="B561">
            <v>332</v>
          </cell>
          <cell r="C561" t="str">
            <v>EDIFICACIONES</v>
          </cell>
        </row>
        <row r="562">
          <cell r="B562">
            <v>3321</v>
          </cell>
          <cell r="C562" t="str">
            <v>EDIFICACIONES ADMINISTRATIVAS</v>
          </cell>
        </row>
        <row r="563">
          <cell r="B563">
            <v>33211</v>
          </cell>
          <cell r="C563" t="str">
            <v>COSTO DE ADQUISICIÓN O CONSTRUCCION</v>
          </cell>
        </row>
        <row r="564">
          <cell r="B564">
            <v>33212</v>
          </cell>
          <cell r="C564" t="str">
            <v>REVALUACIÓN</v>
          </cell>
        </row>
        <row r="565">
          <cell r="B565">
            <v>33213</v>
          </cell>
          <cell r="C565" t="str">
            <v>COSTO DE FINANCIACIÓN - EDIFICACIONES</v>
          </cell>
        </row>
        <row r="566">
          <cell r="B566">
            <v>3322</v>
          </cell>
          <cell r="C566" t="str">
            <v>ALMACENES</v>
          </cell>
        </row>
        <row r="567">
          <cell r="B567">
            <v>33221</v>
          </cell>
          <cell r="C567" t="str">
            <v xml:space="preserve">COSTO DE ADQUISICIÓN O CONSTRUCCION </v>
          </cell>
        </row>
        <row r="568">
          <cell r="B568">
            <v>33222</v>
          </cell>
          <cell r="C568" t="str">
            <v>REVALUACIÓN</v>
          </cell>
        </row>
        <row r="569">
          <cell r="B569">
            <v>33223</v>
          </cell>
          <cell r="C569" t="str">
            <v>COSTO DE FINANCIACIÓN - ALMACENES</v>
          </cell>
        </row>
        <row r="570">
          <cell r="B570">
            <v>3323</v>
          </cell>
          <cell r="C570" t="str">
            <v>EDIFICACIONES PARA PRODUCCIÓN</v>
          </cell>
        </row>
        <row r="571">
          <cell r="B571">
            <v>33231</v>
          </cell>
          <cell r="C571" t="str">
            <v xml:space="preserve">COSTO DE ADQUISICIÓN O CONTRUCCION </v>
          </cell>
        </row>
        <row r="572">
          <cell r="B572">
            <v>33232</v>
          </cell>
          <cell r="C572" t="str">
            <v>REVALUACIÓN</v>
          </cell>
        </row>
        <row r="573">
          <cell r="B573">
            <v>33233</v>
          </cell>
          <cell r="C573" t="str">
            <v>COSTO DE FINANCIACIÓN – EDIFICACIONES PARA PRODUCCIÓN</v>
          </cell>
        </row>
        <row r="574">
          <cell r="B574">
            <v>3324</v>
          </cell>
          <cell r="C574" t="str">
            <v>INSTALACIONES</v>
          </cell>
        </row>
        <row r="575">
          <cell r="B575">
            <v>33241</v>
          </cell>
          <cell r="C575" t="str">
            <v xml:space="preserve">COSTO DE ADQUISICIÓN O CONTRUCCION </v>
          </cell>
        </row>
        <row r="576">
          <cell r="B576">
            <v>33242</v>
          </cell>
          <cell r="C576" t="str">
            <v>REVALUACIÓN</v>
          </cell>
        </row>
        <row r="577">
          <cell r="B577">
            <v>33243</v>
          </cell>
          <cell r="C577" t="str">
            <v>COSTO DE FINANCIACIÓN – INSTALACIONES</v>
          </cell>
        </row>
        <row r="578">
          <cell r="B578">
            <v>333</v>
          </cell>
          <cell r="C578" t="str">
            <v>MAQUINARIAS Y EQUIPOS DE EXPLOTACIÓN</v>
          </cell>
        </row>
        <row r="579">
          <cell r="B579">
            <v>3331</v>
          </cell>
          <cell r="C579" t="str">
            <v>MAQUINARIAS Y EQUIPOS DE EXPLOTACIÓN</v>
          </cell>
        </row>
        <row r="580">
          <cell r="B580">
            <v>33311</v>
          </cell>
          <cell r="C580" t="str">
            <v xml:space="preserve">COSTO DE ADQUISICIÓN O CONSTRUCCION </v>
          </cell>
        </row>
        <row r="581">
          <cell r="B581">
            <v>33312</v>
          </cell>
          <cell r="C581" t="str">
            <v>REVALUACIÓN</v>
          </cell>
        </row>
        <row r="582">
          <cell r="B582">
            <v>33313</v>
          </cell>
          <cell r="C582" t="str">
            <v>COSTO DE FINANCIACIÓN – MAQUINARIAS Y EQUIPOS DE EXPLOTACIÓN</v>
          </cell>
        </row>
        <row r="583">
          <cell r="B583">
            <v>334</v>
          </cell>
          <cell r="C583" t="str">
            <v>EQUIPO DE TRANSPORTE</v>
          </cell>
        </row>
        <row r="584">
          <cell r="B584">
            <v>3341</v>
          </cell>
          <cell r="C584" t="str">
            <v>VEHÍCULOS MOTORIZADOS</v>
          </cell>
        </row>
        <row r="585">
          <cell r="B585">
            <v>33411</v>
          </cell>
          <cell r="C585" t="str">
            <v>COSTO</v>
          </cell>
        </row>
        <row r="586">
          <cell r="B586">
            <v>33412</v>
          </cell>
          <cell r="C586" t="str">
            <v>REVALUACIÓN</v>
          </cell>
        </row>
        <row r="587">
          <cell r="B587">
            <v>3342</v>
          </cell>
          <cell r="C587" t="str">
            <v>VEHÍCULOS NO MOTORIZADOS</v>
          </cell>
        </row>
        <row r="588">
          <cell r="B588">
            <v>33421</v>
          </cell>
          <cell r="C588" t="str">
            <v>COSTO</v>
          </cell>
        </row>
        <row r="589">
          <cell r="B589">
            <v>33422</v>
          </cell>
          <cell r="C589" t="str">
            <v>REVALUACIÓN</v>
          </cell>
        </row>
        <row r="590">
          <cell r="B590">
            <v>335</v>
          </cell>
          <cell r="C590" t="str">
            <v>MUEBLES Y ENSERES</v>
          </cell>
        </row>
        <row r="591">
          <cell r="B591">
            <v>3351</v>
          </cell>
          <cell r="C591" t="str">
            <v>MUEBLES</v>
          </cell>
        </row>
        <row r="592">
          <cell r="B592">
            <v>33511</v>
          </cell>
          <cell r="C592" t="str">
            <v>COSTO</v>
          </cell>
        </row>
        <row r="593">
          <cell r="B593">
            <v>33512</v>
          </cell>
          <cell r="C593" t="str">
            <v>REVALUACIÓN</v>
          </cell>
        </row>
        <row r="594">
          <cell r="B594">
            <v>3352</v>
          </cell>
          <cell r="C594" t="str">
            <v>ENSERES</v>
          </cell>
        </row>
        <row r="595">
          <cell r="B595">
            <v>33521</v>
          </cell>
          <cell r="C595" t="str">
            <v>COSTO</v>
          </cell>
        </row>
        <row r="596">
          <cell r="B596">
            <v>33522</v>
          </cell>
          <cell r="C596" t="str">
            <v>REVALUACIÓN</v>
          </cell>
        </row>
        <row r="597">
          <cell r="B597">
            <v>336</v>
          </cell>
          <cell r="C597" t="str">
            <v>EQUIPOS DIVERSOS</v>
          </cell>
        </row>
        <row r="598">
          <cell r="B598">
            <v>3361</v>
          </cell>
          <cell r="C598" t="str">
            <v>EQUIPO PARA PROCESAMIENTO DE INFORMACIÓN (DE CÓMPUTO)</v>
          </cell>
        </row>
        <row r="599">
          <cell r="B599">
            <v>33611</v>
          </cell>
          <cell r="C599" t="str">
            <v>COSTO</v>
          </cell>
        </row>
        <row r="600">
          <cell r="B600">
            <v>33612</v>
          </cell>
          <cell r="C600" t="str">
            <v>REVALUACIÓN</v>
          </cell>
        </row>
        <row r="601">
          <cell r="B601">
            <v>3362</v>
          </cell>
          <cell r="C601" t="str">
            <v>EQUIPO DE COMUNICACIÓN</v>
          </cell>
        </row>
        <row r="602">
          <cell r="B602">
            <v>33621</v>
          </cell>
          <cell r="C602" t="str">
            <v>COSTO</v>
          </cell>
        </row>
        <row r="603">
          <cell r="B603">
            <v>33622</v>
          </cell>
          <cell r="C603" t="str">
            <v>REVALUACIÓN</v>
          </cell>
        </row>
        <row r="604">
          <cell r="B604">
            <v>3363</v>
          </cell>
          <cell r="C604" t="str">
            <v>EQUIPO DE SEGURIDAD</v>
          </cell>
        </row>
        <row r="605">
          <cell r="B605">
            <v>33631</v>
          </cell>
          <cell r="C605" t="str">
            <v>COSTO</v>
          </cell>
        </row>
        <row r="606">
          <cell r="B606">
            <v>33632</v>
          </cell>
          <cell r="C606" t="str">
            <v>REVALUACIÓN</v>
          </cell>
        </row>
        <row r="607">
          <cell r="B607">
            <v>3369</v>
          </cell>
          <cell r="C607" t="str">
            <v>OTROS EQUIPOS</v>
          </cell>
        </row>
        <row r="608">
          <cell r="B608">
            <v>33691</v>
          </cell>
          <cell r="C608" t="str">
            <v>COSTO</v>
          </cell>
        </row>
        <row r="609">
          <cell r="B609">
            <v>33692</v>
          </cell>
          <cell r="C609" t="str">
            <v>REVALUACIÓN</v>
          </cell>
        </row>
        <row r="610">
          <cell r="B610">
            <v>337</v>
          </cell>
          <cell r="C610" t="str">
            <v>HERRAMIENTAS Y UNIDADES DE REEMPLAZO</v>
          </cell>
        </row>
        <row r="611">
          <cell r="B611">
            <v>3371</v>
          </cell>
          <cell r="C611" t="str">
            <v>HERRAMIENTAS</v>
          </cell>
        </row>
        <row r="612">
          <cell r="B612">
            <v>33711</v>
          </cell>
          <cell r="C612" t="str">
            <v>COSTO</v>
          </cell>
        </row>
        <row r="613">
          <cell r="B613">
            <v>33712</v>
          </cell>
          <cell r="C613" t="str">
            <v>REVALUACIÓN</v>
          </cell>
        </row>
        <row r="614">
          <cell r="B614">
            <v>3372</v>
          </cell>
          <cell r="C614" t="str">
            <v>UNIDADES DE REEMPLAZO</v>
          </cell>
        </row>
        <row r="615">
          <cell r="B615">
            <v>33721</v>
          </cell>
          <cell r="C615" t="str">
            <v>COSTO</v>
          </cell>
        </row>
        <row r="616">
          <cell r="B616">
            <v>33722</v>
          </cell>
          <cell r="C616" t="str">
            <v>REVALUACIÓN</v>
          </cell>
        </row>
        <row r="617">
          <cell r="B617">
            <v>338</v>
          </cell>
          <cell r="C617" t="str">
            <v>UNIDADES POR RECIBIR</v>
          </cell>
        </row>
        <row r="618">
          <cell r="B618">
            <v>3381</v>
          </cell>
          <cell r="C618" t="str">
            <v>MAQUINARIAS Y EQUIPOS DE EXPLOTACIÓN</v>
          </cell>
        </row>
        <row r="619">
          <cell r="B619">
            <v>3382</v>
          </cell>
          <cell r="C619" t="str">
            <v>EQUIPO DE TRANSPORTE</v>
          </cell>
        </row>
        <row r="620">
          <cell r="B620">
            <v>3383</v>
          </cell>
          <cell r="C620" t="str">
            <v>MUEBLES Y ENSERES</v>
          </cell>
        </row>
        <row r="621">
          <cell r="B621">
            <v>3386</v>
          </cell>
          <cell r="C621" t="str">
            <v>EQUIPOS DIVERSOS</v>
          </cell>
        </row>
        <row r="622">
          <cell r="B622">
            <v>3387</v>
          </cell>
          <cell r="C622" t="str">
            <v>HERRAMIENTAS Y UNIDADES DE REEMPLAZO</v>
          </cell>
        </row>
        <row r="623">
          <cell r="B623">
            <v>339</v>
          </cell>
          <cell r="C623" t="str">
            <v>CONSTRUCCIONES Y OBRAS EN CURSO</v>
          </cell>
        </row>
        <row r="624">
          <cell r="B624">
            <v>3391</v>
          </cell>
          <cell r="C624" t="str">
            <v>ADAPTACIÓN DE TERRENOS</v>
          </cell>
        </row>
        <row r="625">
          <cell r="B625">
            <v>3392</v>
          </cell>
          <cell r="C625" t="str">
            <v>CONSTRUCCIONES EN CURSO</v>
          </cell>
        </row>
        <row r="626">
          <cell r="B626">
            <v>3393</v>
          </cell>
          <cell r="C626" t="str">
            <v>MAQUINARIA EN MONTAJE</v>
          </cell>
        </row>
        <row r="627">
          <cell r="B627">
            <v>3394</v>
          </cell>
          <cell r="C627" t="str">
            <v>INVERSIÓN INMOBILIARIA EN CURSO</v>
          </cell>
        </row>
        <row r="628">
          <cell r="B628">
            <v>3397</v>
          </cell>
          <cell r="C628" t="str">
            <v>COSTO DE FINANCIACIÓN – INVERSIONES INMOBILIARIAS</v>
          </cell>
        </row>
        <row r="629">
          <cell r="B629">
            <v>33971</v>
          </cell>
          <cell r="C629" t="str">
            <v>COSTO DE FINANCIACIÓN - EDIFICACIONES</v>
          </cell>
        </row>
        <row r="630">
          <cell r="B630">
            <v>3398</v>
          </cell>
          <cell r="C630" t="str">
            <v>COSTO DE FINANCIACIÓN – INMUEBLES, MAQUINARIA Y EQUIPO</v>
          </cell>
        </row>
        <row r="631">
          <cell r="B631">
            <v>33981</v>
          </cell>
          <cell r="C631" t="str">
            <v>COSTO DE FINANCIACIÓN – EDIFICACIONES</v>
          </cell>
        </row>
        <row r="632">
          <cell r="B632">
            <v>33982</v>
          </cell>
          <cell r="C632" t="str">
            <v>COSTO DE FINANCIACIÓN – MAQUINARIAS Y EQUIPOS DE EXPLOTACIÓN</v>
          </cell>
        </row>
        <row r="633">
          <cell r="B633">
            <v>3399</v>
          </cell>
          <cell r="C633" t="str">
            <v>OTROS ACTIVOS EN CURSO</v>
          </cell>
        </row>
        <row r="634">
          <cell r="B634">
            <v>34</v>
          </cell>
          <cell r="C634" t="str">
            <v>INTANGIBLES</v>
          </cell>
        </row>
        <row r="635">
          <cell r="B635">
            <v>341</v>
          </cell>
          <cell r="C635" t="str">
            <v>CONCESIONES, LICENCIAS Y OTROS DERECHOS</v>
          </cell>
        </row>
        <row r="636">
          <cell r="B636">
            <v>3411</v>
          </cell>
          <cell r="C636" t="str">
            <v>CONCESIONES</v>
          </cell>
        </row>
        <row r="637">
          <cell r="B637">
            <v>34111</v>
          </cell>
          <cell r="C637" t="str">
            <v>COSTO</v>
          </cell>
        </row>
        <row r="638">
          <cell r="B638">
            <v>34112</v>
          </cell>
          <cell r="C638" t="str">
            <v>REVALUACIÓN</v>
          </cell>
        </row>
        <row r="639">
          <cell r="B639">
            <v>3412</v>
          </cell>
          <cell r="C639" t="str">
            <v>LICENCIAS</v>
          </cell>
        </row>
        <row r="640">
          <cell r="B640">
            <v>34121</v>
          </cell>
          <cell r="C640" t="str">
            <v>COSTO</v>
          </cell>
        </row>
        <row r="641">
          <cell r="B641">
            <v>34122</v>
          </cell>
          <cell r="C641" t="str">
            <v>REVALUACIÓN</v>
          </cell>
        </row>
        <row r="642">
          <cell r="B642">
            <v>3419</v>
          </cell>
          <cell r="C642" t="str">
            <v>OTROS DERECHOS</v>
          </cell>
        </row>
        <row r="643">
          <cell r="B643">
            <v>34191</v>
          </cell>
          <cell r="C643" t="str">
            <v>COSTO</v>
          </cell>
        </row>
        <row r="644">
          <cell r="B644">
            <v>34192</v>
          </cell>
          <cell r="C644" t="str">
            <v>REVALUACIÓN</v>
          </cell>
        </row>
        <row r="645">
          <cell r="B645">
            <v>342</v>
          </cell>
          <cell r="C645" t="str">
            <v>PATENTES Y PROPIEDAD INDUSTRIAL</v>
          </cell>
        </row>
        <row r="646">
          <cell r="B646">
            <v>3421</v>
          </cell>
          <cell r="C646" t="str">
            <v>PATENTES</v>
          </cell>
        </row>
        <row r="647">
          <cell r="B647">
            <v>34211</v>
          </cell>
          <cell r="C647" t="str">
            <v>COSTO</v>
          </cell>
        </row>
        <row r="648">
          <cell r="B648">
            <v>34212</v>
          </cell>
          <cell r="C648" t="str">
            <v>REVALUACIÓN</v>
          </cell>
        </row>
        <row r="649">
          <cell r="B649">
            <v>3422</v>
          </cell>
          <cell r="C649" t="str">
            <v>MARCAS</v>
          </cell>
        </row>
        <row r="650">
          <cell r="B650">
            <v>34221</v>
          </cell>
          <cell r="C650" t="str">
            <v>COSTO</v>
          </cell>
        </row>
        <row r="651">
          <cell r="B651">
            <v>34222</v>
          </cell>
          <cell r="C651" t="str">
            <v>REVALUACIÓN</v>
          </cell>
        </row>
        <row r="652">
          <cell r="B652">
            <v>343</v>
          </cell>
          <cell r="C652" t="str">
            <v>PROGRAMAS DE COMPUTADORA (SOFTWARE)</v>
          </cell>
        </row>
        <row r="653">
          <cell r="B653">
            <v>3431</v>
          </cell>
          <cell r="C653" t="str">
            <v>APLICACIONES INFORMÁTICAS</v>
          </cell>
        </row>
        <row r="654">
          <cell r="B654">
            <v>34311</v>
          </cell>
          <cell r="C654" t="str">
            <v>COSTO</v>
          </cell>
        </row>
        <row r="655">
          <cell r="B655">
            <v>34312</v>
          </cell>
          <cell r="C655" t="str">
            <v>REVALUACIÓN</v>
          </cell>
        </row>
        <row r="656">
          <cell r="B656">
            <v>344</v>
          </cell>
          <cell r="C656" t="str">
            <v>COSTOS DE EXPLORACIÓN Y DESARROLLO</v>
          </cell>
        </row>
        <row r="657">
          <cell r="B657">
            <v>3441</v>
          </cell>
          <cell r="C657" t="str">
            <v>COSTOS DE EXPLORACIÓN</v>
          </cell>
        </row>
        <row r="658">
          <cell r="B658">
            <v>34411</v>
          </cell>
          <cell r="C658" t="str">
            <v>COSTO</v>
          </cell>
        </row>
        <row r="659">
          <cell r="B659">
            <v>34412</v>
          </cell>
          <cell r="C659" t="str">
            <v>REVALUACION</v>
          </cell>
        </row>
        <row r="660">
          <cell r="B660">
            <v>34413</v>
          </cell>
          <cell r="C660" t="str">
            <v>COSTO DE FINANCIACION</v>
          </cell>
        </row>
        <row r="661">
          <cell r="B661">
            <v>3442</v>
          </cell>
          <cell r="C661" t="str">
            <v>COSTOS DE DESARROLLO</v>
          </cell>
        </row>
        <row r="662">
          <cell r="B662">
            <v>34421</v>
          </cell>
          <cell r="C662" t="str">
            <v>COSTO</v>
          </cell>
        </row>
        <row r="663">
          <cell r="B663">
            <v>34422</v>
          </cell>
          <cell r="C663" t="str">
            <v>REVALUACIÓN</v>
          </cell>
        </row>
        <row r="664">
          <cell r="B664">
            <v>34423</v>
          </cell>
          <cell r="C664" t="str">
            <v>COSTO DE FINANCIACION</v>
          </cell>
        </row>
        <row r="665">
          <cell r="B665">
            <v>345</v>
          </cell>
          <cell r="C665" t="str">
            <v>FÓRMULAS, DISEÑOS Y PROTOTIPOS</v>
          </cell>
        </row>
        <row r="666">
          <cell r="B666">
            <v>3451</v>
          </cell>
          <cell r="C666" t="str">
            <v>FÓRMULAS</v>
          </cell>
        </row>
        <row r="667">
          <cell r="B667">
            <v>34511</v>
          </cell>
          <cell r="C667" t="str">
            <v>COSTO</v>
          </cell>
        </row>
        <row r="668">
          <cell r="B668">
            <v>34512</v>
          </cell>
          <cell r="C668" t="str">
            <v>REVALUACIÓN</v>
          </cell>
        </row>
        <row r="669">
          <cell r="B669">
            <v>3452</v>
          </cell>
          <cell r="C669" t="str">
            <v>DISEÑOS Y PROTOTIPOS</v>
          </cell>
        </row>
        <row r="670">
          <cell r="B670">
            <v>34521</v>
          </cell>
          <cell r="C670" t="str">
            <v>COSTO</v>
          </cell>
        </row>
        <row r="671">
          <cell r="B671">
            <v>34522</v>
          </cell>
          <cell r="C671" t="str">
            <v>REVALUACIÓN</v>
          </cell>
        </row>
        <row r="672">
          <cell r="B672">
            <v>346</v>
          </cell>
          <cell r="C672" t="str">
            <v>RESERVAS DE RECURSOS EXTRAÍBLES</v>
          </cell>
        </row>
        <row r="673">
          <cell r="B673">
            <v>3461</v>
          </cell>
          <cell r="C673" t="str">
            <v>MINERALES</v>
          </cell>
        </row>
        <row r="674">
          <cell r="B674">
            <v>34611</v>
          </cell>
          <cell r="C674" t="str">
            <v xml:space="preserve">COSTO </v>
          </cell>
        </row>
        <row r="675">
          <cell r="B675">
            <v>34612</v>
          </cell>
          <cell r="C675" t="str">
            <v>REVALUACION</v>
          </cell>
        </row>
        <row r="676">
          <cell r="B676">
            <v>3462</v>
          </cell>
          <cell r="C676" t="str">
            <v>PETRÓLEO Y GAS</v>
          </cell>
        </row>
        <row r="677">
          <cell r="B677">
            <v>34621</v>
          </cell>
          <cell r="C677" t="str">
            <v xml:space="preserve">COSTO </v>
          </cell>
        </row>
        <row r="678">
          <cell r="B678">
            <v>34622</v>
          </cell>
          <cell r="C678" t="str">
            <v>REVALUACION</v>
          </cell>
        </row>
        <row r="679">
          <cell r="B679">
            <v>3463</v>
          </cell>
          <cell r="C679" t="str">
            <v>MADERA</v>
          </cell>
        </row>
        <row r="680">
          <cell r="B680">
            <v>34631</v>
          </cell>
          <cell r="C680" t="str">
            <v xml:space="preserve">COSTO </v>
          </cell>
        </row>
        <row r="681">
          <cell r="B681">
            <v>34632</v>
          </cell>
          <cell r="C681" t="str">
            <v>REVALUACION</v>
          </cell>
        </row>
        <row r="682">
          <cell r="B682">
            <v>3469</v>
          </cell>
          <cell r="C682" t="str">
            <v>OTROS RECURSOS EXTRAÍBLES</v>
          </cell>
        </row>
        <row r="683">
          <cell r="B683">
            <v>34691</v>
          </cell>
          <cell r="C683" t="str">
            <v xml:space="preserve">COSTO </v>
          </cell>
        </row>
        <row r="684">
          <cell r="B684">
            <v>34692</v>
          </cell>
          <cell r="C684" t="str">
            <v>REVALUACION</v>
          </cell>
        </row>
        <row r="685">
          <cell r="B685">
            <v>347</v>
          </cell>
          <cell r="C685" t="str">
            <v>PLUSVALÍA MERCANTIL</v>
          </cell>
        </row>
        <row r="686">
          <cell r="B686">
            <v>3471</v>
          </cell>
          <cell r="C686" t="str">
            <v>PLUSVALÍA MERCANTIL</v>
          </cell>
        </row>
        <row r="687">
          <cell r="B687">
            <v>349</v>
          </cell>
          <cell r="C687" t="str">
            <v>OTROS ACTIVOS INTANGIBLES</v>
          </cell>
        </row>
        <row r="688">
          <cell r="B688">
            <v>3491</v>
          </cell>
          <cell r="C688" t="str">
            <v>OTROS ACTIVOS INTANGIBLES</v>
          </cell>
        </row>
        <row r="689">
          <cell r="B689">
            <v>34911</v>
          </cell>
          <cell r="C689" t="str">
            <v xml:space="preserve">COSTO </v>
          </cell>
        </row>
        <row r="690">
          <cell r="B690">
            <v>34912</v>
          </cell>
          <cell r="C690" t="str">
            <v>REVALUACION</v>
          </cell>
        </row>
        <row r="691">
          <cell r="B691">
            <v>35</v>
          </cell>
          <cell r="C691" t="str">
            <v>ACTIVOS BIOLÓGICOS</v>
          </cell>
        </row>
        <row r="692">
          <cell r="B692">
            <v>351</v>
          </cell>
          <cell r="C692" t="str">
            <v>ACTIVOS BIOLÓGICOS EN PRODUCCIÓN</v>
          </cell>
        </row>
        <row r="693">
          <cell r="B693">
            <v>3511</v>
          </cell>
          <cell r="C693" t="str">
            <v>DE ORIGEN ANIMAL</v>
          </cell>
        </row>
        <row r="694">
          <cell r="B694">
            <v>35111</v>
          </cell>
          <cell r="C694" t="str">
            <v>VALOR RAZONABLE</v>
          </cell>
        </row>
        <row r="695">
          <cell r="B695">
            <v>35112</v>
          </cell>
          <cell r="C695" t="str">
            <v>COSTO</v>
          </cell>
        </row>
        <row r="696">
          <cell r="B696">
            <v>35113</v>
          </cell>
          <cell r="C696" t="str">
            <v>COSTO DE FINANCIACION</v>
          </cell>
        </row>
        <row r="697">
          <cell r="B697">
            <v>3512</v>
          </cell>
          <cell r="C697" t="str">
            <v>DE ORIGEN VEGETAL</v>
          </cell>
        </row>
        <row r="698">
          <cell r="B698">
            <v>35121</v>
          </cell>
          <cell r="C698" t="str">
            <v>VALOR RAZONABLE</v>
          </cell>
        </row>
        <row r="699">
          <cell r="B699">
            <v>35122</v>
          </cell>
          <cell r="C699" t="str">
            <v>COSTO</v>
          </cell>
        </row>
        <row r="700">
          <cell r="B700">
            <v>35123</v>
          </cell>
          <cell r="C700" t="str">
            <v>COSTO DE FINANCIACION</v>
          </cell>
        </row>
        <row r="701">
          <cell r="B701">
            <v>352</v>
          </cell>
          <cell r="C701" t="str">
            <v>ACTIVOS BIOLÓGICOS EN DESARROLLO</v>
          </cell>
        </row>
        <row r="702">
          <cell r="B702">
            <v>3521</v>
          </cell>
          <cell r="C702" t="str">
            <v>DE ORIGEN ANIMAL</v>
          </cell>
        </row>
        <row r="703">
          <cell r="B703">
            <v>35211</v>
          </cell>
          <cell r="C703" t="str">
            <v>VALOR RAZONABLE</v>
          </cell>
        </row>
        <row r="704">
          <cell r="B704">
            <v>35212</v>
          </cell>
          <cell r="C704" t="str">
            <v>COSTO</v>
          </cell>
        </row>
        <row r="705">
          <cell r="B705">
            <v>35213</v>
          </cell>
          <cell r="C705" t="str">
            <v xml:space="preserve">COSTO DE FINANCIACIÓN </v>
          </cell>
        </row>
        <row r="706">
          <cell r="B706">
            <v>3522</v>
          </cell>
          <cell r="C706" t="str">
            <v>DE ORIGEN VEGETAL</v>
          </cell>
        </row>
        <row r="707">
          <cell r="B707">
            <v>35221</v>
          </cell>
          <cell r="C707" t="str">
            <v>VALOR RAZONABLE</v>
          </cell>
        </row>
        <row r="708">
          <cell r="B708">
            <v>35222</v>
          </cell>
          <cell r="C708" t="str">
            <v>COSTO</v>
          </cell>
        </row>
        <row r="709">
          <cell r="B709">
            <v>35223</v>
          </cell>
          <cell r="C709" t="str">
            <v xml:space="preserve">COSTO DE FINANCIACIÓN </v>
          </cell>
        </row>
        <row r="710">
          <cell r="B710">
            <v>36</v>
          </cell>
          <cell r="C710" t="str">
            <v>DESVALORIZACIÓN DE ACTIVO INMOVILIZADO</v>
          </cell>
        </row>
        <row r="711">
          <cell r="B711">
            <v>361</v>
          </cell>
          <cell r="C711" t="str">
            <v xml:space="preserve"> DESVALORIZACION DE INVERSIONES INMOBILIARIAS</v>
          </cell>
        </row>
        <row r="712">
          <cell r="B712">
            <v>3611</v>
          </cell>
          <cell r="C712" t="str">
            <v>TERRENOS</v>
          </cell>
        </row>
        <row r="713">
          <cell r="B713">
            <v>3612</v>
          </cell>
          <cell r="C713" t="str">
            <v>EDIFICACIONES</v>
          </cell>
        </row>
        <row r="714">
          <cell r="B714">
            <v>36121</v>
          </cell>
          <cell r="C714" t="str">
            <v>EDIFICACIONES - COSTO DE DE ADQUISICION O CONSTRUCCIÓN</v>
          </cell>
        </row>
        <row r="715">
          <cell r="B715">
            <v>36122</v>
          </cell>
          <cell r="C715" t="str">
            <v>EDIFICACIONES - COSTO DE FINANCIACIÓN</v>
          </cell>
        </row>
        <row r="716">
          <cell r="B716">
            <v>363</v>
          </cell>
          <cell r="C716" t="str">
            <v>DESVALORIZACION DE INMUEBLES, MAQUINARIA Y EQUIPO</v>
          </cell>
        </row>
        <row r="717">
          <cell r="B717">
            <v>3631</v>
          </cell>
          <cell r="C717" t="str">
            <v>TERRENOS</v>
          </cell>
        </row>
        <row r="718">
          <cell r="B718">
            <v>3632</v>
          </cell>
          <cell r="C718" t="str">
            <v>EDIFICACIONES</v>
          </cell>
        </row>
        <row r="719">
          <cell r="B719">
            <v>36321</v>
          </cell>
          <cell r="C719" t="str">
            <v>EDIFICACIONES - COSTO DE ADQUISICION O CONSTRUCCIÓN</v>
          </cell>
        </row>
        <row r="720">
          <cell r="B720">
            <v>36322</v>
          </cell>
          <cell r="C720" t="str">
            <v>EDIFICACIONES - COSTO DE FINANCIACIÓN</v>
          </cell>
        </row>
        <row r="721">
          <cell r="B721">
            <v>3633</v>
          </cell>
          <cell r="C721" t="str">
            <v>MAQUINARIAS Y EQUIPOS DE EXPLOTACIÓN</v>
          </cell>
        </row>
        <row r="722">
          <cell r="B722">
            <v>36331</v>
          </cell>
          <cell r="C722" t="str">
            <v>MAQUINARIAS Y EQUIPOS DE EXPLOTACIÓN - COSTO DE ADQUISICION O CONSTRUCCIÓN</v>
          </cell>
        </row>
        <row r="723">
          <cell r="B723">
            <v>36332</v>
          </cell>
          <cell r="C723" t="str">
            <v>MAQUINARIAS Y EQUIPOS DE EXPLOTACIÓN - COSTO DE FINANCIACIÓN</v>
          </cell>
        </row>
        <row r="724">
          <cell r="B724">
            <v>3634</v>
          </cell>
          <cell r="C724" t="str">
            <v>EQUIPO DE TRANSPORTE</v>
          </cell>
        </row>
        <row r="725">
          <cell r="B725">
            <v>3635</v>
          </cell>
          <cell r="C725" t="str">
            <v>MUEBLES Y ENSERES</v>
          </cell>
        </row>
        <row r="726">
          <cell r="B726">
            <v>3636</v>
          </cell>
          <cell r="C726" t="str">
            <v>EQUIPOS DIVERSOS</v>
          </cell>
        </row>
        <row r="727">
          <cell r="B727">
            <v>3637</v>
          </cell>
          <cell r="C727" t="str">
            <v>HERRAMIENTAS Y UNIDADES DE REEMPLAZO</v>
          </cell>
        </row>
        <row r="728">
          <cell r="B728">
            <v>364</v>
          </cell>
          <cell r="C728" t="str">
            <v>DESVALORIZAACION DE INTANGIBLES</v>
          </cell>
        </row>
        <row r="729">
          <cell r="B729">
            <v>3641</v>
          </cell>
          <cell r="C729" t="str">
            <v>CONCESIONES, LICENCIAS Y OTROS DERECHOS</v>
          </cell>
        </row>
        <row r="730">
          <cell r="B730">
            <v>3642</v>
          </cell>
          <cell r="C730" t="str">
            <v>PATENTES Y PROPIEDAD INDUSTRIAL</v>
          </cell>
        </row>
        <row r="731">
          <cell r="B731">
            <v>3643</v>
          </cell>
          <cell r="C731" t="str">
            <v>PROGRAMAS DE COMPUTADORA (SOFTWARE)</v>
          </cell>
        </row>
        <row r="732">
          <cell r="B732">
            <v>3644</v>
          </cell>
          <cell r="C732" t="str">
            <v>COSTOS DE EXPLORACIÓN Y DESARROLLO</v>
          </cell>
        </row>
        <row r="733">
          <cell r="B733">
            <v>36441</v>
          </cell>
          <cell r="C733" t="str">
            <v xml:space="preserve">COSTO </v>
          </cell>
        </row>
        <row r="734">
          <cell r="B734">
            <v>36442</v>
          </cell>
          <cell r="C734" t="str">
            <v>COSTO DE FINANCIACION</v>
          </cell>
        </row>
        <row r="735">
          <cell r="B735">
            <v>3645</v>
          </cell>
          <cell r="C735" t="str">
            <v>FÓRMULAS, DISEÑOS Y PROTOTIPOS</v>
          </cell>
        </row>
        <row r="736">
          <cell r="B736">
            <v>3647</v>
          </cell>
          <cell r="C736" t="str">
            <v>PLUSVALÍA MERCANTIL</v>
          </cell>
        </row>
        <row r="737">
          <cell r="B737">
            <v>3649</v>
          </cell>
          <cell r="C737" t="str">
            <v>OTROS ACTIVOS INTANGIBLES</v>
          </cell>
        </row>
        <row r="738">
          <cell r="B738">
            <v>365</v>
          </cell>
          <cell r="C738" t="str">
            <v>DESVALORIZACION DE ACTIVOS BIOLÓGICOS</v>
          </cell>
        </row>
        <row r="739">
          <cell r="B739">
            <v>3651</v>
          </cell>
          <cell r="C739" t="str">
            <v>ACTIVOS BIOLÓGICOS EN PRODUCCIÓN</v>
          </cell>
        </row>
        <row r="740">
          <cell r="B740">
            <v>3652</v>
          </cell>
          <cell r="C740" t="str">
            <v>ACTIVOS BIOLÓGICOS EN DESARROLLO</v>
          </cell>
        </row>
        <row r="741">
          <cell r="B741">
            <v>36521</v>
          </cell>
          <cell r="C741" t="str">
            <v>COSTO</v>
          </cell>
        </row>
        <row r="742">
          <cell r="B742">
            <v>36522</v>
          </cell>
          <cell r="C742" t="str">
            <v>COSTO DE FINANCIACIÓN</v>
          </cell>
        </row>
        <row r="743">
          <cell r="B743">
            <v>366</v>
          </cell>
          <cell r="C743" t="str">
            <v xml:space="preserve">DESVALORIZACION DE INVERSIONES INMOBOLIARIAS </v>
          </cell>
        </row>
        <row r="744">
          <cell r="B744">
            <v>3661</v>
          </cell>
          <cell r="C744" t="str">
            <v xml:space="preserve">INVERSIONES A SER MANTENIDAS HASTA EL VENCIMIENTO </v>
          </cell>
        </row>
        <row r="745">
          <cell r="B745">
            <v>3662</v>
          </cell>
          <cell r="C745" t="str">
            <v>INVERSIONES FINANCERAS REPRESENTATIVAS DE DERECHO PATRIMONIAL</v>
          </cell>
        </row>
        <row r="746">
          <cell r="B746">
            <v>37</v>
          </cell>
          <cell r="C746" t="str">
            <v>ACTIVO DIFERIDO</v>
          </cell>
        </row>
        <row r="747">
          <cell r="B747">
            <v>371</v>
          </cell>
          <cell r="C747" t="str">
            <v>IMPUESTO A LA RENTA DIFERIDO</v>
          </cell>
        </row>
        <row r="748">
          <cell r="B748">
            <v>3711</v>
          </cell>
          <cell r="C748" t="str">
            <v>IMPUESTO A LA RENTA DIFERIDO - PATRIMONIO</v>
          </cell>
        </row>
        <row r="749">
          <cell r="B749">
            <v>3712</v>
          </cell>
          <cell r="C749" t="str">
            <v xml:space="preserve">IMPUESTO A LA RENTA DIFERIDO - RESUSLTADOS </v>
          </cell>
        </row>
        <row r="750">
          <cell r="B750">
            <v>372</v>
          </cell>
          <cell r="C750" t="str">
            <v xml:space="preserve">PARTICIPACIONES DE LOS TRABAJADORES DIFERIDAS </v>
          </cell>
        </row>
        <row r="751">
          <cell r="B751">
            <v>3721</v>
          </cell>
          <cell r="C751" t="str">
            <v>PARTICIPACIONES DE LOS TRABAJADORES DIFERIDAS - PATRIMONIO</v>
          </cell>
        </row>
        <row r="752">
          <cell r="B752">
            <v>3722</v>
          </cell>
          <cell r="C752" t="str">
            <v>PARTICIPACIONES DE LOS TRABAJADORES DIFERIDAS - RESULTADOS</v>
          </cell>
        </row>
        <row r="753">
          <cell r="B753">
            <v>373</v>
          </cell>
          <cell r="C753" t="str">
            <v>INTERESES DIFERIDOS</v>
          </cell>
        </row>
        <row r="754">
          <cell r="B754">
            <v>3731</v>
          </cell>
          <cell r="C754" t="str">
            <v>INTERESES NO DEVENGADOS EN TRANSACCIONES CON TERCEROS</v>
          </cell>
        </row>
        <row r="755">
          <cell r="B755">
            <v>3732</v>
          </cell>
          <cell r="C755" t="str">
            <v>INTERESES NO DEVENGADOS EN MEDICIÓN A VALOR DESCONTADO</v>
          </cell>
        </row>
        <row r="756">
          <cell r="B756">
            <v>38</v>
          </cell>
          <cell r="C756" t="str">
            <v>OTROS ACTIVOS</v>
          </cell>
        </row>
        <row r="757">
          <cell r="B757">
            <v>381</v>
          </cell>
          <cell r="C757" t="str">
            <v>BIENES DE ARTE Y CULTURA</v>
          </cell>
        </row>
        <row r="758">
          <cell r="B758">
            <v>3811</v>
          </cell>
          <cell r="C758" t="str">
            <v>OBRAS DE ARTE</v>
          </cell>
        </row>
        <row r="759">
          <cell r="B759">
            <v>3812</v>
          </cell>
          <cell r="C759" t="str">
            <v>BIBLIOTECA</v>
          </cell>
        </row>
        <row r="760">
          <cell r="B760">
            <v>3813</v>
          </cell>
          <cell r="C760" t="str">
            <v>OTROS</v>
          </cell>
        </row>
        <row r="761">
          <cell r="B761">
            <v>382</v>
          </cell>
          <cell r="C761" t="str">
            <v>DIVERSOS</v>
          </cell>
        </row>
        <row r="762">
          <cell r="B762">
            <v>3821</v>
          </cell>
          <cell r="C762" t="str">
            <v>MONEDAS Y JOYAS</v>
          </cell>
        </row>
        <row r="763">
          <cell r="B763">
            <v>3822</v>
          </cell>
          <cell r="C763" t="str">
            <v>BIENES ENTREGADOS EN COMODATO</v>
          </cell>
        </row>
        <row r="764">
          <cell r="B764">
            <v>3823</v>
          </cell>
          <cell r="C764" t="str">
            <v>BIENES RECIBIDOS EN PAGO (ADJUDICADOS Y REALIZABLES)</v>
          </cell>
        </row>
        <row r="765">
          <cell r="B765">
            <v>3829</v>
          </cell>
          <cell r="C765" t="str">
            <v>OTROS</v>
          </cell>
        </row>
        <row r="766">
          <cell r="B766">
            <v>39</v>
          </cell>
          <cell r="C766" t="str">
            <v>DEPRECIACIÓN, AMORTIZACIÓN Y AGOTAMIENTO ACUMULADOS</v>
          </cell>
        </row>
        <row r="767">
          <cell r="B767">
            <v>391</v>
          </cell>
          <cell r="C767" t="str">
            <v>DEPRECIACIÓN ACUMULADA</v>
          </cell>
        </row>
        <row r="768">
          <cell r="B768">
            <v>3911</v>
          </cell>
          <cell r="C768" t="str">
            <v>INVERSIONES INMOBILIARIAS</v>
          </cell>
        </row>
        <row r="769">
          <cell r="B769">
            <v>39111</v>
          </cell>
          <cell r="C769" t="str">
            <v>EDIFICACIONES - COSTO DE ADQUISICIÓN O CONSTRUCCIÓN</v>
          </cell>
        </row>
        <row r="770">
          <cell r="B770">
            <v>39112</v>
          </cell>
          <cell r="C770" t="str">
            <v>EDIFICACIONES - REVALUACIÓN</v>
          </cell>
        </row>
        <row r="771">
          <cell r="B771">
            <v>39113</v>
          </cell>
          <cell r="C771" t="str">
            <v>EDIFICACIONES - COSTO DE FINANCIACIÓN</v>
          </cell>
        </row>
        <row r="772">
          <cell r="B772">
            <v>3912</v>
          </cell>
          <cell r="C772" t="str">
            <v>ACTIVOS ADQUIRIDOS EN ARRENDAMIENTO FINANCIERO</v>
          </cell>
        </row>
        <row r="773">
          <cell r="B773">
            <v>39121</v>
          </cell>
          <cell r="C773" t="str">
            <v>INVERSIONES INMOBILIARIAS - EDIFICACIONES</v>
          </cell>
        </row>
        <row r="774">
          <cell r="B774">
            <v>39122</v>
          </cell>
          <cell r="C774" t="str">
            <v>INMUEBLES, MAQUINARIA Y EQUIPO - EDIFICACIONES</v>
          </cell>
        </row>
        <row r="775">
          <cell r="B775">
            <v>39123</v>
          </cell>
          <cell r="C775" t="str">
            <v>INMUEBLES, MAQUINARIA Y EQUIPO - MAQUINARIAS Y EQUIPOS DE EXPLOTACIÓN</v>
          </cell>
        </row>
        <row r="776">
          <cell r="B776">
            <v>39124</v>
          </cell>
          <cell r="C776" t="str">
            <v>INMUEBLES, MAQUINARIA Y EQUIPO - EQUIPOS DE TRANSPORTE</v>
          </cell>
        </row>
        <row r="777">
          <cell r="B777">
            <v>39126</v>
          </cell>
          <cell r="C777" t="str">
            <v>INMUEBLES, MAQUINARIA Y EQUIPO - EQUIPOS DIVERSOS</v>
          </cell>
        </row>
        <row r="778">
          <cell r="B778">
            <v>3913</v>
          </cell>
          <cell r="C778" t="str">
            <v>INMUEBLES, MAQUINARIA Y EQUIPO - COSTO</v>
          </cell>
        </row>
        <row r="779">
          <cell r="B779">
            <v>39131</v>
          </cell>
          <cell r="C779" t="str">
            <v>EDIFICACIONES</v>
          </cell>
        </row>
        <row r="780">
          <cell r="B780">
            <v>39132</v>
          </cell>
          <cell r="C780" t="str">
            <v>MAQUINARIAS Y EQUIPOS DE EXPLOTACIÓN</v>
          </cell>
        </row>
        <row r="781">
          <cell r="B781">
            <v>39133</v>
          </cell>
          <cell r="C781" t="str">
            <v>EQUIPO DE TRANSPORTE</v>
          </cell>
        </row>
        <row r="782">
          <cell r="B782">
            <v>39134</v>
          </cell>
          <cell r="C782" t="str">
            <v>MUEBLES Y ENSERES</v>
          </cell>
        </row>
        <row r="783">
          <cell r="B783">
            <v>39135</v>
          </cell>
          <cell r="C783" t="str">
            <v>EQUIPOS DIVERSOS</v>
          </cell>
        </row>
        <row r="784">
          <cell r="B784">
            <v>39136</v>
          </cell>
          <cell r="C784" t="str">
            <v>HERRAMIENTAS Y UNIDADES DE REEMPLAZO</v>
          </cell>
        </row>
        <row r="785">
          <cell r="B785">
            <v>3914</v>
          </cell>
          <cell r="C785" t="str">
            <v>INMUEBLES, MAQUINARIA Y EQUIPO - REVALUACIÓN</v>
          </cell>
        </row>
        <row r="786">
          <cell r="B786">
            <v>39141</v>
          </cell>
          <cell r="C786" t="str">
            <v>EDIFICACIONES</v>
          </cell>
        </row>
        <row r="787">
          <cell r="B787">
            <v>39142</v>
          </cell>
          <cell r="C787" t="str">
            <v>MAQUINARIAS Y EQUIPOS DE EXPLOTACIÓN</v>
          </cell>
        </row>
        <row r="788">
          <cell r="B788">
            <v>39143</v>
          </cell>
          <cell r="C788" t="str">
            <v>EQUIPO DE TRANSPORTE</v>
          </cell>
        </row>
        <row r="789">
          <cell r="B789">
            <v>39144</v>
          </cell>
          <cell r="C789" t="str">
            <v>MUEBLES Y ENSERES</v>
          </cell>
        </row>
        <row r="790">
          <cell r="B790">
            <v>39145</v>
          </cell>
          <cell r="C790" t="str">
            <v>EQUIPOS DIVERSOS</v>
          </cell>
        </row>
        <row r="791">
          <cell r="B791">
            <v>39146</v>
          </cell>
          <cell r="C791" t="str">
            <v>HERRAMIENTAS Y UNIDADES DE REEMPLAZO</v>
          </cell>
        </row>
        <row r="792">
          <cell r="B792">
            <v>3915</v>
          </cell>
          <cell r="C792" t="str">
            <v>INMUEBLES, MAQUINARIA Y EQUIPO – COSTO DE FINANCIACIÓN</v>
          </cell>
        </row>
        <row r="793">
          <cell r="B793">
            <v>39151</v>
          </cell>
          <cell r="C793" t="str">
            <v>EDIFICACIONES</v>
          </cell>
        </row>
        <row r="794">
          <cell r="B794">
            <v>39152</v>
          </cell>
          <cell r="C794" t="str">
            <v>MAQUINARIAS Y EQUIPOS DE EXPLOTACIÓN</v>
          </cell>
        </row>
        <row r="795">
          <cell r="B795">
            <v>3916</v>
          </cell>
          <cell r="C795" t="str">
            <v>ACTIVOS BIOLÓGICOS EN PRODUCCIÓN – COSTO</v>
          </cell>
        </row>
        <row r="796">
          <cell r="B796">
            <v>39161</v>
          </cell>
          <cell r="C796" t="str">
            <v>ACTIVOS BIOLÓGICOS DE ORIGEN ANIMAL</v>
          </cell>
        </row>
        <row r="797">
          <cell r="B797">
            <v>39162</v>
          </cell>
          <cell r="C797" t="str">
            <v>ACTIVOS BIOLÓGICOS DE ORIGEN VEGETAL</v>
          </cell>
        </row>
        <row r="798">
          <cell r="B798">
            <v>3917</v>
          </cell>
          <cell r="C798" t="str">
            <v>ACTIVOS BIOLÓGICOS EN PRODUCCIÓN – COSTO DE FINANCIACIÓN</v>
          </cell>
        </row>
        <row r="799">
          <cell r="B799">
            <v>39171</v>
          </cell>
          <cell r="C799" t="str">
            <v>ACTIVOS BIOLÓGICOS DE ORIGEN ANIMAL</v>
          </cell>
        </row>
        <row r="800">
          <cell r="B800">
            <v>39172</v>
          </cell>
          <cell r="C800" t="str">
            <v>ACTIVOS BIOLÓGICOS DE ORIGEN VEGETAL</v>
          </cell>
        </row>
        <row r="801">
          <cell r="B801">
            <v>392</v>
          </cell>
          <cell r="C801" t="str">
            <v>AMORTIZACIÓN ACUMULADA</v>
          </cell>
        </row>
        <row r="802">
          <cell r="B802">
            <v>3921</v>
          </cell>
          <cell r="C802" t="str">
            <v>INTANGIBLES - COSTO</v>
          </cell>
        </row>
        <row r="803">
          <cell r="B803">
            <v>39211</v>
          </cell>
          <cell r="C803" t="str">
            <v>CONCESIONES, LICENCIAS Y OTROS DERECHOS</v>
          </cell>
        </row>
        <row r="804">
          <cell r="B804">
            <v>39212</v>
          </cell>
          <cell r="C804" t="str">
            <v>PATENTES Y PROPIEDAD INDUSTRIAL</v>
          </cell>
        </row>
        <row r="805">
          <cell r="B805">
            <v>39213</v>
          </cell>
          <cell r="C805" t="str">
            <v>PROGRAMAS DE COMPUTADORA (SOFTWARE)</v>
          </cell>
        </row>
        <row r="806">
          <cell r="B806">
            <v>39214</v>
          </cell>
          <cell r="C806" t="str">
            <v>COSTOS DE EXPLORACIÓN Y DESARROLLO</v>
          </cell>
        </row>
        <row r="807">
          <cell r="B807">
            <v>39215</v>
          </cell>
          <cell r="C807" t="str">
            <v>FÓRMULAS, DISEÑOS Y PROTOTIPOS</v>
          </cell>
        </row>
        <row r="808">
          <cell r="B808">
            <v>39219</v>
          </cell>
          <cell r="C808" t="str">
            <v>OTROS ACTIVOS INTANGIBLES</v>
          </cell>
        </row>
        <row r="809">
          <cell r="B809">
            <v>3922</v>
          </cell>
          <cell r="C809" t="str">
            <v>INTANGIBLES - REVALUACIÓN</v>
          </cell>
        </row>
        <row r="810">
          <cell r="B810">
            <v>39221</v>
          </cell>
          <cell r="C810" t="str">
            <v>CONCESIONES, LICENCIAS Y OTROS DERECHOS</v>
          </cell>
        </row>
        <row r="811">
          <cell r="B811">
            <v>39222</v>
          </cell>
          <cell r="C811" t="str">
            <v>PATENTES Y PROPIEDAD INDUSTRIAL</v>
          </cell>
        </row>
        <row r="812">
          <cell r="B812">
            <v>39223</v>
          </cell>
          <cell r="C812" t="str">
            <v>PROGRAMAS DE COMPUTADORA (SOFTWARE)</v>
          </cell>
        </row>
        <row r="813">
          <cell r="B813">
            <v>39224</v>
          </cell>
          <cell r="C813" t="str">
            <v>COSTO DE EXPLORACION Y DESARROLLO</v>
          </cell>
        </row>
        <row r="814">
          <cell r="B814">
            <v>39225</v>
          </cell>
          <cell r="C814" t="str">
            <v>FÓRMULAS, DISEÑOS Y PROTOTIPOS</v>
          </cell>
        </row>
        <row r="815">
          <cell r="B815">
            <v>39229</v>
          </cell>
          <cell r="C815" t="str">
            <v>OTROS ACTIVOS INTANGIBLES</v>
          </cell>
        </row>
        <row r="816">
          <cell r="B816">
            <v>3923</v>
          </cell>
          <cell r="C816" t="str">
            <v xml:space="preserve">INTAGIBLES - COSTO DE FINANCIACION </v>
          </cell>
        </row>
        <row r="817">
          <cell r="B817">
            <v>39234</v>
          </cell>
          <cell r="C817" t="str">
            <v>COSTO DE EXPLORACION Y DESARROLLO</v>
          </cell>
        </row>
        <row r="818">
          <cell r="B818">
            <v>393</v>
          </cell>
          <cell r="C818" t="str">
            <v>AGOTAMIENTO ACUMULADO</v>
          </cell>
        </row>
        <row r="819">
          <cell r="B819">
            <v>3931</v>
          </cell>
          <cell r="C819" t="str">
            <v>AGOTAMIENTO DE RESERVAS DE RECURSOS EXTRAÍBLES</v>
          </cell>
        </row>
        <row r="820">
          <cell r="B820">
            <v>40</v>
          </cell>
          <cell r="C820" t="str">
            <v>TRIBUTOS Y APORTES AL SISTEMA DE PENSIONES Y DE SALUD POR PAGAR</v>
          </cell>
        </row>
        <row r="821">
          <cell r="B821">
            <v>401</v>
          </cell>
          <cell r="C821" t="str">
            <v>GOBIERNO CENTRAL</v>
          </cell>
        </row>
        <row r="822">
          <cell r="B822">
            <v>4011</v>
          </cell>
          <cell r="C822" t="str">
            <v>IMPUESTO GENERAL A LAS VENTAS</v>
          </cell>
        </row>
        <row r="823">
          <cell r="B823">
            <v>40111</v>
          </cell>
          <cell r="C823" t="str">
            <v>IGV - CUENTA PROPIA</v>
          </cell>
        </row>
        <row r="824">
          <cell r="B824">
            <v>40112</v>
          </cell>
          <cell r="C824" t="str">
            <v>IGV - SERVICIOS PRESTADOS POR NO DOMICILIADOS</v>
          </cell>
        </row>
        <row r="825">
          <cell r="B825">
            <v>40113</v>
          </cell>
          <cell r="C825" t="str">
            <v>IGV - RÉGIMEN DE PERCEPCIONES</v>
          </cell>
        </row>
        <row r="826">
          <cell r="B826">
            <v>40114</v>
          </cell>
          <cell r="C826" t="str">
            <v>IGV - RÉGIMEN DE RETENCIONES</v>
          </cell>
        </row>
        <row r="827">
          <cell r="B827">
            <v>4012</v>
          </cell>
          <cell r="C827" t="str">
            <v>IMPUESTO SELECTIVO AL CONSUMO</v>
          </cell>
        </row>
        <row r="828">
          <cell r="B828">
            <v>4015</v>
          </cell>
          <cell r="C828" t="str">
            <v>DERECHOS ADUANEROS</v>
          </cell>
        </row>
        <row r="829">
          <cell r="B829">
            <v>40151</v>
          </cell>
          <cell r="C829" t="str">
            <v>DERECHOS ARANCELARIOS</v>
          </cell>
        </row>
        <row r="830">
          <cell r="B830">
            <v>40152</v>
          </cell>
          <cell r="C830" t="str">
            <v>DERECHOS ADUANEROS POR VENTAS</v>
          </cell>
        </row>
        <row r="831">
          <cell r="B831">
            <v>4017</v>
          </cell>
          <cell r="C831" t="str">
            <v>IMPUESTO A LA RENTA</v>
          </cell>
        </row>
        <row r="832">
          <cell r="B832">
            <v>40171</v>
          </cell>
          <cell r="C832" t="str">
            <v>RENTA DE TERCERA CATEGORÍA</v>
          </cell>
        </row>
        <row r="833">
          <cell r="B833">
            <v>40172</v>
          </cell>
          <cell r="C833" t="str">
            <v>RENTA DE CUARTA CATEGORÍA</v>
          </cell>
        </row>
        <row r="834">
          <cell r="B834">
            <v>40173</v>
          </cell>
          <cell r="C834" t="str">
            <v>RENTA DE QUINTA CATEGORÍA</v>
          </cell>
        </row>
        <row r="835">
          <cell r="B835">
            <v>40174</v>
          </cell>
          <cell r="C835" t="str">
            <v>RENTA DE NO DOMICILIADOS</v>
          </cell>
        </row>
        <row r="836">
          <cell r="B836">
            <v>40175</v>
          </cell>
          <cell r="C836" t="str">
            <v>OTRAS RETENCIONES</v>
          </cell>
        </row>
        <row r="837">
          <cell r="B837">
            <v>4018</v>
          </cell>
          <cell r="C837" t="str">
            <v xml:space="preserve">OTROS IMPUESTOS Y CONTARPRESTACIONE </v>
          </cell>
        </row>
        <row r="838">
          <cell r="B838">
            <v>40181</v>
          </cell>
          <cell r="C838" t="str">
            <v>IMPUESTO A LAS TRANSACCIONES FINANCIERAS</v>
          </cell>
        </row>
        <row r="839">
          <cell r="B839">
            <v>40182</v>
          </cell>
          <cell r="C839" t="str">
            <v>IMPUESTO A LOS JUEGOS DE CASINO Y TRAGAMONEDAS</v>
          </cell>
        </row>
        <row r="840">
          <cell r="B840">
            <v>40183</v>
          </cell>
          <cell r="C840" t="str">
            <v>TASAS POR LA PRESTACIÓN DE SERVICIOS PÚBLICOS</v>
          </cell>
        </row>
        <row r="841">
          <cell r="B841">
            <v>40184</v>
          </cell>
          <cell r="C841" t="str">
            <v>REGALÍAS</v>
          </cell>
        </row>
        <row r="842">
          <cell r="B842">
            <v>40185</v>
          </cell>
          <cell r="C842" t="str">
            <v>IMPUESTO A LOS DIVIDENDOS</v>
          </cell>
        </row>
        <row r="843">
          <cell r="B843">
            <v>40186</v>
          </cell>
          <cell r="C843" t="str">
            <v xml:space="preserve">IMPUESTO TEMPORAL A LOS ACTIVOS NETOS </v>
          </cell>
        </row>
        <row r="844">
          <cell r="B844">
            <v>40189</v>
          </cell>
          <cell r="C844" t="str">
            <v xml:space="preserve">OTROS IMPUESTOS    </v>
          </cell>
        </row>
        <row r="845">
          <cell r="B845">
            <v>402</v>
          </cell>
          <cell r="C845" t="str">
            <v>CERTIFICADOS TRIBUTARIOS</v>
          </cell>
        </row>
        <row r="846">
          <cell r="B846">
            <v>403</v>
          </cell>
          <cell r="C846" t="str">
            <v>INSTITUCIONES PÚBLICAS</v>
          </cell>
        </row>
        <row r="847">
          <cell r="B847">
            <v>4031</v>
          </cell>
          <cell r="C847" t="str">
            <v>ESSALUD</v>
          </cell>
        </row>
        <row r="848">
          <cell r="B848">
            <v>4032</v>
          </cell>
          <cell r="C848" t="str">
            <v>ONP</v>
          </cell>
        </row>
        <row r="849">
          <cell r="B849">
            <v>4033</v>
          </cell>
          <cell r="C849" t="str">
            <v>CONTRIBUCIÓN AL SENATI</v>
          </cell>
        </row>
        <row r="850">
          <cell r="B850">
            <v>4034</v>
          </cell>
          <cell r="C850" t="str">
            <v>CONTRIBUCIÓN AL SENCICO</v>
          </cell>
        </row>
        <row r="851">
          <cell r="B851">
            <v>4035</v>
          </cell>
          <cell r="C851" t="str">
            <v>SEGURO COMPLEMENTARIO DE TRABAJO DE RIESGO</v>
          </cell>
        </row>
        <row r="852">
          <cell r="B852">
            <v>4039</v>
          </cell>
          <cell r="C852" t="str">
            <v>ESSALUD VIDA</v>
          </cell>
        </row>
        <row r="853">
          <cell r="B853">
            <v>405</v>
          </cell>
          <cell r="C853" t="str">
            <v>GOBIERNOS REGIONALES</v>
          </cell>
        </row>
        <row r="854">
          <cell r="B854">
            <v>406</v>
          </cell>
          <cell r="C854" t="str">
            <v>GOBIERNOS LOCALES</v>
          </cell>
        </row>
        <row r="855">
          <cell r="B855">
            <v>4061</v>
          </cell>
          <cell r="C855" t="str">
            <v>IMPUESTOS</v>
          </cell>
        </row>
        <row r="856">
          <cell r="B856">
            <v>40611</v>
          </cell>
          <cell r="C856" t="str">
            <v>IMPUESTO AL PATRIMONIO VEHICULAR</v>
          </cell>
        </row>
        <row r="857">
          <cell r="B857">
            <v>40612</v>
          </cell>
          <cell r="C857" t="str">
            <v>IMPUESTO A LAS APUESTAS</v>
          </cell>
        </row>
        <row r="858">
          <cell r="B858">
            <v>40613</v>
          </cell>
          <cell r="C858" t="str">
            <v>IMPUESTO A LOS JUEGOS</v>
          </cell>
        </row>
        <row r="859">
          <cell r="B859">
            <v>40614</v>
          </cell>
          <cell r="C859" t="str">
            <v>IMPUESTO DE ALCABALA</v>
          </cell>
        </row>
        <row r="860">
          <cell r="B860">
            <v>40615</v>
          </cell>
          <cell r="C860" t="str">
            <v>IMPUESTO PREDIAL</v>
          </cell>
        </row>
        <row r="861">
          <cell r="B861">
            <v>40616</v>
          </cell>
          <cell r="C861" t="str">
            <v>IMPUESTO A LOS ESPECTÁCULOS PÚBLICOS NO DEPORTIVOS</v>
          </cell>
        </row>
        <row r="862">
          <cell r="B862">
            <v>4062</v>
          </cell>
          <cell r="C862" t="str">
            <v>CONTRIBUCIONES</v>
          </cell>
        </row>
        <row r="863">
          <cell r="B863">
            <v>4063</v>
          </cell>
          <cell r="C863" t="str">
            <v>TASAS</v>
          </cell>
        </row>
        <row r="864">
          <cell r="B864">
            <v>40631</v>
          </cell>
          <cell r="C864" t="str">
            <v>LICENCIA DE APERTURA DE ESTABLECIMIENTOS</v>
          </cell>
        </row>
        <row r="865">
          <cell r="B865">
            <v>40632</v>
          </cell>
          <cell r="C865" t="str">
            <v>TRANSPORTE PÚBLICO</v>
          </cell>
        </row>
        <row r="866">
          <cell r="B866">
            <v>40633</v>
          </cell>
          <cell r="C866" t="str">
            <v>ESTACIONAMIENTO DE VEHÍCULOS</v>
          </cell>
        </row>
        <row r="867">
          <cell r="B867">
            <v>40634</v>
          </cell>
          <cell r="C867" t="str">
            <v>SERVICIOS PÚBLICOS O ARBITRIOS</v>
          </cell>
        </row>
        <row r="868">
          <cell r="B868">
            <v>40635</v>
          </cell>
          <cell r="C868" t="str">
            <v>SERVICIOS ADMINISTRATIVOS O DERECHOS</v>
          </cell>
        </row>
        <row r="869">
          <cell r="B869">
            <v>4071</v>
          </cell>
          <cell r="C869" t="str">
            <v>ADMINISTRADORAS DE FONDOS DE PENSIONES</v>
          </cell>
        </row>
        <row r="870">
          <cell r="B870">
            <v>408</v>
          </cell>
          <cell r="C870" t="str">
            <v>EMPRESAS PRESTADORAS DE SERVICIOS DE SALUD</v>
          </cell>
        </row>
        <row r="871">
          <cell r="B871">
            <v>4081</v>
          </cell>
          <cell r="C871" t="str">
            <v>CUENTA PROPIA</v>
          </cell>
        </row>
        <row r="872">
          <cell r="B872">
            <v>4082</v>
          </cell>
          <cell r="C872" t="str">
            <v>CUENTA DE TERCEROS</v>
          </cell>
        </row>
        <row r="873">
          <cell r="B873">
            <v>409</v>
          </cell>
          <cell r="C873" t="str">
            <v>OTROS COSTOS ADMINISTRATIVOS E INTERESES</v>
          </cell>
        </row>
        <row r="874">
          <cell r="B874">
            <v>41</v>
          </cell>
          <cell r="C874" t="str">
            <v>REMUNERACIONES Y PARTICIPACIONES POR PAGAR</v>
          </cell>
        </row>
        <row r="875">
          <cell r="B875">
            <v>411</v>
          </cell>
          <cell r="C875" t="str">
            <v>REMUNERACIONES POR PAGAR</v>
          </cell>
        </row>
        <row r="876">
          <cell r="B876">
            <v>4111</v>
          </cell>
          <cell r="C876" t="str">
            <v>SUELDOS Y SALARIOS POR PAGAR</v>
          </cell>
        </row>
        <row r="877">
          <cell r="B877">
            <v>4112</v>
          </cell>
          <cell r="C877" t="str">
            <v>COMISIONES POR PAGAR</v>
          </cell>
        </row>
        <row r="878">
          <cell r="B878">
            <v>4113</v>
          </cell>
          <cell r="C878" t="str">
            <v>REMUNERACIONES EN ESPECIE POR PAGAR</v>
          </cell>
        </row>
        <row r="879">
          <cell r="B879">
            <v>4114</v>
          </cell>
          <cell r="C879" t="str">
            <v>GRATIFICACIONES POR PAGAR</v>
          </cell>
        </row>
        <row r="880">
          <cell r="B880">
            <v>4115</v>
          </cell>
          <cell r="C880" t="str">
            <v>VACACIONES POR PAGAR</v>
          </cell>
        </row>
        <row r="881">
          <cell r="B881">
            <v>413</v>
          </cell>
          <cell r="C881" t="str">
            <v>PARTICIPACIÓN DE LOS TRABAJADORES POR PAGAR</v>
          </cell>
        </row>
        <row r="882">
          <cell r="B882">
            <v>415</v>
          </cell>
          <cell r="C882" t="str">
            <v>BENEFICIOS SOCIALES DE LOS TRABAJADORES POR PAGAR</v>
          </cell>
        </row>
        <row r="883">
          <cell r="B883">
            <v>4151</v>
          </cell>
          <cell r="C883" t="str">
            <v>COMPENSACIÓN POR TIEMPO DE SERVICIOS</v>
          </cell>
        </row>
        <row r="884">
          <cell r="B884">
            <v>4152</v>
          </cell>
          <cell r="C884" t="str">
            <v>ADELANTO DE COMPENSACIÓN POR TIEMPO DE SERVICIOS</v>
          </cell>
        </row>
        <row r="885">
          <cell r="B885">
            <v>4153</v>
          </cell>
          <cell r="C885" t="str">
            <v>PENSIONES Y JUBILACIONES</v>
          </cell>
        </row>
        <row r="886">
          <cell r="B886">
            <v>4191</v>
          </cell>
          <cell r="C886" t="str">
            <v>OTRAS REMUNERACIONES Y PARTICIPACIONES POR PAGAR</v>
          </cell>
        </row>
        <row r="887">
          <cell r="B887">
            <v>42</v>
          </cell>
          <cell r="C887" t="str">
            <v>CUENTAS POR PAGAR COMERCIALES – TERCEROS</v>
          </cell>
        </row>
        <row r="888">
          <cell r="B888">
            <v>421</v>
          </cell>
          <cell r="C888" t="str">
            <v>FACTURAS, BOLETAS Y OTROS COMPROBANTES POR PAGAR</v>
          </cell>
        </row>
        <row r="889">
          <cell r="B889">
            <v>4211</v>
          </cell>
          <cell r="C889" t="str">
            <v>NO EMITIDAS</v>
          </cell>
        </row>
        <row r="890">
          <cell r="B890">
            <v>4212</v>
          </cell>
          <cell r="C890" t="str">
            <v>EMITIDAS</v>
          </cell>
        </row>
        <row r="891">
          <cell r="B891">
            <v>422</v>
          </cell>
          <cell r="C891" t="str">
            <v>ANTICIPOS A PROVEEDORES</v>
          </cell>
        </row>
        <row r="892">
          <cell r="B892">
            <v>423</v>
          </cell>
          <cell r="C892" t="str">
            <v>LETRAS POR PAGAR</v>
          </cell>
        </row>
        <row r="893">
          <cell r="B893">
            <v>424</v>
          </cell>
          <cell r="C893" t="str">
            <v>HONORARIOS POR PAGAR</v>
          </cell>
        </row>
        <row r="894">
          <cell r="B894">
            <v>43</v>
          </cell>
          <cell r="C894" t="str">
            <v>CUENTAS POR PAGAR COMERCIALES – RELACIONADAS</v>
          </cell>
        </row>
        <row r="895">
          <cell r="B895">
            <v>431</v>
          </cell>
          <cell r="C895" t="str">
            <v>FACTURAS, BOLETAS Y OTROS COMPROBANTES POR PAGAR</v>
          </cell>
        </row>
        <row r="896">
          <cell r="B896">
            <v>4311</v>
          </cell>
          <cell r="C896" t="str">
            <v>NO EMITIDAS</v>
          </cell>
        </row>
        <row r="897">
          <cell r="B897">
            <v>43111</v>
          </cell>
          <cell r="C897" t="str">
            <v>MATRIZ</v>
          </cell>
        </row>
        <row r="898">
          <cell r="B898">
            <v>43112</v>
          </cell>
          <cell r="C898" t="str">
            <v>SUBSIDIARIAS</v>
          </cell>
        </row>
        <row r="899">
          <cell r="B899">
            <v>43113</v>
          </cell>
          <cell r="C899" t="str">
            <v>ASOCIADAS</v>
          </cell>
        </row>
        <row r="900">
          <cell r="B900">
            <v>43114</v>
          </cell>
          <cell r="C900" t="str">
            <v>SUCURSALES</v>
          </cell>
        </row>
        <row r="901">
          <cell r="B901">
            <v>43115</v>
          </cell>
          <cell r="C901" t="str">
            <v>OTROS</v>
          </cell>
        </row>
        <row r="902">
          <cell r="B902">
            <v>4312</v>
          </cell>
          <cell r="C902" t="str">
            <v>EMITIDAS</v>
          </cell>
        </row>
        <row r="903">
          <cell r="B903">
            <v>43121</v>
          </cell>
          <cell r="C903" t="str">
            <v>MATRIZ</v>
          </cell>
        </row>
        <row r="904">
          <cell r="B904">
            <v>43122</v>
          </cell>
          <cell r="C904" t="str">
            <v>SUBSIDIARIAS</v>
          </cell>
        </row>
        <row r="905">
          <cell r="B905">
            <v>43123</v>
          </cell>
          <cell r="C905" t="str">
            <v>ASOCIADAS</v>
          </cell>
        </row>
        <row r="906">
          <cell r="B906">
            <v>43124</v>
          </cell>
          <cell r="C906" t="str">
            <v>SUCURSALES</v>
          </cell>
        </row>
        <row r="907">
          <cell r="B907">
            <v>43125</v>
          </cell>
          <cell r="C907" t="str">
            <v>OTROS</v>
          </cell>
        </row>
        <row r="908">
          <cell r="B908">
            <v>432</v>
          </cell>
          <cell r="C908" t="str">
            <v>ANTICIPOS OTORGADOS</v>
          </cell>
        </row>
        <row r="909">
          <cell r="B909">
            <v>4321</v>
          </cell>
          <cell r="C909" t="str">
            <v>ANTCIPOS OTORGADOS</v>
          </cell>
        </row>
        <row r="910">
          <cell r="B910">
            <v>43211</v>
          </cell>
          <cell r="C910" t="str">
            <v>MATRIZ</v>
          </cell>
        </row>
        <row r="911">
          <cell r="B911">
            <v>43212</v>
          </cell>
          <cell r="C911" t="str">
            <v>SUBSIDIARIAS</v>
          </cell>
        </row>
        <row r="912">
          <cell r="B912">
            <v>43213</v>
          </cell>
          <cell r="C912" t="str">
            <v>ASOCIADAS</v>
          </cell>
        </row>
        <row r="913">
          <cell r="B913">
            <v>43214</v>
          </cell>
          <cell r="C913" t="str">
            <v>SUCURSALES</v>
          </cell>
        </row>
        <row r="914">
          <cell r="B914">
            <v>43215</v>
          </cell>
          <cell r="C914" t="str">
            <v>OTROS</v>
          </cell>
        </row>
        <row r="915">
          <cell r="B915">
            <v>433</v>
          </cell>
          <cell r="C915" t="str">
            <v>LETRAS POR PAGAR</v>
          </cell>
        </row>
        <row r="916">
          <cell r="B916">
            <v>4331</v>
          </cell>
          <cell r="C916" t="str">
            <v>LETRAS POR PAGAR</v>
          </cell>
        </row>
        <row r="917">
          <cell r="B917">
            <v>43311</v>
          </cell>
          <cell r="C917" t="str">
            <v>MATRIZ</v>
          </cell>
        </row>
        <row r="918">
          <cell r="B918">
            <v>43312</v>
          </cell>
          <cell r="C918" t="str">
            <v>SUBSIDIARIAS</v>
          </cell>
        </row>
        <row r="919">
          <cell r="B919">
            <v>43313</v>
          </cell>
          <cell r="C919" t="str">
            <v>ASOCIADAS</v>
          </cell>
        </row>
        <row r="920">
          <cell r="B920">
            <v>43314</v>
          </cell>
          <cell r="C920" t="str">
            <v>SUCURSALES</v>
          </cell>
        </row>
        <row r="921">
          <cell r="B921">
            <v>43315</v>
          </cell>
          <cell r="C921" t="str">
            <v>OTROS</v>
          </cell>
        </row>
        <row r="922">
          <cell r="B922">
            <v>434</v>
          </cell>
          <cell r="C922" t="str">
            <v>HONORARIOS POR PAGAR</v>
          </cell>
        </row>
        <row r="923">
          <cell r="B923">
            <v>4341</v>
          </cell>
          <cell r="C923" t="str">
            <v>HONORARIOS POR PAGAR</v>
          </cell>
        </row>
        <row r="924">
          <cell r="B924">
            <v>43411</v>
          </cell>
          <cell r="C924" t="str">
            <v>MATRIZ</v>
          </cell>
        </row>
        <row r="925">
          <cell r="B925">
            <v>43412</v>
          </cell>
          <cell r="C925" t="str">
            <v>SUBSIDIARIAS</v>
          </cell>
        </row>
        <row r="926">
          <cell r="B926">
            <v>43413</v>
          </cell>
          <cell r="C926" t="str">
            <v>ASOCIADAS</v>
          </cell>
        </row>
        <row r="927">
          <cell r="B927">
            <v>43414</v>
          </cell>
          <cell r="C927" t="str">
            <v>SUCURSALES</v>
          </cell>
        </row>
        <row r="928">
          <cell r="B928">
            <v>43415</v>
          </cell>
          <cell r="C928" t="str">
            <v>OTROS</v>
          </cell>
        </row>
        <row r="929">
          <cell r="B929">
            <v>44</v>
          </cell>
          <cell r="C929" t="str">
            <v>CUENTAS POR PAGAR A LOS ACCIONISTAS, DIRECTORES Y GERENTES</v>
          </cell>
        </row>
        <row r="930">
          <cell r="B930">
            <v>441</v>
          </cell>
          <cell r="C930" t="str">
            <v>ACCIONISTAS (O SOCIOS)</v>
          </cell>
        </row>
        <row r="931">
          <cell r="B931">
            <v>4411</v>
          </cell>
          <cell r="C931" t="str">
            <v>PRÉSTAMOS</v>
          </cell>
        </row>
        <row r="932">
          <cell r="B932">
            <v>4412</v>
          </cell>
          <cell r="C932" t="str">
            <v>DIVIDENDOS</v>
          </cell>
        </row>
        <row r="933">
          <cell r="B933">
            <v>4419</v>
          </cell>
          <cell r="C933" t="str">
            <v>OTRAS CUENTAS POR PAGAR</v>
          </cell>
        </row>
        <row r="934">
          <cell r="B934">
            <v>442</v>
          </cell>
          <cell r="C934" t="str">
            <v>DIRECTORES</v>
          </cell>
        </row>
        <row r="935">
          <cell r="B935">
            <v>4421</v>
          </cell>
          <cell r="C935" t="str">
            <v>DIETAS</v>
          </cell>
        </row>
        <row r="936">
          <cell r="B936">
            <v>4429</v>
          </cell>
          <cell r="C936" t="str">
            <v>OTRAS CUENTAS POR PAGAR</v>
          </cell>
        </row>
        <row r="937">
          <cell r="B937">
            <v>443</v>
          </cell>
          <cell r="C937" t="str">
            <v>GERENTES</v>
          </cell>
        </row>
        <row r="938">
          <cell r="B938">
            <v>45</v>
          </cell>
          <cell r="C938" t="str">
            <v>OBLIGACIONES FINANCIERAS</v>
          </cell>
        </row>
        <row r="939">
          <cell r="B939">
            <v>451</v>
          </cell>
          <cell r="C939" t="str">
            <v>PRÉSTAMOS DE INSTITUCIONES FINANCIERAS Y OTRAS ENTIDADES</v>
          </cell>
        </row>
        <row r="940">
          <cell r="B940">
            <v>4511</v>
          </cell>
          <cell r="C940" t="str">
            <v>INSTITUCIONES FINANCIERAS</v>
          </cell>
        </row>
        <row r="941">
          <cell r="B941">
            <v>4512</v>
          </cell>
          <cell r="C941" t="str">
            <v>OTRAS ENTIDADES</v>
          </cell>
        </row>
        <row r="942">
          <cell r="B942">
            <v>452</v>
          </cell>
          <cell r="C942" t="str">
            <v>CONTRATOS DE ARRENDAMIENTO FINANCIERO</v>
          </cell>
        </row>
        <row r="943">
          <cell r="B943">
            <v>453</v>
          </cell>
          <cell r="C943" t="str">
            <v>OBLIGACIONES EMITIDAS</v>
          </cell>
        </row>
        <row r="944">
          <cell r="B944">
            <v>4531</v>
          </cell>
          <cell r="C944" t="str">
            <v xml:space="preserve">BONOS EMITIDOS </v>
          </cell>
        </row>
        <row r="945">
          <cell r="B945">
            <v>4532</v>
          </cell>
          <cell r="C945" t="str">
            <v>BONOS TITULIZADOS</v>
          </cell>
        </row>
        <row r="946">
          <cell r="B946">
            <v>4533</v>
          </cell>
          <cell r="C946" t="str">
            <v>PAPELES COMERCIALES</v>
          </cell>
        </row>
        <row r="947">
          <cell r="B947">
            <v>4539</v>
          </cell>
          <cell r="C947" t="str">
            <v xml:space="preserve">OTRAS OBLIGACIONES   </v>
          </cell>
        </row>
        <row r="948">
          <cell r="B948">
            <v>454</v>
          </cell>
          <cell r="C948" t="str">
            <v>OTROS INSTRUMENTOS FINANCIEROS POR PAGAR</v>
          </cell>
        </row>
        <row r="949">
          <cell r="B949">
            <v>4541</v>
          </cell>
          <cell r="C949" t="str">
            <v>LETRAS</v>
          </cell>
        </row>
        <row r="950">
          <cell r="B950">
            <v>4542</v>
          </cell>
          <cell r="C950" t="str">
            <v>PAPELES COMERCIALES</v>
          </cell>
        </row>
        <row r="951">
          <cell r="B951">
            <v>4543</v>
          </cell>
          <cell r="C951" t="str">
            <v>BONOS</v>
          </cell>
        </row>
        <row r="952">
          <cell r="B952">
            <v>4544</v>
          </cell>
          <cell r="C952" t="str">
            <v>PAGARÉS</v>
          </cell>
        </row>
        <row r="953">
          <cell r="B953">
            <v>4545</v>
          </cell>
          <cell r="C953" t="str">
            <v>FACTURAS CONFORMADAS</v>
          </cell>
        </row>
        <row r="954">
          <cell r="B954">
            <v>4549</v>
          </cell>
          <cell r="C954" t="str">
            <v>OTRAS OBLIGACIONES FINANCIERAS</v>
          </cell>
        </row>
        <row r="955">
          <cell r="B955">
            <v>455</v>
          </cell>
          <cell r="C955" t="str">
            <v>COSTOS DE FINANCIACIÓN POR PAGAR</v>
          </cell>
        </row>
        <row r="956">
          <cell r="B956">
            <v>4551</v>
          </cell>
          <cell r="C956" t="str">
            <v>PRÉSTAMOS DE INSTITUCIONES FINANCIERAS Y OTRAS ENTIDADES</v>
          </cell>
        </row>
        <row r="957">
          <cell r="B957">
            <v>45511</v>
          </cell>
          <cell r="C957" t="str">
            <v>INSTITUCIONES FINANCIERAS</v>
          </cell>
        </row>
        <row r="958">
          <cell r="B958">
            <v>45512</v>
          </cell>
          <cell r="C958" t="str">
            <v>OTRAS ENTIDADES</v>
          </cell>
        </row>
        <row r="959">
          <cell r="B959">
            <v>4552</v>
          </cell>
          <cell r="C959" t="str">
            <v>CONTRATOS DE ARRENDAMIENTO FINANCIERO</v>
          </cell>
        </row>
        <row r="960">
          <cell r="B960">
            <v>4553</v>
          </cell>
          <cell r="C960" t="str">
            <v>OBLIGACIONES EMITIDAS</v>
          </cell>
        </row>
        <row r="961">
          <cell r="B961">
            <v>45531</v>
          </cell>
          <cell r="C961" t="str">
            <v xml:space="preserve">BONOS EMITIDOS </v>
          </cell>
        </row>
        <row r="962">
          <cell r="B962">
            <v>45532</v>
          </cell>
          <cell r="C962" t="str">
            <v>BONOS TITULIZADOS</v>
          </cell>
        </row>
        <row r="963">
          <cell r="B963">
            <v>45533</v>
          </cell>
          <cell r="C963" t="str">
            <v>PAPELES COMERCIALES</v>
          </cell>
        </row>
        <row r="964">
          <cell r="B964">
            <v>45539</v>
          </cell>
          <cell r="C964" t="str">
            <v xml:space="preserve">OTRAS OBLIGACIONES   </v>
          </cell>
        </row>
        <row r="965">
          <cell r="B965">
            <v>4554</v>
          </cell>
          <cell r="C965" t="str">
            <v>OTROS INSTRUMENTOS FINANCIEROS POR PAGAR</v>
          </cell>
        </row>
        <row r="966">
          <cell r="B966">
            <v>45541</v>
          </cell>
          <cell r="C966" t="str">
            <v>LETRAS</v>
          </cell>
        </row>
        <row r="967">
          <cell r="B967">
            <v>45542</v>
          </cell>
          <cell r="C967" t="str">
            <v>PAPELES COMERCIALES</v>
          </cell>
        </row>
        <row r="968">
          <cell r="B968">
            <v>45543</v>
          </cell>
          <cell r="C968" t="str">
            <v>BONOS</v>
          </cell>
        </row>
        <row r="969">
          <cell r="B969">
            <v>45544</v>
          </cell>
          <cell r="C969" t="str">
            <v>PAGARÉS</v>
          </cell>
        </row>
        <row r="970">
          <cell r="B970">
            <v>45545</v>
          </cell>
          <cell r="C970" t="str">
            <v>FACTURAS CONFORMADAS</v>
          </cell>
        </row>
        <row r="971">
          <cell r="B971">
            <v>45549</v>
          </cell>
          <cell r="C971" t="str">
            <v>OTRAS OBLIGACIONES FINANCIERAS</v>
          </cell>
        </row>
        <row r="972">
          <cell r="B972">
            <v>456</v>
          </cell>
          <cell r="C972" t="str">
            <v>PRÉSTAMOS CON COMPROMISOS DE RECOMPRA</v>
          </cell>
        </row>
        <row r="973">
          <cell r="B973">
            <v>46</v>
          </cell>
          <cell r="C973" t="str">
            <v>CUENTAS POR PAGAR DIVERSAS – TERCEROS</v>
          </cell>
        </row>
        <row r="974">
          <cell r="B974">
            <v>461</v>
          </cell>
          <cell r="C974" t="str">
            <v>RECLAMACIONES DE TERCEROS</v>
          </cell>
        </row>
        <row r="975">
          <cell r="B975">
            <v>464</v>
          </cell>
          <cell r="C975" t="str">
            <v>PASIVOS POR INSTRUMENTOS FINANCIEROS DERIVADOS</v>
          </cell>
        </row>
        <row r="976">
          <cell r="B976">
            <v>4641</v>
          </cell>
          <cell r="C976" t="str">
            <v>INSTRUMENTOS FINANCEROS PRIMARIOS</v>
          </cell>
        </row>
        <row r="977">
          <cell r="B977">
            <v>4642</v>
          </cell>
          <cell r="C977" t="str">
            <v xml:space="preserve">INSTRUMENTOS FIANNCIEROS DERIVADOS </v>
          </cell>
        </row>
        <row r="978">
          <cell r="B978">
            <v>46421</v>
          </cell>
          <cell r="C978" t="str">
            <v xml:space="preserve">CARTERA DE NEGOCIACION  </v>
          </cell>
        </row>
        <row r="979">
          <cell r="B979">
            <v>46422</v>
          </cell>
          <cell r="C979" t="str">
            <v xml:space="preserve">INSTRUMENTOS DE COERTURA </v>
          </cell>
        </row>
        <row r="980">
          <cell r="B980">
            <v>465</v>
          </cell>
          <cell r="C980" t="str">
            <v>PASIVOS POR COMPRA DE ACTIVO INMOVILIZADO</v>
          </cell>
        </row>
        <row r="981">
          <cell r="B981">
            <v>4651</v>
          </cell>
          <cell r="C981" t="str">
            <v>INVESIONES MOVILIARIAS</v>
          </cell>
        </row>
        <row r="982">
          <cell r="B982">
            <v>4652</v>
          </cell>
          <cell r="C982" t="str">
            <v>INVERSIONES INMOBILIARIAS</v>
          </cell>
        </row>
        <row r="983">
          <cell r="B983">
            <v>4653</v>
          </cell>
          <cell r="C983" t="str">
            <v>ACTIVOS ADQUIRIDOS EN ARRENDAMIENTO FINANCIERO</v>
          </cell>
        </row>
        <row r="984">
          <cell r="B984">
            <v>4654</v>
          </cell>
          <cell r="C984" t="str">
            <v xml:space="preserve">INMUEBLE MAQUINARIAS Y EQUIPOS </v>
          </cell>
        </row>
        <row r="985">
          <cell r="B985">
            <v>4655</v>
          </cell>
          <cell r="C985" t="str">
            <v>INTANGIBLES</v>
          </cell>
        </row>
        <row r="986">
          <cell r="B986">
            <v>4656</v>
          </cell>
          <cell r="C986" t="str">
            <v>ACTIVOS BIOLOGICOS</v>
          </cell>
        </row>
        <row r="987">
          <cell r="B987">
            <v>467</v>
          </cell>
          <cell r="C987" t="str">
            <v>DEPÓSITOS RECIBIDOS EN GARANTÍA</v>
          </cell>
        </row>
        <row r="988">
          <cell r="B988">
            <v>469</v>
          </cell>
          <cell r="C988" t="str">
            <v>OTRAS CUENTAS POR PAGAR DIVERSAS</v>
          </cell>
        </row>
        <row r="989">
          <cell r="B989">
            <v>4691</v>
          </cell>
          <cell r="C989" t="str">
            <v>SUBSIDIOS GUBERNAMENTALES</v>
          </cell>
        </row>
        <row r="990">
          <cell r="B990">
            <v>4692</v>
          </cell>
          <cell r="C990" t="str">
            <v>DONACIONES CONDICIONADAS</v>
          </cell>
        </row>
        <row r="991">
          <cell r="B991">
            <v>4699</v>
          </cell>
          <cell r="C991" t="str">
            <v xml:space="preserve">OTRAS CUENTAS POR PAGAR </v>
          </cell>
        </row>
        <row r="992">
          <cell r="B992">
            <v>47</v>
          </cell>
          <cell r="C992" t="str">
            <v>CUENTAS POR PAGAR DIVERSAS – RELACIONADAS</v>
          </cell>
        </row>
        <row r="993">
          <cell r="B993">
            <v>471</v>
          </cell>
          <cell r="C993" t="str">
            <v>PRÉSTAMOS</v>
          </cell>
        </row>
        <row r="994">
          <cell r="B994">
            <v>4711</v>
          </cell>
          <cell r="C994" t="str">
            <v>MATRIZ</v>
          </cell>
        </row>
        <row r="995">
          <cell r="B995">
            <v>4712</v>
          </cell>
          <cell r="C995" t="str">
            <v>SUBSIDIARIAS</v>
          </cell>
        </row>
        <row r="996">
          <cell r="B996">
            <v>4713</v>
          </cell>
          <cell r="C996" t="str">
            <v>ASOCIADAS</v>
          </cell>
        </row>
        <row r="997">
          <cell r="B997">
            <v>4714</v>
          </cell>
          <cell r="C997" t="str">
            <v>SUCURSALES</v>
          </cell>
        </row>
        <row r="998">
          <cell r="B998">
            <v>4715</v>
          </cell>
          <cell r="C998" t="str">
            <v>OTRAS</v>
          </cell>
        </row>
        <row r="999">
          <cell r="B999">
            <v>472</v>
          </cell>
          <cell r="C999" t="str">
            <v>COSTOS DE FINANCIACIÓN</v>
          </cell>
        </row>
        <row r="1000">
          <cell r="B1000">
            <v>4721</v>
          </cell>
          <cell r="C1000" t="str">
            <v>MATRIZ</v>
          </cell>
        </row>
        <row r="1001">
          <cell r="B1001">
            <v>4722</v>
          </cell>
          <cell r="C1001" t="str">
            <v>SUBSIDIARIAS</v>
          </cell>
        </row>
        <row r="1002">
          <cell r="B1002">
            <v>4723</v>
          </cell>
          <cell r="C1002" t="str">
            <v>ASOCIADAS</v>
          </cell>
        </row>
        <row r="1003">
          <cell r="B1003">
            <v>4724</v>
          </cell>
          <cell r="C1003" t="str">
            <v>SUCURSALES</v>
          </cell>
        </row>
        <row r="1004">
          <cell r="B1004">
            <v>4725</v>
          </cell>
          <cell r="C1004" t="str">
            <v>OTRAS</v>
          </cell>
        </row>
        <row r="1005">
          <cell r="B1005">
            <v>473</v>
          </cell>
          <cell r="C1005" t="str">
            <v>ANTICIPOS RECIBIDOS</v>
          </cell>
        </row>
        <row r="1006">
          <cell r="B1006">
            <v>4731</v>
          </cell>
          <cell r="C1006" t="str">
            <v>MATRIZ</v>
          </cell>
        </row>
        <row r="1007">
          <cell r="B1007">
            <v>4732</v>
          </cell>
          <cell r="C1007" t="str">
            <v>SUBSIDIARIAS</v>
          </cell>
        </row>
        <row r="1008">
          <cell r="B1008">
            <v>4733</v>
          </cell>
          <cell r="C1008" t="str">
            <v>ASOCIADAS</v>
          </cell>
        </row>
        <row r="1009">
          <cell r="B1009">
            <v>4734</v>
          </cell>
          <cell r="C1009" t="str">
            <v>SUCURSALES</v>
          </cell>
        </row>
        <row r="1010">
          <cell r="B1010">
            <v>4734</v>
          </cell>
          <cell r="C1010" t="str">
            <v>OTRAS</v>
          </cell>
        </row>
        <row r="1011">
          <cell r="B1011">
            <v>474</v>
          </cell>
          <cell r="C1011" t="str">
            <v>REGALÍAS</v>
          </cell>
        </row>
        <row r="1012">
          <cell r="B1012">
            <v>4741</v>
          </cell>
          <cell r="C1012" t="str">
            <v>MATRIZ</v>
          </cell>
        </row>
        <row r="1013">
          <cell r="B1013">
            <v>4742</v>
          </cell>
          <cell r="C1013" t="str">
            <v>SUBSIDIARIAS</v>
          </cell>
        </row>
        <row r="1014">
          <cell r="B1014">
            <v>4743</v>
          </cell>
          <cell r="C1014" t="str">
            <v>ASOCIADAS</v>
          </cell>
        </row>
        <row r="1015">
          <cell r="B1015">
            <v>4744</v>
          </cell>
          <cell r="C1015" t="str">
            <v>SUCURSALES</v>
          </cell>
        </row>
        <row r="1016">
          <cell r="B1016">
            <v>4745</v>
          </cell>
          <cell r="C1016" t="str">
            <v>OTRAS</v>
          </cell>
        </row>
        <row r="1017">
          <cell r="B1017">
            <v>475</v>
          </cell>
          <cell r="C1017" t="str">
            <v>DIVIDENDOS</v>
          </cell>
        </row>
        <row r="1018">
          <cell r="B1018">
            <v>4751</v>
          </cell>
          <cell r="C1018" t="str">
            <v>MATRIZ</v>
          </cell>
        </row>
        <row r="1019">
          <cell r="B1019">
            <v>4752</v>
          </cell>
          <cell r="C1019" t="str">
            <v>SUBSIDIARIAS</v>
          </cell>
        </row>
        <row r="1020">
          <cell r="B1020">
            <v>4753</v>
          </cell>
          <cell r="C1020" t="str">
            <v>ASOCIADAS</v>
          </cell>
        </row>
        <row r="1021">
          <cell r="B1021">
            <v>4754</v>
          </cell>
          <cell r="C1021" t="str">
            <v>SUCURSALES</v>
          </cell>
        </row>
        <row r="1022">
          <cell r="B1022">
            <v>4755</v>
          </cell>
          <cell r="C1022" t="str">
            <v>OTRAS</v>
          </cell>
        </row>
        <row r="1023">
          <cell r="B1023">
            <v>477</v>
          </cell>
          <cell r="C1023" t="str">
            <v>PASIVO POR COMPRA DE ACTIVO INMOVILIZADO</v>
          </cell>
        </row>
        <row r="1024">
          <cell r="B1024">
            <v>4771</v>
          </cell>
          <cell r="C1024" t="str">
            <v xml:space="preserve">INVERSIONES MOBILIARIAS   </v>
          </cell>
        </row>
        <row r="1025">
          <cell r="B1025">
            <v>47711</v>
          </cell>
          <cell r="C1025" t="str">
            <v>MATRIZ</v>
          </cell>
        </row>
        <row r="1026">
          <cell r="B1026">
            <v>47712</v>
          </cell>
          <cell r="C1026" t="str">
            <v>SUBSIDIARIAS</v>
          </cell>
        </row>
        <row r="1027">
          <cell r="B1027">
            <v>47713</v>
          </cell>
          <cell r="C1027" t="str">
            <v>ASOCIADAS</v>
          </cell>
        </row>
        <row r="1028">
          <cell r="B1028">
            <v>47714</v>
          </cell>
          <cell r="C1028" t="str">
            <v>SUCURSALES</v>
          </cell>
        </row>
        <row r="1029">
          <cell r="B1029">
            <v>47715</v>
          </cell>
          <cell r="C1029" t="str">
            <v>OTRAS</v>
          </cell>
        </row>
        <row r="1030">
          <cell r="B1030">
            <v>4772</v>
          </cell>
          <cell r="C1030" t="str">
            <v>INVERSIONES INMOBILIARIAS</v>
          </cell>
        </row>
        <row r="1031">
          <cell r="B1031">
            <v>47721</v>
          </cell>
          <cell r="C1031" t="str">
            <v>MATRIZ</v>
          </cell>
        </row>
        <row r="1032">
          <cell r="B1032">
            <v>47722</v>
          </cell>
          <cell r="C1032" t="str">
            <v>SUBSIDIARIAS</v>
          </cell>
        </row>
        <row r="1033">
          <cell r="B1033">
            <v>47723</v>
          </cell>
          <cell r="C1033" t="str">
            <v>ASOCIADAS</v>
          </cell>
        </row>
        <row r="1034">
          <cell r="B1034">
            <v>47724</v>
          </cell>
          <cell r="C1034" t="str">
            <v>SUCURSALES</v>
          </cell>
        </row>
        <row r="1035">
          <cell r="B1035">
            <v>47725</v>
          </cell>
          <cell r="C1035" t="str">
            <v>OTRAS</v>
          </cell>
        </row>
        <row r="1036">
          <cell r="B1036">
            <v>4773</v>
          </cell>
          <cell r="C1036" t="str">
            <v>ACTIVOS ADQUIRIDOS EN ARRENDAMIENTO FINANCIERO</v>
          </cell>
        </row>
        <row r="1037">
          <cell r="B1037">
            <v>47731</v>
          </cell>
          <cell r="C1037" t="str">
            <v>MATRIZ</v>
          </cell>
        </row>
        <row r="1038">
          <cell r="B1038">
            <v>47732</v>
          </cell>
          <cell r="C1038" t="str">
            <v>SUBSIDIARIAS</v>
          </cell>
        </row>
        <row r="1039">
          <cell r="B1039">
            <v>47733</v>
          </cell>
          <cell r="C1039" t="str">
            <v>ASOCIADAS</v>
          </cell>
        </row>
        <row r="1040">
          <cell r="B1040">
            <v>47734</v>
          </cell>
          <cell r="C1040" t="str">
            <v>SUCURSALES</v>
          </cell>
        </row>
        <row r="1041">
          <cell r="B1041">
            <v>47735</v>
          </cell>
          <cell r="C1041" t="str">
            <v>OTRAS</v>
          </cell>
        </row>
        <row r="1042">
          <cell r="B1042">
            <v>4774</v>
          </cell>
          <cell r="C1042" t="str">
            <v xml:space="preserve">INMUEBLE MAQUINARIAS Y EQUIPOS </v>
          </cell>
        </row>
        <row r="1043">
          <cell r="B1043">
            <v>47741</v>
          </cell>
          <cell r="C1043" t="str">
            <v>MATRIZ</v>
          </cell>
        </row>
        <row r="1044">
          <cell r="B1044">
            <v>47742</v>
          </cell>
          <cell r="C1044" t="str">
            <v>SUBSIDIARIAS</v>
          </cell>
        </row>
        <row r="1045">
          <cell r="B1045">
            <v>47743</v>
          </cell>
          <cell r="C1045" t="str">
            <v>ASOCIADAS</v>
          </cell>
        </row>
        <row r="1046">
          <cell r="B1046">
            <v>47744</v>
          </cell>
          <cell r="C1046" t="str">
            <v>SUCURSALES</v>
          </cell>
        </row>
        <row r="1047">
          <cell r="B1047">
            <v>47745</v>
          </cell>
          <cell r="C1047" t="str">
            <v>OTRAS</v>
          </cell>
        </row>
        <row r="1048">
          <cell r="B1048">
            <v>4775</v>
          </cell>
          <cell r="C1048" t="str">
            <v>INTANGIBLES</v>
          </cell>
        </row>
        <row r="1049">
          <cell r="B1049">
            <v>47751</v>
          </cell>
          <cell r="C1049" t="str">
            <v>MATRIZ</v>
          </cell>
        </row>
        <row r="1050">
          <cell r="B1050">
            <v>47752</v>
          </cell>
          <cell r="C1050" t="str">
            <v>SUBSIDIARIAS</v>
          </cell>
        </row>
        <row r="1051">
          <cell r="B1051">
            <v>47753</v>
          </cell>
          <cell r="C1051" t="str">
            <v>ASOCIADAS</v>
          </cell>
        </row>
        <row r="1052">
          <cell r="B1052">
            <v>47754</v>
          </cell>
          <cell r="C1052" t="str">
            <v>SUCURSALES</v>
          </cell>
        </row>
        <row r="1053">
          <cell r="B1053">
            <v>47755</v>
          </cell>
          <cell r="C1053" t="str">
            <v>OTRAS</v>
          </cell>
        </row>
        <row r="1054">
          <cell r="B1054">
            <v>4776</v>
          </cell>
          <cell r="C1054" t="str">
            <v>ACTIVOS BIOLOGICOS</v>
          </cell>
        </row>
        <row r="1055">
          <cell r="B1055">
            <v>47761</v>
          </cell>
          <cell r="C1055" t="str">
            <v>MATRIZ</v>
          </cell>
        </row>
        <row r="1056">
          <cell r="B1056">
            <v>47762</v>
          </cell>
          <cell r="C1056" t="str">
            <v>SUBSIDIARIAS</v>
          </cell>
        </row>
        <row r="1057">
          <cell r="B1057">
            <v>47763</v>
          </cell>
          <cell r="C1057" t="str">
            <v>ASOCIADAS</v>
          </cell>
        </row>
        <row r="1058">
          <cell r="B1058">
            <v>47764</v>
          </cell>
          <cell r="C1058" t="str">
            <v>SUCURSALES</v>
          </cell>
        </row>
        <row r="1059">
          <cell r="B1059">
            <v>47765</v>
          </cell>
          <cell r="C1059" t="str">
            <v>OTRAS</v>
          </cell>
        </row>
        <row r="1060">
          <cell r="B1060">
            <v>479</v>
          </cell>
          <cell r="C1060" t="str">
            <v>OTRAS CUENTAS POR PAGAR DIVERSAS</v>
          </cell>
        </row>
        <row r="1061">
          <cell r="B1061">
            <v>4791</v>
          </cell>
          <cell r="C1061" t="str">
            <v>OTRAS CUENTAS POR PAGAR DIVERSAS</v>
          </cell>
        </row>
        <row r="1062">
          <cell r="B1062">
            <v>47911</v>
          </cell>
          <cell r="C1062" t="str">
            <v>MATRIZ</v>
          </cell>
        </row>
        <row r="1063">
          <cell r="B1063">
            <v>47912</v>
          </cell>
          <cell r="C1063" t="str">
            <v>SUBSIDIARIAS</v>
          </cell>
        </row>
        <row r="1064">
          <cell r="B1064">
            <v>47913</v>
          </cell>
          <cell r="C1064" t="str">
            <v>ASOCIADAS</v>
          </cell>
        </row>
        <row r="1065">
          <cell r="B1065">
            <v>47914</v>
          </cell>
          <cell r="C1065" t="str">
            <v>SUCURSALES</v>
          </cell>
        </row>
        <row r="1066">
          <cell r="B1066">
            <v>47915</v>
          </cell>
          <cell r="C1066" t="str">
            <v>OTRAS</v>
          </cell>
        </row>
        <row r="1067">
          <cell r="B1067">
            <v>48</v>
          </cell>
          <cell r="C1067" t="str">
            <v>PROVISIONES</v>
          </cell>
        </row>
        <row r="1068">
          <cell r="B1068">
            <v>481</v>
          </cell>
          <cell r="C1068" t="str">
            <v>PROVISIÓN PARA LITIGIOS</v>
          </cell>
        </row>
        <row r="1069">
          <cell r="B1069">
            <v>482</v>
          </cell>
          <cell r="C1069" t="str">
            <v>PROVISIÓN POR DESMANTELAMIENTO, RETIRO O REHABILITACIÓN DEL INMOVILIZADO</v>
          </cell>
        </row>
        <row r="1070">
          <cell r="B1070">
            <v>483</v>
          </cell>
          <cell r="C1070" t="str">
            <v>PROVISIÓN PARA REESTRUCTURACIONES</v>
          </cell>
        </row>
        <row r="1071">
          <cell r="B1071">
            <v>484</v>
          </cell>
          <cell r="C1071" t="str">
            <v>PROVISIÓN PARA PROTECCIÓN Y REMEDIACIÓN DEL MEDIO AMBIENTE</v>
          </cell>
        </row>
        <row r="1072">
          <cell r="B1072">
            <v>485</v>
          </cell>
          <cell r="C1072" t="str">
            <v>PROVISIÓN PARA GASTOS DE RESPONSABILIDAD SOCIAL</v>
          </cell>
        </row>
        <row r="1073">
          <cell r="B1073">
            <v>489</v>
          </cell>
          <cell r="C1073" t="str">
            <v>OTRAS PROVISIONES</v>
          </cell>
        </row>
        <row r="1074">
          <cell r="B1074">
            <v>49</v>
          </cell>
          <cell r="C1074" t="str">
            <v>PASIVO DIFERIDO</v>
          </cell>
        </row>
        <row r="1075">
          <cell r="B1075">
            <v>491</v>
          </cell>
          <cell r="C1075" t="str">
            <v>IMPUESTO A LA RENTA DIFERIDO</v>
          </cell>
        </row>
        <row r="1076">
          <cell r="B1076">
            <v>4911</v>
          </cell>
          <cell r="C1076" t="str">
            <v>IMPUESTO A LA RENTA DIFERIDO - PATRIMONIO</v>
          </cell>
        </row>
        <row r="1077">
          <cell r="B1077">
            <v>4912</v>
          </cell>
          <cell r="C1077" t="str">
            <v>IMPUESTO A LA RENTA DIFERIDO - RESULTADOS</v>
          </cell>
        </row>
        <row r="1078">
          <cell r="B1078">
            <v>492</v>
          </cell>
          <cell r="C1078" t="str">
            <v>PARTICIPACIONES DE LOS TRABAJADORES DIFERIDAS</v>
          </cell>
        </row>
        <row r="1079">
          <cell r="B1079">
            <v>4921</v>
          </cell>
          <cell r="C1079" t="str">
            <v>PARTICIPACIONES DE LOS TRABAJADORES DIFERIDAS - PATRIMONIO</v>
          </cell>
        </row>
        <row r="1080">
          <cell r="B1080">
            <v>4922</v>
          </cell>
          <cell r="C1080" t="str">
            <v>PARTICIPACIONES DE LOS TRABAJADORES DIFERIDAS - RESULTADOS</v>
          </cell>
        </row>
        <row r="1081">
          <cell r="B1081">
            <v>493</v>
          </cell>
          <cell r="C1081" t="str">
            <v>INTERESES DIFERIDOS</v>
          </cell>
        </row>
        <row r="1082">
          <cell r="B1082">
            <v>4931</v>
          </cell>
          <cell r="C1082" t="str">
            <v>INTERESES NO DEVENGADOS EN TRANSACCIONES CON TERCEROS</v>
          </cell>
        </row>
        <row r="1083">
          <cell r="B1083">
            <v>4932</v>
          </cell>
          <cell r="C1083" t="str">
            <v>INTERESES NO DEVENGADOS EN MEDICIÓN A VALOR DESCONTADO</v>
          </cell>
        </row>
        <row r="1084">
          <cell r="B1084">
            <v>494</v>
          </cell>
          <cell r="C1084" t="str">
            <v>GANANCIA EN VENTA CON ARRENDAMIENTO FINANCIERO PARALELO</v>
          </cell>
        </row>
        <row r="1085">
          <cell r="B1085">
            <v>495</v>
          </cell>
          <cell r="C1085" t="str">
            <v>SUBSIDIOS RECIBIDOS DIFERIDOS</v>
          </cell>
        </row>
        <row r="1086">
          <cell r="B1086">
            <v>496</v>
          </cell>
          <cell r="C1086" t="str">
            <v>INGRESOS DIFERIDOS</v>
          </cell>
        </row>
        <row r="1087">
          <cell r="B1087">
            <v>497</v>
          </cell>
          <cell r="C1087" t="str">
            <v>COSTOS DIFERIDOS</v>
          </cell>
        </row>
        <row r="1088">
          <cell r="B1088">
            <v>50</v>
          </cell>
          <cell r="C1088" t="str">
            <v>CAPITAL</v>
          </cell>
        </row>
        <row r="1089">
          <cell r="B1089">
            <v>501</v>
          </cell>
          <cell r="C1089" t="str">
            <v>CAPITAL SOCIAL</v>
          </cell>
        </row>
        <row r="1090">
          <cell r="B1090">
            <v>5011</v>
          </cell>
          <cell r="C1090" t="str">
            <v>ACCIONES</v>
          </cell>
        </row>
        <row r="1091">
          <cell r="B1091">
            <v>5012</v>
          </cell>
          <cell r="C1091" t="str">
            <v>PARTICIPACIONES</v>
          </cell>
        </row>
        <row r="1092">
          <cell r="B1092">
            <v>502</v>
          </cell>
          <cell r="C1092" t="str">
            <v>ACCIONES EN TESORERÍA</v>
          </cell>
        </row>
        <row r="1093">
          <cell r="B1093">
            <v>51</v>
          </cell>
          <cell r="C1093" t="str">
            <v>ACCIONES DE INVERSIÓN</v>
          </cell>
        </row>
        <row r="1094">
          <cell r="B1094">
            <v>511</v>
          </cell>
          <cell r="C1094" t="str">
            <v>ACCIONES DE INVERSIÓN</v>
          </cell>
        </row>
        <row r="1095">
          <cell r="B1095">
            <v>512</v>
          </cell>
          <cell r="C1095" t="str">
            <v>ACCIONES DE INVERSIÓN EN TESORERÍA</v>
          </cell>
        </row>
        <row r="1096">
          <cell r="B1096">
            <v>52</v>
          </cell>
          <cell r="C1096" t="str">
            <v>CAPITAL ADICIONAL</v>
          </cell>
        </row>
        <row r="1097">
          <cell r="B1097">
            <v>521</v>
          </cell>
          <cell r="C1097" t="str">
            <v>PRIMAS (DESCUENTO) DE ACCIONES</v>
          </cell>
        </row>
        <row r="1098">
          <cell r="B1098">
            <v>522</v>
          </cell>
          <cell r="C1098" t="str">
            <v>CAPITALIZACIONES EN TRÁMITE</v>
          </cell>
        </row>
        <row r="1099">
          <cell r="B1099">
            <v>5221</v>
          </cell>
          <cell r="C1099" t="str">
            <v>APORTES</v>
          </cell>
        </row>
        <row r="1100">
          <cell r="B1100">
            <v>5222</v>
          </cell>
          <cell r="C1100" t="str">
            <v>RESERVAS</v>
          </cell>
        </row>
        <row r="1101">
          <cell r="B1101">
            <v>5223</v>
          </cell>
          <cell r="C1101" t="str">
            <v>ACREENCIAS</v>
          </cell>
        </row>
        <row r="1102">
          <cell r="B1102">
            <v>5224</v>
          </cell>
          <cell r="C1102" t="str">
            <v>UTILIDADES</v>
          </cell>
        </row>
        <row r="1103">
          <cell r="B1103">
            <v>523</v>
          </cell>
          <cell r="C1103" t="str">
            <v>REDUCCIONES DE CAPITAL PENDIENTES DE FORMALIZACIÓN</v>
          </cell>
        </row>
        <row r="1104">
          <cell r="B1104">
            <v>56</v>
          </cell>
          <cell r="C1104" t="str">
            <v>RESULTADOS NO REALIZADOS</v>
          </cell>
        </row>
        <row r="1105">
          <cell r="B1105">
            <v>561</v>
          </cell>
          <cell r="C1105" t="str">
            <v>DIFERENCIA EN CAMBIO DE INVERSIONES PERMANENTES EN ENTIDADES EXTRANJERAS</v>
          </cell>
        </row>
        <row r="1106">
          <cell r="B1106">
            <v>562</v>
          </cell>
          <cell r="C1106" t="str">
            <v>INSTRUMENTOS FINANCIEROS – COBERTURA DE FLUJO DE EFECTIVO</v>
          </cell>
        </row>
        <row r="1107">
          <cell r="B1107">
            <v>563</v>
          </cell>
          <cell r="C1107" t="str">
            <v>GANANCIA O PÉRDIDA EN ACTIVOS O PASIVOS FINANCIEROS DISPONIBLES PARA LA VENTA</v>
          </cell>
        </row>
        <row r="1108">
          <cell r="B1108">
            <v>5631</v>
          </cell>
          <cell r="C1108" t="str">
            <v>GANANCIA</v>
          </cell>
        </row>
        <row r="1109">
          <cell r="B1109">
            <v>5632</v>
          </cell>
          <cell r="C1109" t="str">
            <v>PÉRDIDA</v>
          </cell>
        </row>
        <row r="1110">
          <cell r="B1110">
            <v>564</v>
          </cell>
          <cell r="C1110" t="str">
            <v>GANANCIA O PÉRDIDA EN ACTIVOS O PASIVOS FINANCIEROS DISPONIBLES PARA LA VENTA - COMPRA O VENTA CONVENCIONAL FECHA DE LIQUIDACION</v>
          </cell>
        </row>
        <row r="1111">
          <cell r="B1111">
            <v>5641</v>
          </cell>
          <cell r="C1111" t="str">
            <v>GANANCIA</v>
          </cell>
        </row>
        <row r="1112">
          <cell r="B1112">
            <v>5642</v>
          </cell>
          <cell r="C1112" t="str">
            <v>PÉRDIDA</v>
          </cell>
        </row>
        <row r="1113">
          <cell r="B1113">
            <v>57</v>
          </cell>
          <cell r="C1113" t="str">
            <v>EXCEDENTE DE REVALUACIÓN</v>
          </cell>
        </row>
        <row r="1114">
          <cell r="B1114">
            <v>571</v>
          </cell>
          <cell r="C1114" t="str">
            <v>EXCEDENTE DE REVALUACIÓN</v>
          </cell>
        </row>
        <row r="1115">
          <cell r="B1115">
            <v>5711</v>
          </cell>
          <cell r="C1115" t="str">
            <v>INVERSIONES INMOBILIARIAS</v>
          </cell>
        </row>
        <row r="1116">
          <cell r="B1116">
            <v>5712</v>
          </cell>
          <cell r="C1116" t="str">
            <v>INMUEBLES, MAQUINARIA Y EQUIPOS</v>
          </cell>
        </row>
        <row r="1117">
          <cell r="B1117">
            <v>5713</v>
          </cell>
          <cell r="C1117" t="str">
            <v>INTANGIBLES</v>
          </cell>
        </row>
        <row r="1118">
          <cell r="B1118">
            <v>572</v>
          </cell>
          <cell r="C1118" t="str">
            <v>EXCEDENTE DE REVALUACIÓN – ACCIONES LIBERADAS RECIBIDAS</v>
          </cell>
        </row>
        <row r="1119">
          <cell r="B1119">
            <v>573</v>
          </cell>
          <cell r="C1119" t="str">
            <v>PARTICIPACIÓN EN EXCEDENTE DE REVALUACIÓN – INVERSIONES EN ENTIDADES RELACIONADAS</v>
          </cell>
        </row>
        <row r="1120">
          <cell r="B1120">
            <v>58</v>
          </cell>
          <cell r="C1120" t="str">
            <v>RESERVAS</v>
          </cell>
        </row>
        <row r="1121">
          <cell r="B1121">
            <v>581</v>
          </cell>
          <cell r="C1121" t="str">
            <v>REINVERSIÓN</v>
          </cell>
        </row>
        <row r="1122">
          <cell r="B1122">
            <v>582</v>
          </cell>
          <cell r="C1122" t="str">
            <v>LEGAL</v>
          </cell>
        </row>
        <row r="1123">
          <cell r="B1123">
            <v>583</v>
          </cell>
          <cell r="C1123" t="str">
            <v>CONTRACTUALES</v>
          </cell>
        </row>
        <row r="1124">
          <cell r="B1124">
            <v>584</v>
          </cell>
          <cell r="C1124" t="str">
            <v>ESTATUTARIAS</v>
          </cell>
        </row>
        <row r="1125">
          <cell r="B1125">
            <v>585</v>
          </cell>
          <cell r="C1125" t="str">
            <v>FACULTATIVAS</v>
          </cell>
        </row>
        <row r="1126">
          <cell r="B1126">
            <v>589</v>
          </cell>
          <cell r="C1126" t="str">
            <v>OTRAS RESERVAS</v>
          </cell>
        </row>
        <row r="1127">
          <cell r="B1127">
            <v>59</v>
          </cell>
          <cell r="C1127" t="str">
            <v>RESULTADOS ACUMULADOS</v>
          </cell>
        </row>
        <row r="1128">
          <cell r="B1128">
            <v>591</v>
          </cell>
          <cell r="C1128" t="str">
            <v>UTILIDADES NO DISTRIBUIDAS</v>
          </cell>
        </row>
        <row r="1129">
          <cell r="B1129">
            <v>5911</v>
          </cell>
          <cell r="C1129" t="str">
            <v>UTILIDADES ACUMULADAS</v>
          </cell>
        </row>
        <row r="1130">
          <cell r="B1130">
            <v>5912</v>
          </cell>
          <cell r="C1130" t="str">
            <v>INGRESOS DE AÑOS ANTERIORES</v>
          </cell>
        </row>
        <row r="1131">
          <cell r="B1131">
            <v>592</v>
          </cell>
          <cell r="C1131" t="str">
            <v>PÉRDIDAS ACUMULADAS</v>
          </cell>
        </row>
        <row r="1132">
          <cell r="B1132">
            <v>5921</v>
          </cell>
          <cell r="C1132" t="str">
            <v>PÉRDIDAS ACUMULADAS</v>
          </cell>
        </row>
        <row r="1133">
          <cell r="B1133">
            <v>5922</v>
          </cell>
          <cell r="C1133" t="str">
            <v>GASTOS DE AÑOS ANTERIORES</v>
          </cell>
        </row>
        <row r="1134">
          <cell r="B1134">
            <v>60</v>
          </cell>
          <cell r="C1134" t="str">
            <v>COMPRAS</v>
          </cell>
        </row>
        <row r="1135">
          <cell r="B1135">
            <v>601</v>
          </cell>
          <cell r="C1135" t="str">
            <v>MERCADERÍAS</v>
          </cell>
        </row>
        <row r="1136">
          <cell r="B1136">
            <v>6011</v>
          </cell>
          <cell r="C1136" t="str">
            <v>MERCADERÍAS MANUFACTURADAS</v>
          </cell>
        </row>
        <row r="1137">
          <cell r="B1137">
            <v>6012</v>
          </cell>
          <cell r="C1137" t="str">
            <v>MERCADERÍAS DE EXTRACCIÓN</v>
          </cell>
        </row>
        <row r="1138">
          <cell r="B1138">
            <v>6013</v>
          </cell>
          <cell r="C1138" t="str">
            <v>MERCADERÍAS AGROPECUARIAS Y PISCÍCOLAS</v>
          </cell>
        </row>
        <row r="1139">
          <cell r="B1139">
            <v>6014</v>
          </cell>
          <cell r="C1139" t="str">
            <v>MERCADERÍAS INMUEBLES</v>
          </cell>
        </row>
        <row r="1140">
          <cell r="B1140">
            <v>6018</v>
          </cell>
          <cell r="C1140" t="str">
            <v>OTRAS MERCADERÍAS</v>
          </cell>
        </row>
        <row r="1141">
          <cell r="B1141">
            <v>602</v>
          </cell>
          <cell r="C1141" t="str">
            <v>MATERIAS PRIMAS</v>
          </cell>
        </row>
        <row r="1142">
          <cell r="B1142">
            <v>6021</v>
          </cell>
          <cell r="C1142" t="str">
            <v>MATERIAS PRIMAS PARA PRODUCTOS MANUFACTURADOS</v>
          </cell>
        </row>
        <row r="1143">
          <cell r="B1143">
            <v>6022</v>
          </cell>
          <cell r="C1143" t="str">
            <v>MATERIAS PRIMAS PARA PRODUCTOS DE EXTRACCIÓN</v>
          </cell>
        </row>
        <row r="1144">
          <cell r="B1144">
            <v>6023</v>
          </cell>
          <cell r="C1144" t="str">
            <v>MATERIAS PRIMAS PARA PRODUCTOS PARA PRODUCTOS AGROPECUARIOS Y PISCÍCOLAS</v>
          </cell>
        </row>
        <row r="1145">
          <cell r="B1145">
            <v>6024</v>
          </cell>
          <cell r="C1145" t="str">
            <v>MATERIAS PRIMAS PARA PRODUCTOS INMUEBLES</v>
          </cell>
        </row>
        <row r="1146">
          <cell r="B1146">
            <v>603</v>
          </cell>
          <cell r="C1146" t="str">
            <v>MATERIALES AUXILIARES, SUMINISTROS Y REPUESTOS</v>
          </cell>
        </row>
        <row r="1147">
          <cell r="B1147">
            <v>6031</v>
          </cell>
          <cell r="C1147" t="str">
            <v>MATERIALES AUXILIARES</v>
          </cell>
        </row>
        <row r="1148">
          <cell r="B1148">
            <v>6032</v>
          </cell>
          <cell r="C1148" t="str">
            <v>SUMINISTROS</v>
          </cell>
        </row>
        <row r="1149">
          <cell r="B1149">
            <v>6033</v>
          </cell>
          <cell r="C1149" t="str">
            <v>REPUESTOS</v>
          </cell>
        </row>
        <row r="1150">
          <cell r="B1150">
            <v>604</v>
          </cell>
          <cell r="C1150" t="str">
            <v>ENVASES Y EMBALAJES</v>
          </cell>
        </row>
        <row r="1151">
          <cell r="B1151">
            <v>6041</v>
          </cell>
          <cell r="C1151" t="str">
            <v>ENVASES</v>
          </cell>
        </row>
        <row r="1152">
          <cell r="B1152">
            <v>6042</v>
          </cell>
          <cell r="C1152" t="str">
            <v>EMBALAJES</v>
          </cell>
        </row>
        <row r="1153">
          <cell r="B1153">
            <v>609</v>
          </cell>
          <cell r="C1153" t="str">
            <v>COSTOS VINCULADOS CON LAS COMPRAS</v>
          </cell>
        </row>
        <row r="1154">
          <cell r="B1154">
            <v>6091</v>
          </cell>
          <cell r="C1154" t="str">
            <v>COSTOS VINCULADOS CON LAS COMPRAS DE MERCADERÍAS</v>
          </cell>
        </row>
        <row r="1155">
          <cell r="B1155">
            <v>60911</v>
          </cell>
          <cell r="C1155" t="str">
            <v>TRANSPORTE</v>
          </cell>
        </row>
        <row r="1156">
          <cell r="B1156">
            <v>60912</v>
          </cell>
          <cell r="C1156" t="str">
            <v>SEGUROS</v>
          </cell>
        </row>
        <row r="1157">
          <cell r="B1157">
            <v>60913</v>
          </cell>
          <cell r="C1157" t="str">
            <v>DERECHOS ADUANEROS</v>
          </cell>
        </row>
        <row r="1158">
          <cell r="B1158">
            <v>60914</v>
          </cell>
          <cell r="C1158" t="str">
            <v>COMISIONES</v>
          </cell>
        </row>
        <row r="1159">
          <cell r="B1159">
            <v>60919</v>
          </cell>
          <cell r="C1159" t="str">
            <v>OTROS COSTOS VINCULADOS CON LAS COMPRAS DE MERCADERÍAS</v>
          </cell>
        </row>
        <row r="1160">
          <cell r="B1160">
            <v>6092</v>
          </cell>
          <cell r="C1160" t="str">
            <v>COSTOS VINCULADOS CON LAS COMPRAS DE MATERIAS PRIMAS</v>
          </cell>
        </row>
        <row r="1161">
          <cell r="B1161">
            <v>60921</v>
          </cell>
          <cell r="C1161" t="str">
            <v>TRANSPORTE</v>
          </cell>
        </row>
        <row r="1162">
          <cell r="B1162">
            <v>60922</v>
          </cell>
          <cell r="C1162" t="str">
            <v>SEGUROS</v>
          </cell>
        </row>
        <row r="1163">
          <cell r="B1163">
            <v>60923</v>
          </cell>
          <cell r="C1163" t="str">
            <v>DERECHOS ADUANEROS</v>
          </cell>
        </row>
        <row r="1164">
          <cell r="B1164">
            <v>60924</v>
          </cell>
          <cell r="C1164" t="str">
            <v>COMISIONES</v>
          </cell>
        </row>
        <row r="1165">
          <cell r="B1165">
            <v>60925</v>
          </cell>
          <cell r="C1165" t="str">
            <v>OTROS COSTOS VINCULADOS CON LAS COMPRAS DE MATERIALES</v>
          </cell>
        </row>
        <row r="1166">
          <cell r="B1166">
            <v>6093</v>
          </cell>
          <cell r="C1166" t="str">
            <v>COSTOS VINCULADOS CON LAS COMPRAS DE MATERIALES, SUMINISTROS Y REPUESTOS</v>
          </cell>
        </row>
        <row r="1167">
          <cell r="B1167">
            <v>60931</v>
          </cell>
          <cell r="C1167" t="str">
            <v>TRANSPORTE</v>
          </cell>
        </row>
        <row r="1168">
          <cell r="B1168">
            <v>60932</v>
          </cell>
          <cell r="C1168" t="str">
            <v>SEGUROS</v>
          </cell>
        </row>
        <row r="1169">
          <cell r="B1169">
            <v>60933</v>
          </cell>
          <cell r="C1169" t="str">
            <v xml:space="preserve">DRECHOS ADUANEROS   </v>
          </cell>
        </row>
        <row r="1170">
          <cell r="B1170">
            <v>60934</v>
          </cell>
          <cell r="C1170" t="str">
            <v>COMISIONES</v>
          </cell>
        </row>
        <row r="1171">
          <cell r="B1171">
            <v>60935</v>
          </cell>
          <cell r="C1171" t="str">
            <v>OTROS COSTOS VINCULADOS CON LAS COMPRAS DE MATERIALES, SUMINISTROS Y REPUESTOS</v>
          </cell>
        </row>
        <row r="1172">
          <cell r="B1172">
            <v>6094</v>
          </cell>
          <cell r="C1172" t="str">
            <v>COSTOS VINCULADOS CON LAS COMPRAS DE ENVASES Y EMBALAJES</v>
          </cell>
        </row>
        <row r="1173">
          <cell r="B1173">
            <v>60941</v>
          </cell>
          <cell r="C1173" t="str">
            <v>TRANSPORTE</v>
          </cell>
        </row>
        <row r="1174">
          <cell r="B1174">
            <v>60942</v>
          </cell>
          <cell r="C1174" t="str">
            <v>SEGUROS</v>
          </cell>
        </row>
        <row r="1175">
          <cell r="B1175">
            <v>60943</v>
          </cell>
          <cell r="C1175" t="str">
            <v xml:space="preserve">DRECHOS ADUANEROS   </v>
          </cell>
        </row>
        <row r="1176">
          <cell r="B1176">
            <v>60944</v>
          </cell>
          <cell r="C1176" t="str">
            <v>COMISIONES</v>
          </cell>
        </row>
        <row r="1177">
          <cell r="B1177">
            <v>60945</v>
          </cell>
          <cell r="C1177" t="str">
            <v>OTROS COSTOS VINCULADOS CON LAS COMPRAS DE MATERIALES, SUMINISTROS Y REPUESTOS</v>
          </cell>
        </row>
        <row r="1178">
          <cell r="B1178">
            <v>61</v>
          </cell>
          <cell r="C1178" t="str">
            <v>VARIACIÓN DE EXISTENCIAS</v>
          </cell>
        </row>
        <row r="1179">
          <cell r="B1179">
            <v>611</v>
          </cell>
          <cell r="C1179" t="str">
            <v>MERCADERÍAS</v>
          </cell>
        </row>
        <row r="1180">
          <cell r="B1180">
            <v>6111</v>
          </cell>
          <cell r="C1180" t="str">
            <v>MERCADERÍAS MANUFACTURADAS</v>
          </cell>
        </row>
        <row r="1181">
          <cell r="B1181">
            <v>6112</v>
          </cell>
          <cell r="C1181" t="str">
            <v>MERCADERÍAS DE EXTRACCIÓN</v>
          </cell>
        </row>
        <row r="1182">
          <cell r="B1182">
            <v>6113</v>
          </cell>
          <cell r="C1182" t="str">
            <v>MERCADERÍAS AGROPECUARIAS Y PISCÍCOLAS</v>
          </cell>
        </row>
        <row r="1183">
          <cell r="B1183">
            <v>6114</v>
          </cell>
          <cell r="C1183" t="str">
            <v>MERCADERÍAS INMUEBLES</v>
          </cell>
        </row>
        <row r="1184">
          <cell r="B1184">
            <v>6115</v>
          </cell>
          <cell r="C1184" t="str">
            <v>OTRAS MERCADERÍAS</v>
          </cell>
        </row>
        <row r="1185">
          <cell r="B1185">
            <v>612</v>
          </cell>
          <cell r="C1185" t="str">
            <v>MATERIAS PRIMAS</v>
          </cell>
        </row>
        <row r="1186">
          <cell r="B1186">
            <v>6121</v>
          </cell>
          <cell r="C1186" t="str">
            <v>MATERIAS PRIMAS PARA PRODUCTOS MANUFACTURADOS</v>
          </cell>
        </row>
        <row r="1187">
          <cell r="B1187">
            <v>6122</v>
          </cell>
          <cell r="C1187" t="str">
            <v>MATERIAS PRIMAS PARA PRODUCTOS DE EXTRACCIÓN</v>
          </cell>
        </row>
        <row r="1188">
          <cell r="B1188">
            <v>6123</v>
          </cell>
          <cell r="C1188" t="str">
            <v>MATERIAS PRIMAS PARA PRODUCTOS PARA PRODUCTOS AGROPECUARIOS Y PISCÍCOLAS</v>
          </cell>
        </row>
        <row r="1189">
          <cell r="B1189">
            <v>6124</v>
          </cell>
          <cell r="C1189" t="str">
            <v>MATERIAS PRIMAS PARA PRODUCTOS INMUEBLES</v>
          </cell>
        </row>
        <row r="1190">
          <cell r="B1190">
            <v>613</v>
          </cell>
          <cell r="C1190" t="str">
            <v>MATERIALES AUXILIARES, SUMINISTROS Y REPUESTOS</v>
          </cell>
        </row>
        <row r="1191">
          <cell r="B1191">
            <v>6131</v>
          </cell>
          <cell r="C1191" t="str">
            <v>MATERIALES AUXILIARES</v>
          </cell>
        </row>
        <row r="1192">
          <cell r="B1192">
            <v>6132</v>
          </cell>
          <cell r="C1192" t="str">
            <v>SUMINISTROS</v>
          </cell>
        </row>
        <row r="1193">
          <cell r="B1193">
            <v>6133</v>
          </cell>
          <cell r="C1193" t="str">
            <v>REPUESTOS</v>
          </cell>
        </row>
        <row r="1194">
          <cell r="B1194">
            <v>614</v>
          </cell>
          <cell r="C1194" t="str">
            <v>ENVASES Y EMBALAJES</v>
          </cell>
        </row>
        <row r="1195">
          <cell r="B1195">
            <v>6141</v>
          </cell>
          <cell r="C1195" t="str">
            <v>ENVASES</v>
          </cell>
        </row>
        <row r="1196">
          <cell r="B1196">
            <v>6142</v>
          </cell>
          <cell r="C1196" t="str">
            <v>EMBALAJES</v>
          </cell>
        </row>
        <row r="1197">
          <cell r="B1197">
            <v>62</v>
          </cell>
          <cell r="C1197" t="str">
            <v>GASTOS DE PERSONAL, DIRECTORES Y GERENTES</v>
          </cell>
        </row>
        <row r="1198">
          <cell r="B1198">
            <v>621</v>
          </cell>
          <cell r="C1198" t="str">
            <v>REMUNERACIONES</v>
          </cell>
        </row>
        <row r="1199">
          <cell r="B1199">
            <v>6211</v>
          </cell>
          <cell r="C1199" t="str">
            <v>SUELDOS Y SALARIOS</v>
          </cell>
        </row>
        <row r="1200">
          <cell r="B1200">
            <v>6212</v>
          </cell>
          <cell r="C1200" t="str">
            <v>COMISIONES</v>
          </cell>
        </row>
        <row r="1201">
          <cell r="B1201">
            <v>6213</v>
          </cell>
          <cell r="C1201" t="str">
            <v>REMUNERACIONES EN ESPECIE</v>
          </cell>
        </row>
        <row r="1202">
          <cell r="B1202">
            <v>6214</v>
          </cell>
          <cell r="C1202" t="str">
            <v>GRATIFICACIONES</v>
          </cell>
        </row>
        <row r="1203">
          <cell r="B1203">
            <v>6215</v>
          </cell>
          <cell r="C1203" t="str">
            <v>VACACIONES</v>
          </cell>
        </row>
        <row r="1204">
          <cell r="B1204">
            <v>6221</v>
          </cell>
          <cell r="C1204" t="str">
            <v>OTRAS REMUNERACIONES</v>
          </cell>
        </row>
        <row r="1205">
          <cell r="B1205">
            <v>623</v>
          </cell>
          <cell r="C1205" t="str">
            <v>INDEMNIZACIONES AL PERSONAL</v>
          </cell>
        </row>
        <row r="1206">
          <cell r="B1206">
            <v>624</v>
          </cell>
          <cell r="C1206" t="str">
            <v>CAPACITACIÓN</v>
          </cell>
        </row>
        <row r="1207">
          <cell r="B1207">
            <v>625</v>
          </cell>
          <cell r="C1207" t="str">
            <v>ATENCIÓN AL PERSONAL</v>
          </cell>
        </row>
        <row r="1208">
          <cell r="B1208">
            <v>626</v>
          </cell>
          <cell r="C1208" t="str">
            <v>GERENTES</v>
          </cell>
        </row>
        <row r="1209">
          <cell r="B1209">
            <v>627</v>
          </cell>
          <cell r="C1209" t="str">
            <v xml:space="preserve">SEGURIDAD Y PREVISIÓN SOCIAL Y OTRAS CONTRIBUCIONES </v>
          </cell>
        </row>
        <row r="1210">
          <cell r="B1210">
            <v>6271</v>
          </cell>
          <cell r="C1210" t="str">
            <v>RÉGIMEN DE PRESTACIONES DE SALUD</v>
          </cell>
        </row>
        <row r="1211">
          <cell r="B1211">
            <v>6272</v>
          </cell>
          <cell r="C1211" t="str">
            <v>RÉGIMEN DE PENSIONES</v>
          </cell>
        </row>
        <row r="1212">
          <cell r="B1212">
            <v>6273</v>
          </cell>
          <cell r="C1212" t="str">
            <v>SEGURO COMPLEMENTARIO DE TRABAJO DE RIESGO, ACCIDENTES DE TRABAJO Y ENFERMEDADES PROFESIONALES</v>
          </cell>
        </row>
        <row r="1213">
          <cell r="B1213">
            <v>6274</v>
          </cell>
          <cell r="C1213" t="str">
            <v>SEGURO DE VIDA</v>
          </cell>
        </row>
        <row r="1214">
          <cell r="B1214">
            <v>6275</v>
          </cell>
          <cell r="C1214" t="str">
            <v>SEGUROS PARTICULARES DE PRESTACIONES DE SALUD - EPS Y OTROS PARTICULARES</v>
          </cell>
        </row>
        <row r="1215">
          <cell r="B1215">
            <v>6276</v>
          </cell>
          <cell r="C1215" t="str">
            <v>CAJA DE BENEFICIOS DE SEGURIDAD SOCIAL DEL PESCADOR</v>
          </cell>
        </row>
        <row r="1216">
          <cell r="B1216">
            <v>6277</v>
          </cell>
          <cell r="C1216" t="str">
            <v>CONTRIBUCIONES A SENCICO Y SENATI</v>
          </cell>
        </row>
        <row r="1217">
          <cell r="B1217">
            <v>628</v>
          </cell>
          <cell r="C1217" t="str">
            <v>REMUNERACIONES AL DIRECTORIO</v>
          </cell>
        </row>
        <row r="1218">
          <cell r="B1218">
            <v>629</v>
          </cell>
          <cell r="C1218" t="str">
            <v>BENEFICIOS SOCIALES DE LOS TRABAJADORES</v>
          </cell>
        </row>
        <row r="1219">
          <cell r="B1219">
            <v>6291</v>
          </cell>
          <cell r="C1219" t="str">
            <v>COMPENSACIÓN POR TIEMPO DE SERVICIO</v>
          </cell>
        </row>
        <row r="1220">
          <cell r="B1220">
            <v>6292</v>
          </cell>
          <cell r="C1220" t="str">
            <v>PENSIONES Y JUBILACIONES</v>
          </cell>
        </row>
        <row r="1221">
          <cell r="B1221">
            <v>6293</v>
          </cell>
          <cell r="C1221" t="str">
            <v>OTROS BENEFICIOS POST-EMPLEO</v>
          </cell>
        </row>
        <row r="1222">
          <cell r="B1222">
            <v>63</v>
          </cell>
          <cell r="C1222" t="str">
            <v>GASTOS DE SERVICIOS PRESTADOS POR TERCEROS</v>
          </cell>
        </row>
        <row r="1223">
          <cell r="B1223">
            <v>631</v>
          </cell>
          <cell r="C1223" t="str">
            <v>TRANSPORTE, CORREOS Y GASTOS DE VIAJE</v>
          </cell>
        </row>
        <row r="1224">
          <cell r="B1224">
            <v>6311</v>
          </cell>
          <cell r="C1224" t="str">
            <v>TRANSPORTE</v>
          </cell>
        </row>
        <row r="1225">
          <cell r="B1225">
            <v>63111</v>
          </cell>
          <cell r="C1225" t="str">
            <v>DE CARGA</v>
          </cell>
        </row>
        <row r="1226">
          <cell r="B1226">
            <v>63112</v>
          </cell>
          <cell r="C1226" t="str">
            <v>DE PASAJEROS</v>
          </cell>
        </row>
        <row r="1227">
          <cell r="B1227">
            <v>6312</v>
          </cell>
          <cell r="C1227" t="str">
            <v>CORREOS</v>
          </cell>
        </row>
        <row r="1228">
          <cell r="B1228">
            <v>6313</v>
          </cell>
          <cell r="C1228" t="str">
            <v>ALOJAMIENTO</v>
          </cell>
        </row>
        <row r="1229">
          <cell r="B1229">
            <v>6314</v>
          </cell>
          <cell r="C1229" t="str">
            <v>ALIMENTACIÓN</v>
          </cell>
        </row>
        <row r="1230">
          <cell r="B1230">
            <v>6315</v>
          </cell>
          <cell r="C1230" t="str">
            <v xml:space="preserve">OTROS GASTOS DE VIAJE </v>
          </cell>
        </row>
        <row r="1231">
          <cell r="B1231">
            <v>632</v>
          </cell>
          <cell r="C1231" t="str">
            <v>ASESORIA Y CONSULTORIA</v>
          </cell>
        </row>
        <row r="1232">
          <cell r="B1232">
            <v>6321</v>
          </cell>
          <cell r="C1232" t="str">
            <v xml:space="preserve">ADMINISTRATIVA </v>
          </cell>
        </row>
        <row r="1233">
          <cell r="B1233">
            <v>6322</v>
          </cell>
          <cell r="C1233" t="str">
            <v>LEGAL Y TRIBUTARIA</v>
          </cell>
        </row>
        <row r="1234">
          <cell r="B1234">
            <v>6323</v>
          </cell>
          <cell r="C1234" t="str">
            <v xml:space="preserve">AUDITORIA Y CONTABLE </v>
          </cell>
        </row>
        <row r="1235">
          <cell r="B1235">
            <v>6324</v>
          </cell>
          <cell r="C1235" t="str">
            <v>MERCADOTECNIA</v>
          </cell>
        </row>
        <row r="1236">
          <cell r="B1236">
            <v>6325</v>
          </cell>
          <cell r="C1236" t="str">
            <v>MEDIOAMBIENTAL</v>
          </cell>
        </row>
        <row r="1237">
          <cell r="B1237">
            <v>6326</v>
          </cell>
          <cell r="C1237" t="str">
            <v>INVESTIGACIOON Y DESARROLLLO</v>
          </cell>
        </row>
        <row r="1238">
          <cell r="B1238">
            <v>6327</v>
          </cell>
          <cell r="C1238" t="str">
            <v>PRODUCCION</v>
          </cell>
        </row>
        <row r="1239">
          <cell r="B1239">
            <v>6329</v>
          </cell>
          <cell r="C1239" t="str">
            <v>OTROS - SERVICIO DE SAÑAL</v>
          </cell>
        </row>
        <row r="1240">
          <cell r="B1240">
            <v>6331</v>
          </cell>
          <cell r="C1240" t="str">
            <v>PRODUCCIÓN ENCARGADA A TERCEROS</v>
          </cell>
        </row>
        <row r="1241">
          <cell r="B1241">
            <v>634</v>
          </cell>
          <cell r="C1241" t="str">
            <v>MANTENIMIENTO Y REPARACIONES</v>
          </cell>
        </row>
        <row r="1242">
          <cell r="B1242">
            <v>6341</v>
          </cell>
          <cell r="C1242" t="str">
            <v>INVERSIONES INMOBILIARIAS</v>
          </cell>
        </row>
        <row r="1243">
          <cell r="B1243">
            <v>6342</v>
          </cell>
          <cell r="C1243" t="str">
            <v>ACTIVOS ADQUIRIDOS EN ARRENDAMIENTO FINANCIERO</v>
          </cell>
        </row>
        <row r="1244">
          <cell r="B1244">
            <v>6343</v>
          </cell>
          <cell r="C1244" t="str">
            <v>INMUEBLES, MAQUINARIA Y EQUIPO</v>
          </cell>
        </row>
        <row r="1245">
          <cell r="B1245">
            <v>6344</v>
          </cell>
          <cell r="C1245" t="str">
            <v>INTANGIBLES</v>
          </cell>
        </row>
        <row r="1246">
          <cell r="B1246">
            <v>6345</v>
          </cell>
          <cell r="C1246" t="str">
            <v>ACTIVOS BIOLOGICOS</v>
          </cell>
        </row>
        <row r="1247">
          <cell r="B1247">
            <v>635</v>
          </cell>
          <cell r="C1247" t="str">
            <v>ALQUILERES</v>
          </cell>
        </row>
        <row r="1248">
          <cell r="B1248">
            <v>6351</v>
          </cell>
          <cell r="C1248" t="str">
            <v>TERRENOS</v>
          </cell>
        </row>
        <row r="1249">
          <cell r="B1249">
            <v>6352</v>
          </cell>
          <cell r="C1249" t="str">
            <v>EDIFICACIONES</v>
          </cell>
        </row>
        <row r="1250">
          <cell r="B1250">
            <v>6353</v>
          </cell>
          <cell r="C1250" t="str">
            <v>MAQUINARIAS Y EQUIPOS DE EXPLOTACIÓN</v>
          </cell>
        </row>
        <row r="1251">
          <cell r="B1251">
            <v>6354</v>
          </cell>
          <cell r="C1251" t="str">
            <v>EQUIPO DE TRANSPORTE</v>
          </cell>
        </row>
        <row r="1252">
          <cell r="B1252">
            <v>6356</v>
          </cell>
          <cell r="C1252" t="str">
            <v>EQUIPOS DIVERSOS</v>
          </cell>
        </row>
        <row r="1253">
          <cell r="B1253">
            <v>636</v>
          </cell>
          <cell r="C1253" t="str">
            <v>SERVICIOS BÁSICOS</v>
          </cell>
        </row>
        <row r="1254">
          <cell r="B1254">
            <v>6361</v>
          </cell>
          <cell r="C1254" t="str">
            <v>ENERGÍA ELÉCTRICA</v>
          </cell>
        </row>
        <row r="1255">
          <cell r="B1255">
            <v>6362</v>
          </cell>
          <cell r="C1255" t="str">
            <v>GAS</v>
          </cell>
        </row>
        <row r="1256">
          <cell r="B1256">
            <v>6363</v>
          </cell>
          <cell r="C1256" t="str">
            <v>AGUA</v>
          </cell>
        </row>
        <row r="1257">
          <cell r="B1257">
            <v>6364</v>
          </cell>
          <cell r="C1257" t="str">
            <v>TELÉFONO</v>
          </cell>
        </row>
        <row r="1258">
          <cell r="B1258">
            <v>6365</v>
          </cell>
          <cell r="C1258" t="str">
            <v>INTERNET</v>
          </cell>
        </row>
        <row r="1259">
          <cell r="B1259">
            <v>6366</v>
          </cell>
          <cell r="C1259" t="str">
            <v>RADIO</v>
          </cell>
        </row>
        <row r="1260">
          <cell r="B1260">
            <v>6367</v>
          </cell>
          <cell r="C1260" t="str">
            <v>CABLE</v>
          </cell>
        </row>
        <row r="1261">
          <cell r="B1261">
            <v>637</v>
          </cell>
          <cell r="C1261" t="str">
            <v>PUBLICIDAD, PUBLICACIONES, RELACIONES PÚBLICAS</v>
          </cell>
        </row>
        <row r="1262">
          <cell r="B1262">
            <v>6371</v>
          </cell>
          <cell r="C1262" t="str">
            <v xml:space="preserve">PUBLICIDAD  </v>
          </cell>
        </row>
        <row r="1263">
          <cell r="B1263">
            <v>6372</v>
          </cell>
          <cell r="C1263" t="str">
            <v xml:space="preserve">PUBLICACIONES </v>
          </cell>
        </row>
        <row r="1264">
          <cell r="B1264">
            <v>6373</v>
          </cell>
          <cell r="C1264" t="str">
            <v xml:space="preserve">RELACIONES PUBLICAS </v>
          </cell>
        </row>
        <row r="1265">
          <cell r="B1265">
            <v>63731</v>
          </cell>
          <cell r="C1265" t="str">
            <v>GASTOS DE REPRESENTACION</v>
          </cell>
        </row>
        <row r="1266">
          <cell r="B1266">
            <v>6381</v>
          </cell>
          <cell r="C1266" t="str">
            <v>SERVICIOS DE CONTRATISTAS</v>
          </cell>
        </row>
        <row r="1267">
          <cell r="B1267">
            <v>639</v>
          </cell>
          <cell r="C1267" t="str">
            <v>OTROS SERVICIOS PRESTADOS POR TERCEROS</v>
          </cell>
        </row>
        <row r="1268">
          <cell r="B1268">
            <v>6391</v>
          </cell>
          <cell r="C1268" t="str">
            <v>GASTOS BANCARIOS</v>
          </cell>
        </row>
        <row r="1269">
          <cell r="B1269">
            <v>6392</v>
          </cell>
          <cell r="C1269" t="str">
            <v>GASTOS DE LABORATORIO</v>
          </cell>
        </row>
        <row r="1270">
          <cell r="B1270">
            <v>6393</v>
          </cell>
          <cell r="C1270" t="str">
            <v>OTROS SERVICIOS PRESTADOS POR TERCEROS</v>
          </cell>
        </row>
        <row r="1271">
          <cell r="B1271">
            <v>64</v>
          </cell>
          <cell r="C1271" t="str">
            <v>GASTOS POR TRIBUTOS</v>
          </cell>
        </row>
        <row r="1272">
          <cell r="B1272">
            <v>641</v>
          </cell>
          <cell r="C1272" t="str">
            <v>GOBIERNO CENTRAL</v>
          </cell>
        </row>
        <row r="1273">
          <cell r="B1273">
            <v>6411</v>
          </cell>
          <cell r="C1273" t="str">
            <v>IMPUESTO GENERAL A LAS VENTAS</v>
          </cell>
        </row>
        <row r="1274">
          <cell r="B1274">
            <v>6412</v>
          </cell>
          <cell r="C1274" t="str">
            <v>CÁNONES Y DERECHOS</v>
          </cell>
        </row>
        <row r="1275">
          <cell r="B1275">
            <v>6413</v>
          </cell>
          <cell r="C1275" t="str">
            <v xml:space="preserve">IMPUESTO TEMPORAL A LOS ACTIVOS NETOS </v>
          </cell>
        </row>
        <row r="1276">
          <cell r="B1276">
            <v>6414</v>
          </cell>
          <cell r="C1276" t="str">
            <v xml:space="preserve">IMPUESTO A LOS JUEGOS DE CASINO Y MAQUINAS TRAGAMONEDAS </v>
          </cell>
        </row>
        <row r="1277">
          <cell r="B1277">
            <v>6415</v>
          </cell>
          <cell r="C1277" t="str">
            <v xml:space="preserve">REGALIAS MINERAS </v>
          </cell>
        </row>
        <row r="1278">
          <cell r="B1278">
            <v>6416</v>
          </cell>
          <cell r="C1278" t="str">
            <v xml:space="preserve">CANONES </v>
          </cell>
        </row>
        <row r="1279">
          <cell r="B1279">
            <v>6419</v>
          </cell>
          <cell r="C1279" t="str">
            <v xml:space="preserve">OTROS </v>
          </cell>
        </row>
        <row r="1280">
          <cell r="B1280">
            <v>642</v>
          </cell>
          <cell r="C1280" t="str">
            <v xml:space="preserve">GOBIERNO REGIONAL </v>
          </cell>
        </row>
        <row r="1281">
          <cell r="B1281">
            <v>643</v>
          </cell>
          <cell r="C1281" t="str">
            <v>GOBIERNO LOCAL</v>
          </cell>
        </row>
        <row r="1282">
          <cell r="B1282">
            <v>6431</v>
          </cell>
          <cell r="C1282" t="str">
            <v>IMPUESTO PREDIAL</v>
          </cell>
        </row>
        <row r="1283">
          <cell r="B1283">
            <v>6432</v>
          </cell>
          <cell r="C1283" t="str">
            <v>ARBITRIOS MUNICIPALES Y SEGURIDAD CIUDADANA</v>
          </cell>
        </row>
        <row r="1284">
          <cell r="B1284">
            <v>6433</v>
          </cell>
          <cell r="C1284" t="str">
            <v>IMPUESTO AL PATRIMONIO VEHICULAR</v>
          </cell>
        </row>
        <row r="1285">
          <cell r="B1285">
            <v>6434</v>
          </cell>
          <cell r="C1285" t="str">
            <v xml:space="preserve">LICENCIA DE FUNCIONAMIENTO </v>
          </cell>
        </row>
        <row r="1286">
          <cell r="B1286">
            <v>6439</v>
          </cell>
          <cell r="C1286" t="str">
            <v xml:space="preserve">OTROS </v>
          </cell>
        </row>
        <row r="1287">
          <cell r="B1287">
            <v>644</v>
          </cell>
          <cell r="C1287" t="str">
            <v xml:space="preserve">OTROS GASTOS POR TRIBUTOS </v>
          </cell>
        </row>
        <row r="1288">
          <cell r="B1288">
            <v>6441</v>
          </cell>
          <cell r="C1288" t="str">
            <v>CONTRIBUCION A SENATI</v>
          </cell>
        </row>
        <row r="1289">
          <cell r="B1289">
            <v>6442</v>
          </cell>
          <cell r="C1289" t="str">
            <v>CONTRIBUCION A SENCICO</v>
          </cell>
        </row>
        <row r="1290">
          <cell r="B1290">
            <v>6443</v>
          </cell>
          <cell r="C1290" t="str">
            <v xml:space="preserve">OTRO </v>
          </cell>
        </row>
        <row r="1291">
          <cell r="B1291">
            <v>65</v>
          </cell>
          <cell r="C1291" t="str">
            <v>OTROS GASTOS DE GESTIÓN</v>
          </cell>
        </row>
        <row r="1292">
          <cell r="B1292">
            <v>6511</v>
          </cell>
          <cell r="C1292" t="str">
            <v>SEGUROS</v>
          </cell>
        </row>
        <row r="1293">
          <cell r="B1293">
            <v>6522</v>
          </cell>
          <cell r="C1293" t="str">
            <v>REGALÍAS</v>
          </cell>
        </row>
        <row r="1294">
          <cell r="B1294">
            <v>653</v>
          </cell>
          <cell r="C1294" t="str">
            <v>SUSCRIPCIONES</v>
          </cell>
        </row>
        <row r="1295">
          <cell r="B1295">
            <v>6541</v>
          </cell>
          <cell r="C1295" t="str">
            <v>LICENCIAS Y DERECHOS DE VIGENCIA</v>
          </cell>
        </row>
        <row r="1296">
          <cell r="B1296">
            <v>655</v>
          </cell>
          <cell r="C1296" t="str">
            <v>COSTO NETO DE ENAJENACIÓN DE ACTIVOS INMOVILIZADOS Y OPERACIONES DISCONTINUADAS</v>
          </cell>
        </row>
        <row r="1297">
          <cell r="B1297">
            <v>6551</v>
          </cell>
          <cell r="C1297" t="str">
            <v>COSTO NETO DE ENAJENACIÓN DE ACTIVOS INMOVILIZADOS</v>
          </cell>
        </row>
        <row r="1298">
          <cell r="B1298">
            <v>65511</v>
          </cell>
          <cell r="C1298" t="str">
            <v>INVERSIONES INMOBILIARIAS</v>
          </cell>
        </row>
        <row r="1299">
          <cell r="B1299">
            <v>65512</v>
          </cell>
          <cell r="C1299" t="str">
            <v>ACTIVOS ADQUIRIDOS EN ARRENDAMIENTO FINANCIERO</v>
          </cell>
        </row>
        <row r="1300">
          <cell r="B1300">
            <v>65513</v>
          </cell>
          <cell r="C1300" t="str">
            <v>INMUEBLES, MAQUINARIA Y EQUIPO</v>
          </cell>
        </row>
        <row r="1301">
          <cell r="B1301">
            <v>65514</v>
          </cell>
          <cell r="C1301" t="str">
            <v>INTANGIBLES</v>
          </cell>
        </row>
        <row r="1302">
          <cell r="B1302">
            <v>65515</v>
          </cell>
          <cell r="C1302" t="str">
            <v>ACTIVOS BIOLÓGICOS</v>
          </cell>
        </row>
        <row r="1303">
          <cell r="B1303">
            <v>6552</v>
          </cell>
          <cell r="C1303" t="str">
            <v xml:space="preserve">OPERACIONES DISCONTINUADAS - ABANDONO E ACTIVOS </v>
          </cell>
        </row>
        <row r="1304">
          <cell r="B1304">
            <v>65521</v>
          </cell>
          <cell r="C1304" t="str">
            <v>INVERSIONES INMOBILIARIAS</v>
          </cell>
        </row>
        <row r="1305">
          <cell r="B1305">
            <v>65522</v>
          </cell>
          <cell r="C1305" t="str">
            <v>ACTIVOS ADQUIRIDOS EN ARRENDAMIENTO FINANCIERO</v>
          </cell>
        </row>
        <row r="1306">
          <cell r="B1306">
            <v>65523</v>
          </cell>
          <cell r="C1306" t="str">
            <v xml:space="preserve">INMUEBLE, MAQUINARIA Y EQUIPOS </v>
          </cell>
        </row>
        <row r="1307">
          <cell r="B1307">
            <v>65524</v>
          </cell>
          <cell r="C1307" t="str">
            <v>INTANGIBLES</v>
          </cell>
        </row>
        <row r="1308">
          <cell r="B1308">
            <v>65525</v>
          </cell>
          <cell r="C1308" t="str">
            <v>ACTIVOS BIOLOGICOS</v>
          </cell>
        </row>
        <row r="1309">
          <cell r="B1309">
            <v>6561</v>
          </cell>
          <cell r="C1309" t="str">
            <v>SUMINISTROS</v>
          </cell>
        </row>
        <row r="1310">
          <cell r="B1310">
            <v>658</v>
          </cell>
          <cell r="C1310" t="str">
            <v>GESTIÓN MEDIOAMBIENTAL</v>
          </cell>
        </row>
        <row r="1311">
          <cell r="B1311">
            <v>659</v>
          </cell>
          <cell r="C1311" t="str">
            <v>OTROS GASTOS DE GESTIÓN</v>
          </cell>
        </row>
        <row r="1312">
          <cell r="B1312">
            <v>6591</v>
          </cell>
          <cell r="C1312" t="str">
            <v>DONACIONES</v>
          </cell>
        </row>
        <row r="1313">
          <cell r="B1313">
            <v>6592</v>
          </cell>
          <cell r="C1313" t="str">
            <v>SANCIONES ADMINISTRATIVAS</v>
          </cell>
        </row>
        <row r="1314">
          <cell r="B1314">
            <v>6593</v>
          </cell>
          <cell r="C1314" t="str">
            <v>OTROS GASTOS DE GESTIÓN</v>
          </cell>
        </row>
        <row r="1315">
          <cell r="B1315">
            <v>66</v>
          </cell>
          <cell r="C1315" t="str">
            <v>PÉRDIDA POR MEDICIÓN DE ACTIVOS NO FINANCIEROS AL VALOR RAZONABLE</v>
          </cell>
        </row>
        <row r="1316">
          <cell r="B1316">
            <v>661</v>
          </cell>
          <cell r="C1316" t="str">
            <v>ACTIVO REALIZABLE</v>
          </cell>
        </row>
        <row r="1317">
          <cell r="B1317">
            <v>6611</v>
          </cell>
          <cell r="C1317" t="str">
            <v>MERCADERÍAS</v>
          </cell>
        </row>
        <row r="1318">
          <cell r="B1318">
            <v>6612</v>
          </cell>
          <cell r="C1318" t="str">
            <v xml:space="preserve">PRODUCTOS TERMINADOS </v>
          </cell>
        </row>
        <row r="1319">
          <cell r="B1319">
            <v>6613</v>
          </cell>
          <cell r="C1319" t="str">
            <v>ACTIVOS NO CORRIENTES MANTENIDOS PARA LA VENTA</v>
          </cell>
        </row>
        <row r="1320">
          <cell r="B1320">
            <v>66131</v>
          </cell>
          <cell r="C1320" t="str">
            <v>INVERSIONES INMOBILIARIAS</v>
          </cell>
        </row>
        <row r="1321">
          <cell r="B1321">
            <v>66132</v>
          </cell>
          <cell r="C1321" t="str">
            <v xml:space="preserve">INMUEBLE, MAQUINARIA Y EQUIPOS </v>
          </cell>
        </row>
        <row r="1322">
          <cell r="B1322">
            <v>66133</v>
          </cell>
          <cell r="C1322" t="str">
            <v>INTANGIBLES</v>
          </cell>
        </row>
        <row r="1323">
          <cell r="B1323">
            <v>66134</v>
          </cell>
          <cell r="C1323" t="str">
            <v>ACTIVOS BIOLOGICOS</v>
          </cell>
        </row>
        <row r="1324">
          <cell r="B1324">
            <v>662</v>
          </cell>
          <cell r="C1324" t="str">
            <v>ACTIVO INMOVILIZADO</v>
          </cell>
        </row>
        <row r="1325">
          <cell r="B1325">
            <v>6621</v>
          </cell>
          <cell r="C1325" t="str">
            <v>INVERSIONES INMOBILIARIAS</v>
          </cell>
        </row>
        <row r="1326">
          <cell r="B1326">
            <v>6622</v>
          </cell>
          <cell r="C1326" t="str">
            <v>ACTIVOS BIOLÓGICOS</v>
          </cell>
        </row>
        <row r="1327">
          <cell r="B1327">
            <v>67</v>
          </cell>
          <cell r="C1327" t="str">
            <v>GASTOS FINANCIEROS</v>
          </cell>
        </row>
        <row r="1328">
          <cell r="B1328">
            <v>671</v>
          </cell>
          <cell r="C1328" t="str">
            <v>GASTOS EN OPERACIONES DE ENDEUDAMIENTO Y OTROS</v>
          </cell>
        </row>
        <row r="1329">
          <cell r="B1329">
            <v>6711</v>
          </cell>
          <cell r="C1329" t="str">
            <v>PRÉSTAMOS DE INSTITUCIONES FINANCIERAS Y OTRAS ENTIDADES</v>
          </cell>
        </row>
        <row r="1330">
          <cell r="B1330">
            <v>6712</v>
          </cell>
          <cell r="C1330" t="str">
            <v>CONTRATOS DE ARRENDAMIENTO FINANCIERO</v>
          </cell>
        </row>
        <row r="1331">
          <cell r="B1331">
            <v>6713</v>
          </cell>
          <cell r="C1331" t="str">
            <v>EMISIÓN Y COLOCACIÓN DE INSTRUMENTOS REPRESENTATIVOS DE DEUDA Y PATRIMONIO</v>
          </cell>
        </row>
        <row r="1332">
          <cell r="B1332">
            <v>6714</v>
          </cell>
          <cell r="C1332" t="str">
            <v>DOCUMENTOS VENDIDOS O DESCONTADOS</v>
          </cell>
        </row>
        <row r="1333">
          <cell r="B1333">
            <v>672</v>
          </cell>
          <cell r="C1333" t="str">
            <v>PÉRDIDA POR INSTRUMENTOS FINANCIEROS DERIVADOS</v>
          </cell>
        </row>
        <row r="1334">
          <cell r="B1334">
            <v>673</v>
          </cell>
          <cell r="C1334" t="str">
            <v>INTERESES POR PRÉSTAMOS Y OTRAS OBLIGACIONES</v>
          </cell>
        </row>
        <row r="1335">
          <cell r="B1335">
            <v>6731</v>
          </cell>
          <cell r="C1335" t="str">
            <v>PRÉSTAMOS DE INSTITUCIONES FINANCIERAS Y OTRAS ENTIDADES</v>
          </cell>
        </row>
        <row r="1336">
          <cell r="B1336">
            <v>67311</v>
          </cell>
          <cell r="C1336" t="str">
            <v>INSTITUCIONES FINANCIERAS</v>
          </cell>
        </row>
        <row r="1337">
          <cell r="B1337">
            <v>67312</v>
          </cell>
          <cell r="C1337" t="str">
            <v>OTRAS ENTIDADES</v>
          </cell>
        </row>
        <row r="1338">
          <cell r="B1338">
            <v>6732</v>
          </cell>
          <cell r="C1338" t="str">
            <v>CONTRATOS DE ARRENDAMIENTO FINANCIERO</v>
          </cell>
        </row>
        <row r="1339">
          <cell r="B1339">
            <v>6733</v>
          </cell>
          <cell r="C1339" t="str">
            <v>OTROS INSTRUMENTOS FINANCIEROS POR PAGAR</v>
          </cell>
        </row>
        <row r="1340">
          <cell r="B1340">
            <v>6734</v>
          </cell>
          <cell r="C1340" t="str">
            <v>DOCUMENTOS VENDIDOS O DESCONTADOS</v>
          </cell>
        </row>
        <row r="1341">
          <cell r="B1341">
            <v>6735</v>
          </cell>
          <cell r="C1341" t="str">
            <v>OBLIGACIONES EMITIDAS</v>
          </cell>
        </row>
        <row r="1342">
          <cell r="B1342">
            <v>6736</v>
          </cell>
          <cell r="C1342" t="str">
            <v>OBLIGACIONES COMERCIALES</v>
          </cell>
        </row>
        <row r="1343">
          <cell r="B1343">
            <v>6737</v>
          </cell>
          <cell r="C1343" t="str">
            <v>OBLIGACIONES TRIBUTARIAS</v>
          </cell>
        </row>
        <row r="1344">
          <cell r="B1344">
            <v>675</v>
          </cell>
          <cell r="C1344" t="str">
            <v>DESCUENTOS CONCEDIDOS POR PRONTO PAGO</v>
          </cell>
        </row>
        <row r="1345">
          <cell r="B1345">
            <v>676</v>
          </cell>
          <cell r="C1345" t="str">
            <v>DIFERENCIA DE CAMBIO</v>
          </cell>
        </row>
        <row r="1346">
          <cell r="B1346">
            <v>677</v>
          </cell>
          <cell r="C1346" t="str">
            <v>PÉRDIDA POR MEDICIÓN DE ACTIVOS Y PASIVOS FINANCIEROS AL VALOR RAZONABLE</v>
          </cell>
        </row>
        <row r="1347">
          <cell r="B1347">
            <v>679</v>
          </cell>
          <cell r="C1347" t="str">
            <v>OTROS GASTOS FINANCIEROS</v>
          </cell>
        </row>
        <row r="1348">
          <cell r="B1348">
            <v>6791</v>
          </cell>
          <cell r="C1348" t="str">
            <v>PRIMAS POR OPCIONES</v>
          </cell>
        </row>
        <row r="1349">
          <cell r="B1349">
            <v>6792</v>
          </cell>
          <cell r="C1349" t="str">
            <v>GASTOS FINANCIEROS EN MEDICIÓN A VALOR DESCONTADO</v>
          </cell>
        </row>
        <row r="1350">
          <cell r="B1350">
            <v>6793</v>
          </cell>
          <cell r="C1350" t="str">
            <v>OTRAS CARGAS FINANCIERAS</v>
          </cell>
        </row>
        <row r="1351">
          <cell r="B1351">
            <v>68</v>
          </cell>
          <cell r="C1351" t="str">
            <v>VALUACIÓN Y DETERIORO DE ACTIVOS Y PROVISIONES</v>
          </cell>
        </row>
        <row r="1352">
          <cell r="B1352">
            <v>681</v>
          </cell>
          <cell r="C1352" t="str">
            <v>DEPRECIACIÓN</v>
          </cell>
        </row>
        <row r="1353">
          <cell r="B1353">
            <v>6811</v>
          </cell>
          <cell r="C1353" t="str">
            <v>DEPRECIACIÓN DE INVERSIONES INMOBILIARIAS</v>
          </cell>
        </row>
        <row r="1354">
          <cell r="B1354">
            <v>68111</v>
          </cell>
          <cell r="C1354" t="str">
            <v>EDIFICACIONES - COSTO</v>
          </cell>
        </row>
        <row r="1355">
          <cell r="B1355">
            <v>68112</v>
          </cell>
          <cell r="C1355" t="str">
            <v>EDIFICACIONES - REVALUACIÓN</v>
          </cell>
        </row>
        <row r="1356">
          <cell r="B1356">
            <v>68113</v>
          </cell>
          <cell r="C1356" t="str">
            <v>EDIFICACIONES – COSTO DE FINANCIACIÓN</v>
          </cell>
        </row>
        <row r="1357">
          <cell r="B1357">
            <v>6812</v>
          </cell>
          <cell r="C1357" t="str">
            <v>DEPRECIACIÓN DE ACTIVOS ADQUIRIDOS EN ARRENDAMIENTO FINANCIERO – INVERSIONES INMOBILIARIAS</v>
          </cell>
        </row>
        <row r="1358">
          <cell r="B1358">
            <v>68121</v>
          </cell>
          <cell r="C1358" t="str">
            <v>EDIFICACIONES</v>
          </cell>
        </row>
        <row r="1359">
          <cell r="B1359">
            <v>6813</v>
          </cell>
          <cell r="C1359" t="str">
            <v>DEPRECIACIÓN DE ACTIVOS ADQUIRIDOS EN ARRENDAMIENTO FINANCIERO</v>
          </cell>
        </row>
        <row r="1360">
          <cell r="B1360">
            <v>68131</v>
          </cell>
          <cell r="C1360" t="str">
            <v>EDIFICACIONES</v>
          </cell>
        </row>
        <row r="1361">
          <cell r="B1361">
            <v>68132</v>
          </cell>
          <cell r="C1361" t="str">
            <v>MAQUINARIAS Y EQUIPOS DE EXPLOTACIÓN</v>
          </cell>
        </row>
        <row r="1362">
          <cell r="B1362">
            <v>68133</v>
          </cell>
          <cell r="C1362" t="str">
            <v>EQUIPO DE TRANSPORTE</v>
          </cell>
        </row>
        <row r="1363">
          <cell r="B1363">
            <v>68134</v>
          </cell>
          <cell r="C1363" t="str">
            <v>EQUIPOS DIVERSOS</v>
          </cell>
        </row>
        <row r="1364">
          <cell r="B1364">
            <v>6814</v>
          </cell>
          <cell r="C1364" t="str">
            <v>DEPRECIACIÓN DE INMUEBLES, MAQUINARIA Y EQUIPO – COSTO</v>
          </cell>
        </row>
        <row r="1365">
          <cell r="B1365">
            <v>68141</v>
          </cell>
          <cell r="C1365" t="str">
            <v>EDIFICACIONES</v>
          </cell>
        </row>
        <row r="1366">
          <cell r="B1366">
            <v>68142</v>
          </cell>
          <cell r="C1366" t="str">
            <v>MAQUINARIAS Y EQUIPOS DE EXPLOTACIÓN</v>
          </cell>
        </row>
        <row r="1367">
          <cell r="B1367">
            <v>68143</v>
          </cell>
          <cell r="C1367" t="str">
            <v>EQUIPO DE TRANSPORTE</v>
          </cell>
        </row>
        <row r="1368">
          <cell r="B1368">
            <v>68144</v>
          </cell>
          <cell r="C1368" t="str">
            <v>MUEBLES Y ENSERES</v>
          </cell>
        </row>
        <row r="1369">
          <cell r="B1369">
            <v>68145</v>
          </cell>
          <cell r="C1369" t="str">
            <v>EQUIPOS DIVERSOS</v>
          </cell>
        </row>
        <row r="1370">
          <cell r="B1370">
            <v>68146</v>
          </cell>
          <cell r="C1370" t="str">
            <v>HERRAMIENTAS Y UNIDADES DE REEMPLAZO</v>
          </cell>
        </row>
        <row r="1371">
          <cell r="B1371">
            <v>6815</v>
          </cell>
          <cell r="C1371" t="str">
            <v>DEPRECIACIÓN DE INMUEBLES, MAQUINARIA Y EQUIPO – REVALUACIÓN</v>
          </cell>
        </row>
        <row r="1372">
          <cell r="B1372">
            <v>68151</v>
          </cell>
          <cell r="C1372" t="str">
            <v>EDIFICACIONES</v>
          </cell>
        </row>
        <row r="1373">
          <cell r="B1373">
            <v>68152</v>
          </cell>
          <cell r="C1373" t="str">
            <v>MAQUINARIAS Y EQUIPOS DE EXPLOTACIÓN</v>
          </cell>
        </row>
        <row r="1374">
          <cell r="B1374">
            <v>68153</v>
          </cell>
          <cell r="C1374" t="str">
            <v>EQUIPO DE TRANSPORTE</v>
          </cell>
        </row>
        <row r="1375">
          <cell r="B1375">
            <v>68154</v>
          </cell>
          <cell r="C1375" t="str">
            <v>MUEBLES Y ENSERES</v>
          </cell>
        </row>
        <row r="1376">
          <cell r="B1376">
            <v>68155</v>
          </cell>
          <cell r="C1376" t="str">
            <v>EQUIPOS DIVERSOS</v>
          </cell>
        </row>
        <row r="1377">
          <cell r="B1377">
            <v>68156</v>
          </cell>
          <cell r="C1377" t="str">
            <v>HERRAMIENTAS Y UNIDADES DE REEMPLAZO</v>
          </cell>
        </row>
        <row r="1378">
          <cell r="B1378">
            <v>6816</v>
          </cell>
          <cell r="C1378" t="str">
            <v>DEPRECIACIÓN DE INMUEBLES, MAQUINARIA Y EQUIPO – COSTOS DE FINANCIACIÓN</v>
          </cell>
        </row>
        <row r="1379">
          <cell r="B1379">
            <v>68161</v>
          </cell>
          <cell r="C1379" t="str">
            <v>EDIFICACIONES</v>
          </cell>
        </row>
        <row r="1380">
          <cell r="B1380">
            <v>68162</v>
          </cell>
          <cell r="C1380" t="str">
            <v>MAQUINARIAS Y EQUIPOS DE EXPLOTACIÓN</v>
          </cell>
        </row>
        <row r="1381">
          <cell r="B1381">
            <v>6817</v>
          </cell>
          <cell r="C1381" t="str">
            <v>DEPRECIACIÓN DE ACTIVOS BIOLÓGICOS EN PRODUCCIÓN – COSTO</v>
          </cell>
        </row>
        <row r="1382">
          <cell r="B1382">
            <v>68171</v>
          </cell>
          <cell r="C1382" t="str">
            <v>ACTIVOS BIOLÓGICOS DE ORIGEN ANIMAL</v>
          </cell>
        </row>
        <row r="1383">
          <cell r="B1383">
            <v>68172</v>
          </cell>
          <cell r="C1383" t="str">
            <v>ACTIVOS BIOLÓGICOS DE ORIGEN VEGETAL</v>
          </cell>
        </row>
        <row r="1384">
          <cell r="B1384">
            <v>6818</v>
          </cell>
          <cell r="C1384" t="str">
            <v>DEPRECIACIÓN DE ACTIVOS BIOLÓGICOS EN PRODUCCIÓN – COSTO DE FINANCIACIÓN</v>
          </cell>
        </row>
        <row r="1385">
          <cell r="B1385">
            <v>68181</v>
          </cell>
          <cell r="C1385" t="str">
            <v>ACTIVOS BIOLÓGICOS DE ORIGEN ANIMAL</v>
          </cell>
        </row>
        <row r="1386">
          <cell r="B1386">
            <v>68182</v>
          </cell>
          <cell r="C1386" t="str">
            <v>ACTIVOS BIOLÓGICOS DE ORIGEN VEGETAL</v>
          </cell>
        </row>
        <row r="1387">
          <cell r="B1387">
            <v>682</v>
          </cell>
          <cell r="C1387" t="str">
            <v>AMORTIZACIÓN DE INTANGIBLES</v>
          </cell>
        </row>
        <row r="1388">
          <cell r="B1388">
            <v>6821</v>
          </cell>
          <cell r="C1388" t="str">
            <v>AMORTIZACIÓN DE INTANGIBLES ADQUIRIDOS – COSTO</v>
          </cell>
        </row>
        <row r="1389">
          <cell r="B1389">
            <v>68211</v>
          </cell>
          <cell r="C1389" t="str">
            <v>CONCESIONES, LICENCIAS Y OTROS DERECHOS</v>
          </cell>
        </row>
        <row r="1390">
          <cell r="B1390">
            <v>68212</v>
          </cell>
          <cell r="C1390" t="str">
            <v>PATENTES Y PROPIEDAD INDUSTRIAL</v>
          </cell>
        </row>
        <row r="1391">
          <cell r="B1391">
            <v>68213</v>
          </cell>
          <cell r="C1391" t="str">
            <v>PROGRAMAS DE COMPUTADORA (SOFTWARE)</v>
          </cell>
        </row>
        <row r="1392">
          <cell r="B1392">
            <v>68214</v>
          </cell>
          <cell r="C1392" t="str">
            <v>COSTOS DE EXPLORACIÓN Y DESARROLLO</v>
          </cell>
        </row>
        <row r="1393">
          <cell r="B1393">
            <v>68215</v>
          </cell>
          <cell r="C1393" t="str">
            <v>FÓRMULAS, DISEÑOS Y PROTOTIPOS</v>
          </cell>
        </row>
        <row r="1394">
          <cell r="B1394">
            <v>68219</v>
          </cell>
          <cell r="C1394" t="str">
            <v>OTROS ACTIVOS INTANGIBLES</v>
          </cell>
        </row>
        <row r="1395">
          <cell r="B1395">
            <v>6822</v>
          </cell>
          <cell r="C1395" t="str">
            <v>AMORTIZACIÓN DE INTANGIBLES ADQUIRIDOS – REVALUACIÓN</v>
          </cell>
        </row>
        <row r="1396">
          <cell r="B1396">
            <v>68221</v>
          </cell>
          <cell r="C1396" t="str">
            <v>CONCESIONES, LICENCIAS Y OTROS DERECHOS</v>
          </cell>
        </row>
        <row r="1397">
          <cell r="B1397">
            <v>68222</v>
          </cell>
          <cell r="C1397" t="str">
            <v>PATENTES Y PROPIEDAD INDUSTRIAL</v>
          </cell>
        </row>
        <row r="1398">
          <cell r="B1398">
            <v>68223</v>
          </cell>
          <cell r="C1398" t="str">
            <v>PROGRAMAS DE COMPUTADORA (SOFTWARE)</v>
          </cell>
        </row>
        <row r="1399">
          <cell r="B1399">
            <v>68224</v>
          </cell>
          <cell r="C1399" t="str">
            <v>COSTOS DE EXPLORACIÓN Y DESARROLLO</v>
          </cell>
        </row>
        <row r="1400">
          <cell r="B1400">
            <v>68225</v>
          </cell>
          <cell r="C1400" t="str">
            <v>FÓRMULAS, DISEÑOS Y PROTOTIPOS</v>
          </cell>
        </row>
        <row r="1401">
          <cell r="B1401">
            <v>68229</v>
          </cell>
          <cell r="C1401" t="str">
            <v>OTROS ACTIVOS INTANGIBLES</v>
          </cell>
        </row>
        <row r="1402">
          <cell r="B1402">
            <v>6823</v>
          </cell>
          <cell r="C1402" t="str">
            <v>AMORTIZACIÓN DE INTANGIBLES GENERADOS INTERNAMENTE – COSTO</v>
          </cell>
        </row>
        <row r="1403">
          <cell r="B1403">
            <v>68231</v>
          </cell>
          <cell r="C1403" t="str">
            <v>CONCESIONES, LICENCIAS Y OTROS DERECHOS</v>
          </cell>
        </row>
        <row r="1404">
          <cell r="B1404">
            <v>68232</v>
          </cell>
          <cell r="C1404" t="str">
            <v>PATENTES Y PROPIEDAD INDUSTRIAL</v>
          </cell>
        </row>
        <row r="1405">
          <cell r="B1405">
            <v>68233</v>
          </cell>
          <cell r="C1405" t="str">
            <v>PROGRAMAS DE COMPUTADORA (SOFTWARE)</v>
          </cell>
        </row>
        <row r="1406">
          <cell r="B1406">
            <v>68234</v>
          </cell>
          <cell r="C1406" t="str">
            <v>COSTOS DE EXPLORACIÓN Y DESARROLLO</v>
          </cell>
        </row>
        <row r="1407">
          <cell r="B1407">
            <v>68235</v>
          </cell>
          <cell r="C1407" t="str">
            <v>FÓRMULAS, DISEÑOS Y PROTOTIPOS</v>
          </cell>
        </row>
        <row r="1408">
          <cell r="B1408">
            <v>68239</v>
          </cell>
          <cell r="C1408" t="str">
            <v>OTROS ACTIVOS INTANGIBLES</v>
          </cell>
        </row>
        <row r="1409">
          <cell r="B1409">
            <v>6824</v>
          </cell>
          <cell r="C1409" t="str">
            <v>AMORTIZACIÓN DE INTANGIBLES GENERADOS INTERNAMENTE – REVALUACIÓN</v>
          </cell>
        </row>
        <row r="1410">
          <cell r="B1410">
            <v>68241</v>
          </cell>
          <cell r="C1410" t="str">
            <v>CONCESIONES, LICENCIAS Y OTROS DERECHOS</v>
          </cell>
        </row>
        <row r="1411">
          <cell r="B1411">
            <v>68242</v>
          </cell>
          <cell r="C1411" t="str">
            <v>PATENTES Y PROPIEDAD INDUSTRIAL</v>
          </cell>
        </row>
        <row r="1412">
          <cell r="B1412">
            <v>68243</v>
          </cell>
          <cell r="C1412" t="str">
            <v>PROGRAMAS DE COMPUTADORA (SOFTWARE)</v>
          </cell>
        </row>
        <row r="1413">
          <cell r="B1413">
            <v>68244</v>
          </cell>
          <cell r="C1413" t="str">
            <v>COSTOS DE EXPLORACIÓN Y DESARROLLO</v>
          </cell>
        </row>
        <row r="1414">
          <cell r="B1414">
            <v>68245</v>
          </cell>
          <cell r="C1414" t="str">
            <v>FÓRMULAS, DISEÑOS Y PROTOTIPOS</v>
          </cell>
        </row>
        <row r="1415">
          <cell r="B1415">
            <v>68259</v>
          </cell>
          <cell r="C1415" t="str">
            <v>OTROS ACTIVOS INTANGIBLES</v>
          </cell>
        </row>
        <row r="1416">
          <cell r="B1416">
            <v>683</v>
          </cell>
          <cell r="C1416" t="str">
            <v>AGOTAMIENTO</v>
          </cell>
        </row>
        <row r="1417">
          <cell r="B1417">
            <v>6831</v>
          </cell>
          <cell r="C1417" t="str">
            <v>AGOTAMIENTO DE RECURSOS NATURALES ADQUIRIDOS</v>
          </cell>
        </row>
        <row r="1418">
          <cell r="B1418">
            <v>684</v>
          </cell>
          <cell r="C1418" t="str">
            <v>VALUACIÓN DE ACTIVOS</v>
          </cell>
        </row>
        <row r="1419">
          <cell r="B1419">
            <v>6841</v>
          </cell>
          <cell r="C1419" t="str">
            <v>ESTIMACIÓN DE CUENTAS DE COBRANZA DUDOSA</v>
          </cell>
        </row>
        <row r="1420">
          <cell r="B1420">
            <v>6842</v>
          </cell>
          <cell r="C1420" t="str">
            <v>DESVALORIZACIÓN DE EXISTENCIAS</v>
          </cell>
        </row>
        <row r="1421">
          <cell r="B1421">
            <v>6843</v>
          </cell>
          <cell r="C1421" t="str">
            <v>DESVALORIZACIÓN DE INVERSIONES MOBILIARIAS</v>
          </cell>
        </row>
        <row r="1422">
          <cell r="B1422">
            <v>685</v>
          </cell>
          <cell r="C1422" t="str">
            <v>DETERIORO DEL VALOR DE LOS ACTIVOS</v>
          </cell>
        </row>
        <row r="1423">
          <cell r="B1423">
            <v>6851</v>
          </cell>
          <cell r="C1423" t="str">
            <v>DESVALORIZACIÓN DE INVERSIONES INMOBILIARIAS</v>
          </cell>
        </row>
        <row r="1424">
          <cell r="B1424">
            <v>68511</v>
          </cell>
          <cell r="C1424" t="str">
            <v>EDIFICACIONES</v>
          </cell>
        </row>
        <row r="1425">
          <cell r="B1425">
            <v>6852</v>
          </cell>
          <cell r="C1425" t="str">
            <v>DESVALORIZACIÓN DE INMUEBLES MAQUINARIA Y EQUIPO</v>
          </cell>
        </row>
        <row r="1426">
          <cell r="B1426">
            <v>68521</v>
          </cell>
          <cell r="C1426" t="str">
            <v>EDIFICACIONES</v>
          </cell>
        </row>
        <row r="1427">
          <cell r="B1427">
            <v>68522</v>
          </cell>
          <cell r="C1427" t="str">
            <v>MAQUINARIAS Y EQUIPOS DE EXPLOTACIÓN</v>
          </cell>
        </row>
        <row r="1428">
          <cell r="B1428">
            <v>68523</v>
          </cell>
          <cell r="C1428" t="str">
            <v>EQUIPO DE TRANSPORTE</v>
          </cell>
        </row>
        <row r="1429">
          <cell r="B1429">
            <v>68524</v>
          </cell>
          <cell r="C1429" t="str">
            <v>MUEBLES Y ENSERES</v>
          </cell>
        </row>
        <row r="1430">
          <cell r="B1430">
            <v>68525</v>
          </cell>
          <cell r="C1430" t="str">
            <v>EQUIPOS DIVERSOS</v>
          </cell>
        </row>
        <row r="1431">
          <cell r="B1431">
            <v>68526</v>
          </cell>
          <cell r="C1431" t="str">
            <v>HERRAMIENTAS Y UNIDADES DE REEMPLAZO</v>
          </cell>
        </row>
        <row r="1432">
          <cell r="B1432">
            <v>6853</v>
          </cell>
          <cell r="C1432" t="str">
            <v>DESVALORIZACIÓN DE INTANGIBLES</v>
          </cell>
        </row>
        <row r="1433">
          <cell r="B1433">
            <v>68531</v>
          </cell>
          <cell r="C1433" t="str">
            <v>CONCESIONES, LICENCIAS Y OTROS DERECHOS</v>
          </cell>
        </row>
        <row r="1434">
          <cell r="B1434">
            <v>68532</v>
          </cell>
          <cell r="C1434" t="str">
            <v>PATENTES Y PROPIEDAD INDUSTRIAL</v>
          </cell>
        </row>
        <row r="1435">
          <cell r="B1435">
            <v>68533</v>
          </cell>
          <cell r="C1435" t="str">
            <v>PROGRAMAS DE COMPUTADORA (SOFTWARE)</v>
          </cell>
        </row>
        <row r="1436">
          <cell r="B1436">
            <v>68534</v>
          </cell>
          <cell r="C1436" t="str">
            <v>COSTOS DE EXPLORACIÓN Y DESARROLLO</v>
          </cell>
        </row>
        <row r="1437">
          <cell r="B1437">
            <v>68535</v>
          </cell>
          <cell r="C1437" t="str">
            <v>FÓRMULAS, DISEÑOS Y PROTOTIPOS</v>
          </cell>
        </row>
        <row r="1438">
          <cell r="B1438">
            <v>68536</v>
          </cell>
          <cell r="C1438" t="str">
            <v>OTROS ACTIVOS INTANGIBLES</v>
          </cell>
        </row>
        <row r="1439">
          <cell r="B1439">
            <v>6854</v>
          </cell>
          <cell r="C1439" t="str">
            <v>DESVALORIZACIÓN DE ACTIVOS BIOLÓGICOS EN PRODUCCIÓN</v>
          </cell>
        </row>
        <row r="1440">
          <cell r="B1440">
            <v>68541</v>
          </cell>
          <cell r="C1440" t="str">
            <v>ACTIVOS BIOLÓGICOS DE ORIGEN ANIMAL</v>
          </cell>
        </row>
        <row r="1441">
          <cell r="B1441">
            <v>68542</v>
          </cell>
          <cell r="C1441" t="str">
            <v>ACTIVOS BIOLÓGICOS DE ORIGEN VEGETAL</v>
          </cell>
        </row>
        <row r="1442">
          <cell r="B1442">
            <v>686</v>
          </cell>
          <cell r="C1442" t="str">
            <v>PROVISIONES</v>
          </cell>
        </row>
        <row r="1443">
          <cell r="B1443">
            <v>6861</v>
          </cell>
          <cell r="C1443" t="str">
            <v>PROVISIÓN PARA LITIGIOS</v>
          </cell>
        </row>
        <row r="1444">
          <cell r="B1444">
            <v>68611</v>
          </cell>
          <cell r="C1444" t="str">
            <v>PROVISIÓN PARA LITIGIOS – COSTO</v>
          </cell>
        </row>
        <row r="1445">
          <cell r="B1445">
            <v>68612</v>
          </cell>
          <cell r="C1445" t="str">
            <v>PROVISIÓN PARA LITIGIOS – ACTUALIZACIÓN FINANCIERA</v>
          </cell>
        </row>
        <row r="1446">
          <cell r="B1446">
            <v>6862</v>
          </cell>
          <cell r="C1446" t="str">
            <v>PROVISIÓN POR DESMANTELAMIENTO, RETIRO O REHABILITACIÓN DEL INMOVILIZADO</v>
          </cell>
        </row>
        <row r="1447">
          <cell r="B1447">
            <v>68621</v>
          </cell>
          <cell r="C1447" t="str">
            <v>PROVISIÓN POR DESMANTELAMIENTO, RETIRO O REHABILITACIÓN DEL INMOVILIZADO – COSTO</v>
          </cell>
        </row>
        <row r="1448">
          <cell r="B1448">
            <v>68622</v>
          </cell>
          <cell r="C1448" t="str">
            <v>PROVISIÓN POR DESMANTELAMIENTO, RETIRO O REHABILITACIÓN DEL INMOVILIZADO – ACTUALIZACIÓN FINANCIERA</v>
          </cell>
        </row>
        <row r="1449">
          <cell r="B1449">
            <v>6863</v>
          </cell>
          <cell r="C1449" t="str">
            <v>PROVISIÓN PARA REESTRUCTURACIONES</v>
          </cell>
        </row>
        <row r="1450">
          <cell r="B1450">
            <v>6864</v>
          </cell>
          <cell r="C1450" t="str">
            <v>PROVISIÓN PARA PROTECCIÓN Y REMEDIACIÓN DEL MEDIO AMBIENTE</v>
          </cell>
        </row>
        <row r="1451">
          <cell r="B1451">
            <v>6865</v>
          </cell>
          <cell r="C1451" t="str">
            <v>PROVISIÓN PARA GASTOS DE RESPONSABILIDAD SOCIAL</v>
          </cell>
        </row>
        <row r="1452">
          <cell r="B1452">
            <v>6869</v>
          </cell>
          <cell r="C1452" t="str">
            <v>OTRAS PROVISIONES</v>
          </cell>
        </row>
        <row r="1453">
          <cell r="B1453">
            <v>69</v>
          </cell>
          <cell r="C1453" t="str">
            <v>COSTO DE VENTAS</v>
          </cell>
        </row>
        <row r="1454">
          <cell r="B1454">
            <v>691</v>
          </cell>
          <cell r="C1454" t="str">
            <v>MERCADERÍAS</v>
          </cell>
        </row>
        <row r="1455">
          <cell r="B1455">
            <v>6911</v>
          </cell>
          <cell r="C1455" t="str">
            <v>MERCADERÍAS MANUFACTURADAS</v>
          </cell>
        </row>
        <row r="1456">
          <cell r="B1456">
            <v>69111</v>
          </cell>
          <cell r="C1456" t="str">
            <v>TERCEROS</v>
          </cell>
        </row>
        <row r="1457">
          <cell r="B1457">
            <v>69112</v>
          </cell>
          <cell r="C1457" t="str">
            <v>RELACIONADAS</v>
          </cell>
        </row>
        <row r="1458">
          <cell r="B1458">
            <v>6912</v>
          </cell>
          <cell r="C1458" t="str">
            <v>MERCADERÍAS DE EXTRACCIÓN</v>
          </cell>
        </row>
        <row r="1459">
          <cell r="B1459">
            <v>69121</v>
          </cell>
          <cell r="C1459" t="str">
            <v>TERCEROS</v>
          </cell>
        </row>
        <row r="1460">
          <cell r="B1460">
            <v>69122</v>
          </cell>
          <cell r="C1460" t="str">
            <v>RELACIONADAS</v>
          </cell>
        </row>
        <row r="1461">
          <cell r="B1461">
            <v>6913</v>
          </cell>
          <cell r="C1461" t="str">
            <v>MERCADERÍAS AGROPECUARIAS Y PISCÍCOLAS</v>
          </cell>
        </row>
        <row r="1462">
          <cell r="B1462">
            <v>69131</v>
          </cell>
          <cell r="C1462" t="str">
            <v>TERCEROS</v>
          </cell>
        </row>
        <row r="1463">
          <cell r="B1463">
            <v>69132</v>
          </cell>
          <cell r="C1463" t="str">
            <v>RELACIONADAS</v>
          </cell>
        </row>
        <row r="1464">
          <cell r="B1464">
            <v>6914</v>
          </cell>
          <cell r="C1464" t="str">
            <v>MERCADERÍAS INMUEBLES</v>
          </cell>
        </row>
        <row r="1465">
          <cell r="B1465">
            <v>69141</v>
          </cell>
          <cell r="C1465" t="str">
            <v>TERCEROS</v>
          </cell>
        </row>
        <row r="1466">
          <cell r="B1466">
            <v>69142</v>
          </cell>
          <cell r="C1466" t="str">
            <v>RELACIONADAS</v>
          </cell>
        </row>
        <row r="1467">
          <cell r="B1467">
            <v>6915</v>
          </cell>
          <cell r="C1467" t="str">
            <v>OTRAS MERCADERÍAS</v>
          </cell>
        </row>
        <row r="1468">
          <cell r="B1468">
            <v>69151</v>
          </cell>
          <cell r="C1468" t="str">
            <v>TERCEROS</v>
          </cell>
        </row>
        <row r="1469">
          <cell r="B1469">
            <v>69152</v>
          </cell>
          <cell r="C1469" t="str">
            <v>RELACIONADAS</v>
          </cell>
        </row>
        <row r="1470">
          <cell r="B1470">
            <v>692</v>
          </cell>
          <cell r="C1470" t="str">
            <v>PRODUCTOS TERMINADOS</v>
          </cell>
        </row>
        <row r="1471">
          <cell r="B1471">
            <v>6921</v>
          </cell>
          <cell r="C1471" t="str">
            <v>PRODUCTOS MANUFACTURADOS</v>
          </cell>
        </row>
        <row r="1472">
          <cell r="B1472">
            <v>69211</v>
          </cell>
          <cell r="C1472" t="str">
            <v>TERCEROS</v>
          </cell>
        </row>
        <row r="1473">
          <cell r="B1473">
            <v>69212</v>
          </cell>
          <cell r="C1473" t="str">
            <v>RELACIONADAS</v>
          </cell>
        </row>
        <row r="1474">
          <cell r="B1474">
            <v>6922</v>
          </cell>
          <cell r="C1474" t="str">
            <v>PRODUCTOS DE EXTRACCIÓN TERMINADOS</v>
          </cell>
        </row>
        <row r="1475">
          <cell r="B1475">
            <v>69221</v>
          </cell>
          <cell r="C1475" t="str">
            <v>TERCEROS</v>
          </cell>
        </row>
        <row r="1476">
          <cell r="B1476">
            <v>69222</v>
          </cell>
          <cell r="C1476" t="str">
            <v>RELACIONADAS</v>
          </cell>
        </row>
        <row r="1477">
          <cell r="B1477">
            <v>6923</v>
          </cell>
          <cell r="C1477" t="str">
            <v>PRODUCTOS AGROPECUARIOS Y PISCÍCOLAS TERMINADOS</v>
          </cell>
        </row>
        <row r="1478">
          <cell r="B1478">
            <v>69231</v>
          </cell>
          <cell r="C1478" t="str">
            <v>TERCEROS</v>
          </cell>
        </row>
        <row r="1479">
          <cell r="B1479">
            <v>69232</v>
          </cell>
          <cell r="C1479" t="str">
            <v>RELACIONADAS</v>
          </cell>
        </row>
        <row r="1480">
          <cell r="B1480">
            <v>6924</v>
          </cell>
          <cell r="C1480" t="str">
            <v>PRODUCTOS INMUEBLES TERMINADOS</v>
          </cell>
        </row>
        <row r="1481">
          <cell r="B1481">
            <v>69241</v>
          </cell>
          <cell r="C1481" t="str">
            <v>TERCEROS</v>
          </cell>
        </row>
        <row r="1482">
          <cell r="B1482">
            <v>69242</v>
          </cell>
          <cell r="C1482" t="str">
            <v>RELACIONADAS</v>
          </cell>
        </row>
        <row r="1483">
          <cell r="B1483">
            <v>6925</v>
          </cell>
          <cell r="C1483" t="str">
            <v>EXISTENCIAS DE SERVICIOS TERMINADOS</v>
          </cell>
        </row>
        <row r="1484">
          <cell r="B1484">
            <v>69251</v>
          </cell>
          <cell r="C1484" t="str">
            <v>TERCEROS</v>
          </cell>
        </row>
        <row r="1485">
          <cell r="B1485">
            <v>69252</v>
          </cell>
          <cell r="C1485" t="str">
            <v>RELACIONADAS</v>
          </cell>
        </row>
        <row r="1486">
          <cell r="B1486">
            <v>6926</v>
          </cell>
          <cell r="C1486" t="str">
            <v>COSTOS DE FINANCIACIÓN – PRODUCTOS TERMINADOS</v>
          </cell>
        </row>
        <row r="1487">
          <cell r="B1487">
            <v>69261</v>
          </cell>
          <cell r="C1487" t="str">
            <v>TERCEROS</v>
          </cell>
        </row>
        <row r="1488">
          <cell r="B1488">
            <v>69262</v>
          </cell>
          <cell r="C1488" t="str">
            <v>RELACIONADAS</v>
          </cell>
        </row>
        <row r="1489">
          <cell r="B1489">
            <v>693</v>
          </cell>
          <cell r="C1489" t="str">
            <v>SUBPRODUCTOS, DESECHOS Y DESPERDICIOS</v>
          </cell>
        </row>
        <row r="1490">
          <cell r="B1490">
            <v>6931</v>
          </cell>
          <cell r="C1490" t="str">
            <v>SUBPRODUCTOS</v>
          </cell>
        </row>
        <row r="1491">
          <cell r="B1491">
            <v>69311</v>
          </cell>
          <cell r="C1491" t="str">
            <v>TERCEROS</v>
          </cell>
        </row>
        <row r="1492">
          <cell r="B1492">
            <v>69312</v>
          </cell>
          <cell r="C1492" t="str">
            <v>RELACIONADAS</v>
          </cell>
        </row>
        <row r="1493">
          <cell r="B1493">
            <v>6932</v>
          </cell>
          <cell r="C1493" t="str">
            <v>DESECHOS Y DESPERDICIOS</v>
          </cell>
        </row>
        <row r="1494">
          <cell r="B1494">
            <v>69321</v>
          </cell>
          <cell r="C1494" t="str">
            <v>TERCEROS</v>
          </cell>
        </row>
        <row r="1495">
          <cell r="B1495">
            <v>69322</v>
          </cell>
          <cell r="C1495" t="str">
            <v>RELACIONADAS</v>
          </cell>
        </row>
        <row r="1496">
          <cell r="B1496">
            <v>694</v>
          </cell>
          <cell r="C1496" t="str">
            <v>SERVICIOS</v>
          </cell>
        </row>
        <row r="1497">
          <cell r="B1497">
            <v>6941</v>
          </cell>
          <cell r="C1497" t="str">
            <v>TERCEROS</v>
          </cell>
        </row>
        <row r="1498">
          <cell r="B1498">
            <v>6942</v>
          </cell>
          <cell r="C1498" t="str">
            <v>RELACIONADAS</v>
          </cell>
        </row>
        <row r="1499">
          <cell r="B1499">
            <v>70</v>
          </cell>
          <cell r="C1499" t="str">
            <v>VENTAS</v>
          </cell>
        </row>
        <row r="1500">
          <cell r="B1500">
            <v>701</v>
          </cell>
          <cell r="C1500" t="str">
            <v>MERCADERÍAS</v>
          </cell>
        </row>
        <row r="1501">
          <cell r="B1501">
            <v>7011</v>
          </cell>
          <cell r="C1501" t="str">
            <v>MERCADERÍAS MANUFACTURADAS</v>
          </cell>
        </row>
        <row r="1502">
          <cell r="B1502">
            <v>70111</v>
          </cell>
          <cell r="C1502" t="str">
            <v>TERCEROS</v>
          </cell>
        </row>
        <row r="1503">
          <cell r="B1503">
            <v>70112</v>
          </cell>
          <cell r="C1503" t="str">
            <v>RELACIONADAS</v>
          </cell>
        </row>
        <row r="1504">
          <cell r="B1504">
            <v>7012</v>
          </cell>
          <cell r="C1504" t="str">
            <v>MERCADERÍAS DE EXTRACCIÓN</v>
          </cell>
        </row>
        <row r="1505">
          <cell r="B1505">
            <v>70121</v>
          </cell>
          <cell r="C1505" t="str">
            <v>TERCEROS</v>
          </cell>
        </row>
        <row r="1506">
          <cell r="B1506">
            <v>70122</v>
          </cell>
          <cell r="C1506" t="str">
            <v>RELACIONADAS</v>
          </cell>
        </row>
        <row r="1507">
          <cell r="B1507">
            <v>7013</v>
          </cell>
          <cell r="C1507" t="str">
            <v>MERCADERÍAS AGROPECUARIAS Y PISCÍCOLAS</v>
          </cell>
        </row>
        <row r="1508">
          <cell r="B1508">
            <v>70131</v>
          </cell>
          <cell r="C1508" t="str">
            <v>TERCEROS</v>
          </cell>
        </row>
        <row r="1509">
          <cell r="B1509">
            <v>70132</v>
          </cell>
          <cell r="C1509" t="str">
            <v>RELACIONADAS</v>
          </cell>
        </row>
        <row r="1510">
          <cell r="B1510">
            <v>7014</v>
          </cell>
          <cell r="C1510" t="str">
            <v>MERCADERÍAS INMUEBLES</v>
          </cell>
        </row>
        <row r="1511">
          <cell r="B1511">
            <v>70141</v>
          </cell>
          <cell r="C1511" t="str">
            <v>TERCEROS</v>
          </cell>
        </row>
        <row r="1512">
          <cell r="B1512">
            <v>70142</v>
          </cell>
          <cell r="C1512" t="str">
            <v>RELACIONADAS</v>
          </cell>
        </row>
        <row r="1513">
          <cell r="B1513">
            <v>7015</v>
          </cell>
          <cell r="C1513" t="str">
            <v>MERCADERÍAS – OTRAS</v>
          </cell>
        </row>
        <row r="1514">
          <cell r="B1514">
            <v>70151</v>
          </cell>
          <cell r="C1514" t="str">
            <v>TERCEROS</v>
          </cell>
        </row>
        <row r="1515">
          <cell r="B1515">
            <v>70152</v>
          </cell>
          <cell r="C1515" t="str">
            <v>RELACIONADAS</v>
          </cell>
        </row>
        <row r="1516">
          <cell r="B1516">
            <v>702</v>
          </cell>
          <cell r="C1516" t="str">
            <v>PRODUCTOS TERMINADOS</v>
          </cell>
        </row>
        <row r="1517">
          <cell r="B1517">
            <v>7021</v>
          </cell>
          <cell r="C1517" t="str">
            <v>PRODUCTOS MANUFACTURADOS</v>
          </cell>
        </row>
        <row r="1518">
          <cell r="B1518">
            <v>70211</v>
          </cell>
          <cell r="C1518" t="str">
            <v>TERCEROS</v>
          </cell>
        </row>
        <row r="1519">
          <cell r="B1519">
            <v>70212</v>
          </cell>
          <cell r="C1519" t="str">
            <v>RELACIONADAS</v>
          </cell>
        </row>
        <row r="1520">
          <cell r="B1520">
            <v>7022</v>
          </cell>
          <cell r="C1520" t="str">
            <v>PRODUCTOS DE EXTRACCIÓN TERMINADOS</v>
          </cell>
        </row>
        <row r="1521">
          <cell r="B1521">
            <v>70221</v>
          </cell>
          <cell r="C1521" t="str">
            <v>TERCEROS</v>
          </cell>
        </row>
        <row r="1522">
          <cell r="B1522">
            <v>70222</v>
          </cell>
          <cell r="C1522" t="str">
            <v>RELACIONADAS</v>
          </cell>
        </row>
        <row r="1523">
          <cell r="B1523">
            <v>7023</v>
          </cell>
          <cell r="C1523" t="str">
            <v>PRODUCTOS AGROPECUARIOS Y PISCÍCOLAS TERMINADOS</v>
          </cell>
        </row>
        <row r="1524">
          <cell r="B1524">
            <v>70231</v>
          </cell>
          <cell r="C1524" t="str">
            <v>TERCEROS</v>
          </cell>
        </row>
        <row r="1525">
          <cell r="B1525">
            <v>70232</v>
          </cell>
          <cell r="C1525" t="str">
            <v>RELACIONADAS</v>
          </cell>
        </row>
        <row r="1526">
          <cell r="B1526">
            <v>7024</v>
          </cell>
          <cell r="C1526" t="str">
            <v>PRODUCTOS INMUEBLES TERMINADOS</v>
          </cell>
        </row>
        <row r="1527">
          <cell r="B1527">
            <v>70241</v>
          </cell>
          <cell r="C1527" t="str">
            <v>TERCEROS</v>
          </cell>
        </row>
        <row r="1528">
          <cell r="B1528">
            <v>70242</v>
          </cell>
          <cell r="C1528" t="str">
            <v>RELACIONADAS</v>
          </cell>
        </row>
        <row r="1529">
          <cell r="B1529">
            <v>7025</v>
          </cell>
          <cell r="C1529" t="str">
            <v>EXISTENCIAS DE SERVICIOS TERMINADOS</v>
          </cell>
        </row>
        <row r="1530">
          <cell r="B1530">
            <v>70251</v>
          </cell>
          <cell r="C1530" t="str">
            <v>TERCEROS</v>
          </cell>
        </row>
        <row r="1531">
          <cell r="B1531">
            <v>70252</v>
          </cell>
          <cell r="C1531" t="str">
            <v>RELACIONADAS</v>
          </cell>
        </row>
        <row r="1532">
          <cell r="B1532">
            <v>703</v>
          </cell>
          <cell r="C1532" t="str">
            <v>SUBPRODUCTOS, DESECHOS Y DESPERDICIOS</v>
          </cell>
        </row>
        <row r="1533">
          <cell r="B1533">
            <v>7031</v>
          </cell>
          <cell r="C1533" t="str">
            <v>SUBPRODUCTOS</v>
          </cell>
        </row>
        <row r="1534">
          <cell r="B1534">
            <v>70311</v>
          </cell>
          <cell r="C1534" t="str">
            <v>TERCEROS</v>
          </cell>
        </row>
        <row r="1535">
          <cell r="B1535">
            <v>70312</v>
          </cell>
          <cell r="C1535" t="str">
            <v>RELACIONADAS</v>
          </cell>
        </row>
        <row r="1536">
          <cell r="B1536">
            <v>7032</v>
          </cell>
          <cell r="C1536" t="str">
            <v>DESECHOS Y DESPERDICIOS</v>
          </cell>
        </row>
        <row r="1537">
          <cell r="B1537">
            <v>70321</v>
          </cell>
          <cell r="C1537" t="str">
            <v>TERCEROS</v>
          </cell>
        </row>
        <row r="1538">
          <cell r="B1538">
            <v>70322</v>
          </cell>
          <cell r="C1538" t="str">
            <v>RELACIONADAS</v>
          </cell>
        </row>
        <row r="1539">
          <cell r="B1539">
            <v>704</v>
          </cell>
          <cell r="C1539" t="str">
            <v>PRESTACIÓN DE SERVICIOS</v>
          </cell>
        </row>
        <row r="1540">
          <cell r="B1540">
            <v>7041</v>
          </cell>
          <cell r="C1540" t="str">
            <v>TERCEROS</v>
          </cell>
        </row>
        <row r="1541">
          <cell r="B1541">
            <v>7042</v>
          </cell>
          <cell r="C1541" t="str">
            <v>RELACIONADAS</v>
          </cell>
        </row>
        <row r="1542">
          <cell r="B1542">
            <v>709</v>
          </cell>
          <cell r="C1542" t="str">
            <v>DEVOLUCIONES SOBRE VENTAS</v>
          </cell>
        </row>
        <row r="1543">
          <cell r="B1543">
            <v>7091</v>
          </cell>
          <cell r="C1543" t="str">
            <v>MERCADERÍAS – TERCEROS</v>
          </cell>
        </row>
        <row r="1544">
          <cell r="B1544">
            <v>70911</v>
          </cell>
          <cell r="C1544" t="str">
            <v>MERCADERÍAS MANUFACTURADAS</v>
          </cell>
        </row>
        <row r="1545">
          <cell r="B1545">
            <v>70912</v>
          </cell>
          <cell r="C1545" t="str">
            <v>MERCADERÍAS DE EXTRACCIÓN</v>
          </cell>
        </row>
        <row r="1546">
          <cell r="B1546">
            <v>70913</v>
          </cell>
          <cell r="C1546" t="str">
            <v>MERCADERÍAS AGROPECUARIAS Y PISCÍCOLAS</v>
          </cell>
        </row>
        <row r="1547">
          <cell r="B1547">
            <v>70914</v>
          </cell>
          <cell r="C1547" t="str">
            <v>MERCADERÍAS INMUEBLES</v>
          </cell>
        </row>
        <row r="1548">
          <cell r="B1548">
            <v>70915</v>
          </cell>
          <cell r="C1548" t="str">
            <v>MERCADERÍAS – OTRAS</v>
          </cell>
        </row>
        <row r="1549">
          <cell r="B1549">
            <v>7092</v>
          </cell>
          <cell r="C1549" t="str">
            <v>MERCADERÍAS – RELACIONADAS</v>
          </cell>
        </row>
        <row r="1550">
          <cell r="B1550">
            <v>70921</v>
          </cell>
          <cell r="C1550" t="str">
            <v>MERCADERÍAS MANUFACTURADAS</v>
          </cell>
        </row>
        <row r="1551">
          <cell r="B1551">
            <v>70922</v>
          </cell>
          <cell r="C1551" t="str">
            <v>MERCADERÍAS DE EXTRACCIÓN</v>
          </cell>
        </row>
        <row r="1552">
          <cell r="B1552">
            <v>70923</v>
          </cell>
          <cell r="C1552" t="str">
            <v>MERCADERÍAS AGROPECUARIAS Y PISCÍCOLAS</v>
          </cell>
        </row>
        <row r="1553">
          <cell r="B1553">
            <v>70924</v>
          </cell>
          <cell r="C1553" t="str">
            <v>MERCADERÍAS INMUEBLES</v>
          </cell>
        </row>
        <row r="1554">
          <cell r="B1554">
            <v>70925</v>
          </cell>
          <cell r="C1554" t="str">
            <v>MERCADERÍAS – OTRAS</v>
          </cell>
        </row>
        <row r="1555">
          <cell r="B1555">
            <v>7093</v>
          </cell>
          <cell r="C1555" t="str">
            <v>PRODUCTOS TERMINADOS – TERCEROS</v>
          </cell>
        </row>
        <row r="1556">
          <cell r="B1556">
            <v>70931</v>
          </cell>
          <cell r="C1556" t="str">
            <v>PRODUCTOS MANUFACTURADOS</v>
          </cell>
        </row>
        <row r="1557">
          <cell r="B1557">
            <v>70932</v>
          </cell>
          <cell r="C1557" t="str">
            <v>PRODUCTOS DE EXTRACCIÓN TERMINADOS</v>
          </cell>
        </row>
        <row r="1558">
          <cell r="B1558">
            <v>70933</v>
          </cell>
          <cell r="C1558" t="str">
            <v>PRODUCTOS AGROPECUARIOS Y PISCÍCOLAS TERMINADOS</v>
          </cell>
        </row>
        <row r="1559">
          <cell r="B1559">
            <v>70934</v>
          </cell>
          <cell r="C1559" t="str">
            <v>PRODUCTOS INMUEBLES TERMINADOS</v>
          </cell>
        </row>
        <row r="1560">
          <cell r="B1560">
            <v>70935</v>
          </cell>
          <cell r="C1560" t="str">
            <v>EXISTENCIAS DE SERVICIOS TERMINADOS</v>
          </cell>
        </row>
        <row r="1561">
          <cell r="B1561">
            <v>7094</v>
          </cell>
          <cell r="C1561" t="str">
            <v>PRODUCTOS TERMINADOS – RELACIONADAS</v>
          </cell>
        </row>
        <row r="1562">
          <cell r="B1562">
            <v>70941</v>
          </cell>
          <cell r="C1562" t="str">
            <v>PRODUCTOS MANUFACTURADOS</v>
          </cell>
        </row>
        <row r="1563">
          <cell r="B1563">
            <v>70942</v>
          </cell>
          <cell r="C1563" t="str">
            <v>PRODUCTOS DE EXTRACCIÓN TERMINADOS</v>
          </cell>
        </row>
        <row r="1564">
          <cell r="B1564">
            <v>70943</v>
          </cell>
          <cell r="C1564" t="str">
            <v>PRODUCTOS AGROPECUARIOS Y PISCÍCOLAS TERMINADOS</v>
          </cell>
        </row>
        <row r="1565">
          <cell r="B1565">
            <v>70944</v>
          </cell>
          <cell r="C1565" t="str">
            <v>PRODUCTOS INMUEBLES TERMINADOS</v>
          </cell>
        </row>
        <row r="1566">
          <cell r="B1566">
            <v>70945</v>
          </cell>
          <cell r="C1566" t="str">
            <v>EXISTENCIAS DE SERVICIOS TERMINADOS</v>
          </cell>
        </row>
        <row r="1567">
          <cell r="B1567">
            <v>7095</v>
          </cell>
          <cell r="C1567" t="str">
            <v>SUBPRODUCTOS, DESECHOS Y DESPERDICIOS – TERCEROS</v>
          </cell>
        </row>
        <row r="1568">
          <cell r="B1568">
            <v>70931</v>
          </cell>
          <cell r="C1568" t="str">
            <v>SUBPRODUCTOS</v>
          </cell>
        </row>
        <row r="1569">
          <cell r="B1569">
            <v>70932</v>
          </cell>
          <cell r="C1569" t="str">
            <v>DESECHOS Y DESPERDICIOS</v>
          </cell>
        </row>
        <row r="1570">
          <cell r="B1570">
            <v>7096</v>
          </cell>
          <cell r="C1570" t="str">
            <v>SUBPRODUCTOS, DESECHOS Y DESPERDICIOS – RELACIONADAS</v>
          </cell>
        </row>
        <row r="1571">
          <cell r="B1571">
            <v>70931</v>
          </cell>
          <cell r="C1571" t="str">
            <v>SUBPRODUCTOS</v>
          </cell>
        </row>
        <row r="1572">
          <cell r="B1572">
            <v>70932</v>
          </cell>
          <cell r="C1572" t="str">
            <v>DESECHOS Y DESPERDICIOS</v>
          </cell>
        </row>
        <row r="1573">
          <cell r="B1573">
            <v>7097</v>
          </cell>
          <cell r="C1573" t="str">
            <v>PRESTACIÓN DE SERVICIOS</v>
          </cell>
        </row>
        <row r="1574">
          <cell r="B1574">
            <v>70971</v>
          </cell>
          <cell r="C1574" t="str">
            <v>TERCEROS</v>
          </cell>
        </row>
        <row r="1575">
          <cell r="B1575">
            <v>70972</v>
          </cell>
          <cell r="C1575" t="str">
            <v>RELACIONADAS</v>
          </cell>
        </row>
        <row r="1576">
          <cell r="B1576">
            <v>71</v>
          </cell>
          <cell r="C1576" t="str">
            <v>VARIACIÓN DE LA PRODUCCIÓN ALMACENADA</v>
          </cell>
        </row>
        <row r="1577">
          <cell r="B1577">
            <v>711</v>
          </cell>
          <cell r="C1577" t="str">
            <v>VARIACIÓN DE PRODUCTOS TERMINADOS</v>
          </cell>
        </row>
        <row r="1578">
          <cell r="B1578">
            <v>7111</v>
          </cell>
          <cell r="C1578" t="str">
            <v>PRODUCTOS MANUFACTURADOS</v>
          </cell>
        </row>
        <row r="1579">
          <cell r="B1579">
            <v>7112</v>
          </cell>
          <cell r="C1579" t="str">
            <v>PRODUCTOS DE EXTRACCIÓN TERMINADOS</v>
          </cell>
        </row>
        <row r="1580">
          <cell r="B1580">
            <v>7113</v>
          </cell>
          <cell r="C1580" t="str">
            <v>PRODUCTOS AGROPECUARIOS Y PISCÍCOLAS TERMINADOS</v>
          </cell>
        </row>
        <row r="1581">
          <cell r="B1581">
            <v>7114</v>
          </cell>
          <cell r="C1581" t="str">
            <v>PRODUCTOS INMUEBLES TERMINADOS</v>
          </cell>
        </row>
        <row r="1582">
          <cell r="B1582">
            <v>7115</v>
          </cell>
          <cell r="C1582" t="str">
            <v>EXISTENCIAS DE SERVICIOS TERMINADOS</v>
          </cell>
        </row>
        <row r="1583">
          <cell r="B1583">
            <v>712</v>
          </cell>
          <cell r="C1583" t="str">
            <v>VARIACIÓN DE SUBPRODUCTOS, DESECHOS Y DESPERDICIOS</v>
          </cell>
        </row>
        <row r="1584">
          <cell r="B1584">
            <v>7121</v>
          </cell>
          <cell r="C1584" t="str">
            <v>SUBPRODUCTOS</v>
          </cell>
        </row>
        <row r="1585">
          <cell r="B1585">
            <v>7122</v>
          </cell>
          <cell r="C1585" t="str">
            <v>DESECHOS Y DESPERDICIOS</v>
          </cell>
        </row>
        <row r="1586">
          <cell r="B1586">
            <v>713</v>
          </cell>
          <cell r="C1586" t="str">
            <v>VARIACIÓN DE PRODUCTOS EN PROCESO</v>
          </cell>
        </row>
        <row r="1587">
          <cell r="B1587">
            <v>7131</v>
          </cell>
          <cell r="C1587" t="str">
            <v>PRODUCTOS EN PROCESO DE MANUFACTURA</v>
          </cell>
        </row>
        <row r="1588">
          <cell r="B1588">
            <v>7132</v>
          </cell>
          <cell r="C1588" t="str">
            <v>PRODUCTOS EXTRAÍDOS EN PROCESO DE TRANSFORMACIÓN</v>
          </cell>
        </row>
        <row r="1589">
          <cell r="B1589">
            <v>7133</v>
          </cell>
          <cell r="C1589" t="str">
            <v>PRODUCTOS AGROPECUARIOS Y PISCÍCOLAS EN PROCESO</v>
          </cell>
        </row>
        <row r="1590">
          <cell r="B1590">
            <v>7134</v>
          </cell>
          <cell r="C1590" t="str">
            <v>PRODUCTOS INMUEBLES EN PROCESO</v>
          </cell>
        </row>
        <row r="1591">
          <cell r="B1591">
            <v>7135</v>
          </cell>
          <cell r="C1591" t="str">
            <v>EXISTENCIAS DE SERVICIOS EN PROCESO</v>
          </cell>
        </row>
        <row r="1592">
          <cell r="B1592">
            <v>7138</v>
          </cell>
          <cell r="C1592" t="str">
            <v>OTROS PRODUCTOS EN PROCESO</v>
          </cell>
        </row>
        <row r="1593">
          <cell r="B1593">
            <v>714</v>
          </cell>
          <cell r="C1593" t="str">
            <v>VARIACIÓN DE ENVASES Y EMBALAJES</v>
          </cell>
        </row>
        <row r="1594">
          <cell r="B1594">
            <v>7141</v>
          </cell>
          <cell r="C1594" t="str">
            <v>ENVASES</v>
          </cell>
        </row>
        <row r="1595">
          <cell r="B1595">
            <v>7142</v>
          </cell>
          <cell r="C1595" t="str">
            <v>EMBALAJES</v>
          </cell>
        </row>
        <row r="1596">
          <cell r="B1596">
            <v>715</v>
          </cell>
          <cell r="C1596" t="str">
            <v>VARIACIÓN DE EXISTENCIAS DE SERVICIOS</v>
          </cell>
        </row>
        <row r="1597">
          <cell r="B1597">
            <v>72</v>
          </cell>
          <cell r="C1597" t="str">
            <v>PRODUCCIÓN DE ACTIVO INMOVILIZADO</v>
          </cell>
        </row>
        <row r="1598">
          <cell r="B1598">
            <v>721</v>
          </cell>
          <cell r="C1598" t="str">
            <v>INVERSIONES INMOBILIARIAS</v>
          </cell>
        </row>
        <row r="1599">
          <cell r="B1599">
            <v>7211</v>
          </cell>
          <cell r="C1599" t="str">
            <v>EDIFICACIONES</v>
          </cell>
        </row>
        <row r="1600">
          <cell r="B1600">
            <v>722</v>
          </cell>
          <cell r="C1600" t="str">
            <v>INMUEBLES, MAQUINARIA Y EQUIPO</v>
          </cell>
        </row>
        <row r="1601">
          <cell r="B1601">
            <v>7221</v>
          </cell>
          <cell r="C1601" t="str">
            <v>EDIFICACIONES</v>
          </cell>
        </row>
        <row r="1602">
          <cell r="B1602">
            <v>7222</v>
          </cell>
          <cell r="C1602" t="str">
            <v>MAQUINARIAS Y OTROS EQUIPOS DE EXPLOTACIÓN</v>
          </cell>
        </row>
        <row r="1603">
          <cell r="B1603">
            <v>7223</v>
          </cell>
          <cell r="C1603" t="str">
            <v>EQUIPO DE TRANSPORTE</v>
          </cell>
        </row>
        <row r="1604">
          <cell r="B1604">
            <v>7224</v>
          </cell>
          <cell r="C1604" t="str">
            <v>MUEBLES Y ENSERES</v>
          </cell>
        </row>
        <row r="1605">
          <cell r="B1605">
            <v>7225</v>
          </cell>
          <cell r="C1605" t="str">
            <v>EQUIPOS DIVERSOS</v>
          </cell>
        </row>
        <row r="1606">
          <cell r="B1606">
            <v>7226</v>
          </cell>
          <cell r="C1606" t="str">
            <v>EQUIPO DE COMUNICACIÓN</v>
          </cell>
        </row>
        <row r="1607">
          <cell r="B1607">
            <v>7227</v>
          </cell>
          <cell r="C1607" t="str">
            <v>EQUIPO DE SEGURIDAD</v>
          </cell>
        </row>
        <row r="1608">
          <cell r="B1608">
            <v>7228</v>
          </cell>
          <cell r="C1608" t="str">
            <v>OTROS EQUIPOS</v>
          </cell>
        </row>
        <row r="1609">
          <cell r="B1609">
            <v>723</v>
          </cell>
          <cell r="C1609" t="str">
            <v>INTANGIBLES</v>
          </cell>
        </row>
        <row r="1610">
          <cell r="B1610">
            <v>7231</v>
          </cell>
          <cell r="C1610" t="str">
            <v>PROGRAMAS DE COMPUTADORA (SOFTWARE)</v>
          </cell>
        </row>
        <row r="1611">
          <cell r="B1611">
            <v>7232</v>
          </cell>
          <cell r="C1611" t="str">
            <v>COSTOS DE EXPLORACIÓN Y DESARROLLO</v>
          </cell>
        </row>
        <row r="1612">
          <cell r="B1612">
            <v>7233</v>
          </cell>
          <cell r="C1612" t="str">
            <v>FÓRMULAS, DISEÑOS Y PROTOTIPOS</v>
          </cell>
        </row>
        <row r="1613">
          <cell r="B1613">
            <v>724</v>
          </cell>
          <cell r="C1613" t="str">
            <v>ACTIVOS BIOLÓGICOS</v>
          </cell>
        </row>
        <row r="1614">
          <cell r="B1614">
            <v>7241</v>
          </cell>
          <cell r="C1614" t="str">
            <v>ACTIVOS BIOLÓGICOS EN DESARROLLO DE ORIGEN ANIMAL</v>
          </cell>
        </row>
        <row r="1615">
          <cell r="B1615">
            <v>7242</v>
          </cell>
          <cell r="C1615" t="str">
            <v>ACTIVOS BIOLÓGICOS EN DESARROLLO DE ORIGEN VEGETAL</v>
          </cell>
        </row>
        <row r="1616">
          <cell r="B1616">
            <v>725</v>
          </cell>
          <cell r="C1616" t="str">
            <v>COSTOS DE FINANCIACIÓN CAPITALIZADOS</v>
          </cell>
        </row>
        <row r="1617">
          <cell r="B1617">
            <v>7251</v>
          </cell>
          <cell r="C1617" t="str">
            <v>COSTOS DE FINANCIACIÓN – INVERSIONES INMOBILIARIAS</v>
          </cell>
        </row>
        <row r="1618">
          <cell r="B1618">
            <v>72511</v>
          </cell>
          <cell r="C1618" t="str">
            <v>COSTOS DE FINANCIACIÓN – INVERSIONES INMOBILIARIAS – EDIFICACIONES</v>
          </cell>
        </row>
        <row r="1619">
          <cell r="B1619">
            <v>7252</v>
          </cell>
          <cell r="C1619" t="str">
            <v>COSTOS DE FINANCIACIÓN – INMUEBLES, MAQUINARIA Y EQUIPO</v>
          </cell>
        </row>
        <row r="1620">
          <cell r="B1620">
            <v>72521</v>
          </cell>
          <cell r="C1620" t="str">
            <v>EDIFICACIONES</v>
          </cell>
        </row>
        <row r="1621">
          <cell r="B1621">
            <v>72522</v>
          </cell>
          <cell r="C1621" t="str">
            <v>MAQUINARIAS Y OTROS EQUIPOS DE EXPLOTACIÓN</v>
          </cell>
        </row>
        <row r="1622">
          <cell r="B1622">
            <v>7253</v>
          </cell>
          <cell r="C1622" t="str">
            <v>COSTOS DE FINANCIACIÓN – INTANGIBLES</v>
          </cell>
        </row>
        <row r="1623">
          <cell r="B1623">
            <v>7254</v>
          </cell>
          <cell r="C1623" t="str">
            <v>COSTOS DE FINANCIACIÓN – ACTIVOS BIOLÓGICOS EN DESARROLLO</v>
          </cell>
        </row>
        <row r="1624">
          <cell r="B1624">
            <v>72541</v>
          </cell>
          <cell r="C1624" t="str">
            <v>ACTIVOS BIOLÓGICOS DE ORIGEN ANIMAL</v>
          </cell>
        </row>
        <row r="1625">
          <cell r="B1625">
            <v>72542</v>
          </cell>
          <cell r="C1625" t="str">
            <v>ACTIVOS BIOLÓGICOS DE ORIGEN VEGETAL</v>
          </cell>
        </row>
        <row r="1626">
          <cell r="B1626">
            <v>73</v>
          </cell>
          <cell r="C1626" t="str">
            <v>DESCUENTOS, REBAJAS Y BONIFICACIONES OBTENIDOS</v>
          </cell>
        </row>
        <row r="1627">
          <cell r="B1627">
            <v>731</v>
          </cell>
          <cell r="C1627" t="str">
            <v>DESCUENTOS, REBAJAS Y BONIFICACIONES OBTENIDOS</v>
          </cell>
        </row>
        <row r="1628">
          <cell r="B1628">
            <v>7311</v>
          </cell>
          <cell r="C1628" t="str">
            <v>TERCEROS</v>
          </cell>
        </row>
        <row r="1629">
          <cell r="B1629">
            <v>7312</v>
          </cell>
          <cell r="C1629" t="str">
            <v>RELACIONADAS</v>
          </cell>
        </row>
        <row r="1630">
          <cell r="B1630">
            <v>74</v>
          </cell>
          <cell r="C1630" t="str">
            <v>DESCUENTOS, REBAJAS Y BONIFICACIONES CONCEDIDOS</v>
          </cell>
        </row>
        <row r="1631">
          <cell r="B1631">
            <v>741</v>
          </cell>
          <cell r="C1631" t="str">
            <v>DESCUENTOS, REBAJAS Y BONIFICACIONES CONCEDIDOS</v>
          </cell>
        </row>
        <row r="1632">
          <cell r="B1632">
            <v>7411</v>
          </cell>
          <cell r="C1632" t="str">
            <v>TERCEROS</v>
          </cell>
        </row>
        <row r="1633">
          <cell r="B1633">
            <v>7412</v>
          </cell>
          <cell r="C1633" t="str">
            <v>RELACIONADAS</v>
          </cell>
        </row>
        <row r="1634">
          <cell r="B1634">
            <v>75</v>
          </cell>
          <cell r="C1634" t="str">
            <v>OTROS INGRESOS DE GESTIÓN</v>
          </cell>
        </row>
        <row r="1635">
          <cell r="B1635">
            <v>751</v>
          </cell>
          <cell r="C1635" t="str">
            <v>SERVICIOS EN BENEFICIO DEL PERSONAL</v>
          </cell>
        </row>
        <row r="1636">
          <cell r="B1636">
            <v>752</v>
          </cell>
          <cell r="C1636" t="str">
            <v>COMISIONES Y CORRETAJES</v>
          </cell>
        </row>
        <row r="1637">
          <cell r="B1637">
            <v>753</v>
          </cell>
          <cell r="C1637" t="str">
            <v>REGALÍAS</v>
          </cell>
        </row>
        <row r="1638">
          <cell r="B1638">
            <v>754</v>
          </cell>
          <cell r="C1638" t="str">
            <v>ALQUILERES</v>
          </cell>
        </row>
        <row r="1639">
          <cell r="B1639">
            <v>7541</v>
          </cell>
          <cell r="C1639" t="str">
            <v>TERRENOS</v>
          </cell>
        </row>
        <row r="1640">
          <cell r="B1640">
            <v>7542</v>
          </cell>
          <cell r="C1640" t="str">
            <v>EDIFICACIONES</v>
          </cell>
        </row>
        <row r="1641">
          <cell r="B1641">
            <v>7543</v>
          </cell>
          <cell r="C1641" t="str">
            <v>MAQUINARIAS Y EQUIPOS DE EXPLOTACIÓN</v>
          </cell>
        </row>
        <row r="1642">
          <cell r="B1642">
            <v>7544</v>
          </cell>
          <cell r="C1642" t="str">
            <v>EQUIPO DE TRANSPORTE</v>
          </cell>
        </row>
        <row r="1643">
          <cell r="B1643">
            <v>7545</v>
          </cell>
          <cell r="C1643" t="str">
            <v>EQUIPOS DIVERSOS</v>
          </cell>
        </row>
        <row r="1644">
          <cell r="B1644">
            <v>755</v>
          </cell>
          <cell r="C1644" t="str">
            <v>RECUPERACIÓN DE CUENTAS DE VALUACIÓN</v>
          </cell>
        </row>
        <row r="1645">
          <cell r="B1645">
            <v>7551</v>
          </cell>
          <cell r="C1645" t="str">
            <v>RECUPERACIÓN - CUENTAS DE COBRANZA DUDOSA</v>
          </cell>
        </row>
        <row r="1646">
          <cell r="B1646">
            <v>7552</v>
          </cell>
          <cell r="C1646" t="str">
            <v>RECUPERACIÓN - DESVALORIZACIÓN DE EXISTENCIAS</v>
          </cell>
        </row>
        <row r="1647">
          <cell r="B1647">
            <v>7553</v>
          </cell>
          <cell r="C1647" t="str">
            <v>RECUPERACIÓN – DESVALORIZACIÓN DE INVERSIONES MOBILIARIAS</v>
          </cell>
        </row>
        <row r="1648">
          <cell r="B1648">
            <v>756</v>
          </cell>
          <cell r="C1648" t="str">
            <v>ENAJENACIÓN DE ACTIVOS INMOVILIZADOS</v>
          </cell>
        </row>
        <row r="1649">
          <cell r="B1649">
            <v>7561</v>
          </cell>
          <cell r="C1649" t="str">
            <v>INVERSIONES INMOBILIARIAS</v>
          </cell>
        </row>
        <row r="1650">
          <cell r="B1650">
            <v>7562</v>
          </cell>
          <cell r="C1650" t="str">
            <v>ACTIVOS ADQUIRIDOS EN ARRENDAMIENTO FINANCIERO</v>
          </cell>
        </row>
        <row r="1651">
          <cell r="B1651">
            <v>7563</v>
          </cell>
          <cell r="C1651" t="str">
            <v>INMUEBLES, MAQUINARIA Y EQUIPO</v>
          </cell>
        </row>
        <row r="1652">
          <cell r="B1652">
            <v>7564</v>
          </cell>
          <cell r="C1652" t="str">
            <v>INTANGIBLES</v>
          </cell>
        </row>
        <row r="1653">
          <cell r="B1653">
            <v>7565</v>
          </cell>
          <cell r="C1653" t="str">
            <v>ACTIVOS BIOLÓGICOS</v>
          </cell>
        </row>
        <row r="1654">
          <cell r="B1654">
            <v>757</v>
          </cell>
          <cell r="C1654" t="str">
            <v>RECUPERACIÓN DE DETERIORO DE CUENTAS DE ACTIVOS INMOVILIZADOS</v>
          </cell>
        </row>
        <row r="1655">
          <cell r="B1655">
            <v>759</v>
          </cell>
          <cell r="C1655" t="str">
            <v>OTROS INGRESOS DE GESTIÓN</v>
          </cell>
        </row>
        <row r="1656">
          <cell r="B1656">
            <v>7591</v>
          </cell>
          <cell r="C1656" t="str">
            <v>SUBSIDIOS GUBERNAMENTALES</v>
          </cell>
        </row>
        <row r="1657">
          <cell r="B1657">
            <v>76</v>
          </cell>
          <cell r="C1657" t="str">
            <v>GANANCIA POR MEDICIÓN DE ACTIVOS NO FINANCIEROS AL VALOR RAZONABLE</v>
          </cell>
        </row>
        <row r="1658">
          <cell r="B1658">
            <v>761</v>
          </cell>
          <cell r="C1658" t="str">
            <v>ACTIVO REALIZABLE</v>
          </cell>
        </row>
        <row r="1659">
          <cell r="B1659">
            <v>7611</v>
          </cell>
          <cell r="C1659" t="str">
            <v>MERCADERÍAS</v>
          </cell>
        </row>
        <row r="1660">
          <cell r="B1660">
            <v>7612</v>
          </cell>
          <cell r="C1660" t="str">
            <v>PRODUCTOS EN PROCESO</v>
          </cell>
        </row>
        <row r="1661">
          <cell r="B1661">
            <v>7613</v>
          </cell>
          <cell r="C1661" t="str">
            <v>ACTIVOS NO CORRIENTES MANTENIDOS PARA LA VENTA</v>
          </cell>
        </row>
        <row r="1662">
          <cell r="B1662">
            <v>762</v>
          </cell>
          <cell r="C1662" t="str">
            <v>ACTIVO INMOVILIZADO</v>
          </cell>
        </row>
        <row r="1663">
          <cell r="B1663">
            <v>7621</v>
          </cell>
          <cell r="C1663" t="str">
            <v>INVERSIONES INMOBILIARIAS</v>
          </cell>
        </row>
        <row r="1664">
          <cell r="B1664">
            <v>7622</v>
          </cell>
          <cell r="C1664" t="str">
            <v>ACTIVOS BIOLÓGICOS</v>
          </cell>
        </row>
        <row r="1665">
          <cell r="B1665">
            <v>763</v>
          </cell>
          <cell r="C1665" t="str">
            <v>PARTICIPACIÓN EN LOS RESULTADOS DE SUBSIDIARIAS Y ASOCIADAS BAJO EL MÉTODO DEL VALOR PATRIMONIAL</v>
          </cell>
        </row>
        <row r="1666">
          <cell r="B1666">
            <v>764</v>
          </cell>
          <cell r="C1666" t="str">
            <v>INGRESOS POR PARTICIPACIONES EN NEGOCIOS CONJUNTOS</v>
          </cell>
        </row>
        <row r="1667">
          <cell r="B1667">
            <v>77</v>
          </cell>
          <cell r="C1667" t="str">
            <v>INGRESOS FINANCIEROS</v>
          </cell>
        </row>
        <row r="1668">
          <cell r="B1668">
            <v>771</v>
          </cell>
          <cell r="C1668" t="str">
            <v>GANANCIA POR INSTRUMENTO FINANCIERO DERIVADO</v>
          </cell>
        </row>
        <row r="1669">
          <cell r="B1669">
            <v>772</v>
          </cell>
          <cell r="C1669" t="str">
            <v>RENDIMIENTOS GANADOS</v>
          </cell>
        </row>
        <row r="1670">
          <cell r="B1670">
            <v>7721</v>
          </cell>
          <cell r="C1670" t="str">
            <v>DEPÓSITOS EN INSTITUCIONES FINANCIERAS</v>
          </cell>
        </row>
        <row r="1671">
          <cell r="B1671">
            <v>7722</v>
          </cell>
          <cell r="C1671" t="str">
            <v>CUENTAS POR COBRAR COMERCIALES</v>
          </cell>
        </row>
        <row r="1672">
          <cell r="B1672">
            <v>7723</v>
          </cell>
          <cell r="C1672" t="str">
            <v>PRÉSTAMOS OTORGADOS</v>
          </cell>
        </row>
        <row r="1673">
          <cell r="B1673">
            <v>7724</v>
          </cell>
          <cell r="C1673" t="str">
            <v>INVERSIONES A SER MANTENIDAS HASTA EL VENCIMIENTO</v>
          </cell>
        </row>
        <row r="1674">
          <cell r="B1674">
            <v>7725</v>
          </cell>
          <cell r="C1674" t="str">
            <v>INSTRUMENTOS FINANCIEROS REPRESENTATIVOS DE DERECHO PATRIMONIAL</v>
          </cell>
        </row>
        <row r="1675">
          <cell r="B1675">
            <v>773</v>
          </cell>
          <cell r="C1675" t="str">
            <v>DIVIDENDOS</v>
          </cell>
        </row>
        <row r="1676">
          <cell r="B1676">
            <v>775</v>
          </cell>
          <cell r="C1676" t="str">
            <v>DESCUENTOS OBTENIDOS POR PRONTO PAGO</v>
          </cell>
        </row>
        <row r="1677">
          <cell r="B1677">
            <v>776</v>
          </cell>
          <cell r="C1677" t="str">
            <v>DIFERENCIA EN CAMBIO</v>
          </cell>
        </row>
        <row r="1678">
          <cell r="B1678">
            <v>777</v>
          </cell>
          <cell r="C1678" t="str">
            <v>GANANCIA POR MEDICIÓN DE ACTIVOS Y PASIVOS FINANCIEROS AL VALOR RAZONABLE</v>
          </cell>
        </row>
        <row r="1679">
          <cell r="B1679">
            <v>779</v>
          </cell>
          <cell r="C1679" t="str">
            <v>OTROS INGRESOS FINANCIEROS</v>
          </cell>
        </row>
        <row r="1680">
          <cell r="B1680">
            <v>7792</v>
          </cell>
          <cell r="C1680" t="str">
            <v>INGRESOS FINANCIEROS EN MEDICIÓN A VALOR DESCONTADO</v>
          </cell>
        </row>
        <row r="1681">
          <cell r="B1681">
            <v>78</v>
          </cell>
          <cell r="C1681" t="str">
            <v>CARGAS CUBIERTAS POR PROVISIONES</v>
          </cell>
        </row>
        <row r="1682">
          <cell r="B1682">
            <v>781</v>
          </cell>
          <cell r="C1682" t="str">
            <v>CARGAS CUBIERTAS POR PROVISIONES</v>
          </cell>
        </row>
        <row r="1683">
          <cell r="B1683">
            <v>79</v>
          </cell>
          <cell r="C1683" t="str">
            <v>CARGAS IMPUTABLES A CUENTAS DE COSTOS Y GASTOS</v>
          </cell>
        </row>
        <row r="1684">
          <cell r="B1684">
            <v>7911</v>
          </cell>
          <cell r="C1684" t="str">
            <v>CARGAS IMPUTABLES A CUENTAS DE COSTOS Y GASTOS</v>
          </cell>
        </row>
        <row r="1685">
          <cell r="B1685">
            <v>79111</v>
          </cell>
          <cell r="C1685" t="str">
            <v>COSTOS DE SERVICIO</v>
          </cell>
        </row>
        <row r="1686">
          <cell r="B1686">
            <v>79112</v>
          </cell>
          <cell r="C1686" t="str">
            <v>DIRECTORIO</v>
          </cell>
        </row>
        <row r="1687">
          <cell r="B1687">
            <v>79113</v>
          </cell>
          <cell r="C1687" t="str">
            <v>GERENCIA GENERAL</v>
          </cell>
        </row>
        <row r="1688">
          <cell r="B1688">
            <v>79114</v>
          </cell>
          <cell r="C1688" t="str">
            <v>ADMINISTRACION/CONTABILIDAD</v>
          </cell>
        </row>
        <row r="1689">
          <cell r="B1689">
            <v>79115</v>
          </cell>
          <cell r="C1689" t="str">
            <v>COBRANZA Y FACTURACION</v>
          </cell>
        </row>
        <row r="1690">
          <cell r="B1690">
            <v>792</v>
          </cell>
          <cell r="C1690" t="str">
            <v>GASTOS FINANCIEROS IMPUTABLES A CUENTAS DE EXISTENCIAS</v>
          </cell>
        </row>
        <row r="1691">
          <cell r="B1691">
            <v>80</v>
          </cell>
          <cell r="C1691" t="str">
            <v>MARGEN COMERCIAL</v>
          </cell>
        </row>
        <row r="1692">
          <cell r="B1692">
            <v>801</v>
          </cell>
          <cell r="C1692" t="str">
            <v>MARGEN COMERCIAL</v>
          </cell>
        </row>
        <row r="1693">
          <cell r="B1693">
            <v>81</v>
          </cell>
          <cell r="C1693" t="str">
            <v>PRODUCCIÓN DEL EJERCICIO</v>
          </cell>
        </row>
        <row r="1694">
          <cell r="B1694">
            <v>811</v>
          </cell>
          <cell r="C1694" t="str">
            <v>PRODUCCIÓN DE BIENES</v>
          </cell>
        </row>
        <row r="1695">
          <cell r="B1695">
            <v>812</v>
          </cell>
          <cell r="C1695" t="str">
            <v>PRODUCCIÓN DE SERVICIOS</v>
          </cell>
        </row>
        <row r="1696">
          <cell r="B1696">
            <v>813</v>
          </cell>
          <cell r="C1696" t="str">
            <v>PRODUCCIÓN DE ACTIVO INMOVILIZADO</v>
          </cell>
        </row>
        <row r="1697">
          <cell r="B1697">
            <v>82</v>
          </cell>
          <cell r="C1697" t="str">
            <v>VALOR AGREGADO</v>
          </cell>
        </row>
        <row r="1698">
          <cell r="B1698">
            <v>821</v>
          </cell>
          <cell r="C1698" t="str">
            <v>VALOR AGREGADO</v>
          </cell>
        </row>
        <row r="1699">
          <cell r="B1699">
            <v>83</v>
          </cell>
          <cell r="C1699" t="str">
            <v>EXCEDENTE BRUTO (INSUFICIENCIA BRUTA) DE EXPLOTACIÓN</v>
          </cell>
        </row>
        <row r="1700">
          <cell r="B1700">
            <v>831</v>
          </cell>
          <cell r="C1700" t="str">
            <v>EXCEDENTE BRUTO (INSUFICIENCIA BRUTA) DE EXPLOTACIÓN</v>
          </cell>
        </row>
        <row r="1701">
          <cell r="B1701">
            <v>84</v>
          </cell>
          <cell r="C1701" t="str">
            <v>RESULTADO DE EXPLOTACIÓN</v>
          </cell>
        </row>
        <row r="1702">
          <cell r="B1702">
            <v>841</v>
          </cell>
          <cell r="C1702" t="str">
            <v>RESULTADO DE EXPLOTACIÓN</v>
          </cell>
        </row>
        <row r="1703">
          <cell r="B1703">
            <v>85</v>
          </cell>
          <cell r="C1703" t="str">
            <v>RESULTADO ANTES DE PARTICIPACIONES E IMPUESTOS</v>
          </cell>
        </row>
        <row r="1704">
          <cell r="B1704">
            <v>851</v>
          </cell>
          <cell r="C1704" t="str">
            <v>RESULTADO ANTES DE PARTICIPACIONES E IMPUESTOS</v>
          </cell>
        </row>
        <row r="1705">
          <cell r="B1705">
            <v>87</v>
          </cell>
          <cell r="C1705" t="str">
            <v>PARTICIPACIONES DE LOS TRABAJADORES</v>
          </cell>
        </row>
        <row r="1706">
          <cell r="B1706">
            <v>871</v>
          </cell>
          <cell r="C1706" t="str">
            <v>PARTICIPACIÓN DE LOS TRABAJADORES – CORRIENTE</v>
          </cell>
        </row>
        <row r="1707">
          <cell r="B1707">
            <v>872</v>
          </cell>
          <cell r="C1707" t="str">
            <v>PARTICIPACIÓN DE LOS TRABAJADORES – DIFERIDA</v>
          </cell>
        </row>
        <row r="1708">
          <cell r="B1708">
            <v>88</v>
          </cell>
          <cell r="C1708" t="str">
            <v>IMPUESTO A LA RENTA</v>
          </cell>
        </row>
        <row r="1709">
          <cell r="B1709">
            <v>881</v>
          </cell>
          <cell r="C1709" t="str">
            <v>IMPUESTO A LA RENTA – CORRIENTE</v>
          </cell>
        </row>
        <row r="1710">
          <cell r="B1710">
            <v>882</v>
          </cell>
          <cell r="C1710" t="str">
            <v>IMPUESTO A LA RENTA - DIFERIDO</v>
          </cell>
        </row>
        <row r="1711">
          <cell r="B1711">
            <v>89</v>
          </cell>
          <cell r="C1711" t="str">
            <v>DETERMINACIÓN DEL RESULTADO DEL EJERCICIO</v>
          </cell>
        </row>
        <row r="1712">
          <cell r="B1712">
            <v>891</v>
          </cell>
          <cell r="C1712" t="str">
            <v>UTILIDAD</v>
          </cell>
        </row>
        <row r="1713">
          <cell r="B1713">
            <v>892</v>
          </cell>
          <cell r="C1713" t="str">
            <v>PÉRDIDA</v>
          </cell>
        </row>
        <row r="1714">
          <cell r="B1714">
            <v>94</v>
          </cell>
          <cell r="C1714" t="str">
            <v>GASTOS DE ADMINISTRACION</v>
          </cell>
        </row>
        <row r="1715">
          <cell r="B1715">
            <v>941</v>
          </cell>
          <cell r="C1715" t="str">
            <v xml:space="preserve">VALUACION DE ACTIVOS Y PROVISIONES </v>
          </cell>
        </row>
        <row r="1716">
          <cell r="B1716">
            <v>942</v>
          </cell>
          <cell r="C1716" t="str">
            <v xml:space="preserve">UTILES DE ESCRITORIO </v>
          </cell>
        </row>
        <row r="1717">
          <cell r="B1717">
            <v>943</v>
          </cell>
          <cell r="C1717" t="str">
            <v xml:space="preserve">GASTOS GERENALES </v>
          </cell>
        </row>
        <row r="1718">
          <cell r="B1718">
            <v>94301</v>
          </cell>
          <cell r="C1718" t="str">
            <v>COSUMO DE SUMINISTROS Y MATERIALES</v>
          </cell>
        </row>
        <row r="1719">
          <cell r="C1719" t="str">
            <v>SERVICIOS PRESTADOS POR TERCEROS</v>
          </cell>
        </row>
        <row r="1720">
          <cell r="B1720">
            <v>94302</v>
          </cell>
          <cell r="C1720" t="str">
            <v>COMPRA DE SERVICIO DE SEÑALES</v>
          </cell>
        </row>
        <row r="1721">
          <cell r="B1721">
            <v>94303</v>
          </cell>
          <cell r="C1721" t="str">
            <v>GASTOS POR ENVIO Y TRANSPORTE DE CARGA</v>
          </cell>
        </row>
        <row r="1722">
          <cell r="B1722">
            <v>94304</v>
          </cell>
          <cell r="C1722" t="str">
            <v>GASTOS POR PASAJES</v>
          </cell>
        </row>
        <row r="1723">
          <cell r="B1723">
            <v>94305</v>
          </cell>
          <cell r="C1723" t="str">
            <v>SERVIC. DE COURIER</v>
          </cell>
        </row>
        <row r="1724">
          <cell r="B1724">
            <v>94306</v>
          </cell>
          <cell r="C1724" t="str">
            <v>GASTOS DE ALOJAMIENTO</v>
          </cell>
        </row>
        <row r="1725">
          <cell r="B1725">
            <v>94307</v>
          </cell>
          <cell r="C1725" t="str">
            <v>GASTOS DE ALIMENTACION</v>
          </cell>
        </row>
        <row r="1726">
          <cell r="B1726">
            <v>94308</v>
          </cell>
          <cell r="C1726" t="str">
            <v>SERVIC. CONTABLE Y TRIBUTARIO</v>
          </cell>
        </row>
        <row r="1727">
          <cell r="B1727">
            <v>94309</v>
          </cell>
          <cell r="C1727" t="str">
            <v>SERVIC. JURIDICOS Y NOTARIALES</v>
          </cell>
        </row>
        <row r="1728">
          <cell r="B1728">
            <v>94310</v>
          </cell>
          <cell r="C1728" t="str">
            <v>SERVIC. DE VENTA DE SEÑAL Y COBRANZAS</v>
          </cell>
        </row>
        <row r="1729">
          <cell r="B1729">
            <v>94311</v>
          </cell>
          <cell r="C1729" t="str">
            <v>SERVIC. DE PUBLICACIONES VARIAS</v>
          </cell>
        </row>
        <row r="1730">
          <cell r="B1730">
            <v>94312</v>
          </cell>
          <cell r="C1730" t="str">
            <v>SERVIC. DE REPARTO DE RECIBOS A ABONADOS</v>
          </cell>
        </row>
        <row r="1731">
          <cell r="B1731">
            <v>94313</v>
          </cell>
          <cell r="C1731" t="str">
            <v>SERVIC. DE VIGILANCIA Y GUARDIANIA</v>
          </cell>
        </row>
        <row r="1732">
          <cell r="B1732">
            <v>94314</v>
          </cell>
          <cell r="C1732" t="str">
            <v>SERVIC. DE MANTEMIMIENTO Y INSTALACION DE REDES DE SEÑAL</v>
          </cell>
        </row>
        <row r="1733">
          <cell r="B1733">
            <v>94315</v>
          </cell>
          <cell r="C1733" t="str">
            <v>REPARACION Y MANATENIMIENTO DE INFRAESTRUCTURA</v>
          </cell>
        </row>
        <row r="1734">
          <cell r="B1734">
            <v>94316</v>
          </cell>
          <cell r="C1734" t="str">
            <v>REPARACION Y MANTENIMIENTO DE UNIDAD MOVIL</v>
          </cell>
        </row>
        <row r="1735">
          <cell r="B1735">
            <v>94317</v>
          </cell>
          <cell r="C1735" t="str">
            <v>REPARACION Y MANTENIMIENTO DE EQUIPOS DIVERSOS</v>
          </cell>
        </row>
        <row r="1736">
          <cell r="B1736">
            <v>94318</v>
          </cell>
          <cell r="C1736" t="str">
            <v>GASTOS POR ALQUILER DE LOCAL</v>
          </cell>
        </row>
        <row r="1737">
          <cell r="B1737">
            <v>94319</v>
          </cell>
          <cell r="C1737" t="str">
            <v>GASTOS DE ALQUILER DE POSTERIA</v>
          </cell>
        </row>
        <row r="1738">
          <cell r="B1738">
            <v>94320</v>
          </cell>
          <cell r="C1738" t="str">
            <v>GASTOS POR CONSUMO ELECTRICO</v>
          </cell>
        </row>
        <row r="1739">
          <cell r="B1739">
            <v>94321</v>
          </cell>
          <cell r="C1739" t="str">
            <v>GASTOS PORAGUA POTABLE Y DESAGUE</v>
          </cell>
        </row>
        <row r="1740">
          <cell r="B1740">
            <v>94322</v>
          </cell>
          <cell r="C1740" t="str">
            <v>GASTOS DE TELEFONIA</v>
          </cell>
        </row>
        <row r="1741">
          <cell r="B1741">
            <v>94323</v>
          </cell>
          <cell r="C1741" t="str">
            <v>GASTOS PUBLICITARIOS</v>
          </cell>
        </row>
        <row r="1742">
          <cell r="C1742" t="str">
            <v>CARGAS DIVERSAS DE GESTION</v>
          </cell>
        </row>
        <row r="1743">
          <cell r="B1743">
            <v>94324</v>
          </cell>
          <cell r="C1743" t="str">
            <v>GASTOS DE REGALÍAS, PATENTES Y DERECHOS DE MARCA</v>
          </cell>
        </row>
        <row r="1744">
          <cell r="B1744">
            <v>94325</v>
          </cell>
          <cell r="C1744" t="str">
            <v>GASTOS POR SEGUROS</v>
          </cell>
        </row>
        <row r="1745">
          <cell r="B1745">
            <v>94326</v>
          </cell>
          <cell r="C1745" t="str">
            <v xml:space="preserve">GASTO POR LICENCIAS Y DERECHOS </v>
          </cell>
        </row>
        <row r="1746">
          <cell r="B1746">
            <v>94327</v>
          </cell>
          <cell r="C1746" t="str">
            <v>GASTO POR SUMINISTRO DE CONSUMO Y CORTESIA</v>
          </cell>
        </row>
        <row r="1747">
          <cell r="B1747">
            <v>94328</v>
          </cell>
          <cell r="C1747" t="str">
            <v>GASTO POR UNIFORME Y ENSERES</v>
          </cell>
        </row>
        <row r="1748">
          <cell r="B1748">
            <v>94329</v>
          </cell>
          <cell r="C1748" t="str">
            <v>GASTO POR SUMINISTROS DE MATERIALES Y HERRAMIENTAS</v>
          </cell>
        </row>
        <row r="1749">
          <cell r="B1749">
            <v>94330</v>
          </cell>
          <cell r="C1749" t="str">
            <v>GASTO POR SUMINISTRO DE UTILES PARA OFICINA</v>
          </cell>
        </row>
        <row r="1750">
          <cell r="B1750">
            <v>94331</v>
          </cell>
          <cell r="C1750" t="str">
            <v>GASTO POR SUMINISTRO DE COMBUSTIBLE Y LUBRICANTES</v>
          </cell>
        </row>
        <row r="1751">
          <cell r="B1751">
            <v>94332</v>
          </cell>
          <cell r="C1751" t="str">
            <v>GASTO POR REPUESTOS Y ACCESORIOS DE UNIDADES MOVILES</v>
          </cell>
        </row>
        <row r="1752">
          <cell r="B1752">
            <v>94333</v>
          </cell>
          <cell r="C1752" t="str">
            <v>GASTO POR SUMINISTRO DE IMPRESIÓN</v>
          </cell>
        </row>
        <row r="1753">
          <cell r="B1753">
            <v>94334</v>
          </cell>
          <cell r="C1753" t="str">
            <v>GASTO POR SUMINISTRO DE LIMPIEZA E HIGIENE</v>
          </cell>
        </row>
        <row r="1754">
          <cell r="B1754">
            <v>94335</v>
          </cell>
          <cell r="C1754" t="str">
            <v>GASTOS POR DONACIONES</v>
          </cell>
        </row>
        <row r="1755">
          <cell r="B1755">
            <v>94336</v>
          </cell>
          <cell r="C1755" t="str">
            <v>GASTOS POR MULTAS Y SANCIONES ADMINISTRATIVAS</v>
          </cell>
        </row>
        <row r="1756">
          <cell r="B1756">
            <v>94337</v>
          </cell>
          <cell r="C1756" t="str">
            <v>GASTOS ADMINISTRATIVOS DIVERSOS</v>
          </cell>
        </row>
        <row r="1758">
          <cell r="B1758">
            <v>944</v>
          </cell>
          <cell r="C1758" t="str">
            <v>SUELDOS Y SALARIOS</v>
          </cell>
        </row>
        <row r="1759">
          <cell r="B1759">
            <v>94401</v>
          </cell>
          <cell r="C1759" t="str">
            <v>GASTOS POR SUELDOS Y SALARIOS</v>
          </cell>
        </row>
        <row r="1760">
          <cell r="B1760">
            <v>94402</v>
          </cell>
          <cell r="C1760" t="str">
            <v>GASTOS POR GRATIFICACIONES Y BONIFICACIONES</v>
          </cell>
        </row>
        <row r="1761">
          <cell r="B1761">
            <v>94403</v>
          </cell>
          <cell r="C1761" t="str">
            <v>GASTOS POR COMPENSACIÓN POR TIEMPO DE SERVICIOS</v>
          </cell>
        </row>
        <row r="1762">
          <cell r="B1762">
            <v>94404</v>
          </cell>
          <cell r="C1762" t="str">
            <v xml:space="preserve">GASTOS POR TRIBUTOS ,APORTES DE PENSIONES Y DE SALUD </v>
          </cell>
        </row>
        <row r="1763">
          <cell r="B1763">
            <v>945</v>
          </cell>
          <cell r="C1763" t="str">
            <v xml:space="preserve">CONTRIBUCIONES Y CARGAS SOCIALES DERIVADAS DE LAS REMUNERACIONES </v>
          </cell>
        </row>
        <row r="1764">
          <cell r="B1764">
            <v>946</v>
          </cell>
          <cell r="C1764" t="str">
            <v>DEPRECIACION, AMORTIZACION Y AGOTAMIENTO ACUMULADOS</v>
          </cell>
        </row>
        <row r="1765">
          <cell r="B1765">
            <v>9461</v>
          </cell>
          <cell r="C1765" t="str">
            <v>GASTO POR DEPREC. INMOBILIARIAS</v>
          </cell>
        </row>
        <row r="1766">
          <cell r="B1766">
            <v>9462</v>
          </cell>
          <cell r="C1766" t="str">
            <v>GASTO DEPREC. ACTIVOS ADQUIRIDOS EN ARRENDAMIENTO FINANCIERO</v>
          </cell>
        </row>
        <row r="1767">
          <cell r="B1767">
            <v>9463</v>
          </cell>
          <cell r="C1767" t="str">
            <v xml:space="preserve">GASTO POR DEPREC. INMUEBLES, MAQUINARIA Y EQUIPO </v>
          </cell>
        </row>
        <row r="1768">
          <cell r="B1768">
            <v>9464</v>
          </cell>
          <cell r="C1768" t="str">
            <v xml:space="preserve">GASTO POR AMORT. INTANGIBLES ADQUIRIDOS </v>
          </cell>
        </row>
        <row r="1769">
          <cell r="B1769">
            <v>9465</v>
          </cell>
          <cell r="C1769" t="str">
            <v xml:space="preserve">GASTO POR AMORT. INTANGIBLES GENERADOS INTERNAMENTE </v>
          </cell>
        </row>
        <row r="1770">
          <cell r="B1770">
            <v>9466</v>
          </cell>
          <cell r="C1770" t="str">
            <v>GASTO POR DETERIORO DEL VALOR DE LOS ACTIVOS</v>
          </cell>
        </row>
        <row r="1771">
          <cell r="B1771">
            <v>9467</v>
          </cell>
          <cell r="C1771" t="str">
            <v>GASTO POR DESVALORIZACIÓN DE INVERSIONES INMOBILIARIAS</v>
          </cell>
        </row>
        <row r="1772">
          <cell r="B1772">
            <v>9468</v>
          </cell>
          <cell r="C1772" t="str">
            <v>GASTO POR CUENTAS DE COBRANZA DUDOSA</v>
          </cell>
        </row>
        <row r="1773">
          <cell r="B1773">
            <v>9469</v>
          </cell>
          <cell r="C1773" t="str">
            <v>GASTO POR DESVALORIZACIÓN DE EXISTENCIAS</v>
          </cell>
        </row>
        <row r="1774">
          <cell r="B1774">
            <v>94610</v>
          </cell>
          <cell r="C1774" t="str">
            <v>GASTO POR DESVALORIZACIÓN DE INMUEBLES MAQUINARIA Y EQUIPO</v>
          </cell>
        </row>
        <row r="1775">
          <cell r="B1775">
            <v>94611</v>
          </cell>
          <cell r="C1775" t="str">
            <v>DESVALORIZACIÓN DE INTANGIBLES</v>
          </cell>
        </row>
        <row r="1776">
          <cell r="B1776">
            <v>94612</v>
          </cell>
          <cell r="C1776" t="str">
            <v>GASTO POR PROVISIÓN PARA LITIGIOS</v>
          </cell>
        </row>
        <row r="1777">
          <cell r="B1777">
            <v>94613</v>
          </cell>
          <cell r="C1777" t="str">
            <v>GASTO POR PROVISIÓN PARA REESTRUCTURACIONES</v>
          </cell>
        </row>
        <row r="1778">
          <cell r="B1778">
            <v>94614</v>
          </cell>
          <cell r="C1778" t="str">
            <v>GASTO POR PROVISIÓN PARA PROTECCIÓN Y REMEDIACIÓN DEL MEDIO AMBIENTE</v>
          </cell>
        </row>
        <row r="1779">
          <cell r="B1779">
            <v>94615</v>
          </cell>
          <cell r="C1779" t="str">
            <v>GASTOS POR OTRAS PROVISIONES</v>
          </cell>
        </row>
        <row r="1780">
          <cell r="B1780">
            <v>947</v>
          </cell>
          <cell r="C1780" t="str">
            <v>FRANQUICIAS DEVENGADAS</v>
          </cell>
        </row>
        <row r="1781">
          <cell r="B1781">
            <v>9471</v>
          </cell>
          <cell r="C1781" t="str">
            <v>FRANQUICIAS -DERECHO DE MARCA</v>
          </cell>
        </row>
        <row r="1782">
          <cell r="B1782">
            <v>948</v>
          </cell>
          <cell r="C1782" t="str">
            <v>GASTOS POR INDEMMIZACION DE COMPAÑIAS ASEGURADORAS</v>
          </cell>
        </row>
        <row r="1783">
          <cell r="B1783">
            <v>949</v>
          </cell>
          <cell r="C1783" t="str">
            <v>GASTOS DE POSTVENTA</v>
          </cell>
        </row>
        <row r="1784">
          <cell r="B1784">
            <v>97</v>
          </cell>
          <cell r="C1784" t="str">
            <v>GASTOS FINANCIEROS</v>
          </cell>
        </row>
        <row r="1785">
          <cell r="B1785">
            <v>971</v>
          </cell>
          <cell r="C1785" t="str">
            <v>BANCO DE CREDITO</v>
          </cell>
        </row>
        <row r="1786">
          <cell r="B1786">
            <v>9711</v>
          </cell>
          <cell r="C1786" t="str">
            <v>BC. CREDITO-GASTOS FINACIEROS</v>
          </cell>
        </row>
        <row r="1787">
          <cell r="B1787">
            <v>972</v>
          </cell>
          <cell r="C1787" t="str">
            <v>BANCO CONTINENTAL</v>
          </cell>
        </row>
        <row r="1788">
          <cell r="B1788">
            <v>9721</v>
          </cell>
          <cell r="C1788" t="str">
            <v>BC. CONTINETAL-GASTOS FINACIEROS</v>
          </cell>
        </row>
        <row r="1789">
          <cell r="B1789">
            <v>973</v>
          </cell>
          <cell r="C1789" t="str">
            <v>BANCO SCOTIABANK</v>
          </cell>
        </row>
        <row r="1790">
          <cell r="B1790">
            <v>9731</v>
          </cell>
          <cell r="C1790" t="str">
            <v>BC. SCOTIABANK-GASTOS FINACIEROS</v>
          </cell>
        </row>
        <row r="1791">
          <cell r="B1791">
            <v>974</v>
          </cell>
          <cell r="C1791" t="str">
            <v>BANCO INTERBANK</v>
          </cell>
        </row>
        <row r="1792">
          <cell r="B1792">
            <v>9741</v>
          </cell>
          <cell r="C1792" t="str">
            <v>BC. INTERBANK-GASTOS FINACIEROS</v>
          </cell>
        </row>
      </sheetData>
      <sheetData sheetId="1">
        <row r="8">
          <cell r="I8">
            <v>33</v>
          </cell>
        </row>
        <row r="9">
          <cell r="I9">
            <v>652</v>
          </cell>
        </row>
        <row r="10">
          <cell r="I10">
            <v>6471</v>
          </cell>
        </row>
        <row r="11">
          <cell r="I11">
            <v>5366</v>
          </cell>
        </row>
        <row r="12">
          <cell r="I12">
            <v>27629</v>
          </cell>
        </row>
        <row r="13">
          <cell r="I13">
            <v>1993</v>
          </cell>
        </row>
        <row r="14">
          <cell r="I14">
            <v>10</v>
          </cell>
        </row>
        <row r="15">
          <cell r="I15">
            <v>20</v>
          </cell>
        </row>
        <row r="16">
          <cell r="I16">
            <v>2927.35</v>
          </cell>
        </row>
        <row r="18">
          <cell r="I18">
            <v>356395.03</v>
          </cell>
        </row>
        <row r="19">
          <cell r="I19">
            <v>88151.885600000009</v>
          </cell>
        </row>
        <row r="20">
          <cell r="I20">
            <v>58550</v>
          </cell>
        </row>
        <row r="21">
          <cell r="I21">
            <v>300</v>
          </cell>
        </row>
        <row r="22">
          <cell r="I22">
            <v>911.16</v>
          </cell>
        </row>
        <row r="23">
          <cell r="I23">
            <v>10343.07</v>
          </cell>
        </row>
        <row r="24">
          <cell r="I24">
            <v>2540</v>
          </cell>
        </row>
        <row r="25">
          <cell r="I25">
            <v>149.5</v>
          </cell>
        </row>
        <row r="110">
          <cell r="F110">
            <v>1.45</v>
          </cell>
        </row>
        <row r="111">
          <cell r="F111">
            <v>47.454000000000001</v>
          </cell>
        </row>
        <row r="112">
          <cell r="F112">
            <v>23.462</v>
          </cell>
        </row>
        <row r="113">
          <cell r="F113">
            <v>168.97919999999999</v>
          </cell>
        </row>
        <row r="114">
          <cell r="F114">
            <v>295.78359999999998</v>
          </cell>
        </row>
        <row r="115">
          <cell r="F115">
            <v>899.65719999999999</v>
          </cell>
        </row>
        <row r="128">
          <cell r="I128">
            <v>36546</v>
          </cell>
        </row>
        <row r="129">
          <cell r="I129">
            <v>33</v>
          </cell>
        </row>
        <row r="130">
          <cell r="I130">
            <v>1444</v>
          </cell>
        </row>
        <row r="131">
          <cell r="I131">
            <v>6221</v>
          </cell>
        </row>
        <row r="132">
          <cell r="I132">
            <v>3082</v>
          </cell>
        </row>
        <row r="133">
          <cell r="I133">
            <v>2196</v>
          </cell>
        </row>
        <row r="134">
          <cell r="I134">
            <v>10</v>
          </cell>
        </row>
        <row r="135">
          <cell r="I135">
            <v>20</v>
          </cell>
        </row>
        <row r="137">
          <cell r="I137">
            <v>480076.89</v>
          </cell>
        </row>
        <row r="138">
          <cell r="I138">
            <v>88151.815600000002</v>
          </cell>
        </row>
        <row r="139">
          <cell r="I139">
            <v>33300</v>
          </cell>
        </row>
        <row r="140">
          <cell r="I140">
            <v>300</v>
          </cell>
        </row>
        <row r="141">
          <cell r="I141">
            <v>1105.5999999999999</v>
          </cell>
        </row>
        <row r="142">
          <cell r="I142">
            <v>26</v>
          </cell>
        </row>
        <row r="143">
          <cell r="I143">
            <v>1849.1399999999999</v>
          </cell>
        </row>
        <row r="169">
          <cell r="E169">
            <v>228837.6</v>
          </cell>
        </row>
        <row r="251">
          <cell r="I251">
            <v>15068</v>
          </cell>
        </row>
        <row r="252">
          <cell r="I252">
            <v>33</v>
          </cell>
        </row>
        <row r="253">
          <cell r="I253">
            <v>1444</v>
          </cell>
        </row>
        <row r="254">
          <cell r="I254">
            <v>8473</v>
          </cell>
        </row>
        <row r="255">
          <cell r="I255">
            <v>1753</v>
          </cell>
        </row>
        <row r="256">
          <cell r="I256">
            <v>2229</v>
          </cell>
        </row>
        <row r="257">
          <cell r="I257">
            <v>195</v>
          </cell>
        </row>
        <row r="258">
          <cell r="I258">
            <v>10</v>
          </cell>
        </row>
        <row r="259">
          <cell r="I259">
            <v>20</v>
          </cell>
        </row>
        <row r="260">
          <cell r="I260">
            <v>6462.52</v>
          </cell>
        </row>
        <row r="262">
          <cell r="I262">
            <v>399984.63</v>
          </cell>
        </row>
        <row r="263">
          <cell r="I263">
            <v>64970.271149999986</v>
          </cell>
        </row>
        <row r="264">
          <cell r="I264">
            <v>33750</v>
          </cell>
        </row>
        <row r="265">
          <cell r="I265">
            <v>300</v>
          </cell>
        </row>
        <row r="266">
          <cell r="I266">
            <v>227.64</v>
          </cell>
        </row>
        <row r="267">
          <cell r="I267">
            <v>1169.0999999999999</v>
          </cell>
        </row>
        <row r="268">
          <cell r="I268">
            <v>52</v>
          </cell>
        </row>
        <row r="269">
          <cell r="I269">
            <v>1131.96</v>
          </cell>
        </row>
        <row r="387">
          <cell r="I387">
            <v>33</v>
          </cell>
        </row>
        <row r="388">
          <cell r="I388">
            <v>1444</v>
          </cell>
        </row>
        <row r="389">
          <cell r="I389">
            <v>3324</v>
          </cell>
        </row>
        <row r="390">
          <cell r="I390">
            <v>1776</v>
          </cell>
        </row>
        <row r="391">
          <cell r="I391">
            <v>215</v>
          </cell>
        </row>
        <row r="392">
          <cell r="I392">
            <v>2233</v>
          </cell>
        </row>
        <row r="393">
          <cell r="I393">
            <v>10</v>
          </cell>
        </row>
        <row r="394">
          <cell r="I394">
            <v>20</v>
          </cell>
        </row>
        <row r="395">
          <cell r="I395">
            <v>3255.06</v>
          </cell>
        </row>
        <row r="399">
          <cell r="I399">
            <v>42000</v>
          </cell>
        </row>
        <row r="400">
          <cell r="I400">
            <v>300</v>
          </cell>
        </row>
        <row r="401">
          <cell r="I401">
            <v>811.74</v>
          </cell>
        </row>
        <row r="402">
          <cell r="I402">
            <v>92.19</v>
          </cell>
        </row>
        <row r="403">
          <cell r="I403">
            <v>78.400000000000006</v>
          </cell>
        </row>
        <row r="404">
          <cell r="I404">
            <v>1670.93</v>
          </cell>
        </row>
        <row r="405">
          <cell r="I405">
            <v>386.61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39">
          <cell r="P139">
            <v>6</v>
          </cell>
        </row>
        <row r="140">
          <cell r="P140">
            <v>9.4</v>
          </cell>
        </row>
        <row r="141">
          <cell r="P141">
            <v>405.87</v>
          </cell>
        </row>
        <row r="142">
          <cell r="P142">
            <v>28.8</v>
          </cell>
        </row>
        <row r="143">
          <cell r="P143">
            <v>152</v>
          </cell>
        </row>
        <row r="144">
          <cell r="P144">
            <v>272.2</v>
          </cell>
        </row>
        <row r="145">
          <cell r="P145">
            <v>2331.77</v>
          </cell>
        </row>
        <row r="146">
          <cell r="P146">
            <v>2567.6</v>
          </cell>
        </row>
        <row r="147">
          <cell r="P147">
            <v>2655.82</v>
          </cell>
        </row>
        <row r="150">
          <cell r="N150">
            <v>17.399999999999999</v>
          </cell>
          <cell r="P150">
            <v>17.399999999999999</v>
          </cell>
        </row>
        <row r="151">
          <cell r="N151">
            <v>5377</v>
          </cell>
          <cell r="P151">
            <v>5377</v>
          </cell>
        </row>
        <row r="154">
          <cell r="P154">
            <v>261</v>
          </cell>
        </row>
        <row r="155">
          <cell r="P155">
            <v>30.6</v>
          </cell>
        </row>
        <row r="156">
          <cell r="P156">
            <v>7.5</v>
          </cell>
        </row>
        <row r="157">
          <cell r="Q157">
            <v>220</v>
          </cell>
        </row>
      </sheetData>
      <sheetData sheetId="7">
        <row r="4">
          <cell r="B4">
            <v>7519.85</v>
          </cell>
          <cell r="C4">
            <v>1353.57</v>
          </cell>
          <cell r="D4">
            <v>519479.2</v>
          </cell>
          <cell r="Q4">
            <v>26200.43</v>
          </cell>
        </row>
        <row r="5">
          <cell r="E5">
            <v>465387.04</v>
          </cell>
          <cell r="Q5">
            <v>38073</v>
          </cell>
        </row>
        <row r="6">
          <cell r="E6">
            <v>529676.04</v>
          </cell>
          <cell r="Q6">
            <v>25419</v>
          </cell>
        </row>
        <row r="7">
          <cell r="E7">
            <v>543081.6</v>
          </cell>
          <cell r="Q7">
            <v>9973</v>
          </cell>
        </row>
        <row r="8">
          <cell r="E8">
            <v>540501.64</v>
          </cell>
          <cell r="Q8">
            <v>22457</v>
          </cell>
        </row>
        <row r="9">
          <cell r="D9">
            <v>489072.97</v>
          </cell>
        </row>
        <row r="10">
          <cell r="E10">
            <v>652666.99</v>
          </cell>
        </row>
        <row r="39">
          <cell r="E39">
            <v>220</v>
          </cell>
          <cell r="K39">
            <v>8881.36</v>
          </cell>
          <cell r="L39">
            <v>1598.64</v>
          </cell>
          <cell r="M39">
            <v>1000</v>
          </cell>
          <cell r="T39">
            <v>345</v>
          </cell>
          <cell r="Y39">
            <v>2369.65</v>
          </cell>
          <cell r="Z39">
            <v>426.54</v>
          </cell>
          <cell r="AA39">
            <v>1109</v>
          </cell>
        </row>
        <row r="40">
          <cell r="C40">
            <v>2964.41</v>
          </cell>
          <cell r="D40">
            <v>533.59</v>
          </cell>
          <cell r="K40">
            <v>87855</v>
          </cell>
          <cell r="L40">
            <v>15813.9</v>
          </cell>
          <cell r="T40">
            <v>1720</v>
          </cell>
          <cell r="Y40">
            <v>15217.16</v>
          </cell>
          <cell r="Z40">
            <v>2739.09</v>
          </cell>
        </row>
        <row r="41">
          <cell r="C41">
            <v>6014.06</v>
          </cell>
          <cell r="D41">
            <v>1082.53</v>
          </cell>
          <cell r="K41">
            <v>2344.54</v>
          </cell>
          <cell r="L41">
            <v>422.02</v>
          </cell>
          <cell r="M41">
            <v>5</v>
          </cell>
          <cell r="R41">
            <v>12340.2</v>
          </cell>
          <cell r="S41">
            <v>2221.2399999999998</v>
          </cell>
          <cell r="T41">
            <v>1230</v>
          </cell>
          <cell r="Y41">
            <v>2543.73</v>
          </cell>
          <cell r="Z41">
            <v>457.87</v>
          </cell>
        </row>
        <row r="42">
          <cell r="C42">
            <v>45639.48</v>
          </cell>
          <cell r="D42">
            <v>8215.1</v>
          </cell>
          <cell r="E42">
            <v>11610</v>
          </cell>
          <cell r="M42">
            <v>3870.5</v>
          </cell>
          <cell r="R42">
            <v>53688.29</v>
          </cell>
          <cell r="S42">
            <v>9663.89</v>
          </cell>
          <cell r="AA42">
            <v>8345.6</v>
          </cell>
        </row>
        <row r="43">
          <cell r="C43">
            <v>12839.3</v>
          </cell>
          <cell r="D43">
            <v>2311.0700000000002</v>
          </cell>
          <cell r="E43">
            <v>15</v>
          </cell>
          <cell r="K43">
            <v>40</v>
          </cell>
          <cell r="L43">
            <v>7.2</v>
          </cell>
          <cell r="M43">
            <v>25</v>
          </cell>
          <cell r="R43">
            <v>1942.36</v>
          </cell>
          <cell r="S43">
            <v>349.63</v>
          </cell>
          <cell r="T43">
            <v>72</v>
          </cell>
          <cell r="Y43">
            <v>12.71</v>
          </cell>
          <cell r="Z43">
            <v>2.29</v>
          </cell>
          <cell r="AA43">
            <v>68</v>
          </cell>
        </row>
        <row r="44">
          <cell r="E44">
            <v>1391</v>
          </cell>
          <cell r="K44">
            <v>147.29</v>
          </cell>
          <cell r="L44">
            <v>26.51</v>
          </cell>
          <cell r="M44">
            <v>3346.6</v>
          </cell>
          <cell r="T44">
            <v>3029.5</v>
          </cell>
          <cell r="AA44">
            <v>1350</v>
          </cell>
        </row>
        <row r="45">
          <cell r="C45">
            <v>73.81</v>
          </cell>
          <cell r="D45">
            <v>13.29</v>
          </cell>
          <cell r="E45">
            <v>90</v>
          </cell>
          <cell r="M45">
            <v>510</v>
          </cell>
          <cell r="T45">
            <v>29</v>
          </cell>
          <cell r="Y45">
            <v>262.05</v>
          </cell>
          <cell r="Z45">
            <v>47.17</v>
          </cell>
          <cell r="AA45">
            <v>2717</v>
          </cell>
        </row>
        <row r="46">
          <cell r="E46">
            <v>328</v>
          </cell>
          <cell r="M46">
            <v>1200</v>
          </cell>
          <cell r="T46">
            <v>2449.8000000000002</v>
          </cell>
          <cell r="AA46">
            <v>6910.5</v>
          </cell>
        </row>
        <row r="47">
          <cell r="E47">
            <v>2714.3</v>
          </cell>
          <cell r="K47">
            <v>420</v>
          </cell>
          <cell r="L47">
            <v>75.599999999999994</v>
          </cell>
          <cell r="T47">
            <v>42</v>
          </cell>
          <cell r="AA47">
            <v>2000</v>
          </cell>
        </row>
        <row r="48">
          <cell r="E48">
            <v>2800</v>
          </cell>
          <cell r="K48">
            <v>141216.6</v>
          </cell>
          <cell r="T48">
            <v>2000</v>
          </cell>
          <cell r="AA48">
            <v>41322.75</v>
          </cell>
        </row>
        <row r="49">
          <cell r="C49">
            <v>153079.01999999999</v>
          </cell>
          <cell r="M49">
            <v>26126</v>
          </cell>
          <cell r="R49">
            <v>420</v>
          </cell>
          <cell r="S49">
            <v>75.599999999999994</v>
          </cell>
          <cell r="AA49">
            <v>3905.05</v>
          </cell>
        </row>
        <row r="50">
          <cell r="E50">
            <v>16715.490000000002</v>
          </cell>
          <cell r="K50">
            <v>265.74</v>
          </cell>
          <cell r="L50">
            <v>47.83</v>
          </cell>
          <cell r="M50">
            <v>1693.5</v>
          </cell>
          <cell r="R50">
            <v>124755.72</v>
          </cell>
          <cell r="AA50">
            <v>15000</v>
          </cell>
        </row>
        <row r="51">
          <cell r="C51">
            <v>3236.08</v>
          </cell>
          <cell r="D51">
            <v>582.49</v>
          </cell>
          <cell r="E51">
            <v>1705</v>
          </cell>
          <cell r="M51">
            <v>16900</v>
          </cell>
          <cell r="T51">
            <v>10159.82</v>
          </cell>
          <cell r="AA51">
            <v>15462</v>
          </cell>
        </row>
        <row r="52">
          <cell r="E52">
            <v>16031.5</v>
          </cell>
          <cell r="K52">
            <v>1961.14</v>
          </cell>
          <cell r="L52">
            <v>353.01</v>
          </cell>
          <cell r="T52">
            <v>3541</v>
          </cell>
          <cell r="Y52">
            <v>4069.45</v>
          </cell>
          <cell r="Z52">
            <v>732.5</v>
          </cell>
        </row>
        <row r="53">
          <cell r="C53">
            <v>3385.16</v>
          </cell>
          <cell r="D53">
            <v>609.33000000000004</v>
          </cell>
          <cell r="E53">
            <v>1</v>
          </cell>
          <cell r="M53">
            <v>400</v>
          </cell>
          <cell r="T53">
            <v>39441</v>
          </cell>
          <cell r="AA53">
            <v>3556</v>
          </cell>
        </row>
        <row r="54">
          <cell r="E54">
            <v>1140</v>
          </cell>
          <cell r="K54">
            <v>190</v>
          </cell>
          <cell r="L54">
            <v>34.200000000000003</v>
          </cell>
          <cell r="T54">
            <v>16472</v>
          </cell>
          <cell r="Y54">
            <v>190</v>
          </cell>
          <cell r="Z54">
            <v>34.200000000000003</v>
          </cell>
        </row>
        <row r="55">
          <cell r="C55">
            <v>190</v>
          </cell>
          <cell r="D55">
            <v>34.200000000000003</v>
          </cell>
          <cell r="M55">
            <v>5000</v>
          </cell>
          <cell r="R55">
            <v>2829.53</v>
          </cell>
          <cell r="S55">
            <v>509.31</v>
          </cell>
          <cell r="Y55">
            <v>36912.15</v>
          </cell>
          <cell r="Z55">
            <v>6644.19</v>
          </cell>
        </row>
        <row r="56">
          <cell r="E56">
            <v>3000</v>
          </cell>
          <cell r="K56">
            <v>956.07</v>
          </cell>
          <cell r="L56">
            <v>172.09</v>
          </cell>
          <cell r="M56">
            <v>270</v>
          </cell>
          <cell r="T56">
            <v>1026</v>
          </cell>
          <cell r="Y56">
            <v>46713.16</v>
          </cell>
        </row>
        <row r="57">
          <cell r="C57">
            <v>40.75</v>
          </cell>
          <cell r="D57">
            <v>7.34</v>
          </cell>
          <cell r="E57">
            <v>90</v>
          </cell>
          <cell r="K57">
            <v>293.43</v>
          </cell>
          <cell r="L57">
            <v>52.82</v>
          </cell>
          <cell r="M57">
            <v>7722.3</v>
          </cell>
          <cell r="R57">
            <v>190</v>
          </cell>
          <cell r="S57">
            <v>34.200000000000003</v>
          </cell>
          <cell r="Y57">
            <v>635.58000000000004</v>
          </cell>
          <cell r="Z57">
            <v>114.4</v>
          </cell>
        </row>
        <row r="58">
          <cell r="C58">
            <v>5345.06</v>
          </cell>
          <cell r="D58">
            <v>962.11</v>
          </cell>
          <cell r="E58">
            <v>19975.95</v>
          </cell>
          <cell r="K58">
            <v>44.09</v>
          </cell>
          <cell r="L58">
            <v>7.94</v>
          </cell>
          <cell r="M58">
            <v>1119</v>
          </cell>
          <cell r="T58">
            <v>5000</v>
          </cell>
          <cell r="Y58">
            <v>633.9</v>
          </cell>
          <cell r="Z58">
            <v>114.1</v>
          </cell>
          <cell r="AA58">
            <v>6421.85</v>
          </cell>
        </row>
        <row r="59">
          <cell r="C59">
            <v>838.4</v>
          </cell>
          <cell r="D59">
            <v>150.91</v>
          </cell>
          <cell r="E59">
            <v>2313</v>
          </cell>
          <cell r="M59">
            <v>150</v>
          </cell>
          <cell r="R59">
            <v>465.27</v>
          </cell>
          <cell r="S59">
            <v>83.75</v>
          </cell>
          <cell r="AA59">
            <v>300</v>
          </cell>
        </row>
        <row r="60">
          <cell r="E60">
            <v>290.3</v>
          </cell>
          <cell r="L60">
            <v>44030.759999999995</v>
          </cell>
          <cell r="R60">
            <v>252.54</v>
          </cell>
          <cell r="S60">
            <v>45.46</v>
          </cell>
          <cell r="T60">
            <v>12363.43</v>
          </cell>
          <cell r="Y60">
            <v>13.06</v>
          </cell>
          <cell r="Z60">
            <v>2.35</v>
          </cell>
          <cell r="AA60">
            <v>3211.7</v>
          </cell>
        </row>
        <row r="61">
          <cell r="R61">
            <v>21.88</v>
          </cell>
          <cell r="S61">
            <v>3.94</v>
          </cell>
          <cell r="T61">
            <v>582</v>
          </cell>
          <cell r="Z61">
            <v>19722.699999999997</v>
          </cell>
        </row>
        <row r="62">
          <cell r="T62">
            <v>150</v>
          </cell>
        </row>
        <row r="63">
          <cell r="D63">
            <v>42055.96</v>
          </cell>
          <cell r="F63">
            <v>263</v>
          </cell>
          <cell r="S63">
            <v>35444.019999999997</v>
          </cell>
        </row>
        <row r="66">
          <cell r="T66">
            <v>14800</v>
          </cell>
        </row>
        <row r="67">
          <cell r="E67">
            <v>628</v>
          </cell>
          <cell r="K67">
            <v>253.39</v>
          </cell>
          <cell r="L67">
            <v>45.61</v>
          </cell>
          <cell r="T67">
            <v>7060</v>
          </cell>
        </row>
        <row r="68">
          <cell r="C68">
            <v>57214.98</v>
          </cell>
          <cell r="D68">
            <v>10298.709999999999</v>
          </cell>
          <cell r="K68">
            <v>25201.87</v>
          </cell>
          <cell r="L68">
            <v>4536.34</v>
          </cell>
          <cell r="R68">
            <v>45057.14</v>
          </cell>
          <cell r="S68">
            <v>8110.29</v>
          </cell>
        </row>
        <row r="69">
          <cell r="C69">
            <v>2924.59</v>
          </cell>
          <cell r="D69">
            <v>526.42999999999995</v>
          </cell>
          <cell r="E69">
            <v>100</v>
          </cell>
          <cell r="K69">
            <v>1118.6500000000001</v>
          </cell>
          <cell r="L69">
            <v>201.36</v>
          </cell>
          <cell r="M69">
            <v>20</v>
          </cell>
          <cell r="R69">
            <v>1897.46</v>
          </cell>
          <cell r="S69">
            <v>341.54</v>
          </cell>
        </row>
        <row r="70">
          <cell r="E70">
            <v>3353.5</v>
          </cell>
          <cell r="M70">
            <v>2389</v>
          </cell>
          <cell r="T70">
            <v>4963</v>
          </cell>
        </row>
        <row r="71">
          <cell r="E71">
            <v>90</v>
          </cell>
          <cell r="K71">
            <v>71.349999999999994</v>
          </cell>
          <cell r="L71">
            <v>12.84</v>
          </cell>
          <cell r="M71">
            <v>45.2</v>
          </cell>
          <cell r="R71">
            <v>39.71</v>
          </cell>
          <cell r="S71">
            <v>7.15</v>
          </cell>
          <cell r="T71">
            <v>58</v>
          </cell>
        </row>
        <row r="72">
          <cell r="C72">
            <v>1170.3499999999999</v>
          </cell>
          <cell r="D72">
            <v>210.66</v>
          </cell>
          <cell r="E72">
            <v>33.979999999999997</v>
          </cell>
          <cell r="M72">
            <v>2378.3000000000002</v>
          </cell>
          <cell r="R72">
            <v>179.66</v>
          </cell>
          <cell r="S72">
            <v>32.340000000000003</v>
          </cell>
          <cell r="T72">
            <v>450</v>
          </cell>
        </row>
        <row r="73">
          <cell r="C73">
            <v>284.51</v>
          </cell>
          <cell r="D73">
            <v>51.21</v>
          </cell>
          <cell r="E73">
            <v>3209.18</v>
          </cell>
          <cell r="M73">
            <v>950</v>
          </cell>
          <cell r="T73">
            <v>4592.8</v>
          </cell>
        </row>
        <row r="74">
          <cell r="E74">
            <v>2000</v>
          </cell>
          <cell r="M74">
            <v>2400</v>
          </cell>
          <cell r="T74">
            <v>2000</v>
          </cell>
        </row>
        <row r="75">
          <cell r="C75">
            <v>9571.7900000000009</v>
          </cell>
          <cell r="D75">
            <v>1722.92</v>
          </cell>
          <cell r="K75">
            <v>55406.67</v>
          </cell>
          <cell r="T75">
            <v>21131.1</v>
          </cell>
        </row>
        <row r="76">
          <cell r="C76">
            <v>211518.8</v>
          </cell>
          <cell r="K76">
            <v>279.66000000000003</v>
          </cell>
          <cell r="L76">
            <v>50.34</v>
          </cell>
          <cell r="M76">
            <v>15172.5</v>
          </cell>
          <cell r="T76">
            <v>1398</v>
          </cell>
        </row>
        <row r="77">
          <cell r="C77">
            <v>271.19</v>
          </cell>
          <cell r="D77">
            <v>48.81</v>
          </cell>
          <cell r="E77">
            <v>5342.3</v>
          </cell>
          <cell r="M77">
            <v>1179.5899999999999</v>
          </cell>
          <cell r="T77">
            <v>25000</v>
          </cell>
        </row>
        <row r="78">
          <cell r="C78">
            <v>405.19</v>
          </cell>
          <cell r="D78">
            <v>72.94</v>
          </cell>
          <cell r="E78">
            <v>5717.32</v>
          </cell>
          <cell r="M78">
            <v>25000</v>
          </cell>
          <cell r="T78">
            <v>4847</v>
          </cell>
        </row>
        <row r="79">
          <cell r="E79">
            <v>54144</v>
          </cell>
          <cell r="K79">
            <v>2702.46</v>
          </cell>
          <cell r="L79">
            <v>486.44</v>
          </cell>
          <cell r="R79">
            <v>456.48</v>
          </cell>
          <cell r="S79">
            <v>82.17</v>
          </cell>
        </row>
        <row r="80">
          <cell r="C80">
            <v>2177.25</v>
          </cell>
          <cell r="D80">
            <v>391.92</v>
          </cell>
          <cell r="E80">
            <v>1</v>
          </cell>
          <cell r="M80">
            <v>1100</v>
          </cell>
          <cell r="T80">
            <v>4494</v>
          </cell>
        </row>
        <row r="81">
          <cell r="E81">
            <v>1197.2</v>
          </cell>
          <cell r="K81">
            <v>190</v>
          </cell>
          <cell r="L81">
            <v>34.200000000000003</v>
          </cell>
          <cell r="R81">
            <v>190</v>
          </cell>
          <cell r="S81">
            <v>34.200000000000003</v>
          </cell>
        </row>
        <row r="82">
          <cell r="C82">
            <v>190</v>
          </cell>
          <cell r="D82">
            <v>34.200000000000003</v>
          </cell>
          <cell r="K82">
            <v>544.46</v>
          </cell>
          <cell r="L82">
            <v>98</v>
          </cell>
          <cell r="T82">
            <v>5000</v>
          </cell>
        </row>
        <row r="83">
          <cell r="E83">
            <v>5000</v>
          </cell>
          <cell r="K83">
            <v>588.07000000000005</v>
          </cell>
          <cell r="L83">
            <v>105.85</v>
          </cell>
          <cell r="M83">
            <v>15517.41</v>
          </cell>
          <cell r="R83">
            <v>110.17</v>
          </cell>
          <cell r="S83">
            <v>19.829999999999998</v>
          </cell>
        </row>
        <row r="84">
          <cell r="C84">
            <v>1358.02</v>
          </cell>
          <cell r="D84">
            <v>244.45</v>
          </cell>
          <cell r="K84">
            <v>56.56</v>
          </cell>
          <cell r="L84">
            <v>10.18</v>
          </cell>
          <cell r="M84">
            <v>646</v>
          </cell>
          <cell r="R84">
            <v>279.66000000000003</v>
          </cell>
          <cell r="S84">
            <v>50.34</v>
          </cell>
          <cell r="T84">
            <v>16297.4</v>
          </cell>
        </row>
        <row r="85">
          <cell r="C85">
            <v>1490.81</v>
          </cell>
          <cell r="D85">
            <v>268.35000000000002</v>
          </cell>
          <cell r="E85">
            <v>13428.3</v>
          </cell>
          <cell r="M85">
            <v>150</v>
          </cell>
          <cell r="R85">
            <v>303.23</v>
          </cell>
          <cell r="S85">
            <v>54.58</v>
          </cell>
          <cell r="T85">
            <v>557</v>
          </cell>
        </row>
        <row r="86">
          <cell r="C86">
            <v>148.41999999999999</v>
          </cell>
          <cell r="D86">
            <v>26.73</v>
          </cell>
          <cell r="E86">
            <v>2985.17</v>
          </cell>
          <cell r="L86">
            <v>15554.160000000002</v>
          </cell>
          <cell r="S86">
            <v>8732.44</v>
          </cell>
        </row>
        <row r="87">
          <cell r="E87">
            <v>150</v>
          </cell>
        </row>
        <row r="88">
          <cell r="D88">
            <v>51970.329999999994</v>
          </cell>
        </row>
        <row r="188">
          <cell r="N188">
            <v>17207</v>
          </cell>
        </row>
        <row r="189">
          <cell r="N189">
            <v>17548</v>
          </cell>
        </row>
        <row r="191">
          <cell r="N191">
            <v>1626</v>
          </cell>
        </row>
        <row r="192">
          <cell r="N192">
            <v>2522</v>
          </cell>
        </row>
        <row r="193">
          <cell r="N193">
            <v>10</v>
          </cell>
        </row>
        <row r="194">
          <cell r="N194">
            <v>24</v>
          </cell>
        </row>
        <row r="195">
          <cell r="N195">
            <v>33</v>
          </cell>
        </row>
        <row r="197">
          <cell r="N197">
            <v>2211</v>
          </cell>
        </row>
        <row r="198">
          <cell r="N198">
            <v>7485</v>
          </cell>
        </row>
        <row r="200">
          <cell r="N200">
            <v>215</v>
          </cell>
        </row>
        <row r="202">
          <cell r="N202">
            <v>26</v>
          </cell>
        </row>
        <row r="209">
          <cell r="N209">
            <v>215</v>
          </cell>
        </row>
        <row r="211">
          <cell r="N211">
            <v>1625.8200000000002</v>
          </cell>
        </row>
        <row r="212">
          <cell r="N212">
            <v>2585.3634000000002</v>
          </cell>
        </row>
        <row r="213">
          <cell r="N213">
            <v>23.573849999999997</v>
          </cell>
        </row>
        <row r="214">
          <cell r="N214">
            <v>10</v>
          </cell>
        </row>
        <row r="215">
          <cell r="N215">
            <v>33</v>
          </cell>
        </row>
        <row r="217">
          <cell r="N217">
            <v>6825</v>
          </cell>
        </row>
        <row r="219">
          <cell r="N219">
            <v>1735</v>
          </cell>
        </row>
        <row r="221">
          <cell r="N221">
            <v>17458</v>
          </cell>
        </row>
        <row r="225">
          <cell r="N225">
            <v>215</v>
          </cell>
        </row>
        <row r="228">
          <cell r="N228">
            <v>15797</v>
          </cell>
        </row>
        <row r="229">
          <cell r="N229">
            <v>17762</v>
          </cell>
        </row>
        <row r="231">
          <cell r="N231">
            <v>1626</v>
          </cell>
        </row>
        <row r="232">
          <cell r="N232">
            <v>2647</v>
          </cell>
        </row>
        <row r="233">
          <cell r="N233">
            <v>23</v>
          </cell>
        </row>
        <row r="234">
          <cell r="N234">
            <v>10</v>
          </cell>
        </row>
        <row r="235">
          <cell r="N235">
            <v>98</v>
          </cell>
        </row>
        <row r="236">
          <cell r="N236">
            <v>33</v>
          </cell>
        </row>
        <row r="418">
          <cell r="F418">
            <v>3756.22</v>
          </cell>
        </row>
        <row r="422">
          <cell r="F422">
            <v>3715.84</v>
          </cell>
        </row>
      </sheetData>
      <sheetData sheetId="8">
        <row r="425">
          <cell r="I425">
            <v>228837.60000000036</v>
          </cell>
          <cell r="J425">
            <v>70121.020410000026</v>
          </cell>
        </row>
      </sheetData>
      <sheetData sheetId="9">
        <row r="22">
          <cell r="G22">
            <v>24336.654999999999</v>
          </cell>
        </row>
        <row r="23">
          <cell r="G23">
            <v>129.14916666666667</v>
          </cell>
        </row>
        <row r="24">
          <cell r="G24">
            <v>64.574583333333337</v>
          </cell>
        </row>
        <row r="25">
          <cell r="G25">
            <v>11.623425000000001</v>
          </cell>
        </row>
        <row r="26">
          <cell r="G26">
            <v>75.337013888888876</v>
          </cell>
        </row>
        <row r="27">
          <cell r="G27">
            <v>2196.1106625000002</v>
          </cell>
        </row>
        <row r="28">
          <cell r="G28">
            <v>19.928849999999997</v>
          </cell>
        </row>
        <row r="29">
          <cell r="H29">
            <v>1443.9</v>
          </cell>
        </row>
        <row r="30">
          <cell r="H30">
            <v>2196.1106625000002</v>
          </cell>
        </row>
        <row r="31">
          <cell r="H31">
            <v>19.928849999999997</v>
          </cell>
        </row>
        <row r="32">
          <cell r="H32">
            <v>10</v>
          </cell>
        </row>
        <row r="33">
          <cell r="H33">
            <v>3202.8860048750003</v>
          </cell>
        </row>
        <row r="34">
          <cell r="H34">
            <v>19688.41</v>
          </cell>
        </row>
        <row r="35">
          <cell r="H35">
            <v>129.14916666666667</v>
          </cell>
        </row>
        <row r="36">
          <cell r="H36">
            <v>56.03</v>
          </cell>
        </row>
        <row r="37">
          <cell r="H37">
            <v>75.337013888888876</v>
          </cell>
        </row>
        <row r="38">
          <cell r="H38">
            <v>11.623425000000001</v>
          </cell>
        </row>
        <row r="66">
          <cell r="G66">
            <v>24767.919999999998</v>
          </cell>
        </row>
        <row r="67">
          <cell r="G67">
            <v>163.26666666666668</v>
          </cell>
        </row>
        <row r="68">
          <cell r="G68">
            <v>81.63333333333334</v>
          </cell>
        </row>
        <row r="69">
          <cell r="G69">
            <v>14.694000000000001</v>
          </cell>
        </row>
        <row r="70">
          <cell r="G70">
            <v>95.238888888888894</v>
          </cell>
        </row>
        <row r="71">
          <cell r="G71">
            <v>2236.4598000000001</v>
          </cell>
        </row>
        <row r="72">
          <cell r="G72">
            <v>19.928849999999997</v>
          </cell>
        </row>
        <row r="73">
          <cell r="H73">
            <v>1443.9</v>
          </cell>
        </row>
        <row r="74">
          <cell r="H74">
            <v>2236.4598000000001</v>
          </cell>
        </row>
        <row r="75">
          <cell r="H75">
            <v>19.928849999999997</v>
          </cell>
        </row>
        <row r="76">
          <cell r="H76">
            <v>10</v>
          </cell>
        </row>
        <row r="77">
          <cell r="H77">
            <v>3259.5625249999998</v>
          </cell>
        </row>
        <row r="78">
          <cell r="H78">
            <v>20065.259999999998</v>
          </cell>
        </row>
        <row r="79">
          <cell r="H79">
            <v>163.26666666666668</v>
          </cell>
        </row>
        <row r="80">
          <cell r="H80">
            <v>70.83</v>
          </cell>
        </row>
        <row r="81">
          <cell r="H81">
            <v>95.238888888888894</v>
          </cell>
        </row>
        <row r="82">
          <cell r="H82">
            <v>14.694000000000001</v>
          </cell>
        </row>
        <row r="104">
          <cell r="G104">
            <v>24700.359999999997</v>
          </cell>
        </row>
        <row r="107">
          <cell r="G107">
            <v>759.57</v>
          </cell>
        </row>
        <row r="109">
          <cell r="G109">
            <v>2223.0324000000001</v>
          </cell>
        </row>
        <row r="110">
          <cell r="G110">
            <v>19.928849999999997</v>
          </cell>
        </row>
        <row r="111">
          <cell r="H111">
            <v>1443.9</v>
          </cell>
        </row>
        <row r="112">
          <cell r="H112">
            <v>2223.0324000000001</v>
          </cell>
        </row>
        <row r="113">
          <cell r="H113">
            <v>19.928849999999997</v>
          </cell>
        </row>
        <row r="114">
          <cell r="H114">
            <v>10</v>
          </cell>
        </row>
        <row r="115">
          <cell r="H115">
            <v>3239.5815470000002</v>
          </cell>
        </row>
        <row r="116">
          <cell r="H116">
            <v>20006.88</v>
          </cell>
        </row>
        <row r="120">
          <cell r="H120">
            <v>759.57</v>
          </cell>
        </row>
        <row r="149">
          <cell r="G149">
            <v>28027.819999999996</v>
          </cell>
        </row>
        <row r="152">
          <cell r="G152">
            <v>700</v>
          </cell>
        </row>
        <row r="154">
          <cell r="G154">
            <v>2522.5038000000004</v>
          </cell>
        </row>
        <row r="155">
          <cell r="G155">
            <v>23.843849999999996</v>
          </cell>
        </row>
        <row r="156">
          <cell r="H156">
            <v>1625.8235833333333</v>
          </cell>
        </row>
        <row r="157">
          <cell r="H157">
            <v>2522.5038000000004</v>
          </cell>
        </row>
        <row r="158">
          <cell r="H158">
            <v>23.843849999999996</v>
          </cell>
        </row>
        <row r="159">
          <cell r="H159">
            <v>10</v>
          </cell>
        </row>
        <row r="160">
          <cell r="H160">
            <v>3665.736778</v>
          </cell>
        </row>
        <row r="161">
          <cell r="H161">
            <v>22726.26</v>
          </cell>
        </row>
        <row r="165">
          <cell r="H165">
            <v>700</v>
          </cell>
        </row>
        <row r="194">
          <cell r="G194">
            <v>28563.499999999996</v>
          </cell>
        </row>
        <row r="195">
          <cell r="G195">
            <v>325.52</v>
          </cell>
        </row>
        <row r="196">
          <cell r="G196">
            <v>162.76</v>
          </cell>
        </row>
        <row r="197">
          <cell r="G197">
            <v>729.29679999999996</v>
          </cell>
        </row>
        <row r="198">
          <cell r="G198">
            <v>8915.9716666666682</v>
          </cell>
        </row>
        <row r="199">
          <cell r="G199">
            <v>2585.3634000000002</v>
          </cell>
        </row>
        <row r="200">
          <cell r="G200">
            <v>23.573849999999997</v>
          </cell>
        </row>
        <row r="201">
          <cell r="H201">
            <v>1625.8200000000002</v>
          </cell>
        </row>
        <row r="202">
          <cell r="H202">
            <v>2585.3634000000002</v>
          </cell>
        </row>
        <row r="203">
          <cell r="H203">
            <v>23.573849999999997</v>
          </cell>
        </row>
        <row r="204">
          <cell r="H204">
            <v>10</v>
          </cell>
        </row>
        <row r="205">
          <cell r="H205">
            <v>3756.2060020000004</v>
          </cell>
        </row>
        <row r="206">
          <cell r="H206">
            <v>23192.51</v>
          </cell>
        </row>
        <row r="207">
          <cell r="H207">
            <v>325.52</v>
          </cell>
        </row>
        <row r="208">
          <cell r="H208">
            <v>141.72</v>
          </cell>
        </row>
        <row r="209">
          <cell r="H209">
            <v>8915.9716666666682</v>
          </cell>
        </row>
        <row r="210">
          <cell r="H210">
            <v>729.29679999999996</v>
          </cell>
        </row>
        <row r="240">
          <cell r="G240">
            <v>28832</v>
          </cell>
        </row>
        <row r="241">
          <cell r="G241">
            <v>767.72500000000002</v>
          </cell>
        </row>
        <row r="242">
          <cell r="G242">
            <v>383.85750000000002</v>
          </cell>
        </row>
        <row r="243">
          <cell r="G243">
            <v>769.09114999999997</v>
          </cell>
        </row>
        <row r="244">
          <cell r="G244">
            <v>179.06569444444443</v>
          </cell>
        </row>
        <row r="245">
          <cell r="G245">
            <v>2646.9501750000004</v>
          </cell>
        </row>
        <row r="246">
          <cell r="G246">
            <v>23.393849999999997</v>
          </cell>
        </row>
        <row r="247">
          <cell r="H247">
            <v>1625.8200000000002</v>
          </cell>
        </row>
        <row r="248">
          <cell r="H248">
            <v>2646.9501750000004</v>
          </cell>
        </row>
        <row r="249">
          <cell r="H249">
            <v>97.5</v>
          </cell>
        </row>
        <row r="250">
          <cell r="H250">
            <v>23.393849999999997</v>
          </cell>
        </row>
        <row r="251">
          <cell r="H251">
            <v>10</v>
          </cell>
        </row>
        <row r="252">
          <cell r="H252">
            <v>3714.5551712500001</v>
          </cell>
        </row>
        <row r="253">
          <cell r="H253">
            <v>23434.65</v>
          </cell>
        </row>
        <row r="254">
          <cell r="H254">
            <v>767.72500000000002</v>
          </cell>
        </row>
        <row r="255">
          <cell r="H255">
            <v>333.33</v>
          </cell>
        </row>
        <row r="256">
          <cell r="H256">
            <v>179.06569444444443</v>
          </cell>
        </row>
        <row r="257">
          <cell r="H257">
            <v>769.09114999999997</v>
          </cell>
        </row>
        <row r="286">
          <cell r="I286">
            <v>28599.789999999997</v>
          </cell>
        </row>
        <row r="287">
          <cell r="I287">
            <v>20135.078333333331</v>
          </cell>
        </row>
        <row r="288">
          <cell r="I288">
            <v>1696.7716666666668</v>
          </cell>
        </row>
        <row r="289">
          <cell r="I289">
            <v>2478.37</v>
          </cell>
        </row>
        <row r="290">
          <cell r="I290">
            <v>656.99958333333336</v>
          </cell>
        </row>
        <row r="291">
          <cell r="I291">
            <v>2726.6905500000003</v>
          </cell>
        </row>
        <row r="292">
          <cell r="I292">
            <v>24.833849999999998</v>
          </cell>
        </row>
        <row r="293">
          <cell r="J293">
            <v>1625.8200000000002</v>
          </cell>
        </row>
        <row r="294">
          <cell r="J294">
            <v>2726.6905500000003</v>
          </cell>
        </row>
        <row r="295">
          <cell r="J295">
            <v>97.5</v>
          </cell>
        </row>
        <row r="296">
          <cell r="J296">
            <v>24.833849999999998</v>
          </cell>
        </row>
        <row r="297">
          <cell r="J297">
            <v>10</v>
          </cell>
        </row>
        <row r="298">
          <cell r="J298">
            <v>3855.4349340000008</v>
          </cell>
        </row>
        <row r="299">
          <cell r="J299">
            <v>23231.9</v>
          </cell>
        </row>
        <row r="300">
          <cell r="J300">
            <v>20135.078333333331</v>
          </cell>
        </row>
        <row r="301">
          <cell r="J301">
            <v>1475.91</v>
          </cell>
        </row>
        <row r="302">
          <cell r="J302">
            <v>656.99958333333336</v>
          </cell>
        </row>
        <row r="303">
          <cell r="J303">
            <v>2478.37</v>
          </cell>
        </row>
      </sheetData>
      <sheetData sheetId="10">
        <row r="315">
          <cell r="K315">
            <v>153079.01999999999</v>
          </cell>
        </row>
        <row r="316">
          <cell r="K316">
            <v>15165.37</v>
          </cell>
        </row>
        <row r="317">
          <cell r="K317">
            <v>1391</v>
          </cell>
        </row>
        <row r="318">
          <cell r="K318">
            <v>177.1</v>
          </cell>
        </row>
        <row r="319">
          <cell r="K319">
            <v>328</v>
          </cell>
        </row>
        <row r="320">
          <cell r="K320">
            <v>2714.3</v>
          </cell>
        </row>
        <row r="321">
          <cell r="K321">
            <v>2800</v>
          </cell>
        </row>
        <row r="322">
          <cell r="K322">
            <v>235</v>
          </cell>
        </row>
        <row r="323">
          <cell r="K323">
            <v>10257.48</v>
          </cell>
        </row>
        <row r="324">
          <cell r="K324">
            <v>224.2</v>
          </cell>
        </row>
        <row r="325">
          <cell r="K325">
            <v>1125</v>
          </cell>
        </row>
        <row r="326">
          <cell r="K326">
            <v>3812</v>
          </cell>
        </row>
        <row r="327">
          <cell r="K327">
            <v>4521</v>
          </cell>
        </row>
        <row r="328">
          <cell r="K328">
            <v>2</v>
          </cell>
        </row>
        <row r="329">
          <cell r="K329">
            <v>5022.07</v>
          </cell>
        </row>
        <row r="330">
          <cell r="K330">
            <v>499.5</v>
          </cell>
        </row>
        <row r="331">
          <cell r="K331">
            <v>16031.5</v>
          </cell>
        </row>
        <row r="332">
          <cell r="K332">
            <v>3995.49</v>
          </cell>
        </row>
        <row r="333">
          <cell r="K333">
            <v>1140</v>
          </cell>
        </row>
        <row r="334">
          <cell r="K334">
            <v>138.09</v>
          </cell>
        </row>
        <row r="335">
          <cell r="K335">
            <v>26283.119999999999</v>
          </cell>
        </row>
        <row r="336">
          <cell r="K336">
            <v>42</v>
          </cell>
        </row>
        <row r="337">
          <cell r="K337">
            <v>290.3</v>
          </cell>
        </row>
        <row r="338">
          <cell r="K338">
            <v>3025.31</v>
          </cell>
        </row>
        <row r="674">
          <cell r="K674">
            <v>222813.51</v>
          </cell>
        </row>
        <row r="675">
          <cell r="K675">
            <v>3551.02</v>
          </cell>
        </row>
        <row r="676">
          <cell r="K676">
            <v>3353.5</v>
          </cell>
        </row>
        <row r="677">
          <cell r="K677">
            <v>90</v>
          </cell>
        </row>
        <row r="678">
          <cell r="K678">
            <v>1414.99</v>
          </cell>
        </row>
        <row r="679">
          <cell r="K679">
            <v>3544.9</v>
          </cell>
        </row>
        <row r="680">
          <cell r="K680">
            <v>2000</v>
          </cell>
        </row>
        <row r="681">
          <cell r="K681">
            <v>1090</v>
          </cell>
        </row>
        <row r="682">
          <cell r="K682">
            <v>3192.3</v>
          </cell>
        </row>
        <row r="683">
          <cell r="K683">
            <v>224.2</v>
          </cell>
        </row>
        <row r="684">
          <cell r="K684">
            <v>5000</v>
          </cell>
        </row>
        <row r="685">
          <cell r="K685">
            <v>1970</v>
          </cell>
        </row>
        <row r="686">
          <cell r="K686">
            <v>5145.45</v>
          </cell>
        </row>
        <row r="687">
          <cell r="K687">
            <v>1550</v>
          </cell>
        </row>
        <row r="688">
          <cell r="K688">
            <v>50000</v>
          </cell>
        </row>
        <row r="689">
          <cell r="K689">
            <v>4144</v>
          </cell>
        </row>
        <row r="690">
          <cell r="K690">
            <v>2570.16</v>
          </cell>
        </row>
        <row r="691">
          <cell r="K691">
            <v>1197.2</v>
          </cell>
        </row>
        <row r="692">
          <cell r="K692">
            <v>1602.47</v>
          </cell>
        </row>
        <row r="693">
          <cell r="K693">
            <v>29</v>
          </cell>
        </row>
        <row r="694">
          <cell r="K694">
            <v>3784</v>
          </cell>
        </row>
        <row r="695">
          <cell r="K695">
            <v>1816</v>
          </cell>
        </row>
        <row r="696">
          <cell r="K696">
            <v>60.6</v>
          </cell>
        </row>
        <row r="697">
          <cell r="K697">
            <v>539.26</v>
          </cell>
        </row>
        <row r="698">
          <cell r="K698">
            <v>4544.3</v>
          </cell>
        </row>
        <row r="699">
          <cell r="K699">
            <v>4303.3</v>
          </cell>
        </row>
        <row r="700">
          <cell r="K700">
            <v>111</v>
          </cell>
        </row>
        <row r="701">
          <cell r="K701">
            <v>150</v>
          </cell>
        </row>
        <row r="702">
          <cell r="K702">
            <v>2070.3200000000002</v>
          </cell>
        </row>
        <row r="1101">
          <cell r="K1101">
            <v>141712.20000000001</v>
          </cell>
        </row>
        <row r="1102">
          <cell r="K1102">
            <v>2771.56</v>
          </cell>
        </row>
        <row r="1103">
          <cell r="K1103">
            <v>3870.5</v>
          </cell>
        </row>
        <row r="1104">
          <cell r="K1104">
            <v>72.2</v>
          </cell>
        </row>
        <row r="1105">
          <cell r="K1105">
            <v>3520.4</v>
          </cell>
        </row>
        <row r="1106">
          <cell r="K1106">
            <v>1200</v>
          </cell>
        </row>
        <row r="1107">
          <cell r="K1107">
            <v>510</v>
          </cell>
        </row>
        <row r="1108">
          <cell r="K1108">
            <v>4103</v>
          </cell>
        </row>
        <row r="1109">
          <cell r="K1109">
            <v>224.2</v>
          </cell>
        </row>
        <row r="1110">
          <cell r="K1110">
            <v>1783</v>
          </cell>
        </row>
        <row r="1111">
          <cell r="K1111">
            <v>5000</v>
          </cell>
        </row>
        <row r="1112">
          <cell r="K1112">
            <v>20240</v>
          </cell>
        </row>
        <row r="1113">
          <cell r="K1113">
            <v>300</v>
          </cell>
        </row>
        <row r="1114">
          <cell r="K1114">
            <v>1607.07</v>
          </cell>
        </row>
        <row r="1115">
          <cell r="K1115">
            <v>100</v>
          </cell>
        </row>
        <row r="1116">
          <cell r="K1116">
            <v>16900</v>
          </cell>
        </row>
        <row r="1117">
          <cell r="K1117">
            <v>2314.15</v>
          </cell>
        </row>
        <row r="1118">
          <cell r="K1118">
            <v>400</v>
          </cell>
        </row>
        <row r="1119">
          <cell r="K1119">
            <v>1398.16</v>
          </cell>
        </row>
        <row r="1120">
          <cell r="K1120">
            <v>240.5</v>
          </cell>
        </row>
        <row r="1121">
          <cell r="K1121">
            <v>1908.15</v>
          </cell>
        </row>
        <row r="1122">
          <cell r="K1122">
            <v>603.51</v>
          </cell>
        </row>
        <row r="1123">
          <cell r="K1123">
            <v>375.29</v>
          </cell>
        </row>
        <row r="1124">
          <cell r="K1124">
            <v>267</v>
          </cell>
        </row>
        <row r="1125">
          <cell r="K1125">
            <v>4492</v>
          </cell>
        </row>
        <row r="1126">
          <cell r="K1126">
            <v>182.1</v>
          </cell>
        </row>
        <row r="1127">
          <cell r="K1127">
            <v>150</v>
          </cell>
        </row>
        <row r="1128">
          <cell r="K1128">
            <v>1171.03</v>
          </cell>
        </row>
        <row r="1472">
          <cell r="K1472">
            <v>55406.67</v>
          </cell>
        </row>
        <row r="1473">
          <cell r="K1473">
            <v>1340</v>
          </cell>
        </row>
        <row r="1474">
          <cell r="K1474">
            <v>2389</v>
          </cell>
        </row>
        <row r="1475">
          <cell r="K1475">
            <v>129.38999999999999</v>
          </cell>
        </row>
        <row r="1476">
          <cell r="K1476">
            <v>2378.3000000000002</v>
          </cell>
        </row>
        <row r="1477">
          <cell r="K1477">
            <v>2400</v>
          </cell>
        </row>
        <row r="1478">
          <cell r="K1478">
            <v>950</v>
          </cell>
        </row>
        <row r="1479">
          <cell r="K1479">
            <v>365</v>
          </cell>
        </row>
        <row r="1480">
          <cell r="K1480">
            <v>224.2</v>
          </cell>
        </row>
        <row r="1481">
          <cell r="K1481">
            <v>555</v>
          </cell>
        </row>
        <row r="1482">
          <cell r="K1482">
            <v>13602.5</v>
          </cell>
        </row>
        <row r="1483">
          <cell r="K1483">
            <v>550</v>
          </cell>
        </row>
        <row r="1484">
          <cell r="K1484">
            <v>1179.5899999999999</v>
          </cell>
        </row>
        <row r="1485">
          <cell r="K1485">
            <v>25000</v>
          </cell>
        </row>
        <row r="1486">
          <cell r="K1486">
            <v>3188.9</v>
          </cell>
        </row>
        <row r="1487">
          <cell r="K1487">
            <v>1100</v>
          </cell>
        </row>
        <row r="1488">
          <cell r="K1488">
            <v>642.47</v>
          </cell>
        </row>
        <row r="1489">
          <cell r="K1489">
            <v>24</v>
          </cell>
        </row>
        <row r="1490">
          <cell r="K1490">
            <v>170</v>
          </cell>
        </row>
        <row r="1491">
          <cell r="K1491">
            <v>1672.79</v>
          </cell>
        </row>
        <row r="1492">
          <cell r="K1492">
            <v>362.4</v>
          </cell>
        </row>
        <row r="1493">
          <cell r="K1493">
            <v>7840.36</v>
          </cell>
        </row>
        <row r="1494">
          <cell r="K1494">
            <v>2690</v>
          </cell>
        </row>
        <row r="1495">
          <cell r="K1495">
            <v>3082.84</v>
          </cell>
        </row>
        <row r="1496">
          <cell r="K1496">
            <v>249.05</v>
          </cell>
        </row>
        <row r="1497">
          <cell r="K1497">
            <v>150</v>
          </cell>
        </row>
        <row r="1498">
          <cell r="K1498">
            <v>1262.6400000000001</v>
          </cell>
        </row>
      </sheetData>
      <sheetData sheetId="11">
        <row r="991">
          <cell r="J991">
            <v>70121.020410000026</v>
          </cell>
        </row>
        <row r="997">
          <cell r="I997">
            <v>122670</v>
          </cell>
        </row>
        <row r="1010">
          <cell r="K1010">
            <v>5839.8552799999998</v>
          </cell>
          <cell r="L1010">
            <v>123.97848000000003</v>
          </cell>
          <cell r="M1010">
            <v>128633.83376000002</v>
          </cell>
        </row>
        <row r="1015">
          <cell r="C1015">
            <v>19371.815920000001</v>
          </cell>
        </row>
        <row r="1016">
          <cell r="C1016">
            <v>18782.849580000002</v>
          </cell>
        </row>
        <row r="1017">
          <cell r="C1017">
            <v>18213.373539999997</v>
          </cell>
        </row>
        <row r="1018">
          <cell r="C1018">
            <v>20003.433819999998</v>
          </cell>
          <cell r="G1018">
            <v>65005.163729999993</v>
          </cell>
        </row>
        <row r="1019">
          <cell r="C1019">
            <v>18168.148430000001</v>
          </cell>
          <cell r="G1019">
            <v>64877.138369999993</v>
          </cell>
        </row>
        <row r="1020">
          <cell r="C1020">
            <v>18730.606769999999</v>
          </cell>
          <cell r="G1020">
            <v>64911.360929999995</v>
          </cell>
        </row>
        <row r="1021">
          <cell r="C1021">
            <v>19335.253809999998</v>
          </cell>
          <cell r="G1021">
            <v>75716.370109999989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H1048244"/>
  <sheetViews>
    <sheetView tabSelected="1" workbookViewId="0">
      <selection activeCell="B5" sqref="B5"/>
    </sheetView>
  </sheetViews>
  <sheetFormatPr baseColWidth="10" defaultRowHeight="15"/>
  <cols>
    <col min="1" max="1" width="4.42578125" style="1" customWidth="1"/>
    <col min="2" max="2" width="11.7109375" style="1" customWidth="1"/>
    <col min="3" max="3" width="14.140625" style="2" customWidth="1"/>
    <col min="4" max="4" width="42.7109375" style="3" customWidth="1"/>
    <col min="5" max="5" width="11.5703125" style="4" customWidth="1"/>
    <col min="6" max="6" width="51.85546875" style="3" customWidth="1"/>
    <col min="7" max="8" width="17.28515625" style="5" customWidth="1"/>
  </cols>
  <sheetData>
    <row r="3" spans="1:8" ht="15.75">
      <c r="B3" s="6" t="s">
        <v>0</v>
      </c>
      <c r="C3" s="7"/>
      <c r="D3" s="8"/>
      <c r="E3" s="9"/>
      <c r="F3" s="8"/>
    </row>
    <row r="4" spans="1:8" ht="15.75">
      <c r="B4" s="6" t="s">
        <v>1</v>
      </c>
      <c r="C4" s="7"/>
      <c r="D4" s="1"/>
      <c r="F4" s="1"/>
      <c r="G4" s="10"/>
      <c r="H4" s="10"/>
    </row>
    <row r="5" spans="1:8" ht="15.75">
      <c r="B5" s="6" t="s">
        <v>2</v>
      </c>
      <c r="C5" s="7"/>
      <c r="D5" s="1"/>
      <c r="F5" s="1"/>
      <c r="G5" s="10"/>
      <c r="H5" s="10"/>
    </row>
    <row r="6" spans="1:8" ht="15.75">
      <c r="B6" s="6" t="s">
        <v>3</v>
      </c>
      <c r="C6" s="7"/>
      <c r="D6" s="1"/>
      <c r="F6" s="1"/>
      <c r="G6" s="11"/>
      <c r="H6" s="11"/>
    </row>
    <row r="7" spans="1:8" ht="15.75" thickBot="1">
      <c r="D7" s="1"/>
      <c r="F7" s="1"/>
    </row>
    <row r="8" spans="1:8" ht="63.75">
      <c r="A8" s="2"/>
      <c r="B8" s="106" t="s">
        <v>4</v>
      </c>
      <c r="C8" s="108" t="s">
        <v>5</v>
      </c>
      <c r="D8" s="108" t="s">
        <v>6</v>
      </c>
      <c r="E8" s="12" t="s">
        <v>7</v>
      </c>
      <c r="F8" s="108" t="s">
        <v>8</v>
      </c>
      <c r="G8" s="110" t="s">
        <v>9</v>
      </c>
      <c r="H8" s="111"/>
    </row>
    <row r="9" spans="1:8" ht="15.75" thickBot="1">
      <c r="A9" s="2"/>
      <c r="B9" s="107"/>
      <c r="C9" s="109"/>
      <c r="D9" s="109"/>
      <c r="E9" s="13" t="s">
        <v>10</v>
      </c>
      <c r="F9" s="109"/>
      <c r="G9" s="14" t="s">
        <v>11</v>
      </c>
      <c r="H9" s="15" t="s">
        <v>12</v>
      </c>
    </row>
    <row r="10" spans="1:8">
      <c r="B10" s="16"/>
      <c r="C10" s="17">
        <v>41275</v>
      </c>
      <c r="D10" s="18" t="s">
        <v>13</v>
      </c>
      <c r="E10" s="19">
        <v>1011</v>
      </c>
      <c r="F10" s="18" t="str">
        <f>VLOOKUP(E10,[1]PCGE!$B$3:$C$1767,2,0)</f>
        <v>CAJA</v>
      </c>
      <c r="G10" s="20">
        <v>1262942.18</v>
      </c>
      <c r="H10" s="21"/>
    </row>
    <row r="11" spans="1:8">
      <c r="B11" s="22"/>
      <c r="C11" s="23">
        <v>41275</v>
      </c>
      <c r="D11" s="24" t="s">
        <v>13</v>
      </c>
      <c r="E11" s="25">
        <v>1433</v>
      </c>
      <c r="F11" s="24" t="str">
        <f>VLOOKUP(E11,[1]PCGE!$B$3:$C$1767,2,0)</f>
        <v>ENTREGAS A RENDIR CUENTA</v>
      </c>
      <c r="G11" s="26">
        <f>1169994-600000</f>
        <v>569994</v>
      </c>
      <c r="H11" s="27"/>
    </row>
    <row r="12" spans="1:8">
      <c r="B12" s="22"/>
      <c r="C12" s="23">
        <v>41275</v>
      </c>
      <c r="D12" s="24" t="s">
        <v>13</v>
      </c>
      <c r="E12" s="25">
        <v>1612</v>
      </c>
      <c r="F12" s="24" t="str">
        <f>VLOOKUP(E12,[1]PCGE!$B$3:$C$1767,2,0)</f>
        <v>SIN GARANTÍA</v>
      </c>
      <c r="G12" s="26">
        <v>500890</v>
      </c>
      <c r="H12" s="27"/>
    </row>
    <row r="13" spans="1:8">
      <c r="B13" s="22"/>
      <c r="C13" s="23">
        <v>41275</v>
      </c>
      <c r="D13" s="24" t="s">
        <v>13</v>
      </c>
      <c r="E13" s="25">
        <v>2524</v>
      </c>
      <c r="F13" s="24" t="str">
        <f>VLOOKUP(E13,[1]PCGE!$B$3:$C$1767,2,0)</f>
        <v>OTROS SUMINISTROS</v>
      </c>
      <c r="G13" s="26">
        <v>168499.99659300002</v>
      </c>
      <c r="H13" s="27"/>
    </row>
    <row r="14" spans="1:8">
      <c r="B14" s="22"/>
      <c r="C14" s="23">
        <v>41275</v>
      </c>
      <c r="D14" s="24" t="s">
        <v>13</v>
      </c>
      <c r="E14" s="25">
        <v>3341</v>
      </c>
      <c r="F14" s="24" t="str">
        <f>VLOOKUP(E14,[1]PCGE!$B$3:$C$1767,2,0)</f>
        <v>VEHÍCULOS MOTORIZADOS</v>
      </c>
      <c r="G14" s="26">
        <v>94700.9</v>
      </c>
      <c r="H14" s="27"/>
    </row>
    <row r="15" spans="1:8">
      <c r="B15" s="22"/>
      <c r="C15" s="23">
        <v>41275</v>
      </c>
      <c r="D15" s="24" t="s">
        <v>13</v>
      </c>
      <c r="E15" s="25">
        <v>3351</v>
      </c>
      <c r="F15" s="24" t="str">
        <f>VLOOKUP(E15,[1]PCGE!$B$3:$C$1767,2,0)</f>
        <v>MUEBLES</v>
      </c>
      <c r="G15" s="26">
        <v>49882.5</v>
      </c>
      <c r="H15" s="27"/>
    </row>
    <row r="16" spans="1:8">
      <c r="B16" s="22"/>
      <c r="C16" s="23">
        <v>41275</v>
      </c>
      <c r="D16" s="24" t="s">
        <v>13</v>
      </c>
      <c r="E16" s="25">
        <v>3371</v>
      </c>
      <c r="F16" s="24" t="str">
        <f>VLOOKUP(E16,[1]PCGE!$B$3:$C$1767,2,0)</f>
        <v>HERRAMIENTAS</v>
      </c>
      <c r="G16" s="26">
        <v>1264.82</v>
      </c>
      <c r="H16" s="27"/>
    </row>
    <row r="17" spans="2:8">
      <c r="B17" s="22"/>
      <c r="C17" s="23">
        <v>41275</v>
      </c>
      <c r="D17" s="24" t="s">
        <v>13</v>
      </c>
      <c r="E17" s="25">
        <v>3369</v>
      </c>
      <c r="F17" s="24" t="str">
        <f>VLOOKUP(E17,[1]PCGE!$B$3:$C$1767,2,0)</f>
        <v>OTROS EQUIPOS</v>
      </c>
      <c r="G17" s="26">
        <v>2345003.5750200003</v>
      </c>
      <c r="H17" s="27"/>
    </row>
    <row r="18" spans="2:8">
      <c r="B18" s="22"/>
      <c r="C18" s="23">
        <v>41275</v>
      </c>
      <c r="D18" s="24" t="s">
        <v>13</v>
      </c>
      <c r="E18" s="25">
        <v>3391</v>
      </c>
      <c r="F18" s="24" t="str">
        <f>VLOOKUP(E18,[1]PCGE!$B$3:$C$1767,2,0)</f>
        <v>ADAPTACIÓN DE TERRENOS</v>
      </c>
      <c r="G18" s="26">
        <v>12822.62</v>
      </c>
      <c r="H18" s="27"/>
    </row>
    <row r="19" spans="2:8">
      <c r="B19" s="22"/>
      <c r="C19" s="23">
        <v>41275</v>
      </c>
      <c r="D19" s="24" t="s">
        <v>13</v>
      </c>
      <c r="E19" s="25">
        <v>3731</v>
      </c>
      <c r="F19" s="24" t="str">
        <f>VLOOKUP(E19,[1]PCGE!$B$3:$C$1767,2,0)</f>
        <v>INTERESES NO DEVENGADOS EN TRANSACCIONES CON TERCEROS</v>
      </c>
      <c r="G19" s="26">
        <v>539901.50551999989</v>
      </c>
      <c r="H19" s="27"/>
    </row>
    <row r="20" spans="2:8">
      <c r="B20" s="22"/>
      <c r="C20" s="23">
        <v>41275</v>
      </c>
      <c r="D20" s="24" t="s">
        <v>13</v>
      </c>
      <c r="E20" s="25">
        <v>3911</v>
      </c>
      <c r="F20" s="24" t="str">
        <f>VLOOKUP(E20,[1]PCGE!$B$3:$C$1767,2,0)</f>
        <v>INVERSIONES INMOBILIARIAS</v>
      </c>
      <c r="G20" s="26"/>
      <c r="H20" s="27">
        <v>1796282.2400000002</v>
      </c>
    </row>
    <row r="21" spans="2:8">
      <c r="B21" s="22"/>
      <c r="C21" s="23">
        <v>41275</v>
      </c>
      <c r="D21" s="24" t="s">
        <v>13</v>
      </c>
      <c r="E21" s="25">
        <v>40113</v>
      </c>
      <c r="F21" s="24" t="str">
        <f>VLOOKUP(E21,[1]PCGE!$B$3:$C$1767,2,0)</f>
        <v>IGV - RÉGIMEN DE PERCEPCIONES</v>
      </c>
      <c r="G21" s="26">
        <v>139</v>
      </c>
      <c r="H21" s="27"/>
    </row>
    <row r="22" spans="2:8">
      <c r="B22" s="22"/>
      <c r="C22" s="23">
        <v>41275</v>
      </c>
      <c r="D22" s="24" t="s">
        <v>13</v>
      </c>
      <c r="E22" s="25">
        <v>40171</v>
      </c>
      <c r="F22" s="24" t="str">
        <f>VLOOKUP(E22,[1]PCGE!$B$3:$C$1767,2,0)</f>
        <v>RENTA DE TERCERA CATEGORÍA</v>
      </c>
      <c r="G22" s="26">
        <v>629245</v>
      </c>
      <c r="H22" s="27"/>
    </row>
    <row r="23" spans="2:8">
      <c r="B23" s="22"/>
      <c r="C23" s="23">
        <v>41275</v>
      </c>
      <c r="D23" s="24" t="s">
        <v>13</v>
      </c>
      <c r="E23" s="25">
        <v>40172</v>
      </c>
      <c r="F23" s="24" t="str">
        <f>VLOOKUP(E23,[1]PCGE!$B$3:$C$1767,2,0)</f>
        <v>RENTA DE CUARTA CATEGORÍA</v>
      </c>
      <c r="G23" s="26"/>
      <c r="H23" s="27">
        <v>33</v>
      </c>
    </row>
    <row r="24" spans="2:8">
      <c r="B24" s="22"/>
      <c r="C24" s="23">
        <v>41275</v>
      </c>
      <c r="D24" s="24" t="s">
        <v>13</v>
      </c>
      <c r="E24" s="25">
        <v>40173</v>
      </c>
      <c r="F24" s="24" t="str">
        <f>VLOOKUP(E24,[1]PCGE!$B$3:$C$1767,2,0)</f>
        <v>RENTA DE QUINTA CATEGORÍA</v>
      </c>
      <c r="G24" s="26"/>
      <c r="H24" s="27">
        <v>652.00333333333583</v>
      </c>
    </row>
    <row r="25" spans="2:8">
      <c r="B25" s="22"/>
      <c r="C25" s="23">
        <v>41275</v>
      </c>
      <c r="D25" s="24" t="s">
        <v>13</v>
      </c>
      <c r="E25" s="25">
        <v>40174</v>
      </c>
      <c r="F25" s="24" t="str">
        <f>VLOOKUP(E25,[1]PCGE!$B$3:$C$1767,2,0)</f>
        <v>RENTA DE NO DOMICILIADOS</v>
      </c>
      <c r="G25" s="26"/>
      <c r="H25" s="27">
        <v>6471</v>
      </c>
    </row>
    <row r="26" spans="2:8">
      <c r="B26" s="22"/>
      <c r="C26" s="23">
        <v>41275</v>
      </c>
      <c r="D26" s="24" t="s">
        <v>13</v>
      </c>
      <c r="E26" s="25">
        <v>40184</v>
      </c>
      <c r="F26" s="24" t="str">
        <f>VLOOKUP(E26,[1]PCGE!$B$3:$C$1767,2,0)</f>
        <v>REGALÍAS</v>
      </c>
      <c r="G26" s="26"/>
      <c r="H26" s="27">
        <v>5366.0015000000021</v>
      </c>
    </row>
    <row r="27" spans="2:8">
      <c r="B27" s="22"/>
      <c r="C27" s="23">
        <v>41275</v>
      </c>
      <c r="D27" s="24" t="s">
        <v>13</v>
      </c>
      <c r="E27" s="25">
        <v>40185</v>
      </c>
      <c r="F27" s="24" t="str">
        <f>VLOOKUP(E27,[1]PCGE!$B$3:$C$1767,2,0)</f>
        <v>IMPUESTO A LOS DIVIDENDOS</v>
      </c>
      <c r="G27" s="26"/>
      <c r="H27" s="27">
        <v>27629</v>
      </c>
    </row>
    <row r="28" spans="2:8">
      <c r="B28" s="22"/>
      <c r="C28" s="23">
        <v>41275</v>
      </c>
      <c r="D28" s="24" t="s">
        <v>13</v>
      </c>
      <c r="E28" s="25">
        <v>4031</v>
      </c>
      <c r="F28" s="24" t="str">
        <f>VLOOKUP(E28,[1]PCGE!$B$3:$C$1767,2,0)</f>
        <v>ESSALUD</v>
      </c>
      <c r="G28" s="26"/>
      <c r="H28" s="27">
        <v>1993.0048149999966</v>
      </c>
    </row>
    <row r="29" spans="2:8">
      <c r="B29" s="22"/>
      <c r="C29" s="23">
        <v>41275</v>
      </c>
      <c r="D29" s="24" t="s">
        <v>13</v>
      </c>
      <c r="E29" s="25">
        <v>4035</v>
      </c>
      <c r="F29" s="28" t="s">
        <v>14</v>
      </c>
      <c r="G29" s="26"/>
      <c r="H29" s="27">
        <v>19.996200000000016</v>
      </c>
    </row>
    <row r="30" spans="2:8">
      <c r="B30" s="22"/>
      <c r="C30" s="23">
        <v>41275</v>
      </c>
      <c r="D30" s="24" t="s">
        <v>13</v>
      </c>
      <c r="E30" s="25">
        <v>4039</v>
      </c>
      <c r="F30" s="24" t="str">
        <f>VLOOKUP(E30,[1]PCGE!$B$3:$C$1767,2,0)</f>
        <v>ESSALUD VIDA</v>
      </c>
      <c r="G30" s="26"/>
      <c r="H30" s="27">
        <v>10</v>
      </c>
    </row>
    <row r="31" spans="2:8">
      <c r="B31" s="22"/>
      <c r="C31" s="23">
        <v>41275</v>
      </c>
      <c r="D31" s="24" t="s">
        <v>13</v>
      </c>
      <c r="E31" s="25">
        <v>4071</v>
      </c>
      <c r="F31" s="24" t="str">
        <f>VLOOKUP(E31,[1]PCGE!$B$3:$C$1767,2,0)</f>
        <v>ADMINISTRADORAS DE FONDOS DE PENSIONES</v>
      </c>
      <c r="G31" s="26"/>
      <c r="H31" s="27">
        <v>2927.3487778459748</v>
      </c>
    </row>
    <row r="32" spans="2:8">
      <c r="B32" s="22"/>
      <c r="C32" s="23">
        <v>41275</v>
      </c>
      <c r="D32" s="24" t="s">
        <v>13</v>
      </c>
      <c r="E32" s="25">
        <v>4151</v>
      </c>
      <c r="F32" s="24" t="str">
        <f>VLOOKUP(E32,[1]PCGE!$B$3:$C$1767,2,0)</f>
        <v>COMPENSACIÓN POR TIEMPO DE SERVICIOS</v>
      </c>
      <c r="G32" s="26"/>
      <c r="H32" s="27">
        <v>2262.510000000002</v>
      </c>
    </row>
    <row r="33" spans="2:8">
      <c r="B33" s="22"/>
      <c r="C33" s="23">
        <v>41275</v>
      </c>
      <c r="D33" s="24" t="s">
        <v>13</v>
      </c>
      <c r="E33" s="25">
        <v>4212</v>
      </c>
      <c r="F33" s="24" t="str">
        <f>VLOOKUP(E33,[1]PCGE!$B$3:$C$1767,2,0)</f>
        <v>EMITIDAS</v>
      </c>
      <c r="G33" s="26"/>
      <c r="H33" s="27">
        <v>126002.12999999989</v>
      </c>
    </row>
    <row r="34" spans="2:8">
      <c r="B34" s="22"/>
      <c r="C34" s="23">
        <v>41275</v>
      </c>
      <c r="D34" s="24" t="s">
        <v>13</v>
      </c>
      <c r="E34" s="25">
        <v>4511</v>
      </c>
      <c r="F34" s="24" t="str">
        <f>VLOOKUP(E34,[1]PCGE!$B$3:$C$1767,2,0)</f>
        <v>INSTITUCIONES FINANCIERAS</v>
      </c>
      <c r="G34" s="26"/>
      <c r="H34" s="27">
        <v>2959232.0902499994</v>
      </c>
    </row>
    <row r="35" spans="2:8">
      <c r="B35" s="22"/>
      <c r="C35" s="23">
        <v>41275</v>
      </c>
      <c r="D35" s="24" t="s">
        <v>13</v>
      </c>
      <c r="E35" s="25">
        <v>5011</v>
      </c>
      <c r="F35" s="24" t="str">
        <f>VLOOKUP(E35,[1]PCGE!$B$3:$C$1767,2,0)</f>
        <v>ACCIONES</v>
      </c>
      <c r="G35" s="26"/>
      <c r="H35" s="27">
        <v>576206</v>
      </c>
    </row>
    <row r="36" spans="2:8">
      <c r="B36" s="22"/>
      <c r="C36" s="23">
        <v>41275</v>
      </c>
      <c r="D36" s="24" t="s">
        <v>13</v>
      </c>
      <c r="E36" s="29">
        <v>5081</v>
      </c>
      <c r="F36" s="30" t="s">
        <v>15</v>
      </c>
      <c r="G36" s="26">
        <v>63103</v>
      </c>
      <c r="H36" s="27"/>
    </row>
    <row r="37" spans="2:8">
      <c r="B37" s="22"/>
      <c r="C37" s="23">
        <v>41275</v>
      </c>
      <c r="D37" s="24" t="s">
        <v>13</v>
      </c>
      <c r="E37" s="25">
        <v>5821</v>
      </c>
      <c r="F37" s="30" t="s">
        <v>16</v>
      </c>
      <c r="G37" s="26"/>
      <c r="H37" s="27">
        <v>18799</v>
      </c>
    </row>
    <row r="38" spans="2:8">
      <c r="B38" s="22"/>
      <c r="C38" s="23">
        <v>41275</v>
      </c>
      <c r="D38" s="24" t="s">
        <v>13</v>
      </c>
      <c r="E38" s="25">
        <v>5911</v>
      </c>
      <c r="F38" s="24" t="str">
        <f>VLOOKUP(E38,[1]PCGE!$B$3:$C$1767,2,0)</f>
        <v>UTILIDADES ACUMULADAS</v>
      </c>
      <c r="G38" s="26"/>
      <c r="H38" s="27">
        <v>714503.77</v>
      </c>
    </row>
    <row r="39" spans="2:8">
      <c r="B39" s="22"/>
      <c r="C39" s="23">
        <v>41275</v>
      </c>
      <c r="D39" s="24" t="s">
        <v>17</v>
      </c>
      <c r="E39" s="31">
        <v>5911</v>
      </c>
      <c r="F39" s="24" t="str">
        <f>VLOOKUP(E39,[1]PCGE!$B$3:$C$1767,2,0)</f>
        <v>UTILIDADES ACUMULADAS</v>
      </c>
      <c r="G39" s="32">
        <f>+H40</f>
        <v>629245</v>
      </c>
      <c r="H39" s="33"/>
    </row>
    <row r="40" spans="2:8">
      <c r="B40" s="22"/>
      <c r="C40" s="23">
        <v>41275</v>
      </c>
      <c r="D40" s="24" t="s">
        <v>17</v>
      </c>
      <c r="E40" s="31">
        <v>40171</v>
      </c>
      <c r="F40" s="24" t="str">
        <f>VLOOKUP(E40,[1]PCGE!$B$3:$C$1767,2,0)</f>
        <v>RENTA DE TERCERA CATEGORÍA</v>
      </c>
      <c r="G40" s="32"/>
      <c r="H40" s="33">
        <f>+G22</f>
        <v>629245</v>
      </c>
    </row>
    <row r="41" spans="2:8">
      <c r="B41" s="22"/>
      <c r="C41" s="23">
        <v>41305</v>
      </c>
      <c r="D41" s="24" t="s">
        <v>18</v>
      </c>
      <c r="E41" s="31">
        <v>1212</v>
      </c>
      <c r="F41" s="24" t="str">
        <f>VLOOKUP(E41,[1]PCGE!$B$3:$C$1767,2,0)</f>
        <v>EMITIDAS EN CARTERA</v>
      </c>
      <c r="G41" s="34">
        <f>+H42+H43</f>
        <v>528457.62</v>
      </c>
      <c r="H41" s="35"/>
    </row>
    <row r="42" spans="2:8">
      <c r="B42" s="22"/>
      <c r="C42" s="23">
        <v>41305</v>
      </c>
      <c r="D42" s="24" t="s">
        <v>18</v>
      </c>
      <c r="E42" s="31">
        <v>4011</v>
      </c>
      <c r="F42" s="24" t="str">
        <f>VLOOKUP(E42,[1]PCGE!$B$3:$C$1767,2,0)</f>
        <v>IMPUESTO GENERAL A LAS VENTAS</v>
      </c>
      <c r="G42" s="34"/>
      <c r="H42" s="35">
        <f>+[1]RESUMEN!C4</f>
        <v>1353.57</v>
      </c>
    </row>
    <row r="43" spans="2:8">
      <c r="B43" s="22"/>
      <c r="C43" s="23">
        <v>41305</v>
      </c>
      <c r="D43" s="24" t="s">
        <v>18</v>
      </c>
      <c r="E43" s="31">
        <v>7041</v>
      </c>
      <c r="F43" s="24" t="str">
        <f>VLOOKUP(E43,[1]PCGE!$B$3:$C$1767,2,0)</f>
        <v>TERCEROS</v>
      </c>
      <c r="G43" s="34"/>
      <c r="H43" s="35">
        <f>+[1]RESUMEN!D4+[1]RESUMEN!B4+105</f>
        <v>527104.05000000005</v>
      </c>
    </row>
    <row r="44" spans="2:8">
      <c r="B44" s="22"/>
      <c r="C44" s="23">
        <v>41305</v>
      </c>
      <c r="D44" s="24" t="s">
        <v>19</v>
      </c>
      <c r="E44" s="31">
        <v>7041</v>
      </c>
      <c r="F44" s="24" t="str">
        <f>VLOOKUP(E44,[1]PCGE!$B$3:$C$1767,2,0)</f>
        <v>TERCEROS</v>
      </c>
      <c r="G44" s="34">
        <f>35*3</f>
        <v>105</v>
      </c>
      <c r="H44" s="35"/>
    </row>
    <row r="45" spans="2:8">
      <c r="B45" s="22"/>
      <c r="C45" s="23">
        <v>41305</v>
      </c>
      <c r="D45" s="24" t="s">
        <v>19</v>
      </c>
      <c r="E45" s="31">
        <v>1212</v>
      </c>
      <c r="F45" s="24" t="str">
        <f>VLOOKUP(E45,[1]PCGE!$B$3:$C$1767,2,0)</f>
        <v>EMITIDAS EN CARTERA</v>
      </c>
      <c r="G45" s="34"/>
      <c r="H45" s="35">
        <f>+G44</f>
        <v>105</v>
      </c>
    </row>
    <row r="46" spans="2:8">
      <c r="B46" s="22"/>
      <c r="C46" s="23">
        <v>41305</v>
      </c>
      <c r="D46" s="24" t="s">
        <v>20</v>
      </c>
      <c r="E46" s="31">
        <v>1011</v>
      </c>
      <c r="F46" s="24" t="str">
        <f>VLOOKUP(E46,[1]PCGE!$B$3:$C$1767,2,0)</f>
        <v>CAJA</v>
      </c>
      <c r="G46" s="34">
        <f>+G41-G44</f>
        <v>528352.62</v>
      </c>
      <c r="H46" s="35"/>
    </row>
    <row r="47" spans="2:8">
      <c r="B47" s="22"/>
      <c r="C47" s="23">
        <v>41305</v>
      </c>
      <c r="D47" s="24" t="s">
        <v>20</v>
      </c>
      <c r="E47" s="31">
        <v>1212</v>
      </c>
      <c r="F47" s="24" t="str">
        <f>VLOOKUP(E47,[1]PCGE!$B$3:$C$1767,2,0)</f>
        <v>EMITIDAS EN CARTERA</v>
      </c>
      <c r="G47" s="34"/>
      <c r="H47" s="35">
        <f>+G46</f>
        <v>528352.62</v>
      </c>
    </row>
    <row r="48" spans="2:8">
      <c r="B48" s="22"/>
      <c r="C48" s="23">
        <v>41305</v>
      </c>
      <c r="D48" s="24" t="s">
        <v>21</v>
      </c>
      <c r="E48" s="36">
        <v>3351</v>
      </c>
      <c r="F48" s="24" t="str">
        <f>VLOOKUP(E48,[1]PCGE!$B$3:$C$1767,2,0)</f>
        <v>MUEBLES</v>
      </c>
      <c r="G48" s="37">
        <f>+[1]RESUMEN!C39+[1]RESUMEN!E39</f>
        <v>220</v>
      </c>
      <c r="H48" s="38"/>
    </row>
    <row r="49" spans="2:8">
      <c r="B49" s="22"/>
      <c r="C49" s="23">
        <v>41305</v>
      </c>
      <c r="D49" s="24" t="s">
        <v>21</v>
      </c>
      <c r="E49" s="36">
        <v>3361</v>
      </c>
      <c r="F49" s="24" t="str">
        <f>VLOOKUP(E49,[1]PCGE!$B$3:$C$1767,2,0)</f>
        <v>EQUIPO PARA PROCESAMIENTO DE INFORMACIÓN (DE CÓMPUTO)</v>
      </c>
      <c r="G49" s="37">
        <f>+[1]RESUMEN!C40+[1]RESUMEN!E40</f>
        <v>2964.41</v>
      </c>
      <c r="H49" s="38"/>
    </row>
    <row r="50" spans="2:8">
      <c r="B50" s="22"/>
      <c r="C50" s="23">
        <v>41305</v>
      </c>
      <c r="D50" s="24" t="s">
        <v>21</v>
      </c>
      <c r="E50" s="36">
        <v>3369</v>
      </c>
      <c r="F50" s="24" t="str">
        <f>VLOOKUP(E50,[1]PCGE!$B$3:$C$1767,2,0)</f>
        <v>OTROS EQUIPOS</v>
      </c>
      <c r="G50" s="37">
        <f>+[1]RESUMEN!C41+[1]RESUMEN!E41</f>
        <v>6014.06</v>
      </c>
      <c r="H50" s="38"/>
    </row>
    <row r="51" spans="2:8">
      <c r="B51" s="22"/>
      <c r="C51" s="23">
        <v>41305</v>
      </c>
      <c r="D51" s="24" t="s">
        <v>21</v>
      </c>
      <c r="E51" s="36">
        <v>6032</v>
      </c>
      <c r="F51" s="24" t="str">
        <f>VLOOKUP(E51,[1]PCGE!$B$3:$C$1767,2,0)</f>
        <v>SUMINISTROS</v>
      </c>
      <c r="G51" s="37">
        <f>+[1]RESUMEN!C42+[1]RESUMEN!E42</f>
        <v>57249.48</v>
      </c>
      <c r="H51" s="38"/>
    </row>
    <row r="52" spans="2:8">
      <c r="B52" s="22"/>
      <c r="C52" s="23">
        <v>41305</v>
      </c>
      <c r="D52" s="24" t="s">
        <v>21</v>
      </c>
      <c r="E52" s="36">
        <v>63111</v>
      </c>
      <c r="F52" s="24" t="str">
        <f>VLOOKUP(E52,[1]PCGE!$B$3:$C$1767,2,0)</f>
        <v>DE CARGA</v>
      </c>
      <c r="G52" s="37">
        <f>+[1]RESUMEN!C43+[1]RESUMEN!E43</f>
        <v>12854.3</v>
      </c>
      <c r="H52" s="38"/>
    </row>
    <row r="53" spans="2:8">
      <c r="B53" s="22"/>
      <c r="C53" s="23">
        <v>41305</v>
      </c>
      <c r="D53" s="24" t="s">
        <v>21</v>
      </c>
      <c r="E53" s="36">
        <v>63112</v>
      </c>
      <c r="F53" s="24" t="str">
        <f>VLOOKUP(E53,[1]PCGE!$B$3:$C$1767,2,0)</f>
        <v>DE PASAJEROS</v>
      </c>
      <c r="G53" s="37">
        <f>+[1]RESUMEN!C44+[1]RESUMEN!E44</f>
        <v>1391</v>
      </c>
      <c r="H53" s="38"/>
    </row>
    <row r="54" spans="2:8">
      <c r="B54" s="22"/>
      <c r="C54" s="23">
        <v>41305</v>
      </c>
      <c r="D54" s="24" t="s">
        <v>21</v>
      </c>
      <c r="E54" s="36">
        <v>6312</v>
      </c>
      <c r="F54" s="24" t="str">
        <f>VLOOKUP(E54,[1]PCGE!$B$3:$C$1767,2,0)</f>
        <v>CORREOS</v>
      </c>
      <c r="G54" s="37">
        <f>+[1]RESUMEN!C45+[1]RESUMEN!E45</f>
        <v>163.81</v>
      </c>
      <c r="H54" s="38"/>
    </row>
    <row r="55" spans="2:8">
      <c r="B55" s="22"/>
      <c r="C55" s="23">
        <v>41305</v>
      </c>
      <c r="D55" s="24" t="s">
        <v>21</v>
      </c>
      <c r="E55" s="36">
        <v>6313</v>
      </c>
      <c r="F55" s="24" t="str">
        <f>VLOOKUP(E55,[1]PCGE!$B$3:$C$1767,2,0)</f>
        <v>ALOJAMIENTO</v>
      </c>
      <c r="G55" s="37">
        <f>+[1]RESUMEN!C46+[1]RESUMEN!E46</f>
        <v>328</v>
      </c>
      <c r="H55" s="38"/>
    </row>
    <row r="56" spans="2:8">
      <c r="B56" s="22"/>
      <c r="C56" s="23">
        <v>41305</v>
      </c>
      <c r="D56" s="24" t="s">
        <v>21</v>
      </c>
      <c r="E56" s="36">
        <v>6314</v>
      </c>
      <c r="F56" s="24" t="str">
        <f>VLOOKUP(E56,[1]PCGE!$B$3:$C$1767,2,0)</f>
        <v>ALIMENTACIÓN</v>
      </c>
      <c r="G56" s="37">
        <f>+[1]RESUMEN!C47+[1]RESUMEN!E47</f>
        <v>2714.3</v>
      </c>
      <c r="H56" s="38"/>
    </row>
    <row r="57" spans="2:8">
      <c r="B57" s="22"/>
      <c r="C57" s="23">
        <v>41305</v>
      </c>
      <c r="D57" s="24" t="s">
        <v>21</v>
      </c>
      <c r="E57" s="36">
        <v>6323</v>
      </c>
      <c r="F57" s="24" t="str">
        <f>VLOOKUP(E57,[1]PCGE!$B$3:$C$1767,2,0)</f>
        <v xml:space="preserve">AUDITORIA Y CONTABLE </v>
      </c>
      <c r="G57" s="37">
        <f>+[1]RESUMEN!C48+[1]RESUMEN!E48</f>
        <v>2800</v>
      </c>
      <c r="H57" s="38"/>
    </row>
    <row r="58" spans="2:8">
      <c r="B58" s="22"/>
      <c r="C58" s="39">
        <v>41305</v>
      </c>
      <c r="D58" s="40" t="s">
        <v>21</v>
      </c>
      <c r="E58" s="41">
        <v>6393</v>
      </c>
      <c r="F58" s="40" t="str">
        <f>VLOOKUP(E58,[1]PCGE!$B$3:$C$1767,2,0)</f>
        <v>OTROS SERVICIOS PRESTADOS POR TERCEROS</v>
      </c>
      <c r="G58" s="37">
        <f>+[1]RESUMEN!C49+[1]RESUMEN!E49</f>
        <v>153079.01999999999</v>
      </c>
      <c r="H58" s="42"/>
    </row>
    <row r="59" spans="2:8">
      <c r="B59" s="22"/>
      <c r="C59" s="23">
        <v>41305</v>
      </c>
      <c r="D59" s="24" t="s">
        <v>21</v>
      </c>
      <c r="E59" s="36">
        <v>6331</v>
      </c>
      <c r="F59" s="24" t="str">
        <f>VLOOKUP(E59,[1]PCGE!$B$3:$C$1767,2,0)</f>
        <v>PRODUCCIÓN ENCARGADA A TERCEROS</v>
      </c>
      <c r="G59" s="37">
        <f>+[1]RESUMEN!C50+[1]RESUMEN!E50</f>
        <v>16715.490000000002</v>
      </c>
      <c r="H59" s="38"/>
    </row>
    <row r="60" spans="2:8">
      <c r="B60" s="22"/>
      <c r="C60" s="23">
        <v>41305</v>
      </c>
      <c r="D60" s="24" t="s">
        <v>21</v>
      </c>
      <c r="E60" s="36">
        <v>6343</v>
      </c>
      <c r="F60" s="24" t="str">
        <f>VLOOKUP(E60,[1]PCGE!$B$3:$C$1767,2,0)</f>
        <v>INMUEBLES, MAQUINARIA Y EQUIPO</v>
      </c>
      <c r="G60" s="37">
        <f>+[1]RESUMEN!C51+[1]RESUMEN!E51</f>
        <v>4941.08</v>
      </c>
      <c r="H60" s="38"/>
    </row>
    <row r="61" spans="2:8">
      <c r="B61" s="22"/>
      <c r="C61" s="23">
        <v>41305</v>
      </c>
      <c r="D61" s="24" t="s">
        <v>21</v>
      </c>
      <c r="E61" s="36">
        <v>6361</v>
      </c>
      <c r="F61" s="24" t="str">
        <f>VLOOKUP(E61,[1]PCGE!$B$3:$C$1767,2,0)</f>
        <v>ENERGÍA ELÉCTRICA</v>
      </c>
      <c r="G61" s="37">
        <f>+[1]RESUMEN!C52+[1]RESUMEN!E52</f>
        <v>16031.5</v>
      </c>
      <c r="H61" s="38"/>
    </row>
    <row r="62" spans="2:8">
      <c r="B62" s="22"/>
      <c r="C62" s="23">
        <v>41305</v>
      </c>
      <c r="D62" s="24" t="s">
        <v>21</v>
      </c>
      <c r="E62" s="36">
        <v>6364</v>
      </c>
      <c r="F62" s="24" t="str">
        <f>VLOOKUP(E62,[1]PCGE!$B$3:$C$1767,2,0)</f>
        <v>TELÉFONO</v>
      </c>
      <c r="G62" s="37">
        <f>+[1]RESUMEN!C53+[1]RESUMEN!E53</f>
        <v>3386.16</v>
      </c>
      <c r="H62" s="38"/>
    </row>
    <row r="63" spans="2:8">
      <c r="B63" s="22"/>
      <c r="C63" s="23">
        <v>41305</v>
      </c>
      <c r="D63" s="24" t="s">
        <v>21</v>
      </c>
      <c r="E63" s="36">
        <v>6371</v>
      </c>
      <c r="F63" s="24" t="str">
        <f>VLOOKUP(E63,[1]PCGE!$B$3:$C$1767,2,0)</f>
        <v xml:space="preserve">PUBLICIDAD  </v>
      </c>
      <c r="G63" s="37">
        <f>+[1]RESUMEN!C54+[1]RESUMEN!E54</f>
        <v>1140</v>
      </c>
      <c r="H63" s="35"/>
    </row>
    <row r="64" spans="2:8">
      <c r="B64" s="22"/>
      <c r="C64" s="23">
        <v>41305</v>
      </c>
      <c r="D64" s="24" t="s">
        <v>21</v>
      </c>
      <c r="E64" s="36">
        <v>6372</v>
      </c>
      <c r="F64" s="24" t="str">
        <f>VLOOKUP(E64,[1]PCGE!$B$3:$C$1767,2,0)</f>
        <v xml:space="preserve">PUBLICACIONES </v>
      </c>
      <c r="G64" s="37">
        <f>+[1]RESUMEN!C55+[1]RESUMEN!E55</f>
        <v>190</v>
      </c>
      <c r="H64" s="35"/>
    </row>
    <row r="65" spans="2:8">
      <c r="B65" s="22"/>
      <c r="C65" s="23">
        <v>41305</v>
      </c>
      <c r="D65" s="24" t="s">
        <v>21</v>
      </c>
      <c r="E65" s="36">
        <v>6381</v>
      </c>
      <c r="F65" s="24" t="str">
        <f>VLOOKUP(E65,[1]PCGE!$B$3:$C$1767,2,0)</f>
        <v>SERVICIOS DE CONTRATISTAS</v>
      </c>
      <c r="G65" s="37">
        <f>+[1]RESUMEN!C56+[1]RESUMEN!E56</f>
        <v>3000</v>
      </c>
      <c r="H65" s="33"/>
    </row>
    <row r="66" spans="2:8">
      <c r="B66" s="22"/>
      <c r="C66" s="23">
        <v>41305</v>
      </c>
      <c r="D66" s="24" t="s">
        <v>21</v>
      </c>
      <c r="E66" s="36">
        <v>6511</v>
      </c>
      <c r="F66" s="24" t="str">
        <f>VLOOKUP(E66,[1]PCGE!$B$3:$C$1767,2,0)</f>
        <v>SEGUROS</v>
      </c>
      <c r="G66" s="37">
        <f>+[1]RESUMEN!C57+[1]RESUMEN!E57</f>
        <v>130.75</v>
      </c>
      <c r="H66" s="33"/>
    </row>
    <row r="67" spans="2:8">
      <c r="B67" s="22"/>
      <c r="C67" s="23">
        <v>41305</v>
      </c>
      <c r="D67" s="24" t="s">
        <v>21</v>
      </c>
      <c r="E67" s="36">
        <v>6561</v>
      </c>
      <c r="F67" s="24" t="str">
        <f>VLOOKUP(E67,[1]PCGE!$B$3:$C$1767,2,0)</f>
        <v>SUMINISTROS</v>
      </c>
      <c r="G67" s="37">
        <f>+[1]RESUMEN!C58+[1]RESUMEN!E58</f>
        <v>25321.010000000002</v>
      </c>
      <c r="H67" s="33"/>
    </row>
    <row r="68" spans="2:8">
      <c r="B68" s="22"/>
      <c r="C68" s="23">
        <v>41305</v>
      </c>
      <c r="D68" s="24" t="s">
        <v>21</v>
      </c>
      <c r="E68" s="36">
        <v>6593</v>
      </c>
      <c r="F68" s="24" t="str">
        <f>VLOOKUP(E68,[1]PCGE!$B$3:$C$1767,2,0)</f>
        <v>OTROS GASTOS DE GESTIÓN</v>
      </c>
      <c r="G68" s="37">
        <f>+[1]RESUMEN!C59+[1]RESUMEN!E59</f>
        <v>3151.4</v>
      </c>
      <c r="H68" s="33"/>
    </row>
    <row r="69" spans="2:8">
      <c r="B69" s="22"/>
      <c r="C69" s="23">
        <v>41305</v>
      </c>
      <c r="D69" s="24" t="s">
        <v>21</v>
      </c>
      <c r="E69" s="36">
        <v>6591</v>
      </c>
      <c r="F69" s="24" t="str">
        <f>VLOOKUP(E69,[1]PCGE!$B$3:$C$1767,2,0)</f>
        <v>DONACIONES</v>
      </c>
      <c r="G69" s="37">
        <f>+[1]RESUMEN!C60+[1]RESUMEN!E60</f>
        <v>290.3</v>
      </c>
      <c r="H69" s="33"/>
    </row>
    <row r="70" spans="2:8">
      <c r="B70" s="22"/>
      <c r="C70" s="23">
        <v>41305</v>
      </c>
      <c r="D70" s="24" t="s">
        <v>21</v>
      </c>
      <c r="E70" s="36">
        <v>40113</v>
      </c>
      <c r="F70" s="24" t="str">
        <f>VLOOKUP(E70,[1]PCGE!$B$3:$C$1767,2,0)</f>
        <v>IGV - RÉGIMEN DE PERCEPCIONES</v>
      </c>
      <c r="G70" s="37">
        <f>+[1]RESUMEN!F63</f>
        <v>263</v>
      </c>
      <c r="H70" s="33"/>
    </row>
    <row r="71" spans="2:8">
      <c r="B71" s="22"/>
      <c r="C71" s="23">
        <v>41305</v>
      </c>
      <c r="D71" s="24" t="s">
        <v>21</v>
      </c>
      <c r="E71" s="43">
        <v>4011</v>
      </c>
      <c r="F71" s="24" t="str">
        <f>VLOOKUP(E71,[1]PCGE!$B$3:$C$1767,2,0)</f>
        <v>IMPUESTO GENERAL A LAS VENTAS</v>
      </c>
      <c r="G71" s="37">
        <f>+[1]RESUMEN!D63</f>
        <v>42055.96</v>
      </c>
      <c r="H71" s="33"/>
    </row>
    <row r="72" spans="2:8">
      <c r="B72" s="22"/>
      <c r="C72" s="23">
        <v>41305</v>
      </c>
      <c r="D72" s="24" t="s">
        <v>21</v>
      </c>
      <c r="E72" s="43">
        <v>4212</v>
      </c>
      <c r="F72" s="24" t="str">
        <f>VLOOKUP(E72,[1]PCGE!$B$3:$C$1767,2,0)</f>
        <v>EMITIDAS</v>
      </c>
      <c r="G72" s="34"/>
      <c r="H72" s="33">
        <f>SUM(G48:G71)</f>
        <v>356395.02999999997</v>
      </c>
    </row>
    <row r="73" spans="2:8">
      <c r="B73" s="22"/>
      <c r="C73" s="23">
        <v>41305</v>
      </c>
      <c r="D73" s="24" t="s">
        <v>22</v>
      </c>
      <c r="E73" s="43">
        <v>4212</v>
      </c>
      <c r="F73" s="24" t="str">
        <f>VLOOKUP(E73,[1]PCGE!$B$3:$C$1767,2,0)</f>
        <v>EMITIDAS</v>
      </c>
      <c r="G73" s="34">
        <v>2700</v>
      </c>
      <c r="H73" s="33"/>
    </row>
    <row r="74" spans="2:8">
      <c r="B74" s="22"/>
      <c r="C74" s="23">
        <v>41305</v>
      </c>
      <c r="D74" s="24" t="s">
        <v>22</v>
      </c>
      <c r="E74" s="36">
        <v>6032</v>
      </c>
      <c r="F74" s="24" t="str">
        <f>VLOOKUP(E74,[1]PCGE!$B$3:$C$1767,2,0)</f>
        <v>SUMINISTROS</v>
      </c>
      <c r="G74" s="34"/>
      <c r="H74" s="33">
        <f>+G73</f>
        <v>2700</v>
      </c>
    </row>
    <row r="75" spans="2:8">
      <c r="B75" s="22"/>
      <c r="C75" s="23">
        <v>41305</v>
      </c>
      <c r="D75" s="24" t="s">
        <v>22</v>
      </c>
      <c r="E75" s="43">
        <v>6132</v>
      </c>
      <c r="F75" s="24" t="str">
        <f>VLOOKUP(E75,[1]PCGE!$B$3:$C$1767,2,0)</f>
        <v>SUMINISTROS</v>
      </c>
      <c r="G75" s="34">
        <f>+G73</f>
        <v>2700</v>
      </c>
      <c r="H75" s="33"/>
    </row>
    <row r="76" spans="2:8">
      <c r="B76" s="22"/>
      <c r="C76" s="23">
        <v>41305</v>
      </c>
      <c r="D76" s="24" t="s">
        <v>22</v>
      </c>
      <c r="E76" s="43">
        <v>2524</v>
      </c>
      <c r="F76" s="24" t="str">
        <f>VLOOKUP(E76,[1]PCGE!$B$3:$C$1767,2,0)</f>
        <v>OTROS SUMINISTROS</v>
      </c>
      <c r="G76" s="34"/>
      <c r="H76" s="33">
        <f>+G75</f>
        <v>2700</v>
      </c>
    </row>
    <row r="77" spans="2:8">
      <c r="B77" s="22"/>
      <c r="C77" s="23">
        <v>41305</v>
      </c>
      <c r="D77" s="24" t="s">
        <v>23</v>
      </c>
      <c r="E77" s="36">
        <v>3361</v>
      </c>
      <c r="F77" s="24" t="str">
        <f>VLOOKUP(E77,[1]PCGE!$B$3:$C$1767,2,0)</f>
        <v>EQUIPO PARA PROCESAMIENTO DE INFORMACIÓN (DE CÓMPUTO)</v>
      </c>
      <c r="G77" s="37">
        <f>+[1]RESUMEN!D40</f>
        <v>533.59</v>
      </c>
      <c r="H77" s="33"/>
    </row>
    <row r="78" spans="2:8">
      <c r="B78" s="22"/>
      <c r="C78" s="23">
        <v>41305</v>
      </c>
      <c r="D78" s="24" t="s">
        <v>23</v>
      </c>
      <c r="E78" s="36">
        <v>3369</v>
      </c>
      <c r="F78" s="24" t="str">
        <f>VLOOKUP(E78,[1]PCGE!$B$3:$C$1767,2,0)</f>
        <v>OTROS EQUIPOS</v>
      </c>
      <c r="G78" s="37">
        <f>+[1]RESUMEN!D41</f>
        <v>1082.53</v>
      </c>
      <c r="H78" s="33"/>
    </row>
    <row r="79" spans="2:8">
      <c r="B79" s="22"/>
      <c r="C79" s="23">
        <v>41305</v>
      </c>
      <c r="D79" s="24" t="s">
        <v>23</v>
      </c>
      <c r="E79" s="36">
        <v>6032</v>
      </c>
      <c r="F79" s="24" t="str">
        <f>VLOOKUP(E79,[1]PCGE!$B$3:$C$1767,2,0)</f>
        <v>SUMINISTROS</v>
      </c>
      <c r="G79" s="37">
        <f>+[1]RESUMEN!D42</f>
        <v>8215.1</v>
      </c>
      <c r="H79" s="33"/>
    </row>
    <row r="80" spans="2:8">
      <c r="B80" s="22"/>
      <c r="C80" s="23">
        <v>41305</v>
      </c>
      <c r="D80" s="24" t="s">
        <v>23</v>
      </c>
      <c r="E80" s="36">
        <v>63111</v>
      </c>
      <c r="F80" s="24" t="str">
        <f>VLOOKUP(E80,[1]PCGE!$B$3:$C$1767,2,0)</f>
        <v>DE CARGA</v>
      </c>
      <c r="G80" s="37">
        <f>+[1]RESUMEN!D43</f>
        <v>2311.0700000000002</v>
      </c>
      <c r="H80" s="33"/>
    </row>
    <row r="81" spans="2:8">
      <c r="B81" s="22"/>
      <c r="C81" s="23">
        <v>41305</v>
      </c>
      <c r="D81" s="24" t="s">
        <v>23</v>
      </c>
      <c r="E81" s="36">
        <v>6312</v>
      </c>
      <c r="F81" s="24" t="str">
        <f>VLOOKUP(E81,[1]PCGE!$B$3:$C$1767,2,0)</f>
        <v>CORREOS</v>
      </c>
      <c r="G81" s="37">
        <f>+[1]RESUMEN!D45</f>
        <v>13.29</v>
      </c>
      <c r="H81" s="33"/>
    </row>
    <row r="82" spans="2:8">
      <c r="B82" s="22"/>
      <c r="C82" s="23">
        <v>41305</v>
      </c>
      <c r="D82" s="24" t="s">
        <v>23</v>
      </c>
      <c r="E82" s="36">
        <v>6343</v>
      </c>
      <c r="F82" s="24" t="str">
        <f>VLOOKUP(E82,[1]PCGE!$B$3:$C$1767,2,0)</f>
        <v>INMUEBLES, MAQUINARIA Y EQUIPO</v>
      </c>
      <c r="G82" s="37">
        <f>+[1]RESUMEN!D51</f>
        <v>582.49</v>
      </c>
      <c r="H82" s="33"/>
    </row>
    <row r="83" spans="2:8">
      <c r="B83" s="22"/>
      <c r="C83" s="23">
        <v>41305</v>
      </c>
      <c r="D83" s="24" t="s">
        <v>23</v>
      </c>
      <c r="E83" s="36">
        <v>6364</v>
      </c>
      <c r="F83" s="24" t="str">
        <f>VLOOKUP(E83,[1]PCGE!$B$3:$C$1767,2,0)</f>
        <v>TELÉFONO</v>
      </c>
      <c r="G83" s="37">
        <f>+[1]RESUMEN!D53</f>
        <v>609.33000000000004</v>
      </c>
      <c r="H83" s="33"/>
    </row>
    <row r="84" spans="2:8">
      <c r="B84" s="22"/>
      <c r="C84" s="23">
        <v>41305</v>
      </c>
      <c r="D84" s="24" t="s">
        <v>23</v>
      </c>
      <c r="E84" s="36">
        <v>6372</v>
      </c>
      <c r="F84" s="24" t="str">
        <f>VLOOKUP(E84,[1]PCGE!$B$3:$C$1767,2,0)</f>
        <v xml:space="preserve">PUBLICACIONES </v>
      </c>
      <c r="G84" s="37">
        <f>+[1]RESUMEN!D55</f>
        <v>34.200000000000003</v>
      </c>
      <c r="H84" s="33"/>
    </row>
    <row r="85" spans="2:8">
      <c r="B85" s="22"/>
      <c r="C85" s="23">
        <v>41305</v>
      </c>
      <c r="D85" s="24" t="s">
        <v>23</v>
      </c>
      <c r="E85" s="36">
        <v>6511</v>
      </c>
      <c r="F85" s="24" t="str">
        <f>VLOOKUP(E85,[1]PCGE!$B$3:$C$1767,2,0)</f>
        <v>SEGUROS</v>
      </c>
      <c r="G85" s="37">
        <f>+[1]RESUMEN!D57</f>
        <v>7.34</v>
      </c>
      <c r="H85" s="33"/>
    </row>
    <row r="86" spans="2:8">
      <c r="B86" s="22"/>
      <c r="C86" s="23">
        <v>41305</v>
      </c>
      <c r="D86" s="24" t="s">
        <v>23</v>
      </c>
      <c r="E86" s="36">
        <v>6561</v>
      </c>
      <c r="F86" s="24" t="str">
        <f>VLOOKUP(E86,[1]PCGE!$B$3:$C$1767,2,0)</f>
        <v>SUMINISTROS</v>
      </c>
      <c r="G86" s="37">
        <f>+[1]RESUMEN!D58</f>
        <v>962.11</v>
      </c>
      <c r="H86" s="33"/>
    </row>
    <row r="87" spans="2:8">
      <c r="B87" s="22"/>
      <c r="C87" s="23">
        <v>41305</v>
      </c>
      <c r="D87" s="24" t="s">
        <v>23</v>
      </c>
      <c r="E87" s="36">
        <v>6593</v>
      </c>
      <c r="F87" s="24" t="str">
        <f>VLOOKUP(E87,[1]PCGE!$B$3:$C$1767,2,0)</f>
        <v>OTROS GASTOS DE GESTIÓN</v>
      </c>
      <c r="G87" s="37">
        <f>+[1]RESUMEN!D59</f>
        <v>150.91</v>
      </c>
      <c r="H87" s="33"/>
    </row>
    <row r="88" spans="2:8">
      <c r="B88" s="22"/>
      <c r="C88" s="23">
        <v>41305</v>
      </c>
      <c r="D88" s="24" t="s">
        <v>23</v>
      </c>
      <c r="E88" s="43">
        <v>4011</v>
      </c>
      <c r="F88" s="24" t="str">
        <f>VLOOKUP(E88,[1]PCGE!$B$3:$C$1767,2,0)</f>
        <v>IMPUESTO GENERAL A LAS VENTAS</v>
      </c>
      <c r="G88" s="34"/>
      <c r="H88" s="33">
        <f>SUM(G77:G87)</f>
        <v>14501.960000000003</v>
      </c>
    </row>
    <row r="89" spans="2:8">
      <c r="B89" s="22"/>
      <c r="C89" s="23">
        <v>41305</v>
      </c>
      <c r="D89" s="24" t="s">
        <v>24</v>
      </c>
      <c r="E89" s="43">
        <v>2524</v>
      </c>
      <c r="F89" s="24" t="str">
        <f>VLOOKUP(E89,[1]PCGE!$B$3:$C$1767,2,0)</f>
        <v>OTROS SUMINISTROS</v>
      </c>
      <c r="G89" s="34">
        <f>+G51+G79</f>
        <v>65464.58</v>
      </c>
      <c r="H89" s="33"/>
    </row>
    <row r="90" spans="2:8">
      <c r="B90" s="22"/>
      <c r="C90" s="23">
        <v>41305</v>
      </c>
      <c r="D90" s="24" t="s">
        <v>24</v>
      </c>
      <c r="E90" s="43">
        <v>6132</v>
      </c>
      <c r="F90" s="24" t="str">
        <f>VLOOKUP(E90,[1]PCGE!$B$3:$C$1767,2,0)</f>
        <v>SUMINISTROS</v>
      </c>
      <c r="G90" s="34"/>
      <c r="H90" s="33">
        <f>+G89</f>
        <v>65464.58</v>
      </c>
    </row>
    <row r="91" spans="2:8">
      <c r="B91" s="22"/>
      <c r="C91" s="23">
        <v>41305</v>
      </c>
      <c r="D91" s="24" t="s">
        <v>25</v>
      </c>
      <c r="E91" s="44">
        <v>94302</v>
      </c>
      <c r="F91" s="45" t="str">
        <f>VLOOKUP(E91,[1]PCGE!$B$3:$C$1767,2,0)</f>
        <v>COMPRA DE SERVICIO DE SEÑALES</v>
      </c>
      <c r="G91" s="46">
        <f>+'[1]GASTO AL COSTO'!K315</f>
        <v>153079.01999999999</v>
      </c>
      <c r="H91" s="33"/>
    </row>
    <row r="92" spans="2:8">
      <c r="B92" s="22"/>
      <c r="C92" s="23">
        <v>41305</v>
      </c>
      <c r="D92" s="24" t="s">
        <v>25</v>
      </c>
      <c r="E92" s="44">
        <v>94303</v>
      </c>
      <c r="F92" s="45" t="str">
        <f>VLOOKUP(E92,[1]PCGE!$B$3:$C$1767,2,0)</f>
        <v>GASTOS POR ENVIO Y TRANSPORTE DE CARGA</v>
      </c>
      <c r="G92" s="46">
        <f>+'[1]GASTO AL COSTO'!K316</f>
        <v>15165.37</v>
      </c>
      <c r="H92" s="33"/>
    </row>
    <row r="93" spans="2:8">
      <c r="B93" s="22"/>
      <c r="C93" s="23">
        <v>41305</v>
      </c>
      <c r="D93" s="24" t="s">
        <v>25</v>
      </c>
      <c r="E93" s="44">
        <v>94304</v>
      </c>
      <c r="F93" s="45" t="str">
        <f>VLOOKUP(E93,[1]PCGE!$B$3:$C$1767,2,0)</f>
        <v>GASTOS POR PASAJES</v>
      </c>
      <c r="G93" s="46">
        <f>+'[1]GASTO AL COSTO'!K317</f>
        <v>1391</v>
      </c>
      <c r="H93" s="33"/>
    </row>
    <row r="94" spans="2:8">
      <c r="B94" s="22"/>
      <c r="C94" s="23">
        <v>41305</v>
      </c>
      <c r="D94" s="24" t="s">
        <v>25</v>
      </c>
      <c r="E94" s="44">
        <v>94305</v>
      </c>
      <c r="F94" s="45" t="str">
        <f>VLOOKUP(E94,[1]PCGE!$B$3:$C$1767,2,0)</f>
        <v>SERVIC. DE COURIER</v>
      </c>
      <c r="G94" s="46">
        <f>+'[1]GASTO AL COSTO'!K318</f>
        <v>177.1</v>
      </c>
      <c r="H94" s="33"/>
    </row>
    <row r="95" spans="2:8">
      <c r="B95" s="22"/>
      <c r="C95" s="23">
        <v>41305</v>
      </c>
      <c r="D95" s="24" t="s">
        <v>25</v>
      </c>
      <c r="E95" s="44">
        <v>94306</v>
      </c>
      <c r="F95" s="45" t="str">
        <f>VLOOKUP(E95,[1]PCGE!$B$3:$C$1767,2,0)</f>
        <v>GASTOS DE ALOJAMIENTO</v>
      </c>
      <c r="G95" s="46">
        <f>+'[1]GASTO AL COSTO'!K319</f>
        <v>328</v>
      </c>
      <c r="H95" s="33"/>
    </row>
    <row r="96" spans="2:8">
      <c r="B96" s="22"/>
      <c r="C96" s="23">
        <v>41305</v>
      </c>
      <c r="D96" s="24" t="s">
        <v>25</v>
      </c>
      <c r="E96" s="44">
        <v>94307</v>
      </c>
      <c r="F96" s="45" t="str">
        <f>VLOOKUP(E96,[1]PCGE!$B$3:$C$1767,2,0)</f>
        <v>GASTOS DE ALIMENTACION</v>
      </c>
      <c r="G96" s="46">
        <f>+'[1]GASTO AL COSTO'!K320</f>
        <v>2714.3</v>
      </c>
      <c r="H96" s="33"/>
    </row>
    <row r="97" spans="2:8">
      <c r="B97" s="22"/>
      <c r="C97" s="23">
        <v>41305</v>
      </c>
      <c r="D97" s="24" t="s">
        <v>25</v>
      </c>
      <c r="E97" s="44">
        <v>94308</v>
      </c>
      <c r="F97" s="45" t="str">
        <f>VLOOKUP(E97,[1]PCGE!$B$3:$C$1767,2,0)</f>
        <v>SERVIC. CONTABLE Y TRIBUTARIO</v>
      </c>
      <c r="G97" s="46">
        <f>+'[1]GASTO AL COSTO'!K321</f>
        <v>2800</v>
      </c>
      <c r="H97" s="33"/>
    </row>
    <row r="98" spans="2:8">
      <c r="B98" s="22"/>
      <c r="C98" s="23">
        <v>41305</v>
      </c>
      <c r="D98" s="24" t="s">
        <v>25</v>
      </c>
      <c r="E98" s="44">
        <v>94309</v>
      </c>
      <c r="F98" s="45" t="str">
        <f>VLOOKUP(E98,[1]PCGE!$B$3:$C$1767,2,0)</f>
        <v>SERVIC. JURIDICOS Y NOTARIALES</v>
      </c>
      <c r="G98" s="46">
        <f>+'[1]GASTO AL COSTO'!K322</f>
        <v>235</v>
      </c>
      <c r="H98" s="33"/>
    </row>
    <row r="99" spans="2:8">
      <c r="B99" s="22"/>
      <c r="C99" s="23">
        <v>41305</v>
      </c>
      <c r="D99" s="24" t="s">
        <v>25</v>
      </c>
      <c r="E99" s="44">
        <v>94310</v>
      </c>
      <c r="F99" s="45" t="str">
        <f>VLOOKUP(E99,[1]PCGE!$B$3:$C$1767,2,0)</f>
        <v>SERVIC. DE VENTA DE SEÑAL Y COBRANZAS</v>
      </c>
      <c r="G99" s="46">
        <f>+'[1]GASTO AL COSTO'!K323</f>
        <v>10257.48</v>
      </c>
      <c r="H99" s="33"/>
    </row>
    <row r="100" spans="2:8">
      <c r="B100" s="22"/>
      <c r="C100" s="23">
        <v>41305</v>
      </c>
      <c r="D100" s="24" t="s">
        <v>25</v>
      </c>
      <c r="E100" s="44">
        <v>94311</v>
      </c>
      <c r="F100" s="45" t="str">
        <f>VLOOKUP(E100,[1]PCGE!$B$3:$C$1767,2,0)</f>
        <v>SERVIC. DE PUBLICACIONES VARIAS</v>
      </c>
      <c r="G100" s="46">
        <f>+'[1]GASTO AL COSTO'!K324</f>
        <v>224.2</v>
      </c>
      <c r="H100" s="33"/>
    </row>
    <row r="101" spans="2:8">
      <c r="B101" s="22"/>
      <c r="C101" s="23">
        <v>41305</v>
      </c>
      <c r="D101" s="24" t="s">
        <v>25</v>
      </c>
      <c r="E101" s="44">
        <v>94312</v>
      </c>
      <c r="F101" s="45" t="str">
        <f>VLOOKUP(E101,[1]PCGE!$B$3:$C$1767,2,0)</f>
        <v>SERVIC. DE REPARTO DE RECIBOS A ABONADOS</v>
      </c>
      <c r="G101" s="46">
        <f>+'[1]GASTO AL COSTO'!K325</f>
        <v>1125</v>
      </c>
      <c r="H101" s="33"/>
    </row>
    <row r="102" spans="2:8">
      <c r="B102" s="47"/>
      <c r="C102" s="23">
        <v>41305</v>
      </c>
      <c r="D102" s="24" t="s">
        <v>25</v>
      </c>
      <c r="E102" s="44">
        <v>94313</v>
      </c>
      <c r="F102" s="45" t="str">
        <f>VLOOKUP(E102,[1]PCGE!$B$3:$C$1767,2,0)</f>
        <v>SERVIC. DE VIGILANCIA Y GUARDIANIA</v>
      </c>
      <c r="G102" s="46">
        <f>+'[1]GASTO AL COSTO'!K326</f>
        <v>3812</v>
      </c>
      <c r="H102" s="33"/>
    </row>
    <row r="103" spans="2:8">
      <c r="B103" s="22"/>
      <c r="C103" s="23">
        <v>41305</v>
      </c>
      <c r="D103" s="24" t="s">
        <v>25</v>
      </c>
      <c r="E103" s="44">
        <v>94314</v>
      </c>
      <c r="F103" s="45" t="str">
        <f>VLOOKUP(E103,[1]PCGE!$B$3:$C$1767,2,0)</f>
        <v>SERVIC. DE MANTEMIMIENTO Y INSTALACION DE REDES DE SEÑAL</v>
      </c>
      <c r="G103" s="46">
        <f>+'[1]GASTO AL COSTO'!K327</f>
        <v>4521</v>
      </c>
      <c r="H103" s="33"/>
    </row>
    <row r="104" spans="2:8">
      <c r="B104" s="22"/>
      <c r="C104" s="23">
        <v>41305</v>
      </c>
      <c r="D104" s="24" t="s">
        <v>25</v>
      </c>
      <c r="E104" s="44">
        <v>94315</v>
      </c>
      <c r="F104" s="45" t="str">
        <f>VLOOKUP(E104,[1]PCGE!$B$3:$C$1767,2,0)</f>
        <v>REPARACION Y MANATENIMIENTO DE INFRAESTRUCTURA</v>
      </c>
      <c r="G104" s="46">
        <f>+'[1]GASTO AL COSTO'!K328</f>
        <v>2</v>
      </c>
      <c r="H104" s="33"/>
    </row>
    <row r="105" spans="2:8">
      <c r="B105" s="22"/>
      <c r="C105" s="23">
        <v>41305</v>
      </c>
      <c r="D105" s="24" t="s">
        <v>25</v>
      </c>
      <c r="E105" s="44">
        <v>94316</v>
      </c>
      <c r="F105" s="45" t="str">
        <f>VLOOKUP(E105,[1]PCGE!$B$3:$C$1767,2,0)</f>
        <v>REPARACION Y MANTENIMIENTO DE UNIDAD MOVIL</v>
      </c>
      <c r="G105" s="46">
        <f>+'[1]GASTO AL COSTO'!K329</f>
        <v>5022.07</v>
      </c>
      <c r="H105" s="33"/>
    </row>
    <row r="106" spans="2:8">
      <c r="B106" s="22"/>
      <c r="C106" s="23">
        <v>41305</v>
      </c>
      <c r="D106" s="24" t="s">
        <v>25</v>
      </c>
      <c r="E106" s="44">
        <v>94317</v>
      </c>
      <c r="F106" s="45" t="str">
        <f>VLOOKUP(E106,[1]PCGE!$B$3:$C$1767,2,0)</f>
        <v>REPARACION Y MANTENIMIENTO DE EQUIPOS DIVERSOS</v>
      </c>
      <c r="G106" s="46">
        <f>+'[1]GASTO AL COSTO'!K330</f>
        <v>499.5</v>
      </c>
      <c r="H106" s="33"/>
    </row>
    <row r="107" spans="2:8">
      <c r="B107" s="22"/>
      <c r="C107" s="23">
        <v>41305</v>
      </c>
      <c r="D107" s="24" t="s">
        <v>25</v>
      </c>
      <c r="E107" s="44">
        <v>94320</v>
      </c>
      <c r="F107" s="45" t="str">
        <f>VLOOKUP(E107,[1]PCGE!$B$3:$C$1767,2,0)</f>
        <v>GASTOS POR CONSUMO ELECTRICO</v>
      </c>
      <c r="G107" s="46">
        <f>+'[1]GASTO AL COSTO'!K331</f>
        <v>16031.5</v>
      </c>
      <c r="H107" s="33"/>
    </row>
    <row r="108" spans="2:8">
      <c r="B108" s="22"/>
      <c r="C108" s="23">
        <v>41305</v>
      </c>
      <c r="D108" s="24" t="s">
        <v>25</v>
      </c>
      <c r="E108" s="44">
        <v>94322</v>
      </c>
      <c r="F108" s="45" t="str">
        <f>VLOOKUP(E108,[1]PCGE!$B$3:$C$1767,2,0)</f>
        <v>GASTOS DE TELEFONIA</v>
      </c>
      <c r="G108" s="46">
        <f>+'[1]GASTO AL COSTO'!K332</f>
        <v>3995.49</v>
      </c>
      <c r="H108" s="33"/>
    </row>
    <row r="109" spans="2:8">
      <c r="B109" s="22"/>
      <c r="C109" s="23">
        <v>41305</v>
      </c>
      <c r="D109" s="24" t="s">
        <v>25</v>
      </c>
      <c r="E109" s="44">
        <v>94323</v>
      </c>
      <c r="F109" s="45" t="str">
        <f>VLOOKUP(E109,[1]PCGE!$B$3:$C$1767,2,0)</f>
        <v>GASTOS PUBLICITARIOS</v>
      </c>
      <c r="G109" s="46">
        <f>+'[1]GASTO AL COSTO'!K333</f>
        <v>1140</v>
      </c>
      <c r="H109" s="33"/>
    </row>
    <row r="110" spans="2:8">
      <c r="B110" s="22"/>
      <c r="C110" s="23">
        <v>41305</v>
      </c>
      <c r="D110" s="24" t="s">
        <v>25</v>
      </c>
      <c r="E110" s="44">
        <v>94325</v>
      </c>
      <c r="F110" s="45" t="str">
        <f>VLOOKUP(E110,[1]PCGE!$B$3:$C$1767,2,0)</f>
        <v>GASTOS POR SEGUROS</v>
      </c>
      <c r="G110" s="46">
        <f>+'[1]GASTO AL COSTO'!K334</f>
        <v>138.09</v>
      </c>
      <c r="H110" s="33"/>
    </row>
    <row r="111" spans="2:8">
      <c r="B111" s="22"/>
      <c r="C111" s="23">
        <v>41305</v>
      </c>
      <c r="D111" s="24" t="s">
        <v>25</v>
      </c>
      <c r="E111" s="44">
        <v>94331</v>
      </c>
      <c r="F111" s="45" t="str">
        <f>VLOOKUP(E111,[1]PCGE!$B$3:$C$1767,2,0)</f>
        <v>GASTO POR SUMINISTRO DE COMBUSTIBLE Y LUBRICANTES</v>
      </c>
      <c r="G111" s="46">
        <f>+'[1]GASTO AL COSTO'!K335</f>
        <v>26283.119999999999</v>
      </c>
      <c r="H111" s="33"/>
    </row>
    <row r="112" spans="2:8">
      <c r="B112" s="22"/>
      <c r="C112" s="23">
        <v>41305</v>
      </c>
      <c r="D112" s="24" t="s">
        <v>25</v>
      </c>
      <c r="E112" s="44">
        <v>94333</v>
      </c>
      <c r="F112" s="45" t="str">
        <f>VLOOKUP(E112,[1]PCGE!$B$3:$C$1767,2,0)</f>
        <v>GASTO POR SUMINISTRO DE IMPRESIÓN</v>
      </c>
      <c r="G112" s="46">
        <f>+'[1]GASTO AL COSTO'!K336</f>
        <v>42</v>
      </c>
      <c r="H112" s="33"/>
    </row>
    <row r="113" spans="2:8">
      <c r="B113" s="22"/>
      <c r="C113" s="23">
        <v>41305</v>
      </c>
      <c r="D113" s="24" t="s">
        <v>25</v>
      </c>
      <c r="E113" s="44">
        <v>94335</v>
      </c>
      <c r="F113" s="45" t="str">
        <f>VLOOKUP(E113,[1]PCGE!$B$3:$C$1767,2,0)</f>
        <v>GASTOS POR DONACIONES</v>
      </c>
      <c r="G113" s="46">
        <f>+'[1]GASTO AL COSTO'!K337</f>
        <v>290.3</v>
      </c>
      <c r="H113" s="33"/>
    </row>
    <row r="114" spans="2:8">
      <c r="B114" s="22"/>
      <c r="C114" s="23">
        <v>41305</v>
      </c>
      <c r="D114" s="24" t="s">
        <v>25</v>
      </c>
      <c r="E114" s="44">
        <v>94337</v>
      </c>
      <c r="F114" s="45" t="str">
        <f>VLOOKUP(E114,[1]PCGE!$B$3:$C$1767,2,0)</f>
        <v>GASTOS ADMINISTRATIVOS DIVERSOS</v>
      </c>
      <c r="G114" s="46">
        <f>+'[1]GASTO AL COSTO'!K338</f>
        <v>3025.31</v>
      </c>
      <c r="H114" s="33"/>
    </row>
    <row r="115" spans="2:8">
      <c r="B115" s="22"/>
      <c r="C115" s="23">
        <v>41305</v>
      </c>
      <c r="D115" s="24" t="s">
        <v>25</v>
      </c>
      <c r="E115" s="43">
        <v>7911</v>
      </c>
      <c r="F115" s="45" t="str">
        <f>VLOOKUP(E115,[1]PCGE!$B$3:$C$1767,2,0)</f>
        <v>CARGAS IMPUTABLES A CUENTAS DE COSTOS Y GASTOS</v>
      </c>
      <c r="G115" s="34"/>
      <c r="H115" s="33">
        <f>SUM(G91:G114)</f>
        <v>252298.84999999998</v>
      </c>
    </row>
    <row r="116" spans="2:8">
      <c r="B116" s="22"/>
      <c r="C116" s="23">
        <v>41305</v>
      </c>
      <c r="D116" s="24" t="s">
        <v>26</v>
      </c>
      <c r="E116" s="31">
        <v>6211</v>
      </c>
      <c r="F116" s="24" t="str">
        <f>VLOOKUP(E116,[1]PCGE!$B$3:$C$3734,2,0)</f>
        <v>SUELDOS Y SALARIOS</v>
      </c>
      <c r="G116" s="34">
        <f>+'[1]PLANILLAS-2013'!G22</f>
        <v>24336.654999999999</v>
      </c>
      <c r="H116" s="33"/>
    </row>
    <row r="117" spans="2:8">
      <c r="B117" s="22"/>
      <c r="C117" s="23">
        <v>41305</v>
      </c>
      <c r="D117" s="24" t="s">
        <v>26</v>
      </c>
      <c r="E117" s="31">
        <v>6214</v>
      </c>
      <c r="F117" s="24" t="str">
        <f>VLOOKUP(E117,[1]PCGE!$B$3:$C$3734,2,0)</f>
        <v>GRATIFICACIONES</v>
      </c>
      <c r="G117" s="34">
        <f>+'[1]PLANILLAS-2013'!G23</f>
        <v>129.14916666666667</v>
      </c>
      <c r="H117" s="33"/>
    </row>
    <row r="118" spans="2:8">
      <c r="B118" s="22"/>
      <c r="C118" s="23">
        <v>41305</v>
      </c>
      <c r="D118" s="24" t="s">
        <v>26</v>
      </c>
      <c r="E118" s="31">
        <v>6215</v>
      </c>
      <c r="F118" s="24" t="str">
        <f>VLOOKUP(E118,[1]PCGE!$B$3:$C$3734,2,0)</f>
        <v>VACACIONES</v>
      </c>
      <c r="G118" s="34">
        <f>+'[1]PLANILLAS-2013'!G24</f>
        <v>64.574583333333337</v>
      </c>
      <c r="H118" s="33"/>
    </row>
    <row r="119" spans="2:8">
      <c r="B119" s="22"/>
      <c r="C119" s="23">
        <v>41305</v>
      </c>
      <c r="D119" s="24" t="s">
        <v>26</v>
      </c>
      <c r="E119" s="31">
        <v>6221</v>
      </c>
      <c r="F119" s="24" t="str">
        <f>VLOOKUP(E119,[1]PCGE!$B$3:$C$3734,2,0)</f>
        <v>OTRAS REMUNERACIONES</v>
      </c>
      <c r="G119" s="34">
        <f>+'[1]PLANILLAS-2013'!G25</f>
        <v>11.623425000000001</v>
      </c>
      <c r="H119" s="33"/>
    </row>
    <row r="120" spans="2:8">
      <c r="B120" s="22"/>
      <c r="C120" s="23">
        <v>41305</v>
      </c>
      <c r="D120" s="24" t="s">
        <v>26</v>
      </c>
      <c r="E120" s="31">
        <v>6291</v>
      </c>
      <c r="F120" s="24" t="str">
        <f>VLOOKUP(E120,[1]PCGE!$B$3:$C$3734,2,0)</f>
        <v>COMPENSACIÓN POR TIEMPO DE SERVICIO</v>
      </c>
      <c r="G120" s="34">
        <f>+'[1]PLANILLAS-2013'!G26</f>
        <v>75.337013888888876</v>
      </c>
      <c r="H120" s="33"/>
    </row>
    <row r="121" spans="2:8">
      <c r="B121" s="22"/>
      <c r="C121" s="23">
        <v>41305</v>
      </c>
      <c r="D121" s="24" t="s">
        <v>26</v>
      </c>
      <c r="E121" s="31">
        <v>6271</v>
      </c>
      <c r="F121" s="24" t="str">
        <f>VLOOKUP(E121,[1]PCGE!$B$3:$C$3734,2,0)</f>
        <v>RÉGIMEN DE PRESTACIONES DE SALUD</v>
      </c>
      <c r="G121" s="34">
        <f>+'[1]PLANILLAS-2013'!G27</f>
        <v>2196.1106625000002</v>
      </c>
      <c r="H121" s="33"/>
    </row>
    <row r="122" spans="2:8">
      <c r="B122" s="22"/>
      <c r="C122" s="23">
        <v>41305</v>
      </c>
      <c r="D122" s="24" t="s">
        <v>26</v>
      </c>
      <c r="E122" s="31">
        <v>6273</v>
      </c>
      <c r="F122" s="24" t="str">
        <f>VLOOKUP(E122,[1]PCGE!$B$3:$C$3734,2,0)</f>
        <v>SEGURO COMPLEMENTARIO DE TRABAJO DE RIESGO, ACCIDENTES DE TRABAJO Y ENFERMEDADES PROFESIONALES</v>
      </c>
      <c r="G122" s="34">
        <f>+'[1]PLANILLAS-2013'!G28</f>
        <v>19.928849999999997</v>
      </c>
      <c r="H122" s="33"/>
    </row>
    <row r="123" spans="2:8">
      <c r="B123" s="22"/>
      <c r="C123" s="23">
        <v>41305</v>
      </c>
      <c r="D123" s="24" t="s">
        <v>26</v>
      </c>
      <c r="E123" s="31">
        <v>40173</v>
      </c>
      <c r="F123" s="24" t="str">
        <f>VLOOKUP(E123,[1]PCGE!$B$3:$C$3734,2,0)</f>
        <v>RENTA DE QUINTA CATEGORÍA</v>
      </c>
      <c r="G123" s="34"/>
      <c r="H123" s="33">
        <f>+'[1]PLANILLAS-2013'!H29</f>
        <v>1443.9</v>
      </c>
    </row>
    <row r="124" spans="2:8">
      <c r="B124" s="22"/>
      <c r="C124" s="23">
        <v>41305</v>
      </c>
      <c r="D124" s="24" t="s">
        <v>26</v>
      </c>
      <c r="E124" s="31">
        <v>4031</v>
      </c>
      <c r="F124" s="24" t="str">
        <f>VLOOKUP(E124,[1]PCGE!$B$3:$C$3734,2,0)</f>
        <v>ESSALUD</v>
      </c>
      <c r="G124" s="34"/>
      <c r="H124" s="33">
        <f>+'[1]PLANILLAS-2013'!H30</f>
        <v>2196.1106625000002</v>
      </c>
    </row>
    <row r="125" spans="2:8">
      <c r="B125" s="22"/>
      <c r="C125" s="23">
        <v>41305</v>
      </c>
      <c r="D125" s="24" t="s">
        <v>26</v>
      </c>
      <c r="E125" s="31">
        <v>4035</v>
      </c>
      <c r="F125" s="24" t="str">
        <f>VLOOKUP(E125,[1]PCGE!$B$3:$C$3734,2,0)</f>
        <v>SEGURO COMPLEMENTARIO DE TRABAJO DE RIESGO</v>
      </c>
      <c r="G125" s="34"/>
      <c r="H125" s="33">
        <f>+'[1]PLANILLAS-2013'!H31</f>
        <v>19.928849999999997</v>
      </c>
    </row>
    <row r="126" spans="2:8">
      <c r="B126" s="22"/>
      <c r="C126" s="23">
        <v>41305</v>
      </c>
      <c r="D126" s="24" t="s">
        <v>26</v>
      </c>
      <c r="E126" s="31">
        <v>4039</v>
      </c>
      <c r="F126" s="24" t="str">
        <f>VLOOKUP(E126,[1]PCGE!$B$3:$C$3734,2,0)</f>
        <v>ESSALUD VIDA</v>
      </c>
      <c r="G126" s="34"/>
      <c r="H126" s="33">
        <f>+'[1]PLANILLAS-2013'!H32</f>
        <v>10</v>
      </c>
    </row>
    <row r="127" spans="2:8">
      <c r="B127" s="22"/>
      <c r="C127" s="23">
        <v>41305</v>
      </c>
      <c r="D127" s="24" t="s">
        <v>26</v>
      </c>
      <c r="E127" s="31">
        <v>4071</v>
      </c>
      <c r="F127" s="24" t="str">
        <f>VLOOKUP(E127,[1]PCGE!$B$3:$C$3734,2,0)</f>
        <v>ADMINISTRADORAS DE FONDOS DE PENSIONES</v>
      </c>
      <c r="G127" s="34"/>
      <c r="H127" s="33">
        <f>+'[1]PLANILLAS-2013'!H33</f>
        <v>3202.8860048750003</v>
      </c>
    </row>
    <row r="128" spans="2:8">
      <c r="B128" s="22"/>
      <c r="C128" s="23">
        <v>41305</v>
      </c>
      <c r="D128" s="24" t="s">
        <v>26</v>
      </c>
      <c r="E128" s="31">
        <v>4111</v>
      </c>
      <c r="F128" s="24" t="str">
        <f>VLOOKUP(E128,[1]PCGE!$B$3:$C$3734,2,0)</f>
        <v>SUELDOS Y SALARIOS POR PAGAR</v>
      </c>
      <c r="G128" s="34"/>
      <c r="H128" s="33">
        <f>+'[1]PLANILLAS-2013'!H34</f>
        <v>19688.41</v>
      </c>
    </row>
    <row r="129" spans="1:8">
      <c r="B129" s="22"/>
      <c r="C129" s="23">
        <v>41305</v>
      </c>
      <c r="D129" s="24" t="s">
        <v>26</v>
      </c>
      <c r="E129" s="44">
        <v>4114</v>
      </c>
      <c r="F129" s="24" t="str">
        <f>VLOOKUP(E129,[1]PCGE!$B$3:$C$3734,2,0)</f>
        <v>GRATIFICACIONES POR PAGAR</v>
      </c>
      <c r="G129" s="34"/>
      <c r="H129" s="33">
        <f>+'[1]PLANILLAS-2013'!H35</f>
        <v>129.14916666666667</v>
      </c>
    </row>
    <row r="130" spans="1:8">
      <c r="B130" s="22"/>
      <c r="C130" s="23">
        <v>41305</v>
      </c>
      <c r="D130" s="24" t="s">
        <v>26</v>
      </c>
      <c r="E130" s="44">
        <v>4115</v>
      </c>
      <c r="F130" s="24" t="str">
        <f>VLOOKUP(E130,[1]PCGE!$B$3:$C$3734,2,0)</f>
        <v>VACACIONES POR PAGAR</v>
      </c>
      <c r="G130" s="34"/>
      <c r="H130" s="33">
        <f>+'[1]PLANILLAS-2013'!H36</f>
        <v>56.03</v>
      </c>
    </row>
    <row r="131" spans="1:8">
      <c r="A131" s="48"/>
      <c r="B131" s="49"/>
      <c r="C131" s="23">
        <v>41305</v>
      </c>
      <c r="D131" s="24" t="s">
        <v>26</v>
      </c>
      <c r="E131" s="50">
        <v>4151</v>
      </c>
      <c r="F131" s="24" t="str">
        <f>VLOOKUP(E131,[1]PCGE!$B$3:$C$3734,2,0)</f>
        <v>COMPENSACIÓN POR TIEMPO DE SERVICIOS</v>
      </c>
      <c r="G131" s="34"/>
      <c r="H131" s="33">
        <f>+'[1]PLANILLAS-2013'!H37</f>
        <v>75.337013888888876</v>
      </c>
    </row>
    <row r="132" spans="1:8">
      <c r="A132" s="48"/>
      <c r="B132" s="49"/>
      <c r="C132" s="23">
        <v>41305</v>
      </c>
      <c r="D132" s="24" t="s">
        <v>26</v>
      </c>
      <c r="E132" s="44">
        <v>4191</v>
      </c>
      <c r="F132" s="24" t="str">
        <f>VLOOKUP(E132,[1]PCGE!$B$3:$C$3734,2,0)</f>
        <v>OTRAS REMUNERACIONES Y PARTICIPACIONES POR PAGAR</v>
      </c>
      <c r="G132" s="34"/>
      <c r="H132" s="33">
        <f>+'[1]PLANILLAS-2013'!H38</f>
        <v>11.623425000000001</v>
      </c>
    </row>
    <row r="133" spans="1:8">
      <c r="B133" s="22"/>
      <c r="C133" s="23">
        <v>41305</v>
      </c>
      <c r="D133" s="24" t="s">
        <v>25</v>
      </c>
      <c r="E133" s="44">
        <v>94401</v>
      </c>
      <c r="F133" s="24" t="str">
        <f>VLOOKUP(E133,[1]PCGE!$B$3:$C$3734,2,0)</f>
        <v>GASTOS POR SUELDOS Y SALARIOS</v>
      </c>
      <c r="G133" s="46">
        <f>+G116</f>
        <v>24336.654999999999</v>
      </c>
      <c r="H133" s="33"/>
    </row>
    <row r="134" spans="1:8">
      <c r="B134" s="22"/>
      <c r="C134" s="23">
        <v>41305</v>
      </c>
      <c r="D134" s="24" t="s">
        <v>25</v>
      </c>
      <c r="E134" s="44">
        <v>94402</v>
      </c>
      <c r="F134" s="24" t="str">
        <f>VLOOKUP(E134,[1]PCGE!$B$3:$C$3734,2,0)</f>
        <v>GASTOS POR GRATIFICACIONES Y BONIFICACIONES</v>
      </c>
      <c r="G134" s="46">
        <f>+G117+G118+G119</f>
        <v>205.34717499999999</v>
      </c>
      <c r="H134" s="51"/>
    </row>
    <row r="135" spans="1:8">
      <c r="B135" s="22"/>
      <c r="C135" s="23">
        <v>41305</v>
      </c>
      <c r="D135" s="24" t="s">
        <v>25</v>
      </c>
      <c r="E135" s="44">
        <v>94403</v>
      </c>
      <c r="F135" s="24" t="str">
        <f>VLOOKUP(E135,[1]PCGE!$B$3:$C$3734,2,0)</f>
        <v>GASTOS POR COMPENSACIÓN POR TIEMPO DE SERVICIOS</v>
      </c>
      <c r="G135" s="46">
        <f>+G120</f>
        <v>75.337013888888876</v>
      </c>
      <c r="H135" s="33"/>
    </row>
    <row r="136" spans="1:8">
      <c r="B136" s="22"/>
      <c r="C136" s="23">
        <v>41305</v>
      </c>
      <c r="D136" s="24" t="s">
        <v>25</v>
      </c>
      <c r="E136" s="44">
        <v>94404</v>
      </c>
      <c r="F136" s="24" t="str">
        <f>VLOOKUP(E136,[1]PCGE!$B$3:$C$3734,2,0)</f>
        <v xml:space="preserve">GASTOS POR TRIBUTOS ,APORTES DE PENSIONES Y DE SALUD </v>
      </c>
      <c r="G136" s="46">
        <f>+G121+G122</f>
        <v>2216.0395125</v>
      </c>
      <c r="H136" s="51"/>
    </row>
    <row r="137" spans="1:8">
      <c r="B137" s="22"/>
      <c r="C137" s="23">
        <v>41305</v>
      </c>
      <c r="D137" s="24" t="s">
        <v>25</v>
      </c>
      <c r="E137" s="31">
        <v>7911</v>
      </c>
      <c r="F137" s="24" t="str">
        <f>VLOOKUP(E137,[1]PCGE!$B$3:$C$3734,2,0)</f>
        <v>CARGAS IMPUTABLES A CUENTAS DE COSTOS Y GASTOS</v>
      </c>
      <c r="G137" s="32"/>
      <c r="H137" s="33">
        <f>SUM(G133:G136)</f>
        <v>26833.378701388887</v>
      </c>
    </row>
    <row r="138" spans="1:8">
      <c r="B138" s="22"/>
      <c r="C138" s="23">
        <v>41305</v>
      </c>
      <c r="D138" s="24" t="s">
        <v>27</v>
      </c>
      <c r="E138" s="31">
        <v>6522</v>
      </c>
      <c r="F138" s="24" t="str">
        <f>VLOOKUP(E138,[1]PCGE!$B$3:$C$1767,2,0)</f>
        <v>REGALÍAS</v>
      </c>
      <c r="G138" s="34">
        <v>61631.58</v>
      </c>
      <c r="H138" s="35"/>
    </row>
    <row r="139" spans="1:8">
      <c r="B139" s="22"/>
      <c r="C139" s="23">
        <v>41305</v>
      </c>
      <c r="D139" s="24" t="s">
        <v>27</v>
      </c>
      <c r="E139" s="31">
        <v>40184</v>
      </c>
      <c r="F139" s="24" t="str">
        <f>VLOOKUP(E139,[1]PCGE!$B$3:$C$1767,2,0)</f>
        <v>REGALÍAS</v>
      </c>
      <c r="G139" s="34"/>
      <c r="H139" s="35">
        <v>3082</v>
      </c>
    </row>
    <row r="140" spans="1:8">
      <c r="B140" s="22"/>
      <c r="C140" s="23">
        <v>41305</v>
      </c>
      <c r="D140" s="24" t="s">
        <v>27</v>
      </c>
      <c r="E140" s="31">
        <v>4699</v>
      </c>
      <c r="F140" s="24" t="str">
        <f>VLOOKUP(E140,[1]PCGE!$B$3:$C$1767,2,0)</f>
        <v xml:space="preserve">OTRAS CUENTAS POR PAGAR </v>
      </c>
      <c r="G140" s="34"/>
      <c r="H140" s="35">
        <f>+G138-H139</f>
        <v>58549.58</v>
      </c>
    </row>
    <row r="141" spans="1:8">
      <c r="B141" s="22"/>
      <c r="C141" s="23">
        <v>41305</v>
      </c>
      <c r="D141" s="24" t="s">
        <v>25</v>
      </c>
      <c r="E141" s="31">
        <v>94324</v>
      </c>
      <c r="F141" s="24" t="str">
        <f>VLOOKUP(E141,[1]PCGE!$B$3:$C$3734,2,0)</f>
        <v>GASTOS DE REGALÍAS, PATENTES Y DERECHOS DE MARCA</v>
      </c>
      <c r="G141" s="32">
        <f>+G138</f>
        <v>61631.58</v>
      </c>
      <c r="H141" s="33"/>
    </row>
    <row r="142" spans="1:8">
      <c r="B142" s="22"/>
      <c r="C142" s="23">
        <v>41305</v>
      </c>
      <c r="D142" s="24" t="s">
        <v>25</v>
      </c>
      <c r="E142" s="31">
        <v>7911</v>
      </c>
      <c r="F142" s="24" t="str">
        <f>VLOOKUP(E142,[1]PCGE!$B$3:$C$1767,2,0)</f>
        <v>CARGAS IMPUTABLES A CUENTAS DE COSTOS Y GASTOS</v>
      </c>
      <c r="G142" s="32"/>
      <c r="H142" s="33">
        <f>+G141</f>
        <v>61631.58</v>
      </c>
    </row>
    <row r="143" spans="1:8">
      <c r="B143" s="22"/>
      <c r="C143" s="23">
        <v>41305</v>
      </c>
      <c r="D143" s="24" t="s">
        <v>28</v>
      </c>
      <c r="E143" s="31">
        <v>6322</v>
      </c>
      <c r="F143" s="24" t="str">
        <f>VLOOKUP(E143,[1]PCGE!$B$3:$C$1767,2,0)</f>
        <v>LEGAL Y TRIBUTARIA</v>
      </c>
      <c r="G143" s="32">
        <v>33</v>
      </c>
      <c r="H143" s="33"/>
    </row>
    <row r="144" spans="1:8">
      <c r="B144" s="22"/>
      <c r="C144" s="23">
        <v>41305</v>
      </c>
      <c r="D144" s="24" t="s">
        <v>28</v>
      </c>
      <c r="E144" s="31">
        <v>40172</v>
      </c>
      <c r="F144" s="24" t="str">
        <f>VLOOKUP(E144,[1]PCGE!$B$3:$C$1767,2,0)</f>
        <v>RENTA DE CUARTA CATEGORÍA</v>
      </c>
      <c r="G144" s="52"/>
      <c r="H144" s="33">
        <v>33</v>
      </c>
    </row>
    <row r="145" spans="1:8">
      <c r="B145" s="22"/>
      <c r="C145" s="23">
        <v>41305</v>
      </c>
      <c r="D145" s="24" t="s">
        <v>25</v>
      </c>
      <c r="E145" s="44">
        <v>94309</v>
      </c>
      <c r="F145" s="24" t="str">
        <f>VLOOKUP(E145,[1]PCGE!$B$3:$C$1767,2,0)</f>
        <v>SERVIC. JURIDICOS Y NOTARIALES</v>
      </c>
      <c r="G145" s="32">
        <f>+G143</f>
        <v>33</v>
      </c>
      <c r="H145" s="33"/>
    </row>
    <row r="146" spans="1:8">
      <c r="B146" s="22"/>
      <c r="C146" s="23">
        <v>41305</v>
      </c>
      <c r="D146" s="24" t="s">
        <v>25</v>
      </c>
      <c r="E146" s="31">
        <v>7911</v>
      </c>
      <c r="F146" s="24" t="str">
        <f>VLOOKUP(E146,[1]PCGE!$B$3:$C$1767,2,0)</f>
        <v>CARGAS IMPUTABLES A CUENTAS DE COSTOS Y GASTOS</v>
      </c>
      <c r="G146" s="32"/>
      <c r="H146" s="33">
        <f>+G145</f>
        <v>33</v>
      </c>
    </row>
    <row r="147" spans="1:8">
      <c r="B147" s="22"/>
      <c r="C147" s="23">
        <v>41305</v>
      </c>
      <c r="D147" s="24" t="s">
        <v>29</v>
      </c>
      <c r="E147" s="44">
        <v>40172</v>
      </c>
      <c r="F147" s="24" t="str">
        <f>VLOOKUP(E147,[1]PCGE!$B$3:$C$1767,2,0)</f>
        <v>RENTA DE CUARTA CATEGORÍA</v>
      </c>
      <c r="G147" s="32">
        <f>+[1]CAJA!I8</f>
        <v>33</v>
      </c>
      <c r="H147" s="33"/>
    </row>
    <row r="148" spans="1:8">
      <c r="B148" s="22"/>
      <c r="C148" s="23">
        <v>41305</v>
      </c>
      <c r="D148" s="24" t="s">
        <v>29</v>
      </c>
      <c r="E148" s="44">
        <v>40173</v>
      </c>
      <c r="F148" s="24" t="str">
        <f>VLOOKUP(E148,[1]PCGE!$B$3:$C$1767,2,0)</f>
        <v>RENTA DE QUINTA CATEGORÍA</v>
      </c>
      <c r="G148" s="32">
        <f>+[1]CAJA!I9</f>
        <v>652</v>
      </c>
      <c r="H148" s="33"/>
    </row>
    <row r="149" spans="1:8">
      <c r="B149" s="22"/>
      <c r="C149" s="23">
        <v>41305</v>
      </c>
      <c r="D149" s="24" t="s">
        <v>29</v>
      </c>
      <c r="E149" s="44">
        <v>40174</v>
      </c>
      <c r="F149" s="24" t="str">
        <f>VLOOKUP(E149,[1]PCGE!$B$3:$C$1767,2,0)</f>
        <v>RENTA DE NO DOMICILIADOS</v>
      </c>
      <c r="G149" s="32">
        <f>+[1]CAJA!I10</f>
        <v>6471</v>
      </c>
      <c r="H149" s="33"/>
    </row>
    <row r="150" spans="1:8">
      <c r="B150" s="22"/>
      <c r="C150" s="23">
        <v>41305</v>
      </c>
      <c r="D150" s="24" t="s">
        <v>29</v>
      </c>
      <c r="E150" s="44">
        <v>40184</v>
      </c>
      <c r="F150" s="24" t="str">
        <f>VLOOKUP(E150,[1]PCGE!$B$3:$C$1767,2,0)</f>
        <v>REGALÍAS</v>
      </c>
      <c r="G150" s="32">
        <f>+[1]CAJA!I11</f>
        <v>5366</v>
      </c>
      <c r="H150" s="33"/>
    </row>
    <row r="151" spans="1:8">
      <c r="B151" s="22"/>
      <c r="C151" s="23">
        <v>41305</v>
      </c>
      <c r="D151" s="24" t="s">
        <v>29</v>
      </c>
      <c r="E151" s="44">
        <v>40185</v>
      </c>
      <c r="F151" s="24" t="str">
        <f>VLOOKUP(E151,[1]PCGE!$B$3:$C$1767,2,0)</f>
        <v>IMPUESTO A LOS DIVIDENDOS</v>
      </c>
      <c r="G151" s="32">
        <f>+[1]CAJA!I12</f>
        <v>27629</v>
      </c>
      <c r="H151" s="33"/>
    </row>
    <row r="152" spans="1:8">
      <c r="B152" s="22"/>
      <c r="C152" s="23">
        <v>41305</v>
      </c>
      <c r="D152" s="24" t="s">
        <v>29</v>
      </c>
      <c r="E152" s="50">
        <v>4031</v>
      </c>
      <c r="F152" s="24" t="str">
        <f>VLOOKUP(E152,[1]PCGE!$B$3:$C$1767,2,0)</f>
        <v>ESSALUD</v>
      </c>
      <c r="G152" s="32">
        <f>+[1]CAJA!I13</f>
        <v>1993</v>
      </c>
      <c r="H152" s="33"/>
    </row>
    <row r="153" spans="1:8">
      <c r="B153" s="22"/>
      <c r="C153" s="23">
        <v>41305</v>
      </c>
      <c r="D153" s="24" t="s">
        <v>29</v>
      </c>
      <c r="E153" s="50">
        <v>4039</v>
      </c>
      <c r="F153" s="24" t="str">
        <f>VLOOKUP(E153,[1]PCGE!$B$3:$C$1767,2,0)</f>
        <v>ESSALUD VIDA</v>
      </c>
      <c r="G153" s="53">
        <f>+[1]CAJA!I14</f>
        <v>10</v>
      </c>
      <c r="H153" s="33"/>
    </row>
    <row r="154" spans="1:8">
      <c r="B154" s="22"/>
      <c r="C154" s="23">
        <v>41305</v>
      </c>
      <c r="D154" s="24" t="s">
        <v>29</v>
      </c>
      <c r="E154" s="50">
        <v>4035</v>
      </c>
      <c r="F154" s="24" t="str">
        <f>VLOOKUP(E154,[1]PCGE!$B$3:$C$1767,2,0)</f>
        <v>SEGURO COMPLEMENTARIO DE TRABAJO DE RIESGO</v>
      </c>
      <c r="G154" s="32">
        <f>+[1]CAJA!I15</f>
        <v>20</v>
      </c>
      <c r="H154" s="33"/>
    </row>
    <row r="155" spans="1:8">
      <c r="B155" s="22"/>
      <c r="C155" s="23">
        <v>41305</v>
      </c>
      <c r="D155" s="24" t="s">
        <v>29</v>
      </c>
      <c r="E155" s="50">
        <v>4071</v>
      </c>
      <c r="F155" s="24" t="str">
        <f>VLOOKUP(E155,[1]PCGE!$B$3:$C$1767,2,0)</f>
        <v>ADMINISTRADORAS DE FONDOS DE PENSIONES</v>
      </c>
      <c r="G155" s="32">
        <f>+[1]CAJA!I16</f>
        <v>2927.35</v>
      </c>
      <c r="H155" s="33"/>
    </row>
    <row r="156" spans="1:8">
      <c r="A156" s="48"/>
      <c r="B156" s="22"/>
      <c r="C156" s="23">
        <v>41305</v>
      </c>
      <c r="D156" s="24" t="s">
        <v>29</v>
      </c>
      <c r="E156" s="31">
        <v>4111</v>
      </c>
      <c r="F156" s="24" t="str">
        <f>VLOOKUP(E156,[1]PCGE!$B$3:$C$3734,2,0)</f>
        <v>SUELDOS Y SALARIOS POR PAGAR</v>
      </c>
      <c r="G156" s="53">
        <f>+'[1]PLANILLAS-2013'!H34</f>
        <v>19688.41</v>
      </c>
      <c r="H156" s="54"/>
    </row>
    <row r="157" spans="1:8">
      <c r="A157" s="48"/>
      <c r="B157" s="22"/>
      <c r="C157" s="23">
        <v>41305</v>
      </c>
      <c r="D157" s="24" t="s">
        <v>29</v>
      </c>
      <c r="E157" s="44">
        <v>4114</v>
      </c>
      <c r="F157" s="24" t="str">
        <f>VLOOKUP(E157,[1]PCGE!$B$3:$C$3734,2,0)</f>
        <v>GRATIFICACIONES POR PAGAR</v>
      </c>
      <c r="G157" s="53">
        <f>+'[1]PLANILLAS-2013'!H35</f>
        <v>129.14916666666667</v>
      </c>
      <c r="H157" s="54"/>
    </row>
    <row r="158" spans="1:8">
      <c r="A158" s="48"/>
      <c r="B158" s="22"/>
      <c r="C158" s="23">
        <v>41305</v>
      </c>
      <c r="D158" s="24" t="s">
        <v>29</v>
      </c>
      <c r="E158" s="44">
        <v>4115</v>
      </c>
      <c r="F158" s="24" t="str">
        <f>VLOOKUP(E158,[1]PCGE!$B$3:$C$3734,2,0)</f>
        <v>VACACIONES POR PAGAR</v>
      </c>
      <c r="G158" s="53">
        <f>+'[1]PLANILLAS-2013'!H36</f>
        <v>56.03</v>
      </c>
      <c r="H158" s="54"/>
    </row>
    <row r="159" spans="1:8">
      <c r="A159" s="48"/>
      <c r="B159" s="22"/>
      <c r="C159" s="23">
        <v>41305</v>
      </c>
      <c r="D159" s="24" t="s">
        <v>29</v>
      </c>
      <c r="E159" s="50">
        <v>4151</v>
      </c>
      <c r="F159" s="24" t="str">
        <f>VLOOKUP(E159,[1]PCGE!$B$3:$C$3734,2,0)</f>
        <v>COMPENSACIÓN POR TIEMPO DE SERVICIOS</v>
      </c>
      <c r="G159" s="53">
        <f>+'[1]PLANILLAS-2013'!H37</f>
        <v>75.337013888888876</v>
      </c>
      <c r="H159" s="54"/>
    </row>
    <row r="160" spans="1:8">
      <c r="A160" s="48"/>
      <c r="B160" s="22"/>
      <c r="C160" s="23">
        <v>41305</v>
      </c>
      <c r="D160" s="24" t="s">
        <v>29</v>
      </c>
      <c r="E160" s="44">
        <v>4191</v>
      </c>
      <c r="F160" s="24" t="str">
        <f>VLOOKUP(E160,[1]PCGE!$B$3:$C$3734,2,0)</f>
        <v>OTRAS REMUNERACIONES Y PARTICIPACIONES POR PAGAR</v>
      </c>
      <c r="G160" s="53">
        <f>+'[1]PLANILLAS-2013'!H38</f>
        <v>11.623425000000001</v>
      </c>
      <c r="H160" s="54"/>
    </row>
    <row r="161" spans="1:8">
      <c r="B161" s="22"/>
      <c r="C161" s="23">
        <v>41305</v>
      </c>
      <c r="D161" s="24" t="s">
        <v>29</v>
      </c>
      <c r="E161" s="50">
        <v>4212</v>
      </c>
      <c r="F161" s="24" t="str">
        <f>VLOOKUP(E161,[1]PCGE!$B$3:$C$1767,2,0)</f>
        <v>EMITIDAS</v>
      </c>
      <c r="G161" s="32">
        <f>+[1]CAJA!I18-2700</f>
        <v>353695.03</v>
      </c>
      <c r="H161" s="54"/>
    </row>
    <row r="162" spans="1:8">
      <c r="B162" s="22"/>
      <c r="C162" s="23">
        <v>41305</v>
      </c>
      <c r="D162" s="24" t="s">
        <v>29</v>
      </c>
      <c r="E162" s="55">
        <v>4412</v>
      </c>
      <c r="F162" s="56" t="str">
        <f>VLOOKUP(E162,[1]PCGE!$B$3:$C$1767,2,0)</f>
        <v>DIVIDENDOS</v>
      </c>
      <c r="G162" s="57">
        <v>115736.11</v>
      </c>
      <c r="H162" s="33"/>
    </row>
    <row r="163" spans="1:8">
      <c r="B163" s="22"/>
      <c r="C163" s="23">
        <v>41305</v>
      </c>
      <c r="D163" s="24" t="s">
        <v>29</v>
      </c>
      <c r="E163" s="50">
        <v>4511</v>
      </c>
      <c r="F163" s="24" t="str">
        <f>VLOOKUP(E163,[1]PCGE!$B$3:$C$1767,2,0)</f>
        <v>INSTITUCIONES FINANCIERAS</v>
      </c>
      <c r="G163" s="32">
        <f>+[1]CAJA!I19</f>
        <v>88151.885600000009</v>
      </c>
      <c r="H163" s="54"/>
    </row>
    <row r="164" spans="1:8">
      <c r="B164" s="22"/>
      <c r="C164" s="23">
        <v>41305</v>
      </c>
      <c r="D164" s="24" t="s">
        <v>29</v>
      </c>
      <c r="E164" s="50">
        <v>4699</v>
      </c>
      <c r="F164" s="24" t="str">
        <f>VLOOKUP(E164,[1]PCGE!$B$3:$C$1767,2,0)</f>
        <v xml:space="preserve">OTRAS CUENTAS POR PAGAR </v>
      </c>
      <c r="G164" s="32">
        <f>+[1]CAJA!I20</f>
        <v>58550</v>
      </c>
      <c r="H164" s="54"/>
    </row>
    <row r="165" spans="1:8">
      <c r="B165" s="22"/>
      <c r="C165" s="23">
        <v>41305</v>
      </c>
      <c r="D165" s="24" t="s">
        <v>29</v>
      </c>
      <c r="E165" s="44">
        <v>6322</v>
      </c>
      <c r="F165" s="24" t="str">
        <f>VLOOKUP(E165,[1]PCGE!$B$3:$C$1767,2,0)</f>
        <v>LEGAL Y TRIBUTARIA</v>
      </c>
      <c r="G165" s="32">
        <f>+[1]CAJA!I21</f>
        <v>300</v>
      </c>
      <c r="H165" s="33"/>
    </row>
    <row r="166" spans="1:8">
      <c r="A166" s="48"/>
      <c r="B166" s="58"/>
      <c r="C166" s="23">
        <v>41305</v>
      </c>
      <c r="D166" s="24" t="s">
        <v>29</v>
      </c>
      <c r="E166" s="44">
        <v>6331</v>
      </c>
      <c r="F166" s="24" t="str">
        <f>VLOOKUP(E166,[1]PCGE!$B$3:$C$1767,2,0)</f>
        <v>PRODUCCIÓN ENCARGADA A TERCEROS</v>
      </c>
      <c r="G166" s="59">
        <v>7000</v>
      </c>
      <c r="H166" s="54"/>
    </row>
    <row r="167" spans="1:8">
      <c r="B167" s="49"/>
      <c r="C167" s="23">
        <v>41305</v>
      </c>
      <c r="D167" s="24" t="s">
        <v>29</v>
      </c>
      <c r="E167" s="44">
        <v>6511</v>
      </c>
      <c r="F167" s="24" t="str">
        <f>VLOOKUP(E167,[1]PCGE!$B$3:$C$1767,2,0)</f>
        <v>SEGUROS</v>
      </c>
      <c r="G167" s="32">
        <f>+[1]CAJA!I22</f>
        <v>911.16</v>
      </c>
      <c r="H167" s="33"/>
    </row>
    <row r="168" spans="1:8">
      <c r="A168" s="48"/>
      <c r="B168" s="49"/>
      <c r="C168" s="23">
        <v>41305</v>
      </c>
      <c r="D168" s="24" t="s">
        <v>29</v>
      </c>
      <c r="E168" s="44">
        <v>6541</v>
      </c>
      <c r="F168" s="24" t="str">
        <f>VLOOKUP(E168,[1]PCGE!$B$3:$C$1767,2,0)</f>
        <v>LICENCIAS Y DERECHOS DE VIGENCIA</v>
      </c>
      <c r="G168" s="32">
        <f>+[1]CAJA!I23</f>
        <v>10343.07</v>
      </c>
      <c r="H168" s="33"/>
    </row>
    <row r="169" spans="1:8">
      <c r="A169" s="48"/>
      <c r="B169" s="49"/>
      <c r="C169" s="23">
        <v>41305</v>
      </c>
      <c r="D169" s="24" t="s">
        <v>29</v>
      </c>
      <c r="E169" s="50">
        <v>6592</v>
      </c>
      <c r="F169" s="24" t="str">
        <f>VLOOKUP(E169,[1]PCGE!$B$3:$C$1767,2,0)</f>
        <v>SANCIONES ADMINISTRATIVAS</v>
      </c>
      <c r="G169" s="32">
        <f>+[1]CAJA!I24</f>
        <v>2540</v>
      </c>
      <c r="H169" s="33"/>
    </row>
    <row r="170" spans="1:8">
      <c r="A170" s="48"/>
      <c r="B170" s="49"/>
      <c r="C170" s="23">
        <v>41305</v>
      </c>
      <c r="D170" s="24" t="s">
        <v>29</v>
      </c>
      <c r="E170" s="44">
        <v>6593</v>
      </c>
      <c r="F170" s="24" t="str">
        <f>VLOOKUP(E170,[1]PCGE!$B$3:$C$1767,2,0)</f>
        <v>OTROS GASTOS DE GESTIÓN</v>
      </c>
      <c r="G170" s="32">
        <f>+[1]CAJA!I25</f>
        <v>149.5</v>
      </c>
      <c r="H170" s="33"/>
    </row>
    <row r="171" spans="1:8">
      <c r="A171" s="48"/>
      <c r="B171" s="49"/>
      <c r="C171" s="23">
        <v>41305</v>
      </c>
      <c r="D171" s="24" t="s">
        <v>29</v>
      </c>
      <c r="E171" s="44">
        <v>6793</v>
      </c>
      <c r="F171" s="24" t="str">
        <f>VLOOKUP(E171,[1]PCGE!$B$3:$C$1767,2,0)</f>
        <v>OTRAS CARGAS FINANCIERAS</v>
      </c>
      <c r="G171" s="32">
        <f>+[1]CAJA!F110+[1]CAJA!F111+[1]CAJA!F112+[1]CAJA!F113+[1]CAJA!F114+[1]CAJA!F115</f>
        <v>1436.7860000000001</v>
      </c>
      <c r="H171" s="33"/>
    </row>
    <row r="172" spans="1:8">
      <c r="A172" s="48"/>
      <c r="B172" s="49"/>
      <c r="C172" s="23">
        <v>41305</v>
      </c>
      <c r="D172" s="24" t="s">
        <v>29</v>
      </c>
      <c r="E172" s="31">
        <v>1011</v>
      </c>
      <c r="F172" s="24" t="str">
        <f>VLOOKUP(E172,[1]PCGE!$B$3:$C$1767,2,0)</f>
        <v>CAJA</v>
      </c>
      <c r="G172" s="32"/>
      <c r="H172" s="33">
        <f>SUM(G147:G171)</f>
        <v>703875.44120555557</v>
      </c>
    </row>
    <row r="173" spans="1:8">
      <c r="A173" s="48"/>
      <c r="B173" s="49"/>
      <c r="C173" s="23">
        <v>41305</v>
      </c>
      <c r="D173" s="24" t="s">
        <v>25</v>
      </c>
      <c r="E173" s="44">
        <v>94309</v>
      </c>
      <c r="F173" s="24" t="str">
        <f>VLOOKUP(E173,[1]PCGE!$B$3:$C$3734,2,0)</f>
        <v>SERVIC. JURIDICOS Y NOTARIALES</v>
      </c>
      <c r="G173" s="32">
        <f>+G165</f>
        <v>300</v>
      </c>
      <c r="H173" s="33"/>
    </row>
    <row r="174" spans="1:8">
      <c r="A174" s="48"/>
      <c r="B174" s="49"/>
      <c r="C174" s="23">
        <v>41305</v>
      </c>
      <c r="D174" s="24" t="s">
        <v>25</v>
      </c>
      <c r="E174" s="44">
        <v>94325</v>
      </c>
      <c r="F174" s="24" t="str">
        <f>VLOOKUP(E174,[1]PCGE!$B$3:$C$3734,2,0)</f>
        <v>GASTOS POR SEGUROS</v>
      </c>
      <c r="G174" s="60">
        <f>+G167</f>
        <v>911.16</v>
      </c>
      <c r="H174" s="51"/>
    </row>
    <row r="175" spans="1:8">
      <c r="A175" s="48"/>
      <c r="B175" s="49"/>
      <c r="C175" s="23">
        <v>41305</v>
      </c>
      <c r="D175" s="24" t="s">
        <v>25</v>
      </c>
      <c r="E175" s="44">
        <v>94326</v>
      </c>
      <c r="F175" s="24" t="str">
        <f>VLOOKUP(E175,[1]PCGE!$B$3:$C$3734,2,0)</f>
        <v xml:space="preserve">GASTO POR LICENCIAS Y DERECHOS </v>
      </c>
      <c r="G175" s="60">
        <f>+G168</f>
        <v>10343.07</v>
      </c>
      <c r="H175" s="51"/>
    </row>
    <row r="176" spans="1:8">
      <c r="A176" s="48"/>
      <c r="B176" s="49"/>
      <c r="C176" s="23">
        <v>41305</v>
      </c>
      <c r="D176" s="24" t="s">
        <v>25</v>
      </c>
      <c r="E176" s="44">
        <v>94336</v>
      </c>
      <c r="F176" s="24" t="str">
        <f>VLOOKUP(E176,[1]PCGE!$B$3:$C$3734,2,0)</f>
        <v>GASTOS POR MULTAS Y SANCIONES ADMINISTRATIVAS</v>
      </c>
      <c r="G176" s="60">
        <f>+G169</f>
        <v>2540</v>
      </c>
      <c r="H176" s="51"/>
    </row>
    <row r="177" spans="1:8">
      <c r="A177" s="48"/>
      <c r="B177" s="49"/>
      <c r="C177" s="23">
        <v>41305</v>
      </c>
      <c r="D177" s="24" t="s">
        <v>25</v>
      </c>
      <c r="E177" s="44">
        <v>94337</v>
      </c>
      <c r="F177" s="24" t="str">
        <f>VLOOKUP(E177,[1]PCGE!$B$3:$C$3734,2,0)</f>
        <v>GASTOS ADMINISTRATIVOS DIVERSOS</v>
      </c>
      <c r="G177" s="60">
        <f>+G170</f>
        <v>149.5</v>
      </c>
      <c r="H177" s="51"/>
    </row>
    <row r="178" spans="1:8">
      <c r="A178" s="48"/>
      <c r="B178" s="49"/>
      <c r="C178" s="23">
        <v>41305</v>
      </c>
      <c r="D178" s="24" t="s">
        <v>25</v>
      </c>
      <c r="E178" s="44">
        <v>94314</v>
      </c>
      <c r="F178" s="45" t="str">
        <f>VLOOKUP(E178,[1]PCGE!$B$3:$C$1767,2,0)</f>
        <v>SERVIC. DE MANTEMIMIENTO Y INSTALACION DE REDES DE SEÑAL</v>
      </c>
      <c r="G178" s="53">
        <f>+G166</f>
        <v>7000</v>
      </c>
      <c r="H178" s="54"/>
    </row>
    <row r="179" spans="1:8">
      <c r="A179" s="48"/>
      <c r="B179" s="49"/>
      <c r="C179" s="23">
        <v>41305</v>
      </c>
      <c r="D179" s="24" t="s">
        <v>25</v>
      </c>
      <c r="E179" s="31">
        <v>7911</v>
      </c>
      <c r="F179" s="24" t="str">
        <f>VLOOKUP(E179,[1]PCGE!$B$3:$C$3734,2,0)</f>
        <v>CARGAS IMPUTABLES A CUENTAS DE COSTOS Y GASTOS</v>
      </c>
      <c r="G179" s="60"/>
      <c r="H179" s="61">
        <f>SUM(G173:G178)</f>
        <v>21243.73</v>
      </c>
    </row>
    <row r="180" spans="1:8">
      <c r="A180" s="48"/>
      <c r="B180" s="49"/>
      <c r="C180" s="23">
        <v>41305</v>
      </c>
      <c r="D180" s="24" t="s">
        <v>30</v>
      </c>
      <c r="E180" s="31">
        <v>6731</v>
      </c>
      <c r="F180" s="24" t="str">
        <f>VLOOKUP(E180,[1]PCGE!$B$3:$C$3734,2,0)</f>
        <v>PRÉSTAMOS DE INSTITUCIONES FINANCIERAS Y OTRAS ENTIDADES</v>
      </c>
      <c r="G180" s="32">
        <f>+[1]BANCOS!C1015</f>
        <v>19371.815920000001</v>
      </c>
      <c r="H180" s="33"/>
    </row>
    <row r="181" spans="1:8">
      <c r="A181" s="48"/>
      <c r="B181" s="49"/>
      <c r="C181" s="23">
        <v>41305</v>
      </c>
      <c r="D181" s="24" t="s">
        <v>30</v>
      </c>
      <c r="E181" s="31">
        <v>3731</v>
      </c>
      <c r="F181" s="24" t="str">
        <f>VLOOKUP(E181,[1]PCGE!$B$3:$C$3734,2,0)</f>
        <v>INTERESES NO DEVENGADOS EN TRANSACCIONES CON TERCEROS</v>
      </c>
      <c r="G181" s="32"/>
      <c r="H181" s="33">
        <f>+G180</f>
        <v>19371.815920000001</v>
      </c>
    </row>
    <row r="182" spans="1:8">
      <c r="A182" s="48"/>
      <c r="B182" s="49"/>
      <c r="C182" s="23">
        <v>41305</v>
      </c>
      <c r="D182" s="62" t="s">
        <v>31</v>
      </c>
      <c r="E182" s="31">
        <v>6561</v>
      </c>
      <c r="F182" s="24" t="str">
        <f>VLOOKUP(E182,[1]PCGE!$B$3:$C$1767,2,0)</f>
        <v>SUMINISTROS</v>
      </c>
      <c r="G182" s="32">
        <v>23560</v>
      </c>
      <c r="H182" s="33"/>
    </row>
    <row r="183" spans="1:8">
      <c r="A183" s="48"/>
      <c r="B183" s="49"/>
      <c r="C183" s="23">
        <v>41305</v>
      </c>
      <c r="D183" s="62" t="s">
        <v>31</v>
      </c>
      <c r="E183" s="43">
        <v>6132</v>
      </c>
      <c r="F183" s="24" t="str">
        <f>VLOOKUP(E183,[1]PCGE!$B$3:$C$1767,2,0)</f>
        <v>SUMINISTROS</v>
      </c>
      <c r="G183" s="59">
        <v>10680</v>
      </c>
      <c r="H183" s="63"/>
    </row>
    <row r="184" spans="1:8">
      <c r="A184" s="48"/>
      <c r="B184" s="49"/>
      <c r="C184" s="23">
        <v>41305</v>
      </c>
      <c r="D184" s="62" t="s">
        <v>31</v>
      </c>
      <c r="E184" s="43">
        <v>2524</v>
      </c>
      <c r="F184" s="24" t="str">
        <f>VLOOKUP(E184,[1]PCGE!$B$3:$C$1767,2,0)</f>
        <v>OTROS SUMINISTROS</v>
      </c>
      <c r="G184" s="59"/>
      <c r="H184" s="63">
        <f>+G182+G183</f>
        <v>34240</v>
      </c>
    </row>
    <row r="185" spans="1:8">
      <c r="A185" s="48"/>
      <c r="B185" s="49"/>
      <c r="C185" s="23">
        <v>41305</v>
      </c>
      <c r="D185" s="62" t="s">
        <v>23</v>
      </c>
      <c r="E185" s="31">
        <v>6393</v>
      </c>
      <c r="F185" s="24" t="str">
        <f>VLOOKUP(E185,[1]PCGE!$B$3:$C$3734,2,0)</f>
        <v>OTROS SERVICIOS PRESTADOS POR TERCEROS</v>
      </c>
      <c r="G185" s="53">
        <f>+[1]RESUMEN!Q4</f>
        <v>26200.43</v>
      </c>
      <c r="H185" s="54"/>
    </row>
    <row r="186" spans="1:8">
      <c r="A186" s="48"/>
      <c r="B186" s="49"/>
      <c r="C186" s="23">
        <v>41305</v>
      </c>
      <c r="D186" s="62" t="s">
        <v>23</v>
      </c>
      <c r="E186" s="31">
        <v>4011</v>
      </c>
      <c r="F186" s="24" t="str">
        <f>VLOOKUP(E186,[1]PCGE!$B$3:$C$3734,2,0)</f>
        <v>IMPUESTO GENERAL A LAS VENTAS</v>
      </c>
      <c r="G186" s="64"/>
      <c r="H186" s="65">
        <f>+G185</f>
        <v>26200.43</v>
      </c>
    </row>
    <row r="187" spans="1:8">
      <c r="A187" s="48"/>
      <c r="B187" s="49"/>
      <c r="C187" s="23">
        <v>41305</v>
      </c>
      <c r="D187" s="24" t="s">
        <v>25</v>
      </c>
      <c r="E187" s="44">
        <v>94329</v>
      </c>
      <c r="F187" s="24" t="str">
        <f>VLOOKUP(E187,[1]PCGE!$B$3:$C$3734,2,0)</f>
        <v>GASTO POR SUMINISTROS DE MATERIALES Y HERRAMIENTAS</v>
      </c>
      <c r="G187" s="53">
        <f>+G182+G183</f>
        <v>34240</v>
      </c>
      <c r="H187" s="65"/>
    </row>
    <row r="188" spans="1:8">
      <c r="A188" s="48"/>
      <c r="B188" s="49"/>
      <c r="C188" s="23">
        <v>41305</v>
      </c>
      <c r="D188" s="24" t="s">
        <v>25</v>
      </c>
      <c r="E188" s="44">
        <v>94302</v>
      </c>
      <c r="F188" s="45" t="str">
        <f>VLOOKUP(E188,[1]PCGE!$B$3:$C$1767,2,0)</f>
        <v>COMPRA DE SERVICIO DE SEÑALES</v>
      </c>
      <c r="G188" s="32">
        <f>+G185</f>
        <v>26200.43</v>
      </c>
      <c r="H188" s="33"/>
    </row>
    <row r="189" spans="1:8">
      <c r="A189" s="48"/>
      <c r="B189" s="49"/>
      <c r="C189" s="23">
        <v>41305</v>
      </c>
      <c r="D189" s="24" t="s">
        <v>25</v>
      </c>
      <c r="E189" s="31">
        <v>7911</v>
      </c>
      <c r="F189" s="24" t="str">
        <f>VLOOKUP(E189,[1]PCGE!$B$3:$C$1767,2,0)</f>
        <v>CARGAS IMPUTABLES A CUENTAS DE COSTOS Y GASTOS</v>
      </c>
      <c r="G189" s="32"/>
      <c r="H189" s="33">
        <f>+G187+G188</f>
        <v>60440.43</v>
      </c>
    </row>
    <row r="190" spans="1:8">
      <c r="A190" s="48"/>
      <c r="B190" s="49"/>
      <c r="C190" s="66"/>
      <c r="D190" s="24"/>
      <c r="E190" s="31"/>
      <c r="F190" s="24"/>
      <c r="G190" s="32"/>
      <c r="H190" s="33"/>
    </row>
    <row r="191" spans="1:8" ht="15.75" thickBot="1">
      <c r="A191" s="48"/>
      <c r="B191" s="67"/>
      <c r="C191" s="68"/>
      <c r="D191" s="69"/>
      <c r="E191" s="70"/>
      <c r="F191" s="69"/>
      <c r="G191" s="71"/>
      <c r="H191" s="72"/>
    </row>
    <row r="192" spans="1:8" ht="15.75" thickBot="1">
      <c r="A192" s="48"/>
      <c r="B192" s="48"/>
      <c r="C192" s="73"/>
      <c r="D192" s="74"/>
      <c r="E192" s="75"/>
      <c r="F192" s="73" t="s">
        <v>32</v>
      </c>
      <c r="G192" s="76">
        <f>SUM(G10:G191)</f>
        <v>9660977.52166133</v>
      </c>
      <c r="H192" s="76">
        <f>SUM(H10:H191)</f>
        <v>9660977.5158260539</v>
      </c>
    </row>
    <row r="193" spans="1:8">
      <c r="A193" s="48"/>
      <c r="B193" s="48"/>
      <c r="C193" s="73"/>
      <c r="D193" s="74"/>
      <c r="E193" s="75"/>
      <c r="F193" s="74"/>
    </row>
    <row r="194" spans="1:8">
      <c r="A194" s="48"/>
      <c r="B194" s="48"/>
      <c r="C194" s="73"/>
      <c r="D194" s="74"/>
      <c r="E194" s="75"/>
      <c r="F194" s="74"/>
      <c r="G194" s="32">
        <f>+[1]CAJA!I14</f>
        <v>10</v>
      </c>
      <c r="H194" s="77"/>
    </row>
    <row r="195" spans="1:8" ht="15.75">
      <c r="A195" s="48"/>
      <c r="B195" s="6" t="s">
        <v>0</v>
      </c>
      <c r="C195" s="7"/>
      <c r="D195" s="8"/>
      <c r="E195" s="9"/>
      <c r="F195" s="8"/>
    </row>
    <row r="196" spans="1:8" ht="15.75">
      <c r="A196" s="48"/>
      <c r="B196" s="6" t="s">
        <v>33</v>
      </c>
      <c r="C196" s="7"/>
      <c r="D196" s="1"/>
      <c r="F196" s="1"/>
      <c r="G196" s="10"/>
      <c r="H196" s="10"/>
    </row>
    <row r="197" spans="1:8" ht="15.75">
      <c r="A197" s="48"/>
      <c r="B197" s="6" t="s">
        <v>2</v>
      </c>
      <c r="C197" s="7"/>
      <c r="D197" s="1"/>
      <c r="F197" s="1"/>
      <c r="G197" s="10"/>
      <c r="H197" s="10"/>
    </row>
    <row r="198" spans="1:8" ht="15.75">
      <c r="A198" s="48"/>
      <c r="B198" s="6" t="s">
        <v>3</v>
      </c>
      <c r="C198" s="7"/>
      <c r="D198" s="1"/>
      <c r="F198" s="1"/>
      <c r="G198" s="11"/>
      <c r="H198" s="11"/>
    </row>
    <row r="199" spans="1:8" ht="15.75" thickBot="1">
      <c r="A199" s="48"/>
      <c r="D199" s="1"/>
      <c r="F199" s="1"/>
    </row>
    <row r="200" spans="1:8" ht="89.25">
      <c r="A200" s="48"/>
      <c r="B200" s="78" t="s">
        <v>4</v>
      </c>
      <c r="C200" s="79" t="s">
        <v>5</v>
      </c>
      <c r="D200" s="79" t="s">
        <v>6</v>
      </c>
      <c r="E200" s="12" t="s">
        <v>7</v>
      </c>
      <c r="F200" s="79" t="s">
        <v>8</v>
      </c>
      <c r="G200" s="80" t="s">
        <v>9</v>
      </c>
      <c r="H200" s="81"/>
    </row>
    <row r="201" spans="1:8" ht="15.75" thickBot="1">
      <c r="A201" s="48"/>
      <c r="B201" s="82"/>
      <c r="C201" s="83"/>
      <c r="D201" s="83"/>
      <c r="E201" s="13" t="s">
        <v>10</v>
      </c>
      <c r="F201" s="83"/>
      <c r="G201" s="14" t="s">
        <v>11</v>
      </c>
      <c r="H201" s="15" t="s">
        <v>12</v>
      </c>
    </row>
    <row r="202" spans="1:8">
      <c r="A202" s="48"/>
      <c r="B202" s="84"/>
      <c r="C202" s="23">
        <v>41333</v>
      </c>
      <c r="D202" s="24" t="s">
        <v>18</v>
      </c>
      <c r="E202" s="31">
        <v>1212</v>
      </c>
      <c r="F202" s="24" t="str">
        <f>VLOOKUP(E202,[1]PCGE!$B$3:$C$1767,2,0)</f>
        <v>EMITIDAS EN CARTERA</v>
      </c>
      <c r="G202" s="34">
        <f>+H203</f>
        <v>466035.04</v>
      </c>
      <c r="H202" s="35"/>
    </row>
    <row r="203" spans="1:8">
      <c r="A203" s="48"/>
      <c r="B203" s="84"/>
      <c r="C203" s="23">
        <v>41333</v>
      </c>
      <c r="D203" s="24" t="s">
        <v>18</v>
      </c>
      <c r="E203" s="31">
        <v>7041</v>
      </c>
      <c r="F203" s="24" t="str">
        <f>VLOOKUP(E203,[1]PCGE!$B$3:$C$1767,2,0)</f>
        <v>TERCEROS</v>
      </c>
      <c r="G203" s="34"/>
      <c r="H203" s="35">
        <f>+[1]RESUMEN!E5+648</f>
        <v>466035.04</v>
      </c>
    </row>
    <row r="204" spans="1:8">
      <c r="A204" s="48"/>
      <c r="B204" s="84"/>
      <c r="C204" s="23">
        <v>41333</v>
      </c>
      <c r="D204" s="24" t="s">
        <v>19</v>
      </c>
      <c r="E204" s="31">
        <v>7041</v>
      </c>
      <c r="F204" s="24" t="str">
        <f>VLOOKUP(E204,[1]PCGE!$B$3:$C$1767,2,0)</f>
        <v>TERCEROS</v>
      </c>
      <c r="G204" s="34">
        <v>648</v>
      </c>
      <c r="H204" s="35"/>
    </row>
    <row r="205" spans="1:8">
      <c r="A205" s="48"/>
      <c r="B205" s="84"/>
      <c r="C205" s="23">
        <v>41333</v>
      </c>
      <c r="D205" s="24" t="s">
        <v>19</v>
      </c>
      <c r="E205" s="31">
        <v>1212</v>
      </c>
      <c r="F205" s="24" t="str">
        <f>VLOOKUP(E205,[1]PCGE!$B$3:$C$1767,2,0)</f>
        <v>EMITIDAS EN CARTERA</v>
      </c>
      <c r="G205" s="34"/>
      <c r="H205" s="35">
        <f>+G204</f>
        <v>648</v>
      </c>
    </row>
    <row r="206" spans="1:8">
      <c r="A206" s="48"/>
      <c r="B206" s="84"/>
      <c r="C206" s="23">
        <v>41333</v>
      </c>
      <c r="D206" s="24" t="s">
        <v>20</v>
      </c>
      <c r="E206" s="31">
        <v>1011</v>
      </c>
      <c r="F206" s="24" t="str">
        <f>VLOOKUP(E206,[1]PCGE!$B$3:$C$1767,2,0)</f>
        <v>CAJA</v>
      </c>
      <c r="G206" s="34">
        <f>+G202-H205+[1]CAJA!E169</f>
        <v>694224.64</v>
      </c>
      <c r="H206" s="35"/>
    </row>
    <row r="207" spans="1:8">
      <c r="A207" s="48"/>
      <c r="B207" s="84"/>
      <c r="C207" s="23">
        <v>41333</v>
      </c>
      <c r="D207" s="24" t="s">
        <v>20</v>
      </c>
      <c r="E207" s="31">
        <v>1212</v>
      </c>
      <c r="F207" s="24" t="str">
        <f>VLOOKUP(E207,[1]PCGE!$B$3:$C$1767,2,0)</f>
        <v>EMITIDAS EN CARTERA</v>
      </c>
      <c r="G207" s="34"/>
      <c r="H207" s="35">
        <f>+H203-H205</f>
        <v>465387.04</v>
      </c>
    </row>
    <row r="208" spans="1:8">
      <c r="A208" s="48"/>
      <c r="B208" s="84"/>
      <c r="C208" s="23">
        <v>41333</v>
      </c>
      <c r="D208" s="24" t="s">
        <v>34</v>
      </c>
      <c r="E208" s="31">
        <v>3731</v>
      </c>
      <c r="F208" s="24" t="str">
        <f>VLOOKUP(E208,[1]PCGE!$B$3:$C$1767,2,0)</f>
        <v>INTERESES NO DEVENGADOS EN TRANSACCIONES CON TERCEROS</v>
      </c>
      <c r="G208" s="34">
        <f>+[1]BANCOS!J991</f>
        <v>70121.020410000026</v>
      </c>
      <c r="H208" s="35"/>
    </row>
    <row r="209" spans="1:8">
      <c r="A209" s="48"/>
      <c r="B209" s="84"/>
      <c r="C209" s="23">
        <v>41333</v>
      </c>
      <c r="D209" s="24" t="s">
        <v>34</v>
      </c>
      <c r="E209" s="31">
        <v>4511</v>
      </c>
      <c r="F209" s="24" t="str">
        <f>VLOOKUP(E209,[1]PCGE!$B$3:$C$1767,2,0)</f>
        <v>INSTITUCIONES FINANCIERAS</v>
      </c>
      <c r="G209" s="34"/>
      <c r="H209" s="35">
        <f>+[1]PRESTAMOS!J425+[1]PRESTAMOS!I425</f>
        <v>298958.62041000038</v>
      </c>
    </row>
    <row r="210" spans="1:8">
      <c r="A210" s="48"/>
      <c r="B210" s="84"/>
      <c r="C210" s="23">
        <v>41333</v>
      </c>
      <c r="D210" s="24" t="s">
        <v>21</v>
      </c>
      <c r="E210" s="36">
        <v>3369</v>
      </c>
      <c r="F210" s="24" t="str">
        <f>VLOOKUP(E210,[1]PCGE!$B$3:$C$1767,2,0)</f>
        <v>OTROS EQUIPOS</v>
      </c>
      <c r="G210" s="34">
        <f>+[1]RESUMEN!C67+[1]RESUMEN!E67</f>
        <v>628</v>
      </c>
      <c r="H210" s="38"/>
    </row>
    <row r="211" spans="1:8">
      <c r="A211" s="48"/>
      <c r="B211" s="84"/>
      <c r="C211" s="23">
        <v>41333</v>
      </c>
      <c r="D211" s="24" t="s">
        <v>21</v>
      </c>
      <c r="E211" s="36">
        <v>6032</v>
      </c>
      <c r="F211" s="24" t="str">
        <f>VLOOKUP(E211,[1]PCGE!$B$3:$C$1767,2,0)</f>
        <v>SUMINISTROS</v>
      </c>
      <c r="G211" s="34">
        <f>+[1]RESUMEN!C68+[1]RESUMEN!E68</f>
        <v>57214.98</v>
      </c>
      <c r="H211" s="38"/>
    </row>
    <row r="212" spans="1:8">
      <c r="A212" s="48"/>
      <c r="B212" s="84"/>
      <c r="C212" s="23">
        <v>41333</v>
      </c>
      <c r="D212" s="24" t="s">
        <v>21</v>
      </c>
      <c r="E212" s="36">
        <v>63111</v>
      </c>
      <c r="F212" s="24" t="str">
        <f>VLOOKUP(E212,[1]PCGE!$B$3:$C$1767,2,0)</f>
        <v>DE CARGA</v>
      </c>
      <c r="G212" s="34">
        <f>+[1]RESUMEN!C69+[1]RESUMEN!E69</f>
        <v>3024.59</v>
      </c>
      <c r="H212" s="38"/>
    </row>
    <row r="213" spans="1:8">
      <c r="A213" s="48"/>
      <c r="B213" s="84"/>
      <c r="C213" s="23">
        <v>41333</v>
      </c>
      <c r="D213" s="24" t="s">
        <v>21</v>
      </c>
      <c r="E213" s="36">
        <v>63112</v>
      </c>
      <c r="F213" s="24" t="str">
        <f>VLOOKUP(E213,[1]PCGE!$B$3:$C$1767,2,0)</f>
        <v>DE PASAJEROS</v>
      </c>
      <c r="G213" s="34">
        <f>+[1]RESUMEN!C70+[1]RESUMEN!E70</f>
        <v>3353.5</v>
      </c>
      <c r="H213" s="38"/>
    </row>
    <row r="214" spans="1:8">
      <c r="A214" s="48"/>
      <c r="B214" s="84"/>
      <c r="C214" s="23">
        <v>41333</v>
      </c>
      <c r="D214" s="24" t="s">
        <v>21</v>
      </c>
      <c r="E214" s="36">
        <v>6312</v>
      </c>
      <c r="F214" s="24" t="str">
        <f>VLOOKUP(E214,[1]PCGE!$B$3:$C$1767,2,0)</f>
        <v>CORREOS</v>
      </c>
      <c r="G214" s="34">
        <f>+[1]RESUMEN!C71+[1]RESUMEN!E71</f>
        <v>90</v>
      </c>
      <c r="H214" s="38"/>
    </row>
    <row r="215" spans="1:8">
      <c r="A215" s="48"/>
      <c r="B215" s="84"/>
      <c r="C215" s="23">
        <v>41333</v>
      </c>
      <c r="D215" s="24" t="s">
        <v>21</v>
      </c>
      <c r="E215" s="36">
        <v>6313</v>
      </c>
      <c r="F215" s="24" t="str">
        <f>VLOOKUP(E215,[1]PCGE!$B$3:$C$1767,2,0)</f>
        <v>ALOJAMIENTO</v>
      </c>
      <c r="G215" s="34">
        <f>+[1]RESUMEN!C72+[1]RESUMEN!E72</f>
        <v>1204.33</v>
      </c>
      <c r="H215" s="38"/>
    </row>
    <row r="216" spans="1:8">
      <c r="A216" s="48"/>
      <c r="B216" s="84"/>
      <c r="C216" s="23">
        <v>41333</v>
      </c>
      <c r="D216" s="24" t="s">
        <v>21</v>
      </c>
      <c r="E216" s="36">
        <v>6314</v>
      </c>
      <c r="F216" s="24" t="str">
        <f>VLOOKUP(E216,[1]PCGE!$B$3:$C$1767,2,0)</f>
        <v>ALIMENTACIÓN</v>
      </c>
      <c r="G216" s="34">
        <f>+[1]RESUMEN!C73+[1]RESUMEN!E73</f>
        <v>3493.6899999999996</v>
      </c>
      <c r="H216" s="38"/>
    </row>
    <row r="217" spans="1:8">
      <c r="A217" s="48"/>
      <c r="B217" s="84"/>
      <c r="C217" s="23">
        <v>41333</v>
      </c>
      <c r="D217" s="24" t="s">
        <v>21</v>
      </c>
      <c r="E217" s="36">
        <v>6323</v>
      </c>
      <c r="F217" s="24" t="str">
        <f>VLOOKUP(E217,[1]PCGE!$B$3:$C$1767,2,0)</f>
        <v xml:space="preserve">AUDITORIA Y CONTABLE </v>
      </c>
      <c r="G217" s="34">
        <f>+[1]RESUMEN!C74+[1]RESUMEN!E74</f>
        <v>2000</v>
      </c>
      <c r="H217" s="38"/>
    </row>
    <row r="218" spans="1:8">
      <c r="A218" s="48"/>
      <c r="B218" s="84"/>
      <c r="C218" s="23">
        <v>41333</v>
      </c>
      <c r="D218" s="24" t="s">
        <v>21</v>
      </c>
      <c r="E218" s="36">
        <v>6393</v>
      </c>
      <c r="F218" s="24" t="str">
        <f>VLOOKUP(E218,[1]PCGE!$B$3:$C$1767,2,0)</f>
        <v>OTROS SERVICIOS PRESTADOS POR TERCEROS</v>
      </c>
      <c r="G218" s="34">
        <f>+[1]RESUMEN!C75+[1]RESUMEN!C76+[1]RESUMEN!E75+[1]RESUMEN!E76</f>
        <v>221090.59</v>
      </c>
      <c r="H218" s="38"/>
    </row>
    <row r="219" spans="1:8">
      <c r="A219" s="48"/>
      <c r="B219" s="84"/>
      <c r="C219" s="23">
        <v>41333</v>
      </c>
      <c r="D219" s="24" t="s">
        <v>21</v>
      </c>
      <c r="E219" s="36">
        <v>6331</v>
      </c>
      <c r="F219" s="24" t="str">
        <f>VLOOKUP(E219,[1]PCGE!$B$3:$C$1767,2,0)</f>
        <v>PRODUCCIÓN ENCARGADA A TERCEROS</v>
      </c>
      <c r="G219" s="34">
        <f>+[1]RESUMEN!C77+[1]RESUMEN!E77</f>
        <v>5613.49</v>
      </c>
      <c r="H219" s="38"/>
    </row>
    <row r="220" spans="1:8">
      <c r="A220" s="48"/>
      <c r="B220" s="84"/>
      <c r="C220" s="23">
        <v>41333</v>
      </c>
      <c r="D220" s="24" t="s">
        <v>21</v>
      </c>
      <c r="E220" s="36">
        <v>6343</v>
      </c>
      <c r="F220" s="24" t="str">
        <f>VLOOKUP(E220,[1]PCGE!$B$3:$C$1767,2,0)</f>
        <v>INMUEBLES, MAQUINARIA Y EQUIPO</v>
      </c>
      <c r="G220" s="34">
        <f>+[1]RESUMEN!C78+[1]RESUMEN!E78</f>
        <v>6122.5099999999993</v>
      </c>
      <c r="H220" s="35"/>
    </row>
    <row r="221" spans="1:8">
      <c r="A221" s="48"/>
      <c r="B221" s="84"/>
      <c r="C221" s="23">
        <v>41333</v>
      </c>
      <c r="D221" s="24" t="s">
        <v>21</v>
      </c>
      <c r="E221" s="36">
        <v>6352</v>
      </c>
      <c r="F221" s="24" t="str">
        <f>VLOOKUP(E221,[1]PCGE!$B$3:$C$1767,2,0)</f>
        <v>EDIFICACIONES</v>
      </c>
      <c r="G221" s="34">
        <f>+[1]RESUMEN!C79+[1]RESUMEN!E79</f>
        <v>54144</v>
      </c>
      <c r="H221" s="35"/>
    </row>
    <row r="222" spans="1:8">
      <c r="A222" s="48"/>
      <c r="B222" s="84"/>
      <c r="C222" s="23">
        <v>41333</v>
      </c>
      <c r="D222" s="24" t="s">
        <v>21</v>
      </c>
      <c r="E222" s="36">
        <v>6364</v>
      </c>
      <c r="F222" s="24" t="str">
        <f>VLOOKUP(E222,[1]PCGE!$B$3:$C$1767,2,0)</f>
        <v>TELÉFONO</v>
      </c>
      <c r="G222" s="34">
        <f>+[1]RESUMEN!C80+[1]RESUMEN!E80</f>
        <v>2178.25</v>
      </c>
      <c r="H222" s="33"/>
    </row>
    <row r="223" spans="1:8">
      <c r="A223" s="48"/>
      <c r="B223" s="84"/>
      <c r="C223" s="23">
        <v>41333</v>
      </c>
      <c r="D223" s="24" t="s">
        <v>21</v>
      </c>
      <c r="E223" s="36">
        <v>6371</v>
      </c>
      <c r="F223" s="24" t="str">
        <f>VLOOKUP(E223,[1]PCGE!$B$3:$C$1767,2,0)</f>
        <v xml:space="preserve">PUBLICIDAD  </v>
      </c>
      <c r="G223" s="34">
        <f>+[1]RESUMEN!C81+[1]RESUMEN!E81</f>
        <v>1197.2</v>
      </c>
      <c r="H223" s="33"/>
    </row>
    <row r="224" spans="1:8">
      <c r="A224" s="48"/>
      <c r="B224" s="84"/>
      <c r="C224" s="23">
        <v>41333</v>
      </c>
      <c r="D224" s="24" t="s">
        <v>21</v>
      </c>
      <c r="E224" s="36">
        <v>6372</v>
      </c>
      <c r="F224" s="24" t="str">
        <f>VLOOKUP(E224,[1]PCGE!$B$3:$C$1767,2,0)</f>
        <v xml:space="preserve">PUBLICACIONES </v>
      </c>
      <c r="G224" s="34">
        <f>+[1]RESUMEN!C82+[1]RESUMEN!E82</f>
        <v>190</v>
      </c>
      <c r="H224" s="33"/>
    </row>
    <row r="225" spans="1:8">
      <c r="A225" s="48"/>
      <c r="B225" s="84"/>
      <c r="C225" s="23">
        <v>41333</v>
      </c>
      <c r="D225" s="24" t="s">
        <v>21</v>
      </c>
      <c r="E225" s="36">
        <v>6381</v>
      </c>
      <c r="F225" s="24" t="str">
        <f>VLOOKUP(E225,[1]PCGE!$B$3:$C$1767,2,0)</f>
        <v>SERVICIOS DE CONTRATISTAS</v>
      </c>
      <c r="G225" s="34">
        <f>+[1]RESUMEN!C83+[1]RESUMEN!E83</f>
        <v>5000</v>
      </c>
      <c r="H225" s="33"/>
    </row>
    <row r="226" spans="1:8">
      <c r="A226" s="48"/>
      <c r="B226" s="84"/>
      <c r="C226" s="23">
        <v>41333</v>
      </c>
      <c r="D226" s="24" t="s">
        <v>21</v>
      </c>
      <c r="E226" s="36">
        <v>6511</v>
      </c>
      <c r="F226" s="24" t="str">
        <f>VLOOKUP(E226,[1]PCGE!$B$3:$C$1767,2,0)</f>
        <v>SEGUROS</v>
      </c>
      <c r="G226" s="34">
        <f>+[1]RESUMEN!C84+[1]RESUMEN!E84</f>
        <v>1358.02</v>
      </c>
      <c r="H226" s="33"/>
    </row>
    <row r="227" spans="1:8">
      <c r="A227" s="48"/>
      <c r="B227" s="84"/>
      <c r="C227" s="23">
        <v>41333</v>
      </c>
      <c r="D227" s="24" t="s">
        <v>21</v>
      </c>
      <c r="E227" s="36">
        <v>6561</v>
      </c>
      <c r="F227" s="24" t="str">
        <f>VLOOKUP(E227,[1]PCGE!$B$3:$C$1767,2,0)</f>
        <v>SUMINISTROS</v>
      </c>
      <c r="G227" s="34">
        <f>+[1]RESUMEN!C85+[1]RESUMEN!E85</f>
        <v>14919.109999999999</v>
      </c>
      <c r="H227" s="33"/>
    </row>
    <row r="228" spans="1:8">
      <c r="A228" s="48"/>
      <c r="B228" s="84"/>
      <c r="C228" s="23">
        <v>41333</v>
      </c>
      <c r="D228" s="24" t="s">
        <v>21</v>
      </c>
      <c r="E228" s="36">
        <v>6593</v>
      </c>
      <c r="F228" s="24" t="str">
        <f>VLOOKUP(E228,[1]PCGE!$B$3:$C$1767,2,0)</f>
        <v>OTROS GASTOS DE GESTIÓN</v>
      </c>
      <c r="G228" s="34">
        <f>+[1]RESUMEN!C86+[1]RESUMEN!E86</f>
        <v>3133.59</v>
      </c>
      <c r="H228" s="33"/>
    </row>
    <row r="229" spans="1:8">
      <c r="A229" s="48"/>
      <c r="B229" s="84"/>
      <c r="C229" s="23">
        <v>41333</v>
      </c>
      <c r="D229" s="24" t="s">
        <v>21</v>
      </c>
      <c r="E229" s="36">
        <v>6591</v>
      </c>
      <c r="F229" s="24" t="str">
        <f>VLOOKUP(E229,[1]PCGE!$B$3:$C$1767,2,0)</f>
        <v>DONACIONES</v>
      </c>
      <c r="G229" s="34">
        <f>+[1]RESUMEN!C87+[1]RESUMEN!E87</f>
        <v>150</v>
      </c>
      <c r="H229" s="33"/>
    </row>
    <row r="230" spans="1:8">
      <c r="A230" s="48"/>
      <c r="B230" s="84"/>
      <c r="C230" s="23">
        <v>41333</v>
      </c>
      <c r="D230" s="24" t="s">
        <v>21</v>
      </c>
      <c r="E230" s="36">
        <v>4011</v>
      </c>
      <c r="F230" s="24" t="str">
        <f>VLOOKUP(E230,[1]PCGE!$B$3:$C$1767,2,0)</f>
        <v>IMPUESTO GENERAL A LAS VENTAS</v>
      </c>
      <c r="G230" s="34">
        <f>+[1]RESUMEN!D88</f>
        <v>51970.329999999994</v>
      </c>
      <c r="H230" s="33"/>
    </row>
    <row r="231" spans="1:8">
      <c r="A231" s="48"/>
      <c r="B231" s="84"/>
      <c r="C231" s="23">
        <v>41333</v>
      </c>
      <c r="D231" s="24" t="s">
        <v>21</v>
      </c>
      <c r="E231" s="43">
        <v>4212</v>
      </c>
      <c r="F231" s="24" t="str">
        <f>VLOOKUP(E231,[1]PCGE!$B$3:$C$1767,2,0)</f>
        <v>EMITIDAS</v>
      </c>
      <c r="G231" s="34"/>
      <c r="H231" s="33">
        <f>SUM(G210:G230)</f>
        <v>438076.18000000005</v>
      </c>
    </row>
    <row r="232" spans="1:8">
      <c r="A232" s="48"/>
      <c r="B232" s="84"/>
      <c r="C232" s="23">
        <v>41333</v>
      </c>
      <c r="D232" s="24" t="s">
        <v>23</v>
      </c>
      <c r="E232" s="36">
        <v>6032</v>
      </c>
      <c r="F232" s="24" t="str">
        <f>VLOOKUP(E232,[1]PCGE!$B$3:$C$1767,2,0)</f>
        <v>SUMINISTROS</v>
      </c>
      <c r="G232" s="37">
        <f>+[1]RESUMEN!D68</f>
        <v>10298.709999999999</v>
      </c>
      <c r="H232" s="51"/>
    </row>
    <row r="233" spans="1:8">
      <c r="A233" s="48"/>
      <c r="B233" s="84"/>
      <c r="C233" s="23">
        <v>41333</v>
      </c>
      <c r="D233" s="24" t="s">
        <v>23</v>
      </c>
      <c r="E233" s="36">
        <v>63111</v>
      </c>
      <c r="F233" s="24" t="str">
        <f>VLOOKUP(E233,[1]PCGE!$B$3:$C$1767,2,0)</f>
        <v>DE CARGA</v>
      </c>
      <c r="G233" s="37">
        <f>+[1]RESUMEN!D69</f>
        <v>526.42999999999995</v>
      </c>
      <c r="H233" s="51"/>
    </row>
    <row r="234" spans="1:8">
      <c r="A234" s="48"/>
      <c r="B234" s="84"/>
      <c r="C234" s="23">
        <v>41333</v>
      </c>
      <c r="D234" s="24" t="s">
        <v>23</v>
      </c>
      <c r="E234" s="36">
        <v>6313</v>
      </c>
      <c r="F234" s="24" t="str">
        <f>VLOOKUP(E234,[1]PCGE!$B$3:$C$1767,2,0)</f>
        <v>ALOJAMIENTO</v>
      </c>
      <c r="G234" s="37">
        <f>+[1]RESUMEN!D72</f>
        <v>210.66</v>
      </c>
      <c r="H234" s="51"/>
    </row>
    <row r="235" spans="1:8">
      <c r="A235" s="48"/>
      <c r="B235" s="84"/>
      <c r="C235" s="23">
        <v>41333</v>
      </c>
      <c r="D235" s="24" t="s">
        <v>23</v>
      </c>
      <c r="E235" s="36">
        <v>6314</v>
      </c>
      <c r="F235" s="24" t="str">
        <f>VLOOKUP(E235,[1]PCGE!$B$3:$C$1767,2,0)</f>
        <v>ALIMENTACIÓN</v>
      </c>
      <c r="G235" s="37">
        <f>+[1]RESUMEN!D73</f>
        <v>51.21</v>
      </c>
      <c r="H235" s="51"/>
    </row>
    <row r="236" spans="1:8">
      <c r="A236" s="48"/>
      <c r="B236" s="84"/>
      <c r="C236" s="23">
        <v>41333</v>
      </c>
      <c r="D236" s="24" t="s">
        <v>23</v>
      </c>
      <c r="E236" s="36">
        <v>6393</v>
      </c>
      <c r="F236" s="24" t="str">
        <f>VLOOKUP(E236,[1]PCGE!$B$3:$C$1767,2,0)</f>
        <v>OTROS SERVICIOS PRESTADOS POR TERCEROS</v>
      </c>
      <c r="G236" s="37">
        <f>+[1]RESUMEN!D75</f>
        <v>1722.92</v>
      </c>
      <c r="H236" s="51"/>
    </row>
    <row r="237" spans="1:8">
      <c r="A237" s="48"/>
      <c r="B237" s="84"/>
      <c r="C237" s="23">
        <v>41333</v>
      </c>
      <c r="D237" s="24" t="s">
        <v>23</v>
      </c>
      <c r="E237" s="36">
        <v>6331</v>
      </c>
      <c r="F237" s="24" t="str">
        <f>VLOOKUP(E237,[1]PCGE!$B$3:$C$1767,2,0)</f>
        <v>PRODUCCIÓN ENCARGADA A TERCEROS</v>
      </c>
      <c r="G237" s="37">
        <f>+[1]RESUMEN!D77</f>
        <v>48.81</v>
      </c>
      <c r="H237" s="51"/>
    </row>
    <row r="238" spans="1:8">
      <c r="A238" s="48"/>
      <c r="B238" s="84"/>
      <c r="C238" s="23">
        <v>41333</v>
      </c>
      <c r="D238" s="24" t="s">
        <v>23</v>
      </c>
      <c r="E238" s="36">
        <v>6343</v>
      </c>
      <c r="F238" s="24" t="str">
        <f>VLOOKUP(E238,[1]PCGE!$B$3:$C$1767,2,0)</f>
        <v>INMUEBLES, MAQUINARIA Y EQUIPO</v>
      </c>
      <c r="G238" s="37">
        <f>+[1]RESUMEN!D78</f>
        <v>72.94</v>
      </c>
      <c r="H238" s="51"/>
    </row>
    <row r="239" spans="1:8">
      <c r="A239" s="48"/>
      <c r="B239" s="84"/>
      <c r="C239" s="23">
        <v>41333</v>
      </c>
      <c r="D239" s="24" t="s">
        <v>23</v>
      </c>
      <c r="E239" s="36">
        <v>6364</v>
      </c>
      <c r="F239" s="24" t="str">
        <f>VLOOKUP(E239,[1]PCGE!$B$3:$C$1767,2,0)</f>
        <v>TELÉFONO</v>
      </c>
      <c r="G239" s="37">
        <f>+[1]RESUMEN!D80</f>
        <v>391.92</v>
      </c>
      <c r="H239" s="51"/>
    </row>
    <row r="240" spans="1:8">
      <c r="A240" s="48"/>
      <c r="B240" s="84"/>
      <c r="C240" s="23">
        <v>41333</v>
      </c>
      <c r="D240" s="24" t="s">
        <v>23</v>
      </c>
      <c r="E240" s="36">
        <v>6372</v>
      </c>
      <c r="F240" s="24" t="str">
        <f>VLOOKUP(E240,[1]PCGE!$B$3:$C$1767,2,0)</f>
        <v xml:space="preserve">PUBLICACIONES </v>
      </c>
      <c r="G240" s="37">
        <f>+[1]RESUMEN!D82</f>
        <v>34.200000000000003</v>
      </c>
      <c r="H240" s="51"/>
    </row>
    <row r="241" spans="1:8">
      <c r="A241" s="48"/>
      <c r="B241" s="84"/>
      <c r="C241" s="23">
        <v>41333</v>
      </c>
      <c r="D241" s="24" t="s">
        <v>23</v>
      </c>
      <c r="E241" s="36">
        <v>6511</v>
      </c>
      <c r="F241" s="24" t="str">
        <f>VLOOKUP(E241,[1]PCGE!$B$3:$C$1767,2,0)</f>
        <v>SEGUROS</v>
      </c>
      <c r="G241" s="37">
        <f>+[1]RESUMEN!D84</f>
        <v>244.45</v>
      </c>
      <c r="H241" s="51"/>
    </row>
    <row r="242" spans="1:8">
      <c r="A242" s="48"/>
      <c r="B242" s="84"/>
      <c r="C242" s="23">
        <v>41333</v>
      </c>
      <c r="D242" s="24" t="s">
        <v>23</v>
      </c>
      <c r="E242" s="36">
        <v>6561</v>
      </c>
      <c r="F242" s="24" t="str">
        <f>VLOOKUP(E242,[1]PCGE!$B$3:$C$1767,2,0)</f>
        <v>SUMINISTROS</v>
      </c>
      <c r="G242" s="37">
        <f>+[1]RESUMEN!D85</f>
        <v>268.35000000000002</v>
      </c>
      <c r="H242" s="51"/>
    </row>
    <row r="243" spans="1:8">
      <c r="A243" s="48"/>
      <c r="B243" s="84"/>
      <c r="C243" s="23">
        <v>41333</v>
      </c>
      <c r="D243" s="24" t="s">
        <v>23</v>
      </c>
      <c r="E243" s="36">
        <v>6593</v>
      </c>
      <c r="F243" s="24" t="str">
        <f>VLOOKUP(E243,[1]PCGE!$B$3:$C$1767,2,0)</f>
        <v>OTROS GASTOS DE GESTIÓN</v>
      </c>
      <c r="G243" s="37">
        <f>+[1]RESUMEN!D86</f>
        <v>26.73</v>
      </c>
      <c r="H243" s="51"/>
    </row>
    <row r="244" spans="1:8">
      <c r="A244" s="48"/>
      <c r="B244" s="84"/>
      <c r="C244" s="23">
        <v>41333</v>
      </c>
      <c r="D244" s="24" t="s">
        <v>23</v>
      </c>
      <c r="E244" s="43">
        <v>4011</v>
      </c>
      <c r="F244" s="24" t="str">
        <f>VLOOKUP(E244,[1]PCGE!$B$3:$C$1767,2,0)</f>
        <v>IMPUESTO GENERAL A LAS VENTAS</v>
      </c>
      <c r="G244" s="34"/>
      <c r="H244" s="33">
        <f>SUM(G232:G243)</f>
        <v>13897.33</v>
      </c>
    </row>
    <row r="245" spans="1:8">
      <c r="A245" s="48"/>
      <c r="B245" s="84"/>
      <c r="C245" s="23">
        <v>41333</v>
      </c>
      <c r="D245" s="24" t="s">
        <v>24</v>
      </c>
      <c r="E245" s="43">
        <v>2524</v>
      </c>
      <c r="F245" s="24" t="str">
        <f>VLOOKUP(E245,[1]PCGE!$B$3:$C$1767,2,0)</f>
        <v>OTROS SUMINISTROS</v>
      </c>
      <c r="G245" s="34">
        <f>+G211+G232</f>
        <v>67513.69</v>
      </c>
      <c r="H245" s="33"/>
    </row>
    <row r="246" spans="1:8">
      <c r="A246" s="48"/>
      <c r="B246" s="84"/>
      <c r="C246" s="23">
        <v>41333</v>
      </c>
      <c r="D246" s="24" t="s">
        <v>24</v>
      </c>
      <c r="E246" s="43">
        <v>6132</v>
      </c>
      <c r="F246" s="24" t="str">
        <f>VLOOKUP(E246,[1]PCGE!$B$3:$C$1767,2,0)</f>
        <v>SUMINISTROS</v>
      </c>
      <c r="G246" s="34"/>
      <c r="H246" s="33">
        <f>+G245</f>
        <v>67513.69</v>
      </c>
    </row>
    <row r="247" spans="1:8">
      <c r="A247" s="48"/>
      <c r="B247" s="84"/>
      <c r="C247" s="23">
        <v>41333</v>
      </c>
      <c r="D247" s="24" t="s">
        <v>25</v>
      </c>
      <c r="E247" s="44">
        <v>94302</v>
      </c>
      <c r="F247" s="24" t="str">
        <f>VLOOKUP(E247,[1]PCGE!$B$3:$C$1767,2,0)</f>
        <v>COMPRA DE SERVICIO DE SEÑALES</v>
      </c>
      <c r="G247" s="85">
        <f>+'[1]GASTO AL COSTO'!K674</f>
        <v>222813.51</v>
      </c>
      <c r="H247" s="51"/>
    </row>
    <row r="248" spans="1:8">
      <c r="A248" s="48"/>
      <c r="B248" s="84"/>
      <c r="C248" s="23">
        <v>41333</v>
      </c>
      <c r="D248" s="24" t="s">
        <v>25</v>
      </c>
      <c r="E248" s="44">
        <v>94303</v>
      </c>
      <c r="F248" s="24" t="str">
        <f>VLOOKUP(E248,[1]PCGE!$B$3:$C$1767,2,0)</f>
        <v>GASTOS POR ENVIO Y TRANSPORTE DE CARGA</v>
      </c>
      <c r="G248" s="85">
        <f>+'[1]GASTO AL COSTO'!K675</f>
        <v>3551.02</v>
      </c>
      <c r="H248" s="51"/>
    </row>
    <row r="249" spans="1:8">
      <c r="A249" s="48"/>
      <c r="B249" s="84"/>
      <c r="C249" s="23">
        <v>41333</v>
      </c>
      <c r="D249" s="24" t="s">
        <v>25</v>
      </c>
      <c r="E249" s="44">
        <v>94304</v>
      </c>
      <c r="F249" s="24" t="str">
        <f>VLOOKUP(E249,[1]PCGE!$B$3:$C$1767,2,0)</f>
        <v>GASTOS POR PASAJES</v>
      </c>
      <c r="G249" s="85">
        <f>+'[1]GASTO AL COSTO'!K676</f>
        <v>3353.5</v>
      </c>
      <c r="H249" s="51"/>
    </row>
    <row r="250" spans="1:8">
      <c r="A250" s="48"/>
      <c r="B250" s="84"/>
      <c r="C250" s="23">
        <v>41333</v>
      </c>
      <c r="D250" s="24" t="s">
        <v>25</v>
      </c>
      <c r="E250" s="44">
        <v>94305</v>
      </c>
      <c r="F250" s="24" t="str">
        <f>VLOOKUP(E250,[1]PCGE!$B$3:$C$1767,2,0)</f>
        <v>SERVIC. DE COURIER</v>
      </c>
      <c r="G250" s="85">
        <f>+'[1]GASTO AL COSTO'!K677</f>
        <v>90</v>
      </c>
      <c r="H250" s="51"/>
    </row>
    <row r="251" spans="1:8">
      <c r="A251" s="48"/>
      <c r="B251" s="84"/>
      <c r="C251" s="23">
        <v>41333</v>
      </c>
      <c r="D251" s="24" t="s">
        <v>25</v>
      </c>
      <c r="E251" s="44">
        <v>94306</v>
      </c>
      <c r="F251" s="24" t="str">
        <f>VLOOKUP(E251,[1]PCGE!$B$3:$C$1767,2,0)</f>
        <v>GASTOS DE ALOJAMIENTO</v>
      </c>
      <c r="G251" s="85">
        <f>+'[1]GASTO AL COSTO'!K678</f>
        <v>1414.99</v>
      </c>
      <c r="H251" s="51"/>
    </row>
    <row r="252" spans="1:8">
      <c r="A252" s="48"/>
      <c r="B252" s="84"/>
      <c r="C252" s="23">
        <v>41333</v>
      </c>
      <c r="D252" s="24" t="s">
        <v>25</v>
      </c>
      <c r="E252" s="44">
        <v>94307</v>
      </c>
      <c r="F252" s="24" t="str">
        <f>VLOOKUP(E252,[1]PCGE!$B$3:$C$1767,2,0)</f>
        <v>GASTOS DE ALIMENTACION</v>
      </c>
      <c r="G252" s="85">
        <f>+'[1]GASTO AL COSTO'!K679</f>
        <v>3544.9</v>
      </c>
      <c r="H252" s="51"/>
    </row>
    <row r="253" spans="1:8">
      <c r="A253" s="48"/>
      <c r="B253" s="84"/>
      <c r="C253" s="23">
        <v>41333</v>
      </c>
      <c r="D253" s="24" t="s">
        <v>25</v>
      </c>
      <c r="E253" s="44">
        <v>94308</v>
      </c>
      <c r="F253" s="24" t="str">
        <f>VLOOKUP(E253,[1]PCGE!$B$3:$C$1767,2,0)</f>
        <v>SERVIC. CONTABLE Y TRIBUTARIO</v>
      </c>
      <c r="G253" s="85">
        <f>+'[1]GASTO AL COSTO'!K680</f>
        <v>2000</v>
      </c>
      <c r="H253" s="51"/>
    </row>
    <row r="254" spans="1:8">
      <c r="A254" s="48"/>
      <c r="B254" s="84"/>
      <c r="C254" s="23">
        <v>41333</v>
      </c>
      <c r="D254" s="24" t="s">
        <v>25</v>
      </c>
      <c r="E254" s="44">
        <v>94309</v>
      </c>
      <c r="F254" s="24" t="str">
        <f>VLOOKUP(E254,[1]PCGE!$B$3:$C$1767,2,0)</f>
        <v>SERVIC. JURIDICOS Y NOTARIALES</v>
      </c>
      <c r="G254" s="85">
        <f>+'[1]GASTO AL COSTO'!K681</f>
        <v>1090</v>
      </c>
      <c r="H254" s="51"/>
    </row>
    <row r="255" spans="1:8">
      <c r="A255" s="48"/>
      <c r="B255" s="84"/>
      <c r="C255" s="23">
        <v>41333</v>
      </c>
      <c r="D255" s="24" t="s">
        <v>25</v>
      </c>
      <c r="E255" s="44">
        <v>94310</v>
      </c>
      <c r="F255" s="24" t="str">
        <f>VLOOKUP(E255,[1]PCGE!$B$3:$C$1767,2,0)</f>
        <v>SERVIC. DE VENTA DE SEÑAL Y COBRANZAS</v>
      </c>
      <c r="G255" s="85">
        <f>+'[1]GASTO AL COSTO'!K682</f>
        <v>3192.3</v>
      </c>
      <c r="H255" s="51"/>
    </row>
    <row r="256" spans="1:8">
      <c r="A256" s="48"/>
      <c r="B256" s="84"/>
      <c r="C256" s="23">
        <v>41333</v>
      </c>
      <c r="D256" s="24" t="s">
        <v>25</v>
      </c>
      <c r="E256" s="44">
        <v>94311</v>
      </c>
      <c r="F256" s="24" t="str">
        <f>VLOOKUP(E256,[1]PCGE!$B$3:$C$1767,2,0)</f>
        <v>SERVIC. DE PUBLICACIONES VARIAS</v>
      </c>
      <c r="G256" s="85">
        <f>+'[1]GASTO AL COSTO'!K683</f>
        <v>224.2</v>
      </c>
      <c r="H256" s="51"/>
    </row>
    <row r="257" spans="1:8">
      <c r="A257" s="48"/>
      <c r="B257" s="84"/>
      <c r="C257" s="23">
        <v>41333</v>
      </c>
      <c r="D257" s="24" t="s">
        <v>25</v>
      </c>
      <c r="E257" s="44">
        <v>94313</v>
      </c>
      <c r="F257" s="24" t="str">
        <f>VLOOKUP(E257,[1]PCGE!$B$3:$C$1767,2,0)</f>
        <v>SERVIC. DE VIGILANCIA Y GUARDIANIA</v>
      </c>
      <c r="G257" s="85">
        <f>+'[1]GASTO AL COSTO'!K684</f>
        <v>5000</v>
      </c>
      <c r="H257" s="51"/>
    </row>
    <row r="258" spans="1:8">
      <c r="A258" s="48"/>
      <c r="B258" s="84"/>
      <c r="C258" s="23">
        <v>41333</v>
      </c>
      <c r="D258" s="24" t="s">
        <v>25</v>
      </c>
      <c r="E258" s="44">
        <v>94314</v>
      </c>
      <c r="F258" s="24" t="str">
        <f>VLOOKUP(E258,[1]PCGE!$B$3:$C$1767,2,0)</f>
        <v>SERVIC. DE MANTEMIMIENTO Y INSTALACION DE REDES DE SEÑAL</v>
      </c>
      <c r="G258" s="85">
        <f>+'[1]GASTO AL COSTO'!K685</f>
        <v>1970</v>
      </c>
      <c r="H258" s="51"/>
    </row>
    <row r="259" spans="1:8">
      <c r="A259" s="48"/>
      <c r="B259" s="84"/>
      <c r="C259" s="23">
        <v>41333</v>
      </c>
      <c r="D259" s="24" t="s">
        <v>25</v>
      </c>
      <c r="E259" s="44">
        <v>94316</v>
      </c>
      <c r="F259" s="24" t="str">
        <f>VLOOKUP(E259,[1]PCGE!$B$3:$C$1767,2,0)</f>
        <v>REPARACION Y MANTENIMIENTO DE UNIDAD MOVIL</v>
      </c>
      <c r="G259" s="85">
        <f>+'[1]GASTO AL COSTO'!K686</f>
        <v>5145.45</v>
      </c>
      <c r="H259" s="51"/>
    </row>
    <row r="260" spans="1:8">
      <c r="A260" s="48"/>
      <c r="B260" s="84"/>
      <c r="C260" s="23">
        <v>41333</v>
      </c>
      <c r="D260" s="24" t="s">
        <v>25</v>
      </c>
      <c r="E260" s="44">
        <v>94317</v>
      </c>
      <c r="F260" s="24" t="str">
        <f>VLOOKUP(E260,[1]PCGE!$B$3:$C$1767,2,0)</f>
        <v>REPARACION Y MANTENIMIENTO DE EQUIPOS DIVERSOS</v>
      </c>
      <c r="G260" s="85">
        <f>+'[1]GASTO AL COSTO'!K687</f>
        <v>1550</v>
      </c>
      <c r="H260" s="51"/>
    </row>
    <row r="261" spans="1:8">
      <c r="A261" s="48"/>
      <c r="B261" s="84"/>
      <c r="C261" s="23">
        <v>41333</v>
      </c>
      <c r="D261" s="24" t="s">
        <v>25</v>
      </c>
      <c r="E261" s="44">
        <v>94318</v>
      </c>
      <c r="F261" s="24" t="str">
        <f>VLOOKUP(E261,[1]PCGE!$B$3:$C$1767,2,0)</f>
        <v>GASTOS POR ALQUILER DE LOCAL</v>
      </c>
      <c r="G261" s="85">
        <f>+'[1]GASTO AL COSTO'!K688</f>
        <v>50000</v>
      </c>
      <c r="H261" s="51"/>
    </row>
    <row r="262" spans="1:8">
      <c r="A262" s="48"/>
      <c r="B262" s="84"/>
      <c r="C262" s="23">
        <v>41333</v>
      </c>
      <c r="D262" s="24" t="s">
        <v>25</v>
      </c>
      <c r="E262" s="44">
        <v>94319</v>
      </c>
      <c r="F262" s="24" t="str">
        <f>VLOOKUP(E262,[1]PCGE!$B$3:$C$1767,2,0)</f>
        <v>GASTOS DE ALQUILER DE POSTERIA</v>
      </c>
      <c r="G262" s="85">
        <f>+'[1]GASTO AL COSTO'!K689</f>
        <v>4144</v>
      </c>
      <c r="H262" s="51"/>
    </row>
    <row r="263" spans="1:8">
      <c r="A263" s="48"/>
      <c r="B263" s="84"/>
      <c r="C263" s="23">
        <v>41333</v>
      </c>
      <c r="D263" s="24" t="s">
        <v>25</v>
      </c>
      <c r="E263" s="44">
        <v>94322</v>
      </c>
      <c r="F263" s="24" t="str">
        <f>VLOOKUP(E263,[1]PCGE!$B$3:$C$1767,2,0)</f>
        <v>GASTOS DE TELEFONIA</v>
      </c>
      <c r="G263" s="85">
        <f>+'[1]GASTO AL COSTO'!K690</f>
        <v>2570.16</v>
      </c>
      <c r="H263" s="51"/>
    </row>
    <row r="264" spans="1:8">
      <c r="A264" s="48"/>
      <c r="B264" s="84"/>
      <c r="C264" s="23">
        <v>41333</v>
      </c>
      <c r="D264" s="24" t="s">
        <v>25</v>
      </c>
      <c r="E264" s="44">
        <v>94323</v>
      </c>
      <c r="F264" s="24" t="str">
        <f>VLOOKUP(E264,[1]PCGE!$B$3:$C$1767,2,0)</f>
        <v>GASTOS PUBLICITARIOS</v>
      </c>
      <c r="G264" s="85">
        <f>+'[1]GASTO AL COSTO'!K691</f>
        <v>1197.2</v>
      </c>
      <c r="H264" s="51"/>
    </row>
    <row r="265" spans="1:8">
      <c r="A265" s="48"/>
      <c r="B265" s="84"/>
      <c r="C265" s="23">
        <v>41333</v>
      </c>
      <c r="D265" s="24" t="s">
        <v>25</v>
      </c>
      <c r="E265" s="44">
        <v>94325</v>
      </c>
      <c r="F265" s="24" t="str">
        <f>VLOOKUP(E265,[1]PCGE!$B$3:$C$1767,2,0)</f>
        <v>GASTOS POR SEGUROS</v>
      </c>
      <c r="G265" s="85">
        <f>+'[1]GASTO AL COSTO'!K692</f>
        <v>1602.47</v>
      </c>
      <c r="H265" s="51"/>
    </row>
    <row r="266" spans="1:8">
      <c r="A266" s="48"/>
      <c r="B266" s="84"/>
      <c r="C266" s="23">
        <v>41333</v>
      </c>
      <c r="D266" s="24" t="s">
        <v>25</v>
      </c>
      <c r="E266" s="44">
        <v>94327</v>
      </c>
      <c r="F266" s="24" t="str">
        <f>VLOOKUP(E266,[1]PCGE!$B$3:$C$1767,2,0)</f>
        <v>GASTO POR SUMINISTRO DE CONSUMO Y CORTESIA</v>
      </c>
      <c r="G266" s="85">
        <f>+'[1]GASTO AL COSTO'!K693</f>
        <v>29</v>
      </c>
      <c r="H266" s="51"/>
    </row>
    <row r="267" spans="1:8">
      <c r="A267" s="48"/>
      <c r="B267" s="84"/>
      <c r="C267" s="23">
        <v>41333</v>
      </c>
      <c r="D267" s="24" t="s">
        <v>25</v>
      </c>
      <c r="E267" s="44">
        <v>94328</v>
      </c>
      <c r="F267" s="24" t="str">
        <f>VLOOKUP(E267,[1]PCGE!$B$3:$C$1767,2,0)</f>
        <v>GASTO POR UNIFORME Y ENSERES</v>
      </c>
      <c r="G267" s="85">
        <f>+'[1]GASTO AL COSTO'!K694</f>
        <v>3784</v>
      </c>
      <c r="H267" s="51"/>
    </row>
    <row r="268" spans="1:8">
      <c r="A268" s="48"/>
      <c r="B268" s="84"/>
      <c r="C268" s="23">
        <v>41333</v>
      </c>
      <c r="D268" s="24" t="s">
        <v>25</v>
      </c>
      <c r="E268" s="44">
        <v>94329</v>
      </c>
      <c r="F268" s="24" t="str">
        <f>VLOOKUP(E268,[1]PCGE!$B$3:$C$1767,2,0)</f>
        <v>GASTO POR SUMINISTROS DE MATERIALES Y HERRAMIENTAS</v>
      </c>
      <c r="G268" s="85">
        <f>+'[1]GASTO AL COSTO'!K695</f>
        <v>1816</v>
      </c>
      <c r="H268" s="51"/>
    </row>
    <row r="269" spans="1:8">
      <c r="A269" s="48"/>
      <c r="B269" s="84"/>
      <c r="C269" s="23">
        <v>41333</v>
      </c>
      <c r="D269" s="24" t="s">
        <v>25</v>
      </c>
      <c r="E269" s="44">
        <v>94330</v>
      </c>
      <c r="F269" s="24" t="str">
        <f>VLOOKUP(E269,[1]PCGE!$B$3:$C$1767,2,0)</f>
        <v>GASTO POR SUMINISTRO DE UTILES PARA OFICINA</v>
      </c>
      <c r="G269" s="85">
        <f>+'[1]GASTO AL COSTO'!K696</f>
        <v>60.6</v>
      </c>
      <c r="H269" s="51"/>
    </row>
    <row r="270" spans="1:8">
      <c r="A270" s="48"/>
      <c r="B270" s="84"/>
      <c r="C270" s="23">
        <v>41333</v>
      </c>
      <c r="D270" s="24" t="s">
        <v>25</v>
      </c>
      <c r="E270" s="44">
        <v>94331</v>
      </c>
      <c r="F270" s="24" t="str">
        <f>VLOOKUP(E270,[1]PCGE!$B$3:$C$1767,2,0)</f>
        <v>GASTO POR SUMINISTRO DE COMBUSTIBLE Y LUBRICANTES</v>
      </c>
      <c r="G270" s="85">
        <f>+'[1]GASTO AL COSTO'!K697</f>
        <v>539.26</v>
      </c>
      <c r="H270" s="51"/>
    </row>
    <row r="271" spans="1:8">
      <c r="A271" s="48"/>
      <c r="B271" s="84"/>
      <c r="C271" s="23">
        <v>41333</v>
      </c>
      <c r="D271" s="24" t="s">
        <v>25</v>
      </c>
      <c r="E271" s="44">
        <v>94332</v>
      </c>
      <c r="F271" s="24" t="str">
        <f>VLOOKUP(E271,[1]PCGE!$B$3:$C$1767,2,0)</f>
        <v>GASTO POR REPUESTOS Y ACCESORIOS DE UNIDADES MOVILES</v>
      </c>
      <c r="G271" s="85">
        <f>+'[1]GASTO AL COSTO'!K698</f>
        <v>4544.3</v>
      </c>
      <c r="H271" s="51"/>
    </row>
    <row r="272" spans="1:8">
      <c r="A272" s="48"/>
      <c r="B272" s="84"/>
      <c r="C272" s="23">
        <v>41333</v>
      </c>
      <c r="D272" s="24" t="s">
        <v>25</v>
      </c>
      <c r="E272" s="44">
        <v>94333</v>
      </c>
      <c r="F272" s="24" t="str">
        <f>VLOOKUP(E272,[1]PCGE!$B$3:$C$1767,2,0)</f>
        <v>GASTO POR SUMINISTRO DE IMPRESIÓN</v>
      </c>
      <c r="G272" s="85">
        <f>+'[1]GASTO AL COSTO'!K699</f>
        <v>4303.3</v>
      </c>
      <c r="H272" s="51"/>
    </row>
    <row r="273" spans="1:8">
      <c r="A273" s="48"/>
      <c r="B273" s="84"/>
      <c r="C273" s="23">
        <v>41333</v>
      </c>
      <c r="D273" s="24" t="s">
        <v>25</v>
      </c>
      <c r="E273" s="44">
        <v>94334</v>
      </c>
      <c r="F273" s="24" t="str">
        <f>VLOOKUP(E273,[1]PCGE!$B$3:$C$1767,2,0)</f>
        <v>GASTO POR SUMINISTRO DE LIMPIEZA E HIGIENE</v>
      </c>
      <c r="G273" s="85">
        <f>+'[1]GASTO AL COSTO'!K700</f>
        <v>111</v>
      </c>
      <c r="H273" s="51"/>
    </row>
    <row r="274" spans="1:8">
      <c r="A274" s="48"/>
      <c r="B274" s="84"/>
      <c r="C274" s="23">
        <v>41333</v>
      </c>
      <c r="D274" s="24" t="s">
        <v>25</v>
      </c>
      <c r="E274" s="44">
        <v>94335</v>
      </c>
      <c r="F274" s="24" t="str">
        <f>VLOOKUP(E274,[1]PCGE!$B$3:$C$1767,2,0)</f>
        <v>GASTOS POR DONACIONES</v>
      </c>
      <c r="G274" s="85">
        <f>+'[1]GASTO AL COSTO'!K701</f>
        <v>150</v>
      </c>
      <c r="H274" s="51"/>
    </row>
    <row r="275" spans="1:8">
      <c r="A275" s="48"/>
      <c r="B275" s="84"/>
      <c r="C275" s="23">
        <v>41333</v>
      </c>
      <c r="D275" s="24" t="s">
        <v>25</v>
      </c>
      <c r="E275" s="44">
        <v>94337</v>
      </c>
      <c r="F275" s="24" t="str">
        <f>VLOOKUP(E275,[1]PCGE!$B$3:$C$1767,2,0)</f>
        <v>GASTOS ADMINISTRATIVOS DIVERSOS</v>
      </c>
      <c r="G275" s="85">
        <f>+'[1]GASTO AL COSTO'!K702</f>
        <v>2070.3200000000002</v>
      </c>
      <c r="H275" s="51"/>
    </row>
    <row r="276" spans="1:8">
      <c r="A276" s="48"/>
      <c r="B276" s="84"/>
      <c r="C276" s="23">
        <v>41333</v>
      </c>
      <c r="D276" s="24" t="s">
        <v>25</v>
      </c>
      <c r="E276" s="43">
        <v>7911</v>
      </c>
      <c r="F276" s="24" t="str">
        <f>VLOOKUP(E276,[1]PCGE!$B$3:$C$3734,2,0)</f>
        <v>CARGAS IMPUTABLES A CUENTAS DE COSTOS Y GASTOS</v>
      </c>
      <c r="G276" s="85"/>
      <c r="H276" s="33">
        <f>SUM(G247:G275)</f>
        <v>331861.47999999992</v>
      </c>
    </row>
    <row r="277" spans="1:8">
      <c r="A277" s="48"/>
      <c r="B277" s="84"/>
      <c r="C277" s="23">
        <v>41333</v>
      </c>
      <c r="D277" s="24" t="s">
        <v>26</v>
      </c>
      <c r="E277" s="31">
        <v>6211</v>
      </c>
      <c r="F277" s="24" t="str">
        <f>VLOOKUP(E277,[1]PCGE!$B$3:$C$3734,2,0)</f>
        <v>SUELDOS Y SALARIOS</v>
      </c>
      <c r="G277" s="34">
        <f>+'[1]PLANILLAS-2013'!G66</f>
        <v>24767.919999999998</v>
      </c>
      <c r="H277" s="33"/>
    </row>
    <row r="278" spans="1:8">
      <c r="A278" s="48"/>
      <c r="B278" s="84"/>
      <c r="C278" s="23">
        <v>41333</v>
      </c>
      <c r="D278" s="24" t="s">
        <v>26</v>
      </c>
      <c r="E278" s="31">
        <v>6214</v>
      </c>
      <c r="F278" s="24" t="str">
        <f>VLOOKUP(E278,[1]PCGE!$B$3:$C$3734,2,0)</f>
        <v>GRATIFICACIONES</v>
      </c>
      <c r="G278" s="34">
        <f>+'[1]PLANILLAS-2013'!G67</f>
        <v>163.26666666666668</v>
      </c>
      <c r="H278" s="33"/>
    </row>
    <row r="279" spans="1:8">
      <c r="A279" s="48"/>
      <c r="B279" s="84"/>
      <c r="C279" s="23">
        <v>41333</v>
      </c>
      <c r="D279" s="24" t="s">
        <v>26</v>
      </c>
      <c r="E279" s="31">
        <v>6215</v>
      </c>
      <c r="F279" s="24" t="str">
        <f>VLOOKUP(E279,[1]PCGE!$B$3:$C$3734,2,0)</f>
        <v>VACACIONES</v>
      </c>
      <c r="G279" s="34">
        <f>+'[1]PLANILLAS-2013'!G68</f>
        <v>81.63333333333334</v>
      </c>
      <c r="H279" s="33"/>
    </row>
    <row r="280" spans="1:8">
      <c r="A280" s="48"/>
      <c r="B280" s="84"/>
      <c r="C280" s="23">
        <v>41333</v>
      </c>
      <c r="D280" s="24" t="s">
        <v>26</v>
      </c>
      <c r="E280" s="31">
        <v>6221</v>
      </c>
      <c r="F280" s="24" t="str">
        <f>VLOOKUP(E280,[1]PCGE!$B$3:$C$3734,2,0)</f>
        <v>OTRAS REMUNERACIONES</v>
      </c>
      <c r="G280" s="34">
        <f>+'[1]PLANILLAS-2013'!G69</f>
        <v>14.694000000000001</v>
      </c>
      <c r="H280" s="33"/>
    </row>
    <row r="281" spans="1:8">
      <c r="A281" s="48"/>
      <c r="B281" s="84"/>
      <c r="C281" s="23">
        <v>41333</v>
      </c>
      <c r="D281" s="24" t="s">
        <v>26</v>
      </c>
      <c r="E281" s="31">
        <v>6291</v>
      </c>
      <c r="F281" s="24" t="str">
        <f>VLOOKUP(E281,[1]PCGE!$B$3:$C$3734,2,0)</f>
        <v>COMPENSACIÓN POR TIEMPO DE SERVICIO</v>
      </c>
      <c r="G281" s="34">
        <f>+'[1]PLANILLAS-2013'!G70</f>
        <v>95.238888888888894</v>
      </c>
      <c r="H281" s="33"/>
    </row>
    <row r="282" spans="1:8">
      <c r="A282" s="48"/>
      <c r="B282" s="84"/>
      <c r="C282" s="23">
        <v>41333</v>
      </c>
      <c r="D282" s="24" t="s">
        <v>26</v>
      </c>
      <c r="E282" s="31">
        <v>6271</v>
      </c>
      <c r="F282" s="24" t="str">
        <f>VLOOKUP(E282,[1]PCGE!$B$3:$C$3734,2,0)</f>
        <v>RÉGIMEN DE PRESTACIONES DE SALUD</v>
      </c>
      <c r="G282" s="34">
        <f>+'[1]PLANILLAS-2013'!G71</f>
        <v>2236.4598000000001</v>
      </c>
      <c r="H282" s="33"/>
    </row>
    <row r="283" spans="1:8">
      <c r="A283" s="48"/>
      <c r="B283" s="84"/>
      <c r="C283" s="23">
        <v>41333</v>
      </c>
      <c r="D283" s="24" t="s">
        <v>26</v>
      </c>
      <c r="E283" s="31">
        <v>6273</v>
      </c>
      <c r="F283" s="24" t="str">
        <f>VLOOKUP(E283,[1]PCGE!$B$3:$C$3734,2,0)</f>
        <v>SEGURO COMPLEMENTARIO DE TRABAJO DE RIESGO, ACCIDENTES DE TRABAJO Y ENFERMEDADES PROFESIONALES</v>
      </c>
      <c r="G283" s="34">
        <f>+'[1]PLANILLAS-2013'!G72</f>
        <v>19.928849999999997</v>
      </c>
      <c r="H283" s="33"/>
    </row>
    <row r="284" spans="1:8">
      <c r="A284" s="48"/>
      <c r="B284" s="84"/>
      <c r="C284" s="23">
        <v>41333</v>
      </c>
      <c r="D284" s="24" t="s">
        <v>26</v>
      </c>
      <c r="E284" s="31">
        <v>40173</v>
      </c>
      <c r="F284" s="24" t="str">
        <f>VLOOKUP(E284,[1]PCGE!$B$3:$C$3734,2,0)</f>
        <v>RENTA DE QUINTA CATEGORÍA</v>
      </c>
      <c r="G284" s="34"/>
      <c r="H284" s="33">
        <f>+'[1]PLANILLAS-2013'!H73</f>
        <v>1443.9</v>
      </c>
    </row>
    <row r="285" spans="1:8">
      <c r="A285" s="48"/>
      <c r="B285" s="84"/>
      <c r="C285" s="23">
        <v>41333</v>
      </c>
      <c r="D285" s="24" t="s">
        <v>26</v>
      </c>
      <c r="E285" s="31">
        <v>4031</v>
      </c>
      <c r="F285" s="24" t="str">
        <f>VLOOKUP(E285,[1]PCGE!$B$3:$C$3734,2,0)</f>
        <v>ESSALUD</v>
      </c>
      <c r="G285" s="34"/>
      <c r="H285" s="33">
        <f>+'[1]PLANILLAS-2013'!H74</f>
        <v>2236.4598000000001</v>
      </c>
    </row>
    <row r="286" spans="1:8">
      <c r="A286" s="48"/>
      <c r="B286" s="84"/>
      <c r="C286" s="23">
        <v>41333</v>
      </c>
      <c r="D286" s="24" t="s">
        <v>26</v>
      </c>
      <c r="E286" s="31">
        <v>4035</v>
      </c>
      <c r="F286" s="24" t="str">
        <f>VLOOKUP(E286,[1]PCGE!$B$3:$C$3734,2,0)</f>
        <v>SEGURO COMPLEMENTARIO DE TRABAJO DE RIESGO</v>
      </c>
      <c r="G286" s="34"/>
      <c r="H286" s="33">
        <f>+'[1]PLANILLAS-2013'!H75</f>
        <v>19.928849999999997</v>
      </c>
    </row>
    <row r="287" spans="1:8">
      <c r="A287" s="48"/>
      <c r="B287" s="84"/>
      <c r="C287" s="23">
        <v>41333</v>
      </c>
      <c r="D287" s="24" t="s">
        <v>26</v>
      </c>
      <c r="E287" s="31">
        <v>4039</v>
      </c>
      <c r="F287" s="24" t="str">
        <f>VLOOKUP(E287,[1]PCGE!$B$3:$C$3734,2,0)</f>
        <v>ESSALUD VIDA</v>
      </c>
      <c r="G287" s="34"/>
      <c r="H287" s="33">
        <f>+'[1]PLANILLAS-2013'!H76</f>
        <v>10</v>
      </c>
    </row>
    <row r="288" spans="1:8">
      <c r="A288" s="48"/>
      <c r="B288" s="84"/>
      <c r="C288" s="23">
        <v>41333</v>
      </c>
      <c r="D288" s="24" t="s">
        <v>26</v>
      </c>
      <c r="E288" s="31">
        <v>4071</v>
      </c>
      <c r="F288" s="24" t="str">
        <f>VLOOKUP(E288,[1]PCGE!$B$3:$C$3734,2,0)</f>
        <v>ADMINISTRADORAS DE FONDOS DE PENSIONES</v>
      </c>
      <c r="G288" s="34"/>
      <c r="H288" s="33">
        <f>+'[1]PLANILLAS-2013'!H77</f>
        <v>3259.5625249999998</v>
      </c>
    </row>
    <row r="289" spans="1:8">
      <c r="A289" s="48"/>
      <c r="B289" s="84"/>
      <c r="C289" s="23">
        <v>41333</v>
      </c>
      <c r="D289" s="24" t="s">
        <v>26</v>
      </c>
      <c r="E289" s="31">
        <v>4111</v>
      </c>
      <c r="F289" s="24" t="str">
        <f>VLOOKUP(E289,[1]PCGE!$B$3:$C$3734,2,0)</f>
        <v>SUELDOS Y SALARIOS POR PAGAR</v>
      </c>
      <c r="G289" s="34"/>
      <c r="H289" s="33">
        <f>+'[1]PLANILLAS-2013'!H78</f>
        <v>20065.259999999998</v>
      </c>
    </row>
    <row r="290" spans="1:8">
      <c r="A290" s="48"/>
      <c r="B290" s="84"/>
      <c r="C290" s="23">
        <v>41333</v>
      </c>
      <c r="D290" s="24" t="s">
        <v>26</v>
      </c>
      <c r="E290" s="44">
        <v>4114</v>
      </c>
      <c r="F290" s="24" t="str">
        <f>VLOOKUP(E290,[1]PCGE!$B$3:$C$3734,2,0)</f>
        <v>GRATIFICACIONES POR PAGAR</v>
      </c>
      <c r="G290" s="34"/>
      <c r="H290" s="33">
        <f>+'[1]PLANILLAS-2013'!H79</f>
        <v>163.26666666666668</v>
      </c>
    </row>
    <row r="291" spans="1:8">
      <c r="A291" s="48"/>
      <c r="B291" s="84"/>
      <c r="C291" s="23">
        <v>41333</v>
      </c>
      <c r="D291" s="24" t="s">
        <v>26</v>
      </c>
      <c r="E291" s="44">
        <v>4115</v>
      </c>
      <c r="F291" s="24" t="str">
        <f>VLOOKUP(E291,[1]PCGE!$B$3:$C$3734,2,0)</f>
        <v>VACACIONES POR PAGAR</v>
      </c>
      <c r="G291" s="34"/>
      <c r="H291" s="33">
        <f>+'[1]PLANILLAS-2013'!H80</f>
        <v>70.83</v>
      </c>
    </row>
    <row r="292" spans="1:8">
      <c r="A292" s="48"/>
      <c r="B292" s="58"/>
      <c r="C292" s="23">
        <v>41333</v>
      </c>
      <c r="D292" s="24" t="s">
        <v>26</v>
      </c>
      <c r="E292" s="50">
        <v>4151</v>
      </c>
      <c r="F292" s="24" t="str">
        <f>VLOOKUP(E292,[1]PCGE!$B$3:$C$3734,2,0)</f>
        <v>COMPENSACIÓN POR TIEMPO DE SERVICIOS</v>
      </c>
      <c r="G292" s="34"/>
      <c r="H292" s="33">
        <f>+'[1]PLANILLAS-2013'!H81</f>
        <v>95.238888888888894</v>
      </c>
    </row>
    <row r="293" spans="1:8">
      <c r="A293" s="48"/>
      <c r="B293" s="58"/>
      <c r="C293" s="23">
        <v>41333</v>
      </c>
      <c r="D293" s="24" t="s">
        <v>26</v>
      </c>
      <c r="E293" s="44">
        <v>4191</v>
      </c>
      <c r="F293" s="24" t="str">
        <f>VLOOKUP(E293,[1]PCGE!$B$3:$C$3734,2,0)</f>
        <v>OTRAS REMUNERACIONES Y PARTICIPACIONES POR PAGAR</v>
      </c>
      <c r="G293" s="34"/>
      <c r="H293" s="33">
        <f>+'[1]PLANILLAS-2013'!H82</f>
        <v>14.694000000000001</v>
      </c>
    </row>
    <row r="294" spans="1:8">
      <c r="A294" s="48"/>
      <c r="B294" s="84"/>
      <c r="C294" s="23">
        <v>41333</v>
      </c>
      <c r="D294" s="24" t="s">
        <v>25</v>
      </c>
      <c r="E294" s="44">
        <v>94401</v>
      </c>
      <c r="F294" s="24" t="str">
        <f>VLOOKUP(E294,[1]PCGE!$B$3:$C$3734,2,0)</f>
        <v>GASTOS POR SUELDOS Y SALARIOS</v>
      </c>
      <c r="G294" s="46">
        <f>+G277</f>
        <v>24767.919999999998</v>
      </c>
      <c r="H294" s="33"/>
    </row>
    <row r="295" spans="1:8">
      <c r="A295" s="48"/>
      <c r="B295" s="84"/>
      <c r="C295" s="23">
        <v>41333</v>
      </c>
      <c r="D295" s="24" t="s">
        <v>25</v>
      </c>
      <c r="E295" s="44">
        <v>94402</v>
      </c>
      <c r="F295" s="24" t="str">
        <f>VLOOKUP(E295,[1]PCGE!$B$3:$C$3734,2,0)</f>
        <v>GASTOS POR GRATIFICACIONES Y BONIFICACIONES</v>
      </c>
      <c r="G295" s="46">
        <f>+G278+G279+G280</f>
        <v>259.59400000000005</v>
      </c>
      <c r="H295" s="51"/>
    </row>
    <row r="296" spans="1:8">
      <c r="A296" s="48"/>
      <c r="B296" s="84"/>
      <c r="C296" s="23">
        <v>41333</v>
      </c>
      <c r="D296" s="24" t="s">
        <v>25</v>
      </c>
      <c r="E296" s="44">
        <v>94403</v>
      </c>
      <c r="F296" s="24" t="str">
        <f>VLOOKUP(E296,[1]PCGE!$B$3:$C$3734,2,0)</f>
        <v>GASTOS POR COMPENSACIÓN POR TIEMPO DE SERVICIOS</v>
      </c>
      <c r="G296" s="46">
        <f>+G281</f>
        <v>95.238888888888894</v>
      </c>
      <c r="H296" s="33"/>
    </row>
    <row r="297" spans="1:8">
      <c r="A297" s="48"/>
      <c r="B297" s="84"/>
      <c r="C297" s="23">
        <v>41333</v>
      </c>
      <c r="D297" s="24" t="s">
        <v>25</v>
      </c>
      <c r="E297" s="44">
        <v>94404</v>
      </c>
      <c r="F297" s="24" t="str">
        <f>VLOOKUP(E297,[1]PCGE!$B$3:$C$3734,2,0)</f>
        <v xml:space="preserve">GASTOS POR TRIBUTOS ,APORTES DE PENSIONES Y DE SALUD </v>
      </c>
      <c r="G297" s="46">
        <f>+G282+G283</f>
        <v>2256.3886499999999</v>
      </c>
      <c r="H297" s="51"/>
    </row>
    <row r="298" spans="1:8">
      <c r="A298" s="48"/>
      <c r="B298" s="84"/>
      <c r="C298" s="23">
        <v>41333</v>
      </c>
      <c r="D298" s="24" t="s">
        <v>25</v>
      </c>
      <c r="E298" s="31">
        <v>7911</v>
      </c>
      <c r="F298" s="24" t="str">
        <f>VLOOKUP(E298,[1]PCGE!$B$3:$C$3734,2,0)</f>
        <v>CARGAS IMPUTABLES A CUENTAS DE COSTOS Y GASTOS</v>
      </c>
      <c r="G298" s="32"/>
      <c r="H298" s="33">
        <f>SUM(G294:G297)</f>
        <v>27379.141538888889</v>
      </c>
    </row>
    <row r="299" spans="1:8">
      <c r="A299" s="48"/>
      <c r="B299" s="84"/>
      <c r="C299" s="23">
        <v>41333</v>
      </c>
      <c r="D299" s="24" t="s">
        <v>27</v>
      </c>
      <c r="E299" s="31">
        <v>6522</v>
      </c>
      <c r="F299" s="24" t="str">
        <f>VLOOKUP(E299,[1]PCGE!$B$3:$C$1767,2,0)</f>
        <v>REGALÍAS</v>
      </c>
      <c r="G299" s="34">
        <f>+H300+H301</f>
        <v>35053</v>
      </c>
      <c r="H299" s="35"/>
    </row>
    <row r="300" spans="1:8">
      <c r="A300" s="48"/>
      <c r="B300" s="84"/>
      <c r="C300" s="23">
        <v>41333</v>
      </c>
      <c r="D300" s="24" t="s">
        <v>27</v>
      </c>
      <c r="E300" s="31">
        <v>40184</v>
      </c>
      <c r="F300" s="24" t="str">
        <f>VLOOKUP(E300,[1]PCGE!$B$3:$C$1767,2,0)</f>
        <v>REGALÍAS</v>
      </c>
      <c r="G300" s="34"/>
      <c r="H300" s="35">
        <v>1753</v>
      </c>
    </row>
    <row r="301" spans="1:8">
      <c r="A301" s="48"/>
      <c r="B301" s="84"/>
      <c r="C301" s="23">
        <v>41333</v>
      </c>
      <c r="D301" s="24" t="s">
        <v>27</v>
      </c>
      <c r="E301" s="31">
        <v>4699</v>
      </c>
      <c r="F301" s="24" t="str">
        <f>VLOOKUP(E301,[1]PCGE!$B$3:$C$1767,2,0)</f>
        <v xml:space="preserve">OTRAS CUENTAS POR PAGAR </v>
      </c>
      <c r="G301" s="34"/>
      <c r="H301" s="35">
        <v>33300</v>
      </c>
    </row>
    <row r="302" spans="1:8">
      <c r="A302" s="48"/>
      <c r="B302" s="84"/>
      <c r="C302" s="23">
        <v>41333</v>
      </c>
      <c r="D302" s="24" t="s">
        <v>25</v>
      </c>
      <c r="E302" s="31">
        <v>94324</v>
      </c>
      <c r="F302" s="24" t="str">
        <f>VLOOKUP(E302,[1]PCGE!$B$3:$C$3734,2,0)</f>
        <v>GASTOS DE REGALÍAS, PATENTES Y DERECHOS DE MARCA</v>
      </c>
      <c r="G302" s="32">
        <f>+G299</f>
        <v>35053</v>
      </c>
      <c r="H302" s="33"/>
    </row>
    <row r="303" spans="1:8">
      <c r="A303" s="48"/>
      <c r="B303" s="84"/>
      <c r="C303" s="23">
        <v>41333</v>
      </c>
      <c r="D303" s="24" t="s">
        <v>25</v>
      </c>
      <c r="E303" s="31">
        <v>7911</v>
      </c>
      <c r="F303" s="24" t="str">
        <f>VLOOKUP(E303,[1]PCGE!$B$3:$C$1767,2,0)</f>
        <v>CARGAS IMPUTABLES A CUENTAS DE COSTOS Y GASTOS</v>
      </c>
      <c r="G303" s="32"/>
      <c r="H303" s="33">
        <f>+G302</f>
        <v>35053</v>
      </c>
    </row>
    <row r="304" spans="1:8">
      <c r="A304" s="48"/>
      <c r="B304" s="84"/>
      <c r="C304" s="23">
        <v>41333</v>
      </c>
      <c r="D304" s="24" t="s">
        <v>28</v>
      </c>
      <c r="E304" s="31">
        <v>6322</v>
      </c>
      <c r="F304" s="24" t="str">
        <f>VLOOKUP(E304,[1]PCGE!$B$3:$C$1767,2,0)</f>
        <v>LEGAL Y TRIBUTARIA</v>
      </c>
      <c r="G304" s="32">
        <v>33</v>
      </c>
      <c r="H304" s="33"/>
    </row>
    <row r="305" spans="1:8">
      <c r="A305" s="48"/>
      <c r="B305" s="84"/>
      <c r="C305" s="23">
        <v>41333</v>
      </c>
      <c r="D305" s="24" t="s">
        <v>28</v>
      </c>
      <c r="E305" s="31">
        <v>40172</v>
      </c>
      <c r="F305" s="24" t="str">
        <f>VLOOKUP(E305,[1]PCGE!$B$3:$C$1767,2,0)</f>
        <v>RENTA DE CUARTA CATEGORÍA</v>
      </c>
      <c r="G305" s="32"/>
      <c r="H305" s="33">
        <v>33</v>
      </c>
    </row>
    <row r="306" spans="1:8">
      <c r="A306" s="48"/>
      <c r="B306" s="84"/>
      <c r="C306" s="23">
        <v>41333</v>
      </c>
      <c r="D306" s="24" t="s">
        <v>25</v>
      </c>
      <c r="E306" s="44">
        <v>94309</v>
      </c>
      <c r="F306" s="24" t="str">
        <f>VLOOKUP(E306,[1]PCGE!$B$3:$C$3734,2,0)</f>
        <v>SERVIC. JURIDICOS Y NOTARIALES</v>
      </c>
      <c r="G306" s="32">
        <f>+G304</f>
        <v>33</v>
      </c>
      <c r="H306" s="33"/>
    </row>
    <row r="307" spans="1:8">
      <c r="A307" s="48"/>
      <c r="B307" s="84"/>
      <c r="C307" s="23">
        <v>41333</v>
      </c>
      <c r="D307" s="24" t="s">
        <v>25</v>
      </c>
      <c r="E307" s="31">
        <v>7911</v>
      </c>
      <c r="F307" s="24" t="str">
        <f>VLOOKUP(E307,[1]PCGE!$B$3:$C$1767,2,0)</f>
        <v>CARGAS IMPUTABLES A CUENTAS DE COSTOS Y GASTOS</v>
      </c>
      <c r="G307" s="32"/>
      <c r="H307" s="33">
        <f>+G306</f>
        <v>33</v>
      </c>
    </row>
    <row r="308" spans="1:8">
      <c r="A308" s="48"/>
      <c r="B308" s="58"/>
      <c r="C308" s="23">
        <v>41333</v>
      </c>
      <c r="D308" s="24" t="s">
        <v>35</v>
      </c>
      <c r="E308" s="64">
        <v>1612</v>
      </c>
      <c r="F308" s="24" t="str">
        <f>VLOOKUP(E308,[1]PCGE!$B$3:$C$1767,2,0)</f>
        <v>SIN GARANTÍA</v>
      </c>
      <c r="G308" s="59">
        <v>23000</v>
      </c>
      <c r="H308" s="54"/>
    </row>
    <row r="309" spans="1:8">
      <c r="A309" s="48"/>
      <c r="B309" s="84"/>
      <c r="C309" s="23">
        <v>41333</v>
      </c>
      <c r="D309" s="24" t="s">
        <v>29</v>
      </c>
      <c r="E309" s="44">
        <v>40171</v>
      </c>
      <c r="F309" s="24" t="str">
        <f>VLOOKUP(E309,[1]PCGE!$B$3:$C$1767,2,0)</f>
        <v>RENTA DE TERCERA CATEGORÍA</v>
      </c>
      <c r="G309" s="32">
        <f>+[1]CAJA!I128</f>
        <v>36546</v>
      </c>
      <c r="H309" s="33"/>
    </row>
    <row r="310" spans="1:8">
      <c r="A310" s="48"/>
      <c r="B310" s="84"/>
      <c r="C310" s="23">
        <v>41333</v>
      </c>
      <c r="D310" s="24" t="s">
        <v>29</v>
      </c>
      <c r="E310" s="44">
        <v>40172</v>
      </c>
      <c r="F310" s="24" t="str">
        <f>VLOOKUP(E310,[1]PCGE!$B$3:$C$1767,2,0)</f>
        <v>RENTA DE CUARTA CATEGORÍA</v>
      </c>
      <c r="G310" s="32">
        <f>+[1]CAJA!I129</f>
        <v>33</v>
      </c>
      <c r="H310" s="33"/>
    </row>
    <row r="311" spans="1:8">
      <c r="A311" s="48"/>
      <c r="B311" s="84"/>
      <c r="C311" s="23">
        <v>41333</v>
      </c>
      <c r="D311" s="24" t="s">
        <v>29</v>
      </c>
      <c r="E311" s="44">
        <v>40173</v>
      </c>
      <c r="F311" s="24" t="str">
        <f>VLOOKUP(E311,[1]PCGE!$B$3:$C$1767,2,0)</f>
        <v>RENTA DE QUINTA CATEGORÍA</v>
      </c>
      <c r="G311" s="32">
        <f>+[1]CAJA!I130</f>
        <v>1444</v>
      </c>
      <c r="H311" s="33"/>
    </row>
    <row r="312" spans="1:8">
      <c r="A312" s="48"/>
      <c r="B312" s="84"/>
      <c r="C312" s="23">
        <v>41333</v>
      </c>
      <c r="D312" s="24" t="s">
        <v>29</v>
      </c>
      <c r="E312" s="44">
        <v>40174</v>
      </c>
      <c r="F312" s="24" t="str">
        <f>VLOOKUP(E312,[1]PCGE!$B$3:$C$1767,2,0)</f>
        <v>RENTA DE NO DOMICILIADOS</v>
      </c>
      <c r="G312" s="32">
        <f>+[1]CAJA!I131</f>
        <v>6221</v>
      </c>
      <c r="H312" s="33"/>
    </row>
    <row r="313" spans="1:8">
      <c r="A313" s="48"/>
      <c r="B313" s="84"/>
      <c r="C313" s="23">
        <v>41333</v>
      </c>
      <c r="D313" s="24" t="s">
        <v>29</v>
      </c>
      <c r="E313" s="44">
        <v>40184</v>
      </c>
      <c r="F313" s="24" t="str">
        <f>VLOOKUP(E313,[1]PCGE!$B$3:$C$1767,2,0)</f>
        <v>REGALÍAS</v>
      </c>
      <c r="G313" s="32">
        <f>+[1]CAJA!I132</f>
        <v>3082</v>
      </c>
      <c r="H313" s="33"/>
    </row>
    <row r="314" spans="1:8">
      <c r="A314" s="48"/>
      <c r="B314" s="84"/>
      <c r="C314" s="23">
        <v>41333</v>
      </c>
      <c r="D314" s="24" t="s">
        <v>29</v>
      </c>
      <c r="E314" s="44">
        <v>4031</v>
      </c>
      <c r="F314" s="24" t="str">
        <f>VLOOKUP(E314,[1]PCGE!$B$3:$C$1767,2,0)</f>
        <v>ESSALUD</v>
      </c>
      <c r="G314" s="32">
        <f>+[1]CAJA!I133</f>
        <v>2196</v>
      </c>
      <c r="H314" s="33"/>
    </row>
    <row r="315" spans="1:8">
      <c r="A315" s="48"/>
      <c r="B315" s="84"/>
      <c r="C315" s="23">
        <v>41333</v>
      </c>
      <c r="D315" s="24" t="s">
        <v>29</v>
      </c>
      <c r="E315" s="44">
        <v>4039</v>
      </c>
      <c r="F315" s="24" t="str">
        <f>VLOOKUP(E315,[1]PCGE!$B$3:$C$1767,2,0)</f>
        <v>ESSALUD VIDA</v>
      </c>
      <c r="G315" s="32">
        <f>+[1]CAJA!I134</f>
        <v>10</v>
      </c>
      <c r="H315" s="33"/>
    </row>
    <row r="316" spans="1:8">
      <c r="A316" s="48"/>
      <c r="B316" s="84"/>
      <c r="C316" s="23">
        <v>41333</v>
      </c>
      <c r="D316" s="24" t="s">
        <v>29</v>
      </c>
      <c r="E316" s="50">
        <v>4035</v>
      </c>
      <c r="F316" s="24" t="str">
        <f>VLOOKUP(E316,[1]PCGE!$B$3:$C$1767,2,0)</f>
        <v>SEGURO COMPLEMENTARIO DE TRABAJO DE RIESGO</v>
      </c>
      <c r="G316" s="32">
        <f>+[1]CAJA!I135</f>
        <v>20</v>
      </c>
      <c r="H316" s="33"/>
    </row>
    <row r="317" spans="1:8">
      <c r="A317" s="48"/>
      <c r="B317" s="84"/>
      <c r="C317" s="23">
        <v>41333</v>
      </c>
      <c r="D317" s="24" t="s">
        <v>29</v>
      </c>
      <c r="E317" s="31">
        <v>4111</v>
      </c>
      <c r="F317" s="24" t="str">
        <f>VLOOKUP(E317,[1]PCGE!$B$3:$C$1767,2,0)</f>
        <v>SUELDOS Y SALARIOS POR PAGAR</v>
      </c>
      <c r="G317" s="59">
        <f>+'[1]PLANILLAS-2013'!H78</f>
        <v>20065.259999999998</v>
      </c>
      <c r="H317" s="33"/>
    </row>
    <row r="318" spans="1:8">
      <c r="A318" s="48"/>
      <c r="B318" s="84"/>
      <c r="C318" s="23">
        <v>41333</v>
      </c>
      <c r="D318" s="24" t="s">
        <v>29</v>
      </c>
      <c r="E318" s="44">
        <v>4114</v>
      </c>
      <c r="F318" s="24" t="str">
        <f>VLOOKUP(E318,[1]PCGE!$B$3:$C$1767,2,0)</f>
        <v>GRATIFICACIONES POR PAGAR</v>
      </c>
      <c r="G318" s="59">
        <f>+'[1]PLANILLAS-2013'!H79</f>
        <v>163.26666666666668</v>
      </c>
      <c r="H318" s="33"/>
    </row>
    <row r="319" spans="1:8">
      <c r="A319" s="48"/>
      <c r="B319" s="84"/>
      <c r="C319" s="23">
        <v>41333</v>
      </c>
      <c r="D319" s="24" t="s">
        <v>29</v>
      </c>
      <c r="E319" s="44">
        <v>4115</v>
      </c>
      <c r="F319" s="24" t="str">
        <f>VLOOKUP(E319,[1]PCGE!$B$3:$C$1767,2,0)</f>
        <v>VACACIONES POR PAGAR</v>
      </c>
      <c r="G319" s="59">
        <f>+'[1]PLANILLAS-2013'!H80</f>
        <v>70.83</v>
      </c>
      <c r="H319" s="33"/>
    </row>
    <row r="320" spans="1:8">
      <c r="A320" s="48"/>
      <c r="B320" s="84"/>
      <c r="C320" s="23">
        <v>41333</v>
      </c>
      <c r="D320" s="24" t="s">
        <v>29</v>
      </c>
      <c r="E320" s="50">
        <v>4151</v>
      </c>
      <c r="F320" s="24" t="str">
        <f>VLOOKUP(E320,[1]PCGE!$B$3:$C$1767,2,0)</f>
        <v>COMPENSACIÓN POR TIEMPO DE SERVICIOS</v>
      </c>
      <c r="G320" s="59">
        <f>+'[1]PLANILLAS-2013'!H81</f>
        <v>95.238888888888894</v>
      </c>
      <c r="H320" s="33"/>
    </row>
    <row r="321" spans="1:8">
      <c r="A321" s="48"/>
      <c r="B321" s="84"/>
      <c r="C321" s="23">
        <v>41333</v>
      </c>
      <c r="D321" s="24" t="s">
        <v>29</v>
      </c>
      <c r="E321" s="44">
        <v>4191</v>
      </c>
      <c r="F321" s="24" t="str">
        <f>VLOOKUP(E321,[1]PCGE!$B$3:$C$1767,2,0)</f>
        <v>OTRAS REMUNERACIONES Y PARTICIPACIONES POR PAGAR</v>
      </c>
      <c r="G321" s="59">
        <f>+'[1]PLANILLAS-2013'!H82</f>
        <v>14.694000000000001</v>
      </c>
      <c r="H321" s="33"/>
    </row>
    <row r="322" spans="1:8">
      <c r="A322" s="48"/>
      <c r="B322" s="84"/>
      <c r="C322" s="23">
        <v>41333</v>
      </c>
      <c r="D322" s="24" t="s">
        <v>29</v>
      </c>
      <c r="E322" s="44">
        <v>4212</v>
      </c>
      <c r="F322" s="24" t="str">
        <f>VLOOKUP(E322,[1]PCGE!$B$3:$C$1767,2,0)</f>
        <v>EMITIDAS</v>
      </c>
      <c r="G322" s="32">
        <f>+[1]CAJA!I137</f>
        <v>480076.89</v>
      </c>
      <c r="H322" s="33"/>
    </row>
    <row r="323" spans="1:8">
      <c r="A323" s="48"/>
      <c r="B323" s="84"/>
      <c r="C323" s="23">
        <v>41333</v>
      </c>
      <c r="D323" s="24" t="s">
        <v>35</v>
      </c>
      <c r="E323" s="86">
        <v>4412</v>
      </c>
      <c r="F323" s="56" t="str">
        <f>VLOOKUP(E323,[1]PCGE!$B$3:$C$1767,2,0)</f>
        <v>DIVIDENDOS</v>
      </c>
      <c r="G323" s="57">
        <v>52836.73</v>
      </c>
      <c r="H323" s="54"/>
    </row>
    <row r="324" spans="1:8">
      <c r="A324" s="48"/>
      <c r="B324" s="84"/>
      <c r="C324" s="23">
        <v>41333</v>
      </c>
      <c r="D324" s="24" t="s">
        <v>29</v>
      </c>
      <c r="E324" s="44">
        <v>4511</v>
      </c>
      <c r="F324" s="24" t="str">
        <f>VLOOKUP(E324,[1]PCGE!$B$3:$C$1767,2,0)</f>
        <v>INSTITUCIONES FINANCIERAS</v>
      </c>
      <c r="G324" s="32">
        <f>+[1]CAJA!I138</f>
        <v>88151.815600000002</v>
      </c>
      <c r="H324" s="33"/>
    </row>
    <row r="325" spans="1:8">
      <c r="A325" s="48"/>
      <c r="B325" s="84"/>
      <c r="C325" s="23">
        <v>41333</v>
      </c>
      <c r="D325" s="24" t="s">
        <v>29</v>
      </c>
      <c r="E325" s="44">
        <v>4699</v>
      </c>
      <c r="F325" s="24" t="str">
        <f>VLOOKUP(E325,[1]PCGE!$B$3:$C$1767,2,0)</f>
        <v xml:space="preserve">OTRAS CUENTAS POR PAGAR </v>
      </c>
      <c r="G325" s="32">
        <f>+[1]CAJA!I139</f>
        <v>33300</v>
      </c>
      <c r="H325" s="33"/>
    </row>
    <row r="326" spans="1:8">
      <c r="A326" s="48"/>
      <c r="B326" s="84"/>
      <c r="C326" s="23">
        <v>41333</v>
      </c>
      <c r="D326" s="24" t="s">
        <v>29</v>
      </c>
      <c r="E326" s="44">
        <v>6322</v>
      </c>
      <c r="F326" s="24" t="str">
        <f>VLOOKUP(E326,[1]PCGE!$B$3:$C$1767,2,0)</f>
        <v>LEGAL Y TRIBUTARIA</v>
      </c>
      <c r="G326" s="32">
        <f>+[1]CAJA!I140</f>
        <v>300</v>
      </c>
      <c r="H326" s="33"/>
    </row>
    <row r="327" spans="1:8">
      <c r="A327" s="48"/>
      <c r="B327" s="58"/>
      <c r="C327" s="23">
        <v>41333</v>
      </c>
      <c r="D327" s="24" t="s">
        <v>29</v>
      </c>
      <c r="E327" s="44">
        <v>6331</v>
      </c>
      <c r="F327" s="24" t="str">
        <f>VLOOKUP(E327,[1]PCGE!$B$3:$C$1767,2,0)</f>
        <v>PRODUCCIÓN ENCARGADA A TERCEROS</v>
      </c>
      <c r="G327" s="59">
        <v>21950</v>
      </c>
      <c r="H327" s="54"/>
    </row>
    <row r="328" spans="1:8">
      <c r="A328" s="48"/>
      <c r="B328" s="84"/>
      <c r="C328" s="23">
        <v>41333</v>
      </c>
      <c r="D328" s="24" t="s">
        <v>29</v>
      </c>
      <c r="E328" s="44">
        <v>6511</v>
      </c>
      <c r="F328" s="24" t="str">
        <f>VLOOKUP(E328,[1]PCGE!$B$3:$C$1767,2,0)</f>
        <v>SEGUROS</v>
      </c>
      <c r="G328" s="32">
        <f>+[1]CAJA!I141</f>
        <v>1105.5999999999999</v>
      </c>
      <c r="H328" s="33"/>
    </row>
    <row r="329" spans="1:8">
      <c r="A329" s="48"/>
      <c r="B329" s="84"/>
      <c r="C329" s="23">
        <v>41333</v>
      </c>
      <c r="D329" s="24" t="s">
        <v>29</v>
      </c>
      <c r="E329" s="44">
        <v>6592</v>
      </c>
      <c r="F329" s="24" t="str">
        <f>VLOOKUP(E329,[1]PCGE!$B$3:$C$1767,2,0)</f>
        <v>SANCIONES ADMINISTRATIVAS</v>
      </c>
      <c r="G329" s="32">
        <f>+[1]CAJA!I142</f>
        <v>26</v>
      </c>
      <c r="H329" s="33"/>
    </row>
    <row r="330" spans="1:8">
      <c r="A330" s="48"/>
      <c r="B330" s="58"/>
      <c r="C330" s="23">
        <v>41333</v>
      </c>
      <c r="D330" s="24" t="s">
        <v>29</v>
      </c>
      <c r="E330" s="44">
        <v>6793</v>
      </c>
      <c r="F330" s="24" t="str">
        <f>VLOOKUP(E330,[1]PCGE!$B$3:$C$1767,2,0)</f>
        <v>OTRAS CARGAS FINANCIERAS</v>
      </c>
      <c r="G330" s="32">
        <f>+[1]CAJA!I143</f>
        <v>1849.1399999999999</v>
      </c>
      <c r="H330" s="33"/>
    </row>
    <row r="331" spans="1:8">
      <c r="A331" s="48"/>
      <c r="B331" s="84"/>
      <c r="C331" s="23">
        <v>41333</v>
      </c>
      <c r="D331" s="24" t="s">
        <v>29</v>
      </c>
      <c r="E331" s="31">
        <v>1011</v>
      </c>
      <c r="F331" s="24" t="str">
        <f>VLOOKUP(E331,[1]PCGE!$B$3:$C$1767,2,0)</f>
        <v>CAJA</v>
      </c>
      <c r="G331" s="32"/>
      <c r="H331" s="33">
        <f>SUM(G308:G330)</f>
        <v>772557.46515555552</v>
      </c>
    </row>
    <row r="332" spans="1:8">
      <c r="A332" s="48"/>
      <c r="B332" s="84"/>
      <c r="C332" s="23">
        <v>41333</v>
      </c>
      <c r="D332" s="24" t="s">
        <v>25</v>
      </c>
      <c r="E332" s="44">
        <v>94309</v>
      </c>
      <c r="F332" s="24" t="str">
        <f>VLOOKUP(E332,[1]PCGE!$B$3:$C$3734,2,0)</f>
        <v>SERVIC. JURIDICOS Y NOTARIALES</v>
      </c>
      <c r="G332" s="32">
        <f>+G326</f>
        <v>300</v>
      </c>
      <c r="H332" s="33"/>
    </row>
    <row r="333" spans="1:8">
      <c r="A333" s="48"/>
      <c r="B333" s="84"/>
      <c r="C333" s="23">
        <v>41333</v>
      </c>
      <c r="D333" s="24" t="s">
        <v>25</v>
      </c>
      <c r="E333" s="44">
        <v>94325</v>
      </c>
      <c r="F333" s="24" t="str">
        <f>VLOOKUP(E333,[1]PCGE!$B$3:$C$3734,2,0)</f>
        <v>GASTOS POR SEGUROS</v>
      </c>
      <c r="G333" s="32">
        <f>+G328</f>
        <v>1105.5999999999999</v>
      </c>
      <c r="H333" s="51"/>
    </row>
    <row r="334" spans="1:8">
      <c r="A334" s="48"/>
      <c r="B334" s="84"/>
      <c r="C334" s="23">
        <v>41333</v>
      </c>
      <c r="D334" s="24" t="s">
        <v>25</v>
      </c>
      <c r="E334" s="44">
        <v>94336</v>
      </c>
      <c r="F334" s="24" t="str">
        <f>VLOOKUP(E334,[1]PCGE!$B$3:$C$3734,2,0)</f>
        <v>GASTOS POR MULTAS Y SANCIONES ADMINISTRATIVAS</v>
      </c>
      <c r="G334" s="32">
        <f>+G329</f>
        <v>26</v>
      </c>
      <c r="H334" s="51"/>
    </row>
    <row r="335" spans="1:8">
      <c r="A335" s="48"/>
      <c r="B335" s="84"/>
      <c r="C335" s="23">
        <v>41333</v>
      </c>
      <c r="D335" s="24" t="s">
        <v>25</v>
      </c>
      <c r="E335" s="44">
        <v>94310</v>
      </c>
      <c r="F335" s="45" t="str">
        <f>VLOOKUP(E335,[1]PCGE!$B$3:$C$1767,2,0)</f>
        <v>SERVIC. DE VENTA DE SEÑAL Y COBRANZAS</v>
      </c>
      <c r="G335" s="59">
        <v>21000</v>
      </c>
      <c r="H335" s="54"/>
    </row>
    <row r="336" spans="1:8">
      <c r="A336" s="48"/>
      <c r="B336" s="84"/>
      <c r="C336" s="23">
        <v>41333</v>
      </c>
      <c r="D336" s="24" t="s">
        <v>25</v>
      </c>
      <c r="E336" s="44">
        <v>94314</v>
      </c>
      <c r="F336" s="45" t="str">
        <f>VLOOKUP(E336,[1]PCGE!$B$3:$C$1767,2,0)</f>
        <v>SERVIC. DE MANTEMIMIENTO Y INSTALACION DE REDES DE SEÑAL</v>
      </c>
      <c r="G336" s="59">
        <v>950</v>
      </c>
      <c r="H336" s="54"/>
    </row>
    <row r="337" spans="1:8">
      <c r="A337" s="48"/>
      <c r="B337" s="84"/>
      <c r="C337" s="23">
        <v>41333</v>
      </c>
      <c r="D337" s="24" t="s">
        <v>25</v>
      </c>
      <c r="E337" s="31">
        <v>7911</v>
      </c>
      <c r="F337" s="24" t="str">
        <f>VLOOKUP(E337,[1]PCGE!$B$3:$C$1767,2,0)</f>
        <v>CARGAS IMPUTABLES A CUENTAS DE COSTOS Y GASTOS</v>
      </c>
      <c r="G337" s="32"/>
      <c r="H337" s="33">
        <f>SUM(G332:G336)</f>
        <v>23381.599999999999</v>
      </c>
    </row>
    <row r="338" spans="1:8">
      <c r="A338" s="48"/>
      <c r="B338" s="84"/>
      <c r="C338" s="23">
        <v>41333</v>
      </c>
      <c r="D338" s="24" t="s">
        <v>30</v>
      </c>
      <c r="E338" s="31">
        <v>6731</v>
      </c>
      <c r="F338" s="24" t="str">
        <f>VLOOKUP(E338,[1]PCGE!$B$3:$C$3734,2,0)</f>
        <v>PRÉSTAMOS DE INSTITUCIONES FINANCIERAS Y OTRAS ENTIDADES</v>
      </c>
      <c r="G338" s="32">
        <f>+[1]BANCOS!C1016</f>
        <v>18782.849580000002</v>
      </c>
      <c r="H338" s="33"/>
    </row>
    <row r="339" spans="1:8">
      <c r="A339" s="48"/>
      <c r="B339" s="84"/>
      <c r="C339" s="23">
        <v>41333</v>
      </c>
      <c r="D339" s="24" t="s">
        <v>30</v>
      </c>
      <c r="E339" s="31">
        <v>3731</v>
      </c>
      <c r="F339" s="24" t="str">
        <f>VLOOKUP(E339,[1]PCGE!$B$3:$C$3734,2,0)</f>
        <v>INTERESES NO DEVENGADOS EN TRANSACCIONES CON TERCEROS</v>
      </c>
      <c r="G339" s="32"/>
      <c r="H339" s="33">
        <f>+G338</f>
        <v>18782.849580000002</v>
      </c>
    </row>
    <row r="340" spans="1:8">
      <c r="A340" s="48"/>
      <c r="B340" s="84"/>
      <c r="C340" s="23">
        <v>41333</v>
      </c>
      <c r="D340" s="62" t="s">
        <v>31</v>
      </c>
      <c r="E340" s="31">
        <v>6561</v>
      </c>
      <c r="F340" s="24" t="str">
        <f>VLOOKUP(E340,[1]PCGE!$B$3:$C$1767,2,0)</f>
        <v>SUMINISTROS</v>
      </c>
      <c r="G340" s="32">
        <v>16850</v>
      </c>
      <c r="H340" s="33"/>
    </row>
    <row r="341" spans="1:8">
      <c r="A341" s="48"/>
      <c r="B341" s="84"/>
      <c r="C341" s="23">
        <v>41333</v>
      </c>
      <c r="D341" s="62" t="s">
        <v>31</v>
      </c>
      <c r="E341" s="43">
        <v>6132</v>
      </c>
      <c r="F341" s="24" t="str">
        <f>VLOOKUP(E341,[1]PCGE!$B$3:$C$1767,2,0)</f>
        <v>SUMINISTROS</v>
      </c>
      <c r="G341" s="32">
        <v>15840</v>
      </c>
      <c r="H341" s="33"/>
    </row>
    <row r="342" spans="1:8">
      <c r="A342" s="48"/>
      <c r="B342" s="84"/>
      <c r="C342" s="23">
        <v>41333</v>
      </c>
      <c r="D342" s="62" t="s">
        <v>31</v>
      </c>
      <c r="E342" s="43">
        <v>2524</v>
      </c>
      <c r="F342" s="24" t="str">
        <f>VLOOKUP(E342,[1]PCGE!$B$3:$C$1767,2,0)</f>
        <v>OTROS SUMINISTROS</v>
      </c>
      <c r="G342" s="46"/>
      <c r="H342" s="61">
        <f>+G340+G341</f>
        <v>32690</v>
      </c>
    </row>
    <row r="343" spans="1:8">
      <c r="A343" s="48"/>
      <c r="B343" s="84"/>
      <c r="C343" s="23">
        <v>41333</v>
      </c>
      <c r="D343" s="62" t="s">
        <v>23</v>
      </c>
      <c r="E343" s="31">
        <v>6393</v>
      </c>
      <c r="F343" s="24" t="str">
        <f>VLOOKUP(E343,[1]PCGE!$B$3:$C$3734,2,0)</f>
        <v>OTROS SERVICIOS PRESTADOS POR TERCEROS</v>
      </c>
      <c r="G343" s="46">
        <f>+[1]RESUMEN!Q5</f>
        <v>38073</v>
      </c>
      <c r="H343" s="51"/>
    </row>
    <row r="344" spans="1:8">
      <c r="A344" s="48"/>
      <c r="B344" s="84"/>
      <c r="C344" s="23">
        <v>41333</v>
      </c>
      <c r="D344" s="62" t="s">
        <v>23</v>
      </c>
      <c r="E344" s="31">
        <v>4011</v>
      </c>
      <c r="F344" s="24" t="str">
        <f>VLOOKUP(E344,[1]PCGE!$B$3:$C$3734,2,0)</f>
        <v>IMPUESTO GENERAL A LAS VENTAS</v>
      </c>
      <c r="G344" s="32"/>
      <c r="H344" s="33">
        <f>+G343</f>
        <v>38073</v>
      </c>
    </row>
    <row r="345" spans="1:8">
      <c r="A345" s="48"/>
      <c r="B345" s="84"/>
      <c r="C345" s="23">
        <v>41333</v>
      </c>
      <c r="D345" s="24" t="s">
        <v>25</v>
      </c>
      <c r="E345" s="44">
        <v>94329</v>
      </c>
      <c r="F345" s="24" t="str">
        <f>VLOOKUP(E345,[1]PCGE!$B$3:$C$3734,2,0)</f>
        <v>GASTO POR SUMINISTROS DE MATERIALES Y HERRAMIENTAS</v>
      </c>
      <c r="G345" s="32">
        <f>+G340+G341</f>
        <v>32690</v>
      </c>
      <c r="H345" s="33"/>
    </row>
    <row r="346" spans="1:8">
      <c r="A346" s="48"/>
      <c r="B346" s="84"/>
      <c r="C346" s="23">
        <v>41333</v>
      </c>
      <c r="D346" s="24" t="s">
        <v>25</v>
      </c>
      <c r="E346" s="44">
        <v>94302</v>
      </c>
      <c r="F346" s="45" t="str">
        <f>VLOOKUP(E346,[1]PCGE!$B$3:$C$1767,2,0)</f>
        <v>COMPRA DE SERVICIO DE SEÑALES</v>
      </c>
      <c r="G346" s="32">
        <f>+G343</f>
        <v>38073</v>
      </c>
      <c r="H346" s="33"/>
    </row>
    <row r="347" spans="1:8">
      <c r="A347" s="48"/>
      <c r="B347" s="58"/>
      <c r="C347" s="23">
        <v>41333</v>
      </c>
      <c r="D347" s="24" t="s">
        <v>25</v>
      </c>
      <c r="E347" s="31">
        <v>7911</v>
      </c>
      <c r="F347" s="24" t="str">
        <f>VLOOKUP(E347,[1]PCGE!$B$3:$C$1767,2,0)</f>
        <v>CARGAS IMPUTABLES A CUENTAS DE COSTOS Y GASTOS</v>
      </c>
      <c r="G347" s="64"/>
      <c r="H347" s="65">
        <f>+G345+G346</f>
        <v>70763</v>
      </c>
    </row>
    <row r="348" spans="1:8">
      <c r="A348" s="48"/>
      <c r="B348" s="58"/>
      <c r="C348" s="66"/>
      <c r="D348" s="64"/>
      <c r="E348" s="87"/>
      <c r="F348" s="64"/>
      <c r="G348" s="64"/>
      <c r="H348" s="54"/>
    </row>
    <row r="349" spans="1:8" ht="15.75" thickBot="1">
      <c r="A349" s="48"/>
      <c r="B349" s="88"/>
      <c r="C349" s="89"/>
      <c r="D349" s="69"/>
      <c r="E349" s="70"/>
      <c r="F349" s="69"/>
      <c r="G349" s="71"/>
      <c r="H349" s="72"/>
    </row>
    <row r="350" spans="1:8" ht="15.75" thickBot="1">
      <c r="A350" s="48"/>
      <c r="B350" s="48"/>
      <c r="C350" s="73"/>
      <c r="D350" s="74"/>
      <c r="E350" s="75"/>
      <c r="F350" s="73" t="s">
        <v>32</v>
      </c>
      <c r="G350" s="90">
        <f>SUM(G202:G349)</f>
        <v>3163555.5782233342</v>
      </c>
      <c r="H350" s="90">
        <f>SUM(H202:H349)</f>
        <v>3163555.5774150002</v>
      </c>
    </row>
    <row r="351" spans="1:8">
      <c r="A351" s="48"/>
      <c r="B351" s="48"/>
      <c r="C351" s="73"/>
      <c r="D351" s="74"/>
      <c r="E351" s="75"/>
      <c r="F351" s="74"/>
      <c r="G351" s="77"/>
      <c r="H351" s="77"/>
    </row>
    <row r="352" spans="1:8">
      <c r="A352" s="48"/>
      <c r="B352" s="48"/>
      <c r="C352" s="73"/>
      <c r="D352" s="74"/>
      <c r="E352" s="75"/>
      <c r="F352" s="74"/>
    </row>
    <row r="353" spans="1:8">
      <c r="A353" s="48"/>
      <c r="B353" s="48"/>
      <c r="C353" s="73"/>
      <c r="D353" s="74"/>
      <c r="E353" s="75"/>
      <c r="F353" s="74"/>
    </row>
    <row r="354" spans="1:8" ht="15.75">
      <c r="A354" s="48"/>
      <c r="B354" s="6" t="s">
        <v>0</v>
      </c>
      <c r="C354" s="7"/>
      <c r="D354" s="91"/>
      <c r="E354" s="9"/>
      <c r="F354" s="91"/>
    </row>
    <row r="355" spans="1:8" ht="15.75">
      <c r="A355" s="48"/>
      <c r="B355" s="6" t="s">
        <v>36</v>
      </c>
      <c r="C355" s="7"/>
      <c r="G355" s="10"/>
      <c r="H355" s="10"/>
    </row>
    <row r="356" spans="1:8" ht="15.75">
      <c r="A356" s="48"/>
      <c r="B356" s="6" t="s">
        <v>2</v>
      </c>
      <c r="C356" s="7"/>
      <c r="G356" s="10"/>
      <c r="H356" s="10"/>
    </row>
    <row r="357" spans="1:8" ht="15.75">
      <c r="A357" s="48"/>
      <c r="B357" s="6" t="s">
        <v>3</v>
      </c>
      <c r="C357" s="7"/>
      <c r="G357" s="11"/>
      <c r="H357" s="11"/>
    </row>
    <row r="358" spans="1:8" ht="15.75" thickBot="1">
      <c r="A358" s="48"/>
    </row>
    <row r="359" spans="1:8" ht="89.25">
      <c r="A359" s="48"/>
      <c r="B359" s="78" t="s">
        <v>4</v>
      </c>
      <c r="C359" s="79" t="s">
        <v>5</v>
      </c>
      <c r="D359" s="79" t="s">
        <v>6</v>
      </c>
      <c r="E359" s="12" t="s">
        <v>7</v>
      </c>
      <c r="F359" s="79" t="s">
        <v>8</v>
      </c>
      <c r="G359" s="80" t="s">
        <v>9</v>
      </c>
      <c r="H359" s="81"/>
    </row>
    <row r="360" spans="1:8" ht="15.75" thickBot="1">
      <c r="A360" s="48"/>
      <c r="B360" s="82"/>
      <c r="C360" s="83"/>
      <c r="D360" s="83"/>
      <c r="E360" s="13" t="s">
        <v>10</v>
      </c>
      <c r="F360" s="83"/>
      <c r="G360" s="14" t="s">
        <v>11</v>
      </c>
      <c r="H360" s="15" t="s">
        <v>12</v>
      </c>
    </row>
    <row r="361" spans="1:8">
      <c r="A361" s="48"/>
      <c r="B361" s="84"/>
      <c r="C361" s="23">
        <v>41364</v>
      </c>
      <c r="D361" s="24" t="s">
        <v>18</v>
      </c>
      <c r="E361" s="31">
        <v>1212</v>
      </c>
      <c r="F361" s="24" t="str">
        <f>VLOOKUP(E361,[1]PCGE!$B$3:$C$1767,2,0)</f>
        <v>EMITIDAS EN CARTERA</v>
      </c>
      <c r="G361" s="34">
        <f>+H362</f>
        <v>529796.04</v>
      </c>
      <c r="H361" s="35"/>
    </row>
    <row r="362" spans="1:8">
      <c r="A362" s="48"/>
      <c r="B362" s="84"/>
      <c r="C362" s="23">
        <v>41364</v>
      </c>
      <c r="D362" s="24" t="s">
        <v>18</v>
      </c>
      <c r="E362" s="31">
        <v>7041</v>
      </c>
      <c r="F362" s="24" t="str">
        <f>VLOOKUP(E362,[1]PCGE!$B$3:$C$1767,2,0)</f>
        <v>TERCEROS</v>
      </c>
      <c r="G362" s="34"/>
      <c r="H362" s="35">
        <f>+[1]RESUMEN!E6+120</f>
        <v>529796.04</v>
      </c>
    </row>
    <row r="363" spans="1:8">
      <c r="A363" s="48"/>
      <c r="B363" s="84"/>
      <c r="C363" s="23">
        <v>41364</v>
      </c>
      <c r="D363" s="24" t="s">
        <v>19</v>
      </c>
      <c r="E363" s="31">
        <v>7041</v>
      </c>
      <c r="F363" s="24" t="str">
        <f>VLOOKUP(E363,[1]PCGE!$B$3:$C$1767,2,0)</f>
        <v>TERCEROS</v>
      </c>
      <c r="G363" s="34">
        <v>120</v>
      </c>
      <c r="H363" s="35"/>
    </row>
    <row r="364" spans="1:8">
      <c r="A364" s="48"/>
      <c r="B364" s="84"/>
      <c r="C364" s="23">
        <v>41364</v>
      </c>
      <c r="D364" s="24" t="s">
        <v>19</v>
      </c>
      <c r="E364" s="31">
        <v>1212</v>
      </c>
      <c r="F364" s="24" t="str">
        <f>VLOOKUP(E364,[1]PCGE!$B$3:$C$1767,2,0)</f>
        <v>EMITIDAS EN CARTERA</v>
      </c>
      <c r="G364" s="34"/>
      <c r="H364" s="35">
        <f>+G363</f>
        <v>120</v>
      </c>
    </row>
    <row r="365" spans="1:8">
      <c r="A365" s="48"/>
      <c r="B365" s="84"/>
      <c r="C365" s="23">
        <v>41364</v>
      </c>
      <c r="D365" s="24" t="s">
        <v>20</v>
      </c>
      <c r="E365" s="31">
        <v>1011</v>
      </c>
      <c r="F365" s="24" t="str">
        <f>VLOOKUP(E365,[1]PCGE!$B$3:$C$1767,2,0)</f>
        <v>CAJA</v>
      </c>
      <c r="G365" s="34">
        <f>+G361-G363</f>
        <v>529676.04</v>
      </c>
      <c r="H365" s="35"/>
    </row>
    <row r="366" spans="1:8">
      <c r="A366" s="48"/>
      <c r="B366" s="84"/>
      <c r="C366" s="23">
        <v>41364</v>
      </c>
      <c r="D366" s="24" t="s">
        <v>20</v>
      </c>
      <c r="E366" s="31">
        <v>1212</v>
      </c>
      <c r="F366" s="24" t="str">
        <f>VLOOKUP(E366,[1]PCGE!$B$3:$C$1767,2,0)</f>
        <v>EMITIDAS EN CARTERA</v>
      </c>
      <c r="G366" s="34"/>
      <c r="H366" s="35">
        <f>+G365</f>
        <v>529676.04</v>
      </c>
    </row>
    <row r="367" spans="1:8">
      <c r="A367" s="48"/>
      <c r="B367" s="84"/>
      <c r="C367" s="23">
        <v>41364</v>
      </c>
      <c r="D367" s="24" t="s">
        <v>21</v>
      </c>
      <c r="E367" s="36">
        <v>3369</v>
      </c>
      <c r="F367" s="24" t="str">
        <f>VLOOKUP(E367,[1]PCGE!$B$3:$C$1767,2,0)</f>
        <v>OTROS EQUIPOS</v>
      </c>
      <c r="G367" s="37">
        <f>+[1]RESUMEN!K39+[1]RESUMEN!M39</f>
        <v>9881.36</v>
      </c>
      <c r="H367" s="38"/>
    </row>
    <row r="368" spans="1:8">
      <c r="A368" s="48"/>
      <c r="B368" s="84"/>
      <c r="C368" s="23">
        <v>41364</v>
      </c>
      <c r="D368" s="24" t="s">
        <v>21</v>
      </c>
      <c r="E368" s="36">
        <v>6032</v>
      </c>
      <c r="F368" s="24" t="str">
        <f>VLOOKUP(E368,[1]PCGE!$B$3:$C$1767,2,0)</f>
        <v>SUMINISTROS</v>
      </c>
      <c r="G368" s="37">
        <f>+[1]RESUMEN!K40+[1]RESUMEN!M40</f>
        <v>87855</v>
      </c>
      <c r="H368" s="38"/>
    </row>
    <row r="369" spans="1:8">
      <c r="A369" s="48"/>
      <c r="B369" s="84"/>
      <c r="C369" s="23">
        <v>41364</v>
      </c>
      <c r="D369" s="24" t="s">
        <v>21</v>
      </c>
      <c r="E369" s="36">
        <v>63111</v>
      </c>
      <c r="F369" s="24" t="str">
        <f>VLOOKUP(E369,[1]PCGE!$B$3:$C$1767,2,0)</f>
        <v>DE CARGA</v>
      </c>
      <c r="G369" s="37">
        <f>+[1]RESUMEN!K41+[1]RESUMEN!M41</f>
        <v>2349.54</v>
      </c>
      <c r="H369" s="38"/>
    </row>
    <row r="370" spans="1:8">
      <c r="A370" s="48"/>
      <c r="B370" s="84"/>
      <c r="C370" s="23">
        <v>41364</v>
      </c>
      <c r="D370" s="24" t="s">
        <v>21</v>
      </c>
      <c r="E370" s="36">
        <v>63112</v>
      </c>
      <c r="F370" s="24" t="str">
        <f>VLOOKUP(E370,[1]PCGE!$B$3:$C$1767,2,0)</f>
        <v>DE PASAJEROS</v>
      </c>
      <c r="G370" s="37">
        <f>+[1]RESUMEN!K42+[1]RESUMEN!M42</f>
        <v>3870.5</v>
      </c>
      <c r="H370" s="38"/>
    </row>
    <row r="371" spans="1:8">
      <c r="A371" s="48"/>
      <c r="B371" s="84"/>
      <c r="C371" s="23">
        <v>41364</v>
      </c>
      <c r="D371" s="24" t="s">
        <v>21</v>
      </c>
      <c r="E371" s="36">
        <v>6312</v>
      </c>
      <c r="F371" s="24" t="str">
        <f>VLOOKUP(E371,[1]PCGE!$B$3:$C$1767,2,0)</f>
        <v>CORREOS</v>
      </c>
      <c r="G371" s="37">
        <f>+[1]RESUMEN!K43+[1]RESUMEN!M43</f>
        <v>65</v>
      </c>
      <c r="H371" s="38"/>
    </row>
    <row r="372" spans="1:8">
      <c r="A372" s="48"/>
      <c r="B372" s="84"/>
      <c r="C372" s="23">
        <v>41364</v>
      </c>
      <c r="D372" s="24" t="s">
        <v>21</v>
      </c>
      <c r="E372" s="36">
        <v>6314</v>
      </c>
      <c r="F372" s="24" t="str">
        <f>VLOOKUP(E372,[1]PCGE!$B$3:$C$1767,2,0)</f>
        <v>ALIMENTACIÓN</v>
      </c>
      <c r="G372" s="37">
        <f>+[1]RESUMEN!K44+[1]RESUMEN!M44</f>
        <v>3493.89</v>
      </c>
      <c r="H372" s="38"/>
    </row>
    <row r="373" spans="1:8">
      <c r="A373" s="48"/>
      <c r="B373" s="84"/>
      <c r="C373" s="23">
        <v>41364</v>
      </c>
      <c r="D373" s="24" t="s">
        <v>21</v>
      </c>
      <c r="E373" s="36">
        <v>6322</v>
      </c>
      <c r="F373" s="24" t="str">
        <f>VLOOKUP(E373,[1]PCGE!$B$3:$C$1767,2,0)</f>
        <v>LEGAL Y TRIBUTARIA</v>
      </c>
      <c r="G373" s="37">
        <f>+[1]RESUMEN!K45+[1]RESUMEN!M45</f>
        <v>510</v>
      </c>
      <c r="H373" s="38"/>
    </row>
    <row r="374" spans="1:8">
      <c r="A374" s="48"/>
      <c r="B374" s="84"/>
      <c r="C374" s="23">
        <v>41364</v>
      </c>
      <c r="D374" s="24" t="s">
        <v>21</v>
      </c>
      <c r="E374" s="36">
        <v>6323</v>
      </c>
      <c r="F374" s="24" t="str">
        <f>VLOOKUP(E374,[1]PCGE!$B$3:$C$1767,2,0)</f>
        <v xml:space="preserve">AUDITORIA Y CONTABLE </v>
      </c>
      <c r="G374" s="37">
        <f>+[1]RESUMEN!K46+[1]RESUMEN!M46</f>
        <v>1200</v>
      </c>
      <c r="H374" s="38"/>
    </row>
    <row r="375" spans="1:8">
      <c r="A375" s="48"/>
      <c r="B375" s="84"/>
      <c r="C375" s="23">
        <v>41364</v>
      </c>
      <c r="D375" s="24" t="s">
        <v>21</v>
      </c>
      <c r="E375" s="36">
        <v>6393</v>
      </c>
      <c r="F375" s="24" t="str">
        <f>VLOOKUP(E375,[1]PCGE!$B$3:$C$1767,2,0)</f>
        <v>OTROS SERVICIOS PRESTADOS POR TERCEROS</v>
      </c>
      <c r="G375" s="37">
        <f>+[1]RESUMEN!K47+[1]RESUMEN!M47+[1]RESUMEN!K48+[1]RESUMEN!M48</f>
        <v>141636.6</v>
      </c>
      <c r="H375" s="38"/>
    </row>
    <row r="376" spans="1:8">
      <c r="A376" s="48"/>
      <c r="B376" s="84"/>
      <c r="C376" s="23">
        <v>41364</v>
      </c>
      <c r="D376" s="24" t="s">
        <v>21</v>
      </c>
      <c r="E376" s="36">
        <v>6331</v>
      </c>
      <c r="F376" s="24" t="str">
        <f>VLOOKUP(E376,[1]PCGE!$B$3:$C$1767,2,0)</f>
        <v>PRODUCCIÓN ENCARGADA A TERCEROS</v>
      </c>
      <c r="G376" s="37">
        <f>+[1]RESUMEN!K49+[1]RESUMEN!M49</f>
        <v>26126</v>
      </c>
      <c r="H376" s="38"/>
    </row>
    <row r="377" spans="1:8">
      <c r="A377" s="48"/>
      <c r="B377" s="84"/>
      <c r="C377" s="23">
        <v>41364</v>
      </c>
      <c r="D377" s="24" t="s">
        <v>21</v>
      </c>
      <c r="E377" s="36">
        <v>6343</v>
      </c>
      <c r="F377" s="24" t="str">
        <f>VLOOKUP(E377,[1]PCGE!$B$3:$C$1767,2,0)</f>
        <v>INMUEBLES, MAQUINARIA Y EQUIPO</v>
      </c>
      <c r="G377" s="37">
        <f>+[1]RESUMEN!K50+[1]RESUMEN!M50</f>
        <v>1959.24</v>
      </c>
      <c r="H377" s="35"/>
    </row>
    <row r="378" spans="1:8">
      <c r="A378" s="48"/>
      <c r="B378" s="84"/>
      <c r="C378" s="23">
        <v>41364</v>
      </c>
      <c r="D378" s="24" t="s">
        <v>21</v>
      </c>
      <c r="E378" s="36">
        <v>6352</v>
      </c>
      <c r="F378" s="24" t="str">
        <f>VLOOKUP(E378,[1]PCGE!$B$3:$C$1767,2,0)</f>
        <v>EDIFICACIONES</v>
      </c>
      <c r="G378" s="37">
        <f>+[1]RESUMEN!K51+[1]RESUMEN!M51</f>
        <v>16900</v>
      </c>
      <c r="H378" s="35"/>
    </row>
    <row r="379" spans="1:8">
      <c r="A379" s="48"/>
      <c r="B379" s="84"/>
      <c r="C379" s="23">
        <v>41364</v>
      </c>
      <c r="D379" s="24" t="s">
        <v>21</v>
      </c>
      <c r="E379" s="36">
        <v>6364</v>
      </c>
      <c r="F379" s="24" t="str">
        <f>VLOOKUP(E379,[1]PCGE!$B$3:$C$1767,2,0)</f>
        <v>TELÉFONO</v>
      </c>
      <c r="G379" s="37">
        <f>+[1]RESUMEN!K52+[1]RESUMEN!M52</f>
        <v>1961.14</v>
      </c>
      <c r="H379" s="33"/>
    </row>
    <row r="380" spans="1:8">
      <c r="A380" s="48"/>
      <c r="B380" s="84"/>
      <c r="C380" s="23">
        <v>41364</v>
      </c>
      <c r="D380" s="24" t="s">
        <v>21</v>
      </c>
      <c r="E380" s="36">
        <v>6371</v>
      </c>
      <c r="F380" s="24" t="str">
        <f>VLOOKUP(E380,[1]PCGE!$B$3:$C$1767,2,0)</f>
        <v xml:space="preserve">PUBLICIDAD  </v>
      </c>
      <c r="G380" s="37">
        <f>+[1]RESUMEN!K53+[1]RESUMEN!M53</f>
        <v>400</v>
      </c>
      <c r="H380" s="33"/>
    </row>
    <row r="381" spans="1:8">
      <c r="A381" s="48"/>
      <c r="B381" s="84"/>
      <c r="C381" s="23">
        <v>41364</v>
      </c>
      <c r="D381" s="24" t="s">
        <v>21</v>
      </c>
      <c r="E381" s="36">
        <v>6372</v>
      </c>
      <c r="F381" s="24" t="str">
        <f>VLOOKUP(E381,[1]PCGE!$B$3:$C$1767,2,0)</f>
        <v xml:space="preserve">PUBLICACIONES </v>
      </c>
      <c r="G381" s="37">
        <f>+[1]RESUMEN!K54+[1]RESUMEN!M54</f>
        <v>190</v>
      </c>
      <c r="H381" s="33"/>
    </row>
    <row r="382" spans="1:8">
      <c r="A382" s="48"/>
      <c r="B382" s="84"/>
      <c r="C382" s="23">
        <v>41364</v>
      </c>
      <c r="D382" s="24" t="s">
        <v>21</v>
      </c>
      <c r="E382" s="36">
        <v>6381</v>
      </c>
      <c r="F382" s="24" t="str">
        <f>VLOOKUP(E382,[1]PCGE!$B$3:$C$1767,2,0)</f>
        <v>SERVICIOS DE CONTRATISTAS</v>
      </c>
      <c r="G382" s="37">
        <f>+[1]RESUMEN!K55+[1]RESUMEN!M55</f>
        <v>5000</v>
      </c>
      <c r="H382" s="33"/>
    </row>
    <row r="383" spans="1:8">
      <c r="A383" s="48"/>
      <c r="B383" s="84"/>
      <c r="C383" s="23">
        <v>41364</v>
      </c>
      <c r="D383" s="24" t="s">
        <v>21</v>
      </c>
      <c r="E383" s="36">
        <v>6511</v>
      </c>
      <c r="F383" s="24" t="str">
        <f>VLOOKUP(E383,[1]PCGE!$B$3:$C$1767,2,0)</f>
        <v>SEGUROS</v>
      </c>
      <c r="G383" s="37">
        <f>+[1]RESUMEN!K56+[1]RESUMEN!M56</f>
        <v>1226.0700000000002</v>
      </c>
      <c r="H383" s="33"/>
    </row>
    <row r="384" spans="1:8">
      <c r="A384" s="48"/>
      <c r="B384" s="84"/>
      <c r="C384" s="23">
        <v>41364</v>
      </c>
      <c r="D384" s="24" t="s">
        <v>21</v>
      </c>
      <c r="E384" s="36">
        <v>6561</v>
      </c>
      <c r="F384" s="24" t="str">
        <f>VLOOKUP(E384,[1]PCGE!$B$3:$C$1767,2,0)</f>
        <v>SUMINISTROS</v>
      </c>
      <c r="G384" s="37">
        <f>+[1]RESUMEN!K57+[1]RESUMEN!M57</f>
        <v>8015.7300000000005</v>
      </c>
      <c r="H384" s="33"/>
    </row>
    <row r="385" spans="1:8">
      <c r="A385" s="48"/>
      <c r="B385" s="84"/>
      <c r="C385" s="23">
        <v>41364</v>
      </c>
      <c r="D385" s="24" t="s">
        <v>21</v>
      </c>
      <c r="E385" s="36">
        <v>6593</v>
      </c>
      <c r="F385" s="24" t="str">
        <f>VLOOKUP(E385,[1]PCGE!$B$3:$C$1767,2,0)</f>
        <v>OTROS GASTOS DE GESTIÓN</v>
      </c>
      <c r="G385" s="37">
        <f>+[1]RESUMEN!K58+[1]RESUMEN!M58</f>
        <v>1163.0899999999999</v>
      </c>
      <c r="H385" s="33"/>
    </row>
    <row r="386" spans="1:8">
      <c r="A386" s="48"/>
      <c r="B386" s="84"/>
      <c r="C386" s="23">
        <v>41364</v>
      </c>
      <c r="D386" s="24" t="s">
        <v>21</v>
      </c>
      <c r="E386" s="36">
        <v>6591</v>
      </c>
      <c r="F386" s="24" t="str">
        <f>VLOOKUP(E386,[1]PCGE!$B$3:$C$1767,2,0)</f>
        <v>DONACIONES</v>
      </c>
      <c r="G386" s="37">
        <f>+[1]RESUMEN!K59+[1]RESUMEN!M59</f>
        <v>150</v>
      </c>
      <c r="H386" s="33"/>
    </row>
    <row r="387" spans="1:8">
      <c r="A387" s="48"/>
      <c r="B387" s="84"/>
      <c r="C387" s="23">
        <v>41364</v>
      </c>
      <c r="D387" s="24" t="s">
        <v>21</v>
      </c>
      <c r="E387" s="36">
        <v>4011</v>
      </c>
      <c r="F387" s="24" t="str">
        <f>VLOOKUP(E387,[1]PCGE!$B$3:$C$1767,2,0)</f>
        <v>IMPUESTO GENERAL A LAS VENTAS</v>
      </c>
      <c r="G387" s="37">
        <f>+[1]RESUMEN!L60</f>
        <v>44030.759999999995</v>
      </c>
      <c r="H387" s="33"/>
    </row>
    <row r="388" spans="1:8">
      <c r="A388" s="48"/>
      <c r="B388" s="84"/>
      <c r="C388" s="23">
        <v>41364</v>
      </c>
      <c r="D388" s="24" t="s">
        <v>21</v>
      </c>
      <c r="E388" s="43">
        <v>4212</v>
      </c>
      <c r="F388" s="24" t="str">
        <f>VLOOKUP(E388,[1]PCGE!$B$3:$C$1767,2,0)</f>
        <v>EMITIDAS</v>
      </c>
      <c r="G388" s="34"/>
      <c r="H388" s="33">
        <f>SUM(G367:G387)</f>
        <v>357983.92000000004</v>
      </c>
    </row>
    <row r="389" spans="1:8">
      <c r="A389" s="48"/>
      <c r="B389" s="84"/>
      <c r="C389" s="23">
        <v>41364</v>
      </c>
      <c r="D389" s="24" t="s">
        <v>23</v>
      </c>
      <c r="E389" s="36">
        <v>3369</v>
      </c>
      <c r="F389" s="24" t="str">
        <f>VLOOKUP(E389,[1]PCGE!$B$3:$C$1767,2,0)</f>
        <v>OTROS EQUIPOS</v>
      </c>
      <c r="G389" s="37">
        <f>+[1]RESUMEN!L39</f>
        <v>1598.64</v>
      </c>
      <c r="H389" s="51"/>
    </row>
    <row r="390" spans="1:8">
      <c r="A390" s="48"/>
      <c r="B390" s="84"/>
      <c r="C390" s="23">
        <v>41364</v>
      </c>
      <c r="D390" s="24" t="s">
        <v>23</v>
      </c>
      <c r="E390" s="36">
        <v>6032</v>
      </c>
      <c r="F390" s="24" t="str">
        <f>VLOOKUP(E390,[1]PCGE!$B$3:$C$1767,2,0)</f>
        <v>SUMINISTROS</v>
      </c>
      <c r="G390" s="37">
        <f>+[1]RESUMEN!L40</f>
        <v>15813.9</v>
      </c>
      <c r="H390" s="51"/>
    </row>
    <row r="391" spans="1:8">
      <c r="A391" s="48"/>
      <c r="B391" s="84"/>
      <c r="C391" s="23">
        <v>41364</v>
      </c>
      <c r="D391" s="24" t="s">
        <v>23</v>
      </c>
      <c r="E391" s="36">
        <v>63111</v>
      </c>
      <c r="F391" s="24" t="str">
        <f>VLOOKUP(E391,[1]PCGE!$B$3:$C$1767,2,0)</f>
        <v>DE CARGA</v>
      </c>
      <c r="G391" s="37">
        <f>+[1]RESUMEN!L41</f>
        <v>422.02</v>
      </c>
      <c r="H391" s="51"/>
    </row>
    <row r="392" spans="1:8">
      <c r="A392" s="48"/>
      <c r="B392" s="84"/>
      <c r="C392" s="23">
        <v>41364</v>
      </c>
      <c r="D392" s="24" t="s">
        <v>23</v>
      </c>
      <c r="E392" s="36">
        <v>6312</v>
      </c>
      <c r="F392" s="24" t="str">
        <f>VLOOKUP(E392,[1]PCGE!$B$3:$C$1767,2,0)</f>
        <v>CORREOS</v>
      </c>
      <c r="G392" s="37">
        <f>+[1]RESUMEN!L43</f>
        <v>7.2</v>
      </c>
      <c r="H392" s="51"/>
    </row>
    <row r="393" spans="1:8">
      <c r="A393" s="48"/>
      <c r="B393" s="84"/>
      <c r="C393" s="23">
        <v>41364</v>
      </c>
      <c r="D393" s="24" t="s">
        <v>23</v>
      </c>
      <c r="E393" s="36">
        <v>6314</v>
      </c>
      <c r="F393" s="24" t="str">
        <f>VLOOKUP(E393,[1]PCGE!$B$3:$C$1767,2,0)</f>
        <v>ALIMENTACIÓN</v>
      </c>
      <c r="G393" s="37">
        <f>+[1]RESUMEN!L44</f>
        <v>26.51</v>
      </c>
      <c r="H393" s="51"/>
    </row>
    <row r="394" spans="1:8">
      <c r="A394" s="48"/>
      <c r="B394" s="84"/>
      <c r="C394" s="23">
        <v>41364</v>
      </c>
      <c r="D394" s="24" t="s">
        <v>23</v>
      </c>
      <c r="E394" s="36">
        <v>6393</v>
      </c>
      <c r="F394" s="24" t="str">
        <f>VLOOKUP(E394,[1]PCGE!$B$3:$C$1767,2,0)</f>
        <v>OTROS SERVICIOS PRESTADOS POR TERCEROS</v>
      </c>
      <c r="G394" s="37">
        <f>+[1]RESUMEN!L47</f>
        <v>75.599999999999994</v>
      </c>
      <c r="H394" s="51"/>
    </row>
    <row r="395" spans="1:8">
      <c r="A395" s="48"/>
      <c r="B395" s="84"/>
      <c r="C395" s="23">
        <v>41364</v>
      </c>
      <c r="D395" s="24" t="s">
        <v>23</v>
      </c>
      <c r="E395" s="36">
        <v>6343</v>
      </c>
      <c r="F395" s="24" t="str">
        <f>VLOOKUP(E395,[1]PCGE!$B$3:$C$1767,2,0)</f>
        <v>INMUEBLES, MAQUINARIA Y EQUIPO</v>
      </c>
      <c r="G395" s="37">
        <f>+[1]RESUMEN!L50</f>
        <v>47.83</v>
      </c>
      <c r="H395" s="51"/>
    </row>
    <row r="396" spans="1:8">
      <c r="A396" s="48"/>
      <c r="B396" s="84"/>
      <c r="C396" s="23">
        <v>41364</v>
      </c>
      <c r="D396" s="24" t="s">
        <v>23</v>
      </c>
      <c r="E396" s="36">
        <v>6364</v>
      </c>
      <c r="F396" s="24" t="str">
        <f>VLOOKUP(E396,[1]PCGE!$B$3:$C$1767,2,0)</f>
        <v>TELÉFONO</v>
      </c>
      <c r="G396" s="37">
        <f>+[1]RESUMEN!L52</f>
        <v>353.01</v>
      </c>
      <c r="H396" s="51"/>
    </row>
    <row r="397" spans="1:8">
      <c r="A397" s="48"/>
      <c r="B397" s="84"/>
      <c r="C397" s="23">
        <v>41364</v>
      </c>
      <c r="D397" s="24" t="s">
        <v>23</v>
      </c>
      <c r="E397" s="36">
        <v>6372</v>
      </c>
      <c r="F397" s="24" t="str">
        <f>VLOOKUP(E397,[1]PCGE!$B$3:$C$1767,2,0)</f>
        <v xml:space="preserve">PUBLICACIONES </v>
      </c>
      <c r="G397" s="37">
        <f>+[1]RESUMEN!L54</f>
        <v>34.200000000000003</v>
      </c>
      <c r="H397" s="51"/>
    </row>
    <row r="398" spans="1:8">
      <c r="A398" s="48"/>
      <c r="B398" s="84"/>
      <c r="C398" s="23">
        <v>41364</v>
      </c>
      <c r="D398" s="24" t="s">
        <v>23</v>
      </c>
      <c r="E398" s="36">
        <v>6511</v>
      </c>
      <c r="F398" s="24" t="str">
        <f>VLOOKUP(E398,[1]PCGE!$B$3:$C$1767,2,0)</f>
        <v>SEGUROS</v>
      </c>
      <c r="G398" s="37">
        <f>+[1]RESUMEN!L56</f>
        <v>172.09</v>
      </c>
      <c r="H398" s="51"/>
    </row>
    <row r="399" spans="1:8">
      <c r="A399" s="48"/>
      <c r="B399" s="84"/>
      <c r="C399" s="23">
        <v>41364</v>
      </c>
      <c r="D399" s="24" t="s">
        <v>23</v>
      </c>
      <c r="E399" s="36">
        <v>6561</v>
      </c>
      <c r="F399" s="24" t="str">
        <f>VLOOKUP(E399,[1]PCGE!$B$3:$C$1767,2,0)</f>
        <v>SUMINISTROS</v>
      </c>
      <c r="G399" s="37">
        <f>+[1]RESUMEN!L57</f>
        <v>52.82</v>
      </c>
      <c r="H399" s="51"/>
    </row>
    <row r="400" spans="1:8">
      <c r="A400" s="48"/>
      <c r="B400" s="84"/>
      <c r="C400" s="23">
        <v>41364</v>
      </c>
      <c r="D400" s="24" t="s">
        <v>23</v>
      </c>
      <c r="E400" s="36">
        <v>6593</v>
      </c>
      <c r="F400" s="24" t="str">
        <f>VLOOKUP(E400,[1]PCGE!$B$3:$C$1767,2,0)</f>
        <v>OTROS GASTOS DE GESTIÓN</v>
      </c>
      <c r="G400" s="37">
        <f>+[1]RESUMEN!L58</f>
        <v>7.94</v>
      </c>
      <c r="H400" s="51"/>
    </row>
    <row r="401" spans="1:8">
      <c r="A401" s="48"/>
      <c r="B401" s="84"/>
      <c r="C401" s="23">
        <v>41364</v>
      </c>
      <c r="D401" s="24" t="s">
        <v>23</v>
      </c>
      <c r="E401" s="43">
        <v>4011</v>
      </c>
      <c r="F401" s="24" t="str">
        <f>VLOOKUP(E401,[1]PCGE!$B$3:$C$1767,2,0)</f>
        <v>IMPUESTO GENERAL A LAS VENTAS</v>
      </c>
      <c r="G401" s="34"/>
      <c r="H401" s="33">
        <f>SUM(G389:G400)</f>
        <v>18611.759999999998</v>
      </c>
    </row>
    <row r="402" spans="1:8">
      <c r="A402" s="48"/>
      <c r="B402" s="84"/>
      <c r="C402" s="23">
        <v>41364</v>
      </c>
      <c r="D402" s="24" t="s">
        <v>24</v>
      </c>
      <c r="E402" s="43">
        <v>2524</v>
      </c>
      <c r="F402" s="24" t="str">
        <f>VLOOKUP(E402,[1]PCGE!$B$3:$C$1767,2,0)</f>
        <v>OTROS SUMINISTROS</v>
      </c>
      <c r="G402" s="34">
        <f>+G368+G390</f>
        <v>103668.9</v>
      </c>
      <c r="H402" s="33"/>
    </row>
    <row r="403" spans="1:8">
      <c r="A403" s="48"/>
      <c r="B403" s="84"/>
      <c r="C403" s="23">
        <v>41364</v>
      </c>
      <c r="D403" s="24" t="s">
        <v>24</v>
      </c>
      <c r="E403" s="43">
        <v>6132</v>
      </c>
      <c r="F403" s="24" t="str">
        <f>VLOOKUP(E403,[1]PCGE!$B$3:$C$1767,2,0)</f>
        <v>SUMINISTROS</v>
      </c>
      <c r="G403" s="34"/>
      <c r="H403" s="33">
        <f>+G402</f>
        <v>103668.9</v>
      </c>
    </row>
    <row r="404" spans="1:8">
      <c r="A404" s="48"/>
      <c r="B404" s="84"/>
      <c r="C404" s="23">
        <v>41364</v>
      </c>
      <c r="D404" s="24" t="s">
        <v>25</v>
      </c>
      <c r="E404" s="44">
        <v>94302</v>
      </c>
      <c r="F404" s="30" t="s">
        <v>37</v>
      </c>
      <c r="G404" s="85">
        <f>+'[1]GASTO AL COSTO'!K1101</f>
        <v>141712.20000000001</v>
      </c>
      <c r="H404" s="51"/>
    </row>
    <row r="405" spans="1:8">
      <c r="A405" s="48"/>
      <c r="B405" s="84"/>
      <c r="C405" s="23">
        <v>41364</v>
      </c>
      <c r="D405" s="24" t="s">
        <v>25</v>
      </c>
      <c r="E405" s="44">
        <v>94303</v>
      </c>
      <c r="F405" s="92" t="s">
        <v>38</v>
      </c>
      <c r="G405" s="85">
        <f>+'[1]GASTO AL COSTO'!K1102</f>
        <v>2771.56</v>
      </c>
      <c r="H405" s="51"/>
    </row>
    <row r="406" spans="1:8">
      <c r="A406" s="48"/>
      <c r="B406" s="84"/>
      <c r="C406" s="23">
        <v>41364</v>
      </c>
      <c r="D406" s="24" t="s">
        <v>25</v>
      </c>
      <c r="E406" s="44">
        <v>94304</v>
      </c>
      <c r="F406" s="92" t="s">
        <v>39</v>
      </c>
      <c r="G406" s="85">
        <f>+'[1]GASTO AL COSTO'!K1103</f>
        <v>3870.5</v>
      </c>
      <c r="H406" s="51"/>
    </row>
    <row r="407" spans="1:8">
      <c r="A407" s="48"/>
      <c r="B407" s="84"/>
      <c r="C407" s="23">
        <v>41364</v>
      </c>
      <c r="D407" s="24" t="s">
        <v>25</v>
      </c>
      <c r="E407" s="44">
        <v>94305</v>
      </c>
      <c r="F407" s="30" t="s">
        <v>40</v>
      </c>
      <c r="G407" s="85">
        <f>+'[1]GASTO AL COSTO'!K1104</f>
        <v>72.2</v>
      </c>
      <c r="H407" s="51"/>
    </row>
    <row r="408" spans="1:8">
      <c r="A408" s="48"/>
      <c r="B408" s="84"/>
      <c r="C408" s="23">
        <v>41364</v>
      </c>
      <c r="D408" s="24" t="s">
        <v>25</v>
      </c>
      <c r="E408" s="44">
        <v>94307</v>
      </c>
      <c r="F408" s="30" t="s">
        <v>41</v>
      </c>
      <c r="G408" s="85">
        <f>+'[1]GASTO AL COSTO'!K1105</f>
        <v>3520.4</v>
      </c>
      <c r="H408" s="51"/>
    </row>
    <row r="409" spans="1:8">
      <c r="A409" s="48"/>
      <c r="B409" s="84"/>
      <c r="C409" s="23">
        <v>41364</v>
      </c>
      <c r="D409" s="24" t="s">
        <v>25</v>
      </c>
      <c r="E409" s="44">
        <v>94308</v>
      </c>
      <c r="F409" s="30" t="s">
        <v>42</v>
      </c>
      <c r="G409" s="85">
        <f>+'[1]GASTO AL COSTO'!K1106</f>
        <v>1200</v>
      </c>
      <c r="H409" s="51"/>
    </row>
    <row r="410" spans="1:8">
      <c r="A410" s="48"/>
      <c r="B410" s="84"/>
      <c r="C410" s="23">
        <v>41364</v>
      </c>
      <c r="D410" s="24" t="s">
        <v>25</v>
      </c>
      <c r="E410" s="44">
        <v>94309</v>
      </c>
      <c r="F410" s="92" t="s">
        <v>43</v>
      </c>
      <c r="G410" s="85">
        <f>+'[1]GASTO AL COSTO'!K1107</f>
        <v>510</v>
      </c>
      <c r="H410" s="51"/>
    </row>
    <row r="411" spans="1:8">
      <c r="A411" s="48"/>
      <c r="B411" s="84"/>
      <c r="C411" s="23">
        <v>41364</v>
      </c>
      <c r="D411" s="24" t="s">
        <v>25</v>
      </c>
      <c r="E411" s="44">
        <v>94310</v>
      </c>
      <c r="F411" s="92" t="s">
        <v>44</v>
      </c>
      <c r="G411" s="85">
        <f>+'[1]GASTO AL COSTO'!K1108</f>
        <v>4103</v>
      </c>
      <c r="H411" s="51"/>
    </row>
    <row r="412" spans="1:8">
      <c r="A412" s="48"/>
      <c r="B412" s="84"/>
      <c r="C412" s="23">
        <v>41364</v>
      </c>
      <c r="D412" s="24" t="s">
        <v>25</v>
      </c>
      <c r="E412" s="44">
        <v>94311</v>
      </c>
      <c r="F412" s="92" t="s">
        <v>45</v>
      </c>
      <c r="G412" s="85">
        <f>+'[1]GASTO AL COSTO'!K1109</f>
        <v>224.2</v>
      </c>
      <c r="H412" s="51"/>
    </row>
    <row r="413" spans="1:8">
      <c r="A413" s="48"/>
      <c r="B413" s="84"/>
      <c r="C413" s="23">
        <v>41364</v>
      </c>
      <c r="D413" s="24" t="s">
        <v>25</v>
      </c>
      <c r="E413" s="44">
        <v>94312</v>
      </c>
      <c r="F413" s="92" t="s">
        <v>46</v>
      </c>
      <c r="G413" s="85">
        <f>+'[1]GASTO AL COSTO'!K1110</f>
        <v>1783</v>
      </c>
      <c r="H413" s="51"/>
    </row>
    <row r="414" spans="1:8">
      <c r="A414" s="48"/>
      <c r="B414" s="84"/>
      <c r="C414" s="23">
        <v>41364</v>
      </c>
      <c r="D414" s="24" t="s">
        <v>25</v>
      </c>
      <c r="E414" s="44">
        <v>94313</v>
      </c>
      <c r="F414" s="30" t="s">
        <v>47</v>
      </c>
      <c r="G414" s="85">
        <f>+'[1]GASTO AL COSTO'!K1111</f>
        <v>5000</v>
      </c>
      <c r="H414" s="51"/>
    </row>
    <row r="415" spans="1:8">
      <c r="A415" s="48"/>
      <c r="B415" s="84"/>
      <c r="C415" s="23">
        <v>41364</v>
      </c>
      <c r="D415" s="24" t="s">
        <v>25</v>
      </c>
      <c r="E415" s="44">
        <v>94314</v>
      </c>
      <c r="F415" s="92" t="s">
        <v>48</v>
      </c>
      <c r="G415" s="85">
        <f>+'[1]GASTO AL COSTO'!K1112</f>
        <v>20240</v>
      </c>
      <c r="H415" s="51"/>
    </row>
    <row r="416" spans="1:8">
      <c r="A416" s="48"/>
      <c r="B416" s="84"/>
      <c r="C416" s="23">
        <v>41364</v>
      </c>
      <c r="D416" s="24" t="s">
        <v>25</v>
      </c>
      <c r="E416" s="44">
        <v>94315</v>
      </c>
      <c r="F416" s="92" t="s">
        <v>49</v>
      </c>
      <c r="G416" s="85">
        <f>+'[1]GASTO AL COSTO'!K1113</f>
        <v>300</v>
      </c>
      <c r="H416" s="51"/>
    </row>
    <row r="417" spans="1:8">
      <c r="A417" s="48"/>
      <c r="B417" s="84"/>
      <c r="C417" s="23">
        <v>41364</v>
      </c>
      <c r="D417" s="24" t="s">
        <v>25</v>
      </c>
      <c r="E417" s="44">
        <v>94316</v>
      </c>
      <c r="F417" s="92" t="s">
        <v>50</v>
      </c>
      <c r="G417" s="85">
        <f>+'[1]GASTO AL COSTO'!K1114</f>
        <v>1607.07</v>
      </c>
      <c r="H417" s="51"/>
    </row>
    <row r="418" spans="1:8">
      <c r="A418" s="48"/>
      <c r="B418" s="84"/>
      <c r="C418" s="23">
        <v>41364</v>
      </c>
      <c r="D418" s="24" t="s">
        <v>25</v>
      </c>
      <c r="E418" s="44">
        <v>94317</v>
      </c>
      <c r="F418" s="92" t="s">
        <v>51</v>
      </c>
      <c r="G418" s="85">
        <f>+'[1]GASTO AL COSTO'!K1115</f>
        <v>100</v>
      </c>
      <c r="H418" s="51"/>
    </row>
    <row r="419" spans="1:8">
      <c r="A419" s="48"/>
      <c r="B419" s="84"/>
      <c r="C419" s="23">
        <v>41364</v>
      </c>
      <c r="D419" s="24" t="s">
        <v>25</v>
      </c>
      <c r="E419" s="44">
        <v>94319</v>
      </c>
      <c r="F419" s="92" t="s">
        <v>52</v>
      </c>
      <c r="G419" s="85">
        <f>+'[1]GASTO AL COSTO'!K1116</f>
        <v>16900</v>
      </c>
      <c r="H419" s="51"/>
    </row>
    <row r="420" spans="1:8">
      <c r="A420" s="48"/>
      <c r="B420" s="84"/>
      <c r="C420" s="23">
        <v>41364</v>
      </c>
      <c r="D420" s="24" t="s">
        <v>25</v>
      </c>
      <c r="E420" s="44">
        <v>94322</v>
      </c>
      <c r="F420" s="92" t="s">
        <v>53</v>
      </c>
      <c r="G420" s="85">
        <f>+'[1]GASTO AL COSTO'!K1117</f>
        <v>2314.15</v>
      </c>
      <c r="H420" s="51"/>
    </row>
    <row r="421" spans="1:8">
      <c r="A421" s="48"/>
      <c r="B421" s="84"/>
      <c r="C421" s="23">
        <v>41364</v>
      </c>
      <c r="D421" s="24" t="s">
        <v>25</v>
      </c>
      <c r="E421" s="44">
        <v>94323</v>
      </c>
      <c r="F421" s="92" t="s">
        <v>54</v>
      </c>
      <c r="G421" s="85">
        <f>+'[1]GASTO AL COSTO'!K1118</f>
        <v>400</v>
      </c>
      <c r="H421" s="51"/>
    </row>
    <row r="422" spans="1:8">
      <c r="A422" s="48"/>
      <c r="B422" s="84"/>
      <c r="C422" s="23">
        <v>41364</v>
      </c>
      <c r="D422" s="24" t="s">
        <v>25</v>
      </c>
      <c r="E422" s="44">
        <v>94325</v>
      </c>
      <c r="F422" s="92" t="s">
        <v>55</v>
      </c>
      <c r="G422" s="85">
        <f>+'[1]GASTO AL COSTO'!K1119</f>
        <v>1398.16</v>
      </c>
      <c r="H422" s="51"/>
    </row>
    <row r="423" spans="1:8">
      <c r="A423" s="48"/>
      <c r="B423" s="84"/>
      <c r="C423" s="23">
        <v>41364</v>
      </c>
      <c r="D423" s="24" t="s">
        <v>25</v>
      </c>
      <c r="E423" s="44">
        <v>94327</v>
      </c>
      <c r="F423" s="92" t="s">
        <v>56</v>
      </c>
      <c r="G423" s="85">
        <f>+'[1]GASTO AL COSTO'!K1120</f>
        <v>240.5</v>
      </c>
      <c r="H423" s="51"/>
    </row>
    <row r="424" spans="1:8">
      <c r="A424" s="48"/>
      <c r="B424" s="84"/>
      <c r="C424" s="23">
        <v>41364</v>
      </c>
      <c r="D424" s="24" t="s">
        <v>25</v>
      </c>
      <c r="E424" s="44">
        <v>94329</v>
      </c>
      <c r="F424" s="30" t="s">
        <v>57</v>
      </c>
      <c r="G424" s="85">
        <f>+'[1]GASTO AL COSTO'!K1121</f>
        <v>1908.15</v>
      </c>
      <c r="H424" s="51"/>
    </row>
    <row r="425" spans="1:8">
      <c r="A425" s="48"/>
      <c r="B425" s="84"/>
      <c r="C425" s="23">
        <v>41364</v>
      </c>
      <c r="D425" s="24" t="s">
        <v>25</v>
      </c>
      <c r="E425" s="44">
        <v>94330</v>
      </c>
      <c r="F425" s="92" t="s">
        <v>58</v>
      </c>
      <c r="G425" s="85">
        <f>+'[1]GASTO AL COSTO'!K1122</f>
        <v>603.51</v>
      </c>
      <c r="H425" s="51"/>
    </row>
    <row r="426" spans="1:8">
      <c r="A426" s="48"/>
      <c r="B426" s="84"/>
      <c r="C426" s="23">
        <v>41364</v>
      </c>
      <c r="D426" s="24" t="s">
        <v>25</v>
      </c>
      <c r="E426" s="44">
        <v>94331</v>
      </c>
      <c r="F426" s="92" t="s">
        <v>59</v>
      </c>
      <c r="G426" s="85">
        <f>+'[1]GASTO AL COSTO'!K1123</f>
        <v>375.29</v>
      </c>
      <c r="H426" s="51"/>
    </row>
    <row r="427" spans="1:8">
      <c r="A427" s="48"/>
      <c r="B427" s="84"/>
      <c r="C427" s="23">
        <v>41364</v>
      </c>
      <c r="D427" s="24" t="s">
        <v>25</v>
      </c>
      <c r="E427" s="44">
        <v>94332</v>
      </c>
      <c r="F427" s="92" t="s">
        <v>60</v>
      </c>
      <c r="G427" s="85">
        <f>+'[1]GASTO AL COSTO'!K1124</f>
        <v>267</v>
      </c>
      <c r="H427" s="51"/>
    </row>
    <row r="428" spans="1:8">
      <c r="A428" s="48"/>
      <c r="B428" s="84"/>
      <c r="C428" s="23">
        <v>41364</v>
      </c>
      <c r="D428" s="24" t="s">
        <v>25</v>
      </c>
      <c r="E428" s="44">
        <v>94333</v>
      </c>
      <c r="F428" s="92" t="s">
        <v>61</v>
      </c>
      <c r="G428" s="85">
        <f>+'[1]GASTO AL COSTO'!K1125</f>
        <v>4492</v>
      </c>
      <c r="H428" s="51"/>
    </row>
    <row r="429" spans="1:8">
      <c r="A429" s="48"/>
      <c r="B429" s="84"/>
      <c r="C429" s="23">
        <v>41364</v>
      </c>
      <c r="D429" s="24" t="s">
        <v>25</v>
      </c>
      <c r="E429" s="44">
        <v>94334</v>
      </c>
      <c r="F429" s="92" t="s">
        <v>62</v>
      </c>
      <c r="G429" s="85">
        <f>+'[1]GASTO AL COSTO'!K1126</f>
        <v>182.1</v>
      </c>
      <c r="H429" s="51"/>
    </row>
    <row r="430" spans="1:8">
      <c r="A430" s="48"/>
      <c r="B430" s="84"/>
      <c r="C430" s="23">
        <v>41364</v>
      </c>
      <c r="D430" s="24" t="s">
        <v>25</v>
      </c>
      <c r="E430" s="44">
        <v>94335</v>
      </c>
      <c r="F430" s="92" t="s">
        <v>63</v>
      </c>
      <c r="G430" s="85">
        <f>+'[1]GASTO AL COSTO'!K1127</f>
        <v>150</v>
      </c>
      <c r="H430" s="51"/>
    </row>
    <row r="431" spans="1:8">
      <c r="A431" s="48"/>
      <c r="B431" s="84"/>
      <c r="C431" s="23">
        <v>41364</v>
      </c>
      <c r="D431" s="24" t="s">
        <v>25</v>
      </c>
      <c r="E431" s="44">
        <v>94337</v>
      </c>
      <c r="F431" s="92" t="s">
        <v>64</v>
      </c>
      <c r="G431" s="85">
        <f>+'[1]GASTO AL COSTO'!K1128</f>
        <v>1171.03</v>
      </c>
      <c r="H431" s="51"/>
    </row>
    <row r="432" spans="1:8">
      <c r="A432" s="48"/>
      <c r="B432" s="84"/>
      <c r="C432" s="23">
        <v>41364</v>
      </c>
      <c r="D432" s="24" t="s">
        <v>25</v>
      </c>
      <c r="E432" s="43">
        <v>7911</v>
      </c>
      <c r="F432" s="24" t="str">
        <f>VLOOKUP(E432,[1]PCGE!$B$3:$C$3734,2,0)</f>
        <v>CARGAS IMPUTABLES A CUENTAS DE COSTOS Y GASTOS</v>
      </c>
      <c r="G432" s="34"/>
      <c r="H432" s="33">
        <f>SUM(G404:G431)</f>
        <v>217416.02000000005</v>
      </c>
    </row>
    <row r="433" spans="1:8">
      <c r="A433" s="48"/>
      <c r="B433" s="84"/>
      <c r="C433" s="23">
        <v>41364</v>
      </c>
      <c r="D433" s="24" t="s">
        <v>26</v>
      </c>
      <c r="E433" s="31">
        <v>6211</v>
      </c>
      <c r="F433" s="28" t="s">
        <v>65</v>
      </c>
      <c r="G433" s="93">
        <f>+'[1]PLANILLAS-2013'!G104</f>
        <v>24700.359999999997</v>
      </c>
      <c r="H433" s="94"/>
    </row>
    <row r="434" spans="1:8">
      <c r="A434" s="48"/>
      <c r="B434" s="84"/>
      <c r="C434" s="23">
        <v>41364</v>
      </c>
      <c r="D434" s="24" t="s">
        <v>26</v>
      </c>
      <c r="E434" s="31">
        <v>6221</v>
      </c>
      <c r="F434" s="28" t="s">
        <v>66</v>
      </c>
      <c r="G434" s="93">
        <f>+'[1]PLANILLAS-2013'!G107</f>
        <v>759.57</v>
      </c>
      <c r="H434" s="95"/>
    </row>
    <row r="435" spans="1:8">
      <c r="A435" s="48"/>
      <c r="B435" s="84"/>
      <c r="C435" s="23">
        <v>41364</v>
      </c>
      <c r="D435" s="24" t="s">
        <v>26</v>
      </c>
      <c r="E435" s="31">
        <v>6271</v>
      </c>
      <c r="F435" s="28" t="s">
        <v>67</v>
      </c>
      <c r="G435" s="93">
        <f>+'[1]PLANILLAS-2013'!G109</f>
        <v>2223.0324000000001</v>
      </c>
      <c r="H435" s="95"/>
    </row>
    <row r="436" spans="1:8">
      <c r="A436" s="48"/>
      <c r="B436" s="84"/>
      <c r="C436" s="23">
        <v>41364</v>
      </c>
      <c r="D436" s="24" t="s">
        <v>26</v>
      </c>
      <c r="E436" s="31">
        <v>6273</v>
      </c>
      <c r="F436" s="28" t="s">
        <v>14</v>
      </c>
      <c r="G436" s="93">
        <f>+'[1]PLANILLAS-2013'!G110</f>
        <v>19.928849999999997</v>
      </c>
      <c r="H436" s="95"/>
    </row>
    <row r="437" spans="1:8">
      <c r="A437" s="48"/>
      <c r="B437" s="84"/>
      <c r="C437" s="23">
        <v>41364</v>
      </c>
      <c r="D437" s="24" t="s">
        <v>26</v>
      </c>
      <c r="E437" s="31">
        <v>40173</v>
      </c>
      <c r="F437" s="28" t="s">
        <v>68</v>
      </c>
      <c r="G437" s="96"/>
      <c r="H437" s="95">
        <f>+'[1]PLANILLAS-2013'!H111</f>
        <v>1443.9</v>
      </c>
    </row>
    <row r="438" spans="1:8">
      <c r="A438" s="48"/>
      <c r="B438" s="84"/>
      <c r="C438" s="23">
        <v>41364</v>
      </c>
      <c r="D438" s="24" t="s">
        <v>26</v>
      </c>
      <c r="E438" s="31">
        <v>4031</v>
      </c>
      <c r="F438" s="28" t="s">
        <v>69</v>
      </c>
      <c r="G438" s="96"/>
      <c r="H438" s="95">
        <f>+'[1]PLANILLAS-2013'!H112</f>
        <v>2223.0324000000001</v>
      </c>
    </row>
    <row r="439" spans="1:8">
      <c r="A439" s="48"/>
      <c r="B439" s="84"/>
      <c r="C439" s="23">
        <v>41364</v>
      </c>
      <c r="D439" s="24" t="s">
        <v>26</v>
      </c>
      <c r="E439" s="31">
        <v>4035</v>
      </c>
      <c r="F439" s="28" t="s">
        <v>14</v>
      </c>
      <c r="G439" s="96"/>
      <c r="H439" s="95">
        <f>+'[1]PLANILLAS-2013'!H113</f>
        <v>19.928849999999997</v>
      </c>
    </row>
    <row r="440" spans="1:8">
      <c r="A440" s="48"/>
      <c r="B440" s="84"/>
      <c r="C440" s="23">
        <v>41364</v>
      </c>
      <c r="D440" s="24" t="s">
        <v>26</v>
      </c>
      <c r="E440" s="31">
        <v>4039</v>
      </c>
      <c r="F440" s="28" t="s">
        <v>70</v>
      </c>
      <c r="G440" s="96"/>
      <c r="H440" s="95">
        <f>+'[1]PLANILLAS-2013'!H114</f>
        <v>10</v>
      </c>
    </row>
    <row r="441" spans="1:8">
      <c r="A441" s="48"/>
      <c r="B441" s="84"/>
      <c r="C441" s="23">
        <v>41364</v>
      </c>
      <c r="D441" s="24" t="s">
        <v>26</v>
      </c>
      <c r="E441" s="31">
        <v>4071</v>
      </c>
      <c r="F441" s="28" t="s">
        <v>71</v>
      </c>
      <c r="G441" s="96"/>
      <c r="H441" s="95">
        <f>+'[1]PLANILLAS-2013'!H115</f>
        <v>3239.5815470000002</v>
      </c>
    </row>
    <row r="442" spans="1:8">
      <c r="A442" s="48"/>
      <c r="B442" s="84"/>
      <c r="C442" s="23">
        <v>41364</v>
      </c>
      <c r="D442" s="24" t="s">
        <v>26</v>
      </c>
      <c r="E442" s="31">
        <v>4111</v>
      </c>
      <c r="F442" s="28" t="s">
        <v>72</v>
      </c>
      <c r="G442" s="96"/>
      <c r="H442" s="95">
        <f>+'[1]PLANILLAS-2013'!H116</f>
        <v>20006.88</v>
      </c>
    </row>
    <row r="443" spans="1:8">
      <c r="A443" s="48"/>
      <c r="B443" s="84"/>
      <c r="C443" s="23">
        <v>41364</v>
      </c>
      <c r="D443" s="24" t="s">
        <v>26</v>
      </c>
      <c r="E443" s="44">
        <v>4191</v>
      </c>
      <c r="F443" s="97" t="s">
        <v>73</v>
      </c>
      <c r="G443" s="96"/>
      <c r="H443" s="95">
        <f>+'[1]PLANILLAS-2013'!H120</f>
        <v>759.57</v>
      </c>
    </row>
    <row r="444" spans="1:8">
      <c r="A444" s="48"/>
      <c r="B444" s="84"/>
      <c r="C444" s="23">
        <v>41364</v>
      </c>
      <c r="D444" s="24" t="s">
        <v>25</v>
      </c>
      <c r="E444" s="44">
        <v>94401</v>
      </c>
      <c r="F444" s="24" t="str">
        <f>VLOOKUP(E444,[1]PCGE!$B$3:$C$3734,2,0)</f>
        <v>GASTOS POR SUELDOS Y SALARIOS</v>
      </c>
      <c r="G444" s="46">
        <f>+G433+G434</f>
        <v>25459.929999999997</v>
      </c>
      <c r="H444" s="33"/>
    </row>
    <row r="445" spans="1:8">
      <c r="A445" s="48"/>
      <c r="B445" s="84"/>
      <c r="C445" s="23">
        <v>41364</v>
      </c>
      <c r="D445" s="24" t="s">
        <v>25</v>
      </c>
      <c r="E445" s="44">
        <v>94404</v>
      </c>
      <c r="F445" s="24" t="str">
        <f>VLOOKUP(E445,[1]PCGE!$B$3:$C$3734,2,0)</f>
        <v xml:space="preserve">GASTOS POR TRIBUTOS ,APORTES DE PENSIONES Y DE SALUD </v>
      </c>
      <c r="G445" s="46">
        <f>+G435+G436</f>
        <v>2242.9612499999998</v>
      </c>
      <c r="H445" s="51"/>
    </row>
    <row r="446" spans="1:8">
      <c r="A446" s="48"/>
      <c r="B446" s="84"/>
      <c r="C446" s="23">
        <v>41364</v>
      </c>
      <c r="D446" s="24" t="s">
        <v>25</v>
      </c>
      <c r="E446" s="31">
        <v>7911</v>
      </c>
      <c r="F446" s="24" t="str">
        <f>VLOOKUP(E446,[1]PCGE!$B$3:$C$3734,2,0)</f>
        <v>CARGAS IMPUTABLES A CUENTAS DE COSTOS Y GASTOS</v>
      </c>
      <c r="G446" s="32"/>
      <c r="H446" s="33">
        <f>+G444+G445</f>
        <v>27702.891249999997</v>
      </c>
    </row>
    <row r="447" spans="1:8">
      <c r="A447" s="48"/>
      <c r="B447" s="84"/>
      <c r="C447" s="23">
        <v>41364</v>
      </c>
      <c r="D447" s="24" t="s">
        <v>27</v>
      </c>
      <c r="E447" s="31">
        <v>6522</v>
      </c>
      <c r="F447" s="24" t="str">
        <f>VLOOKUP(E447,[1]PCGE!$B$3:$C$1767,2,0)</f>
        <v>REGALÍAS</v>
      </c>
      <c r="G447" s="34">
        <f>+H448+H449</f>
        <v>35526.32</v>
      </c>
      <c r="H447" s="35"/>
    </row>
    <row r="448" spans="1:8">
      <c r="A448" s="48"/>
      <c r="B448" s="84"/>
      <c r="C448" s="23">
        <v>41364</v>
      </c>
      <c r="D448" s="24" t="s">
        <v>27</v>
      </c>
      <c r="E448" s="31">
        <v>40184</v>
      </c>
      <c r="F448" s="24" t="str">
        <f>VLOOKUP(E448,[1]PCGE!$B$3:$C$1767,2,0)</f>
        <v>REGALÍAS</v>
      </c>
      <c r="G448" s="34"/>
      <c r="H448" s="35">
        <v>1776.32</v>
      </c>
    </row>
    <row r="449" spans="1:8">
      <c r="A449" s="48"/>
      <c r="B449" s="84"/>
      <c r="C449" s="23">
        <v>41364</v>
      </c>
      <c r="D449" s="24" t="s">
        <v>27</v>
      </c>
      <c r="E449" s="31">
        <v>4699</v>
      </c>
      <c r="F449" s="24" t="str">
        <f>VLOOKUP(E449,[1]PCGE!$B$3:$C$1767,2,0)</f>
        <v xml:space="preserve">OTRAS CUENTAS POR PAGAR </v>
      </c>
      <c r="G449" s="34"/>
      <c r="H449" s="35">
        <v>33750</v>
      </c>
    </row>
    <row r="450" spans="1:8">
      <c r="A450" s="48"/>
      <c r="B450" s="84"/>
      <c r="C450" s="23">
        <v>41364</v>
      </c>
      <c r="D450" s="24" t="s">
        <v>25</v>
      </c>
      <c r="E450" s="31">
        <v>94324</v>
      </c>
      <c r="F450" s="24" t="str">
        <f>VLOOKUP(E450,[1]PCGE!$B$3:$C$3734,2,0)</f>
        <v>GASTOS DE REGALÍAS, PATENTES Y DERECHOS DE MARCA</v>
      </c>
      <c r="G450" s="32">
        <f>+G447</f>
        <v>35526.32</v>
      </c>
      <c r="H450" s="33"/>
    </row>
    <row r="451" spans="1:8">
      <c r="A451" s="48"/>
      <c r="B451" s="84"/>
      <c r="C451" s="23">
        <v>41364</v>
      </c>
      <c r="D451" s="24" t="s">
        <v>25</v>
      </c>
      <c r="E451" s="31">
        <v>7911</v>
      </c>
      <c r="F451" s="24" t="str">
        <f>VLOOKUP(E451,[1]PCGE!$B$3:$C$1767,2,0)</f>
        <v>CARGAS IMPUTABLES A CUENTAS DE COSTOS Y GASTOS</v>
      </c>
      <c r="G451" s="32"/>
      <c r="H451" s="33">
        <f>+G450</f>
        <v>35526.32</v>
      </c>
    </row>
    <row r="452" spans="1:8">
      <c r="A452" s="48"/>
      <c r="B452" s="84"/>
      <c r="C452" s="23">
        <v>41364</v>
      </c>
      <c r="D452" s="24" t="s">
        <v>28</v>
      </c>
      <c r="E452" s="31">
        <v>6322</v>
      </c>
      <c r="F452" s="24" t="str">
        <f>VLOOKUP(E452,[1]PCGE!$B$3:$C$1767,2,0)</f>
        <v>LEGAL Y TRIBUTARIA</v>
      </c>
      <c r="G452" s="32">
        <v>33</v>
      </c>
      <c r="H452" s="33"/>
    </row>
    <row r="453" spans="1:8">
      <c r="A453" s="48"/>
      <c r="B453" s="84"/>
      <c r="C453" s="23">
        <v>41364</v>
      </c>
      <c r="D453" s="24" t="s">
        <v>28</v>
      </c>
      <c r="E453" s="31">
        <v>40172</v>
      </c>
      <c r="F453" s="24" t="str">
        <f>VLOOKUP(E453,[1]PCGE!$B$3:$C$1767,2,0)</f>
        <v>RENTA DE CUARTA CATEGORÍA</v>
      </c>
      <c r="G453" s="32"/>
      <c r="H453" s="33">
        <v>33</v>
      </c>
    </row>
    <row r="454" spans="1:8">
      <c r="A454" s="48"/>
      <c r="B454" s="84"/>
      <c r="C454" s="23">
        <v>41364</v>
      </c>
      <c r="D454" s="24" t="s">
        <v>25</v>
      </c>
      <c r="E454" s="44">
        <v>94309</v>
      </c>
      <c r="F454" s="24" t="str">
        <f>VLOOKUP(E454,[1]PCGE!$B$3:$C$3734,2,0)</f>
        <v>SERVIC. JURIDICOS Y NOTARIALES</v>
      </c>
      <c r="G454" s="32">
        <f>+G452</f>
        <v>33</v>
      </c>
      <c r="H454" s="33"/>
    </row>
    <row r="455" spans="1:8">
      <c r="A455" s="48"/>
      <c r="B455" s="84"/>
      <c r="C455" s="23">
        <v>41364</v>
      </c>
      <c r="D455" s="24" t="s">
        <v>25</v>
      </c>
      <c r="E455" s="31">
        <v>7911</v>
      </c>
      <c r="F455" s="24" t="str">
        <f>VLOOKUP(E455,[1]PCGE!$B$3:$C$1767,2,0)</f>
        <v>CARGAS IMPUTABLES A CUENTAS DE COSTOS Y GASTOS</v>
      </c>
      <c r="G455" s="32"/>
      <c r="H455" s="61">
        <f>+G454</f>
        <v>33</v>
      </c>
    </row>
    <row r="456" spans="1:8">
      <c r="A456" s="48"/>
      <c r="B456" s="58"/>
      <c r="C456" s="23">
        <v>41364</v>
      </c>
      <c r="D456" s="24" t="s">
        <v>35</v>
      </c>
      <c r="E456" s="64">
        <v>1612</v>
      </c>
      <c r="F456" s="24" t="str">
        <f>VLOOKUP(E456,[1]PCGE!$B$3:$C$1767,2,0)</f>
        <v>SIN GARANTÍA</v>
      </c>
      <c r="G456" s="59">
        <v>38500</v>
      </c>
      <c r="H456" s="54"/>
    </row>
    <row r="457" spans="1:8">
      <c r="A457" s="48"/>
      <c r="B457" s="84"/>
      <c r="C457" s="23">
        <v>41364</v>
      </c>
      <c r="D457" s="24" t="s">
        <v>29</v>
      </c>
      <c r="E457" s="44">
        <v>40171</v>
      </c>
      <c r="F457" s="24" t="str">
        <f>VLOOKUP(E457,[1]PCGE!$B$3:$C$1767,2,0)</f>
        <v>RENTA DE TERCERA CATEGORÍA</v>
      </c>
      <c r="G457" s="32">
        <f>+[1]CAJA!I251</f>
        <v>15068</v>
      </c>
      <c r="H457" s="33"/>
    </row>
    <row r="458" spans="1:8">
      <c r="A458" s="48"/>
      <c r="B458" s="84"/>
      <c r="C458" s="23">
        <v>41364</v>
      </c>
      <c r="D458" s="24" t="s">
        <v>29</v>
      </c>
      <c r="E458" s="44">
        <v>40172</v>
      </c>
      <c r="F458" s="24" t="str">
        <f>VLOOKUP(E458,[1]PCGE!$B$3:$C$1767,2,0)</f>
        <v>RENTA DE CUARTA CATEGORÍA</v>
      </c>
      <c r="G458" s="32">
        <f>+[1]CAJA!I252</f>
        <v>33</v>
      </c>
      <c r="H458" s="33"/>
    </row>
    <row r="459" spans="1:8">
      <c r="A459" s="48"/>
      <c r="B459" s="84"/>
      <c r="C459" s="23">
        <v>41364</v>
      </c>
      <c r="D459" s="24" t="s">
        <v>29</v>
      </c>
      <c r="E459" s="44">
        <v>40173</v>
      </c>
      <c r="F459" s="24" t="str">
        <f>VLOOKUP(E459,[1]PCGE!$B$3:$C$1767,2,0)</f>
        <v>RENTA DE QUINTA CATEGORÍA</v>
      </c>
      <c r="G459" s="32">
        <f>+[1]CAJA!I253</f>
        <v>1444</v>
      </c>
      <c r="H459" s="33"/>
    </row>
    <row r="460" spans="1:8">
      <c r="A460" s="48"/>
      <c r="B460" s="84"/>
      <c r="C460" s="23">
        <v>41364</v>
      </c>
      <c r="D460" s="24" t="s">
        <v>29</v>
      </c>
      <c r="E460" s="44">
        <v>40174</v>
      </c>
      <c r="F460" s="24" t="str">
        <f>VLOOKUP(E460,[1]PCGE!$B$3:$C$1767,2,0)</f>
        <v>RENTA DE NO DOMICILIADOS</v>
      </c>
      <c r="G460" s="32">
        <f>+[1]CAJA!I254</f>
        <v>8473</v>
      </c>
      <c r="H460" s="33"/>
    </row>
    <row r="461" spans="1:8">
      <c r="A461" s="48"/>
      <c r="B461" s="84"/>
      <c r="C461" s="23">
        <v>41364</v>
      </c>
      <c r="D461" s="24" t="s">
        <v>29</v>
      </c>
      <c r="E461" s="44">
        <v>40184</v>
      </c>
      <c r="F461" s="24" t="str">
        <f>VLOOKUP(E461,[1]PCGE!$B$3:$C$1767,2,0)</f>
        <v>REGALÍAS</v>
      </c>
      <c r="G461" s="32">
        <f>+[1]CAJA!I255</f>
        <v>1753</v>
      </c>
      <c r="H461" s="33"/>
    </row>
    <row r="462" spans="1:8">
      <c r="A462" s="48"/>
      <c r="B462" s="84"/>
      <c r="C462" s="23">
        <v>41364</v>
      </c>
      <c r="D462" s="24" t="s">
        <v>29</v>
      </c>
      <c r="E462" s="44">
        <v>4031</v>
      </c>
      <c r="F462" s="24" t="str">
        <f>VLOOKUP(E462,[1]PCGE!$B$3:$C$1767,2,0)</f>
        <v>ESSALUD</v>
      </c>
      <c r="G462" s="32">
        <f>+[1]CAJA!I256</f>
        <v>2229</v>
      </c>
      <c r="H462" s="33"/>
    </row>
    <row r="463" spans="1:8">
      <c r="A463" s="48"/>
      <c r="B463" s="84"/>
      <c r="C463" s="23">
        <v>41364</v>
      </c>
      <c r="D463" s="24" t="s">
        <v>29</v>
      </c>
      <c r="E463" s="44">
        <v>4032</v>
      </c>
      <c r="F463" s="24" t="str">
        <f>VLOOKUP(E463,[1]PCGE!$B$3:$C$1767,2,0)</f>
        <v>ONP</v>
      </c>
      <c r="G463" s="32">
        <f>+[1]CAJA!I257</f>
        <v>195</v>
      </c>
      <c r="H463" s="33"/>
    </row>
    <row r="464" spans="1:8">
      <c r="A464" s="48"/>
      <c r="B464" s="84"/>
      <c r="C464" s="23">
        <v>41364</v>
      </c>
      <c r="D464" s="24" t="s">
        <v>29</v>
      </c>
      <c r="E464" s="44">
        <v>4039</v>
      </c>
      <c r="F464" s="24" t="str">
        <f>VLOOKUP(E464,[1]PCGE!$B$3:$C$1767,2,0)</f>
        <v>ESSALUD VIDA</v>
      </c>
      <c r="G464" s="32">
        <f>+[1]CAJA!I258</f>
        <v>10</v>
      </c>
      <c r="H464" s="33"/>
    </row>
    <row r="465" spans="1:8">
      <c r="A465" s="48"/>
      <c r="B465" s="84"/>
      <c r="C465" s="23">
        <v>41364</v>
      </c>
      <c r="D465" s="24" t="s">
        <v>29</v>
      </c>
      <c r="E465" s="50">
        <v>4035</v>
      </c>
      <c r="F465" s="24" t="str">
        <f>VLOOKUP(E465,[1]PCGE!$B$3:$C$1767,2,0)</f>
        <v>SEGURO COMPLEMENTARIO DE TRABAJO DE RIESGO</v>
      </c>
      <c r="G465" s="32">
        <f>+[1]CAJA!I259</f>
        <v>20</v>
      </c>
      <c r="H465" s="33"/>
    </row>
    <row r="466" spans="1:8">
      <c r="A466" s="48"/>
      <c r="B466" s="84"/>
      <c r="C466" s="23">
        <v>41364</v>
      </c>
      <c r="D466" s="24" t="s">
        <v>29</v>
      </c>
      <c r="E466" s="44">
        <v>4071</v>
      </c>
      <c r="F466" s="24" t="str">
        <f>VLOOKUP(E466,[1]PCGE!$B$3:$C$1767,2,0)</f>
        <v>ADMINISTRADORAS DE FONDOS DE PENSIONES</v>
      </c>
      <c r="G466" s="32">
        <f>+[1]CAJA!I260</f>
        <v>6462.52</v>
      </c>
      <c r="H466" s="33"/>
    </row>
    <row r="467" spans="1:8">
      <c r="A467" s="48"/>
      <c r="B467" s="84"/>
      <c r="C467" s="23">
        <v>41364</v>
      </c>
      <c r="D467" s="24" t="s">
        <v>29</v>
      </c>
      <c r="E467" s="31">
        <v>4111</v>
      </c>
      <c r="F467" s="28" t="s">
        <v>72</v>
      </c>
      <c r="G467" s="46">
        <f>+'[1]PLANILLAS-2013'!H116</f>
        <v>20006.88</v>
      </c>
      <c r="H467" s="33"/>
    </row>
    <row r="468" spans="1:8">
      <c r="A468" s="48"/>
      <c r="B468" s="84"/>
      <c r="C468" s="23">
        <v>41364</v>
      </c>
      <c r="D468" s="24" t="s">
        <v>29</v>
      </c>
      <c r="E468" s="44">
        <v>4191</v>
      </c>
      <c r="F468" s="97" t="s">
        <v>73</v>
      </c>
      <c r="G468" s="46">
        <f>+'[1]PLANILLAS-2013'!H120</f>
        <v>759.57</v>
      </c>
      <c r="H468" s="33"/>
    </row>
    <row r="469" spans="1:8">
      <c r="A469" s="48"/>
      <c r="B469" s="84"/>
      <c r="C469" s="23">
        <v>41364</v>
      </c>
      <c r="D469" s="24" t="s">
        <v>29</v>
      </c>
      <c r="E469" s="44">
        <v>4212</v>
      </c>
      <c r="F469" s="24" t="str">
        <f>VLOOKUP(E469,[1]PCGE!$B$3:$C$1767,2,0)</f>
        <v>EMITIDAS</v>
      </c>
      <c r="G469" s="32">
        <f>+[1]CAJA!I262</f>
        <v>399984.63</v>
      </c>
      <c r="H469" s="33"/>
    </row>
    <row r="470" spans="1:8">
      <c r="A470" s="48"/>
      <c r="B470" s="84"/>
      <c r="C470" s="23">
        <v>41364</v>
      </c>
      <c r="D470" s="24" t="s">
        <v>29</v>
      </c>
      <c r="E470" s="98">
        <v>4412</v>
      </c>
      <c r="F470" s="56" t="str">
        <f>VLOOKUP(E470,[1]PCGE!$B$3:$C$1767,2,0)</f>
        <v>DIVIDENDOS</v>
      </c>
      <c r="G470" s="57">
        <v>45688.84</v>
      </c>
      <c r="H470" s="33"/>
    </row>
    <row r="471" spans="1:8">
      <c r="A471" s="48"/>
      <c r="B471" s="84"/>
      <c r="C471" s="23">
        <v>41364</v>
      </c>
      <c r="D471" s="24" t="s">
        <v>29</v>
      </c>
      <c r="E471" s="44">
        <v>4511</v>
      </c>
      <c r="F471" s="24" t="str">
        <f>VLOOKUP(E471,[1]PCGE!$B$3:$C$1767,2,0)</f>
        <v>INSTITUCIONES FINANCIERAS</v>
      </c>
      <c r="G471" s="32">
        <f>+[1]CAJA!I263</f>
        <v>64970.271149999986</v>
      </c>
      <c r="H471" s="33"/>
    </row>
    <row r="472" spans="1:8">
      <c r="A472" s="48"/>
      <c r="B472" s="84"/>
      <c r="C472" s="23">
        <v>41364</v>
      </c>
      <c r="D472" s="24" t="s">
        <v>29</v>
      </c>
      <c r="E472" s="44">
        <v>4699</v>
      </c>
      <c r="F472" s="24" t="str">
        <f>VLOOKUP(E472,[1]PCGE!$B$3:$C$1767,2,0)</f>
        <v xml:space="preserve">OTRAS CUENTAS POR PAGAR </v>
      </c>
      <c r="G472" s="32">
        <f>+[1]CAJA!I264</f>
        <v>33750</v>
      </c>
      <c r="H472" s="33"/>
    </row>
    <row r="473" spans="1:8">
      <c r="A473" s="48"/>
      <c r="B473" s="84"/>
      <c r="C473" s="23">
        <v>41364</v>
      </c>
      <c r="D473" s="24" t="s">
        <v>29</v>
      </c>
      <c r="E473" s="44">
        <v>6322</v>
      </c>
      <c r="F473" s="24" t="str">
        <f>VLOOKUP(E473,[1]PCGE!$B$3:$C$1767,2,0)</f>
        <v>LEGAL Y TRIBUTARIA</v>
      </c>
      <c r="G473" s="32">
        <f>+[1]CAJA!I265</f>
        <v>300</v>
      </c>
      <c r="H473" s="33"/>
    </row>
    <row r="474" spans="1:8">
      <c r="A474" s="48"/>
      <c r="B474" s="84"/>
      <c r="C474" s="23">
        <v>41364</v>
      </c>
      <c r="D474" s="24" t="s">
        <v>29</v>
      </c>
      <c r="E474" s="64">
        <v>6331</v>
      </c>
      <c r="F474" s="24" t="str">
        <f>VLOOKUP(E474,[1]PCGE!$B$3:$C$1767,2,0)</f>
        <v>PRODUCCIÓN ENCARGADA A TERCEROS</v>
      </c>
      <c r="G474" s="59">
        <v>17400</v>
      </c>
      <c r="H474" s="54"/>
    </row>
    <row r="475" spans="1:8">
      <c r="A475" s="48"/>
      <c r="B475" s="84"/>
      <c r="C475" s="23">
        <v>41364</v>
      </c>
      <c r="D475" s="24" t="s">
        <v>29</v>
      </c>
      <c r="E475" s="44">
        <v>6511</v>
      </c>
      <c r="F475" s="24" t="str">
        <f>VLOOKUP(E475,[1]PCGE!$B$3:$C$1767,2,0)</f>
        <v>SEGUROS</v>
      </c>
      <c r="G475" s="32">
        <f>+[1]CAJA!I266</f>
        <v>227.64</v>
      </c>
      <c r="H475" s="33"/>
    </row>
    <row r="476" spans="1:8">
      <c r="A476" s="48"/>
      <c r="B476" s="84"/>
      <c r="C476" s="23">
        <v>41364</v>
      </c>
      <c r="D476" s="24" t="s">
        <v>29</v>
      </c>
      <c r="E476" s="44">
        <v>6541</v>
      </c>
      <c r="F476" s="24" t="str">
        <f>VLOOKUP(E476,[1]PCGE!$B$3:$C$1767,2,0)</f>
        <v>LICENCIAS Y DERECHOS DE VIGENCIA</v>
      </c>
      <c r="G476" s="32">
        <f>+[1]CAJA!I267</f>
        <v>1169.0999999999999</v>
      </c>
      <c r="H476" s="33"/>
    </row>
    <row r="477" spans="1:8">
      <c r="A477" s="48"/>
      <c r="B477" s="84"/>
      <c r="C477" s="23">
        <v>41364</v>
      </c>
      <c r="D477" s="24" t="s">
        <v>29</v>
      </c>
      <c r="E477" s="44">
        <v>6592</v>
      </c>
      <c r="F477" s="24" t="str">
        <f>VLOOKUP(E477,[1]PCGE!$B$3:$C$1767,2,0)</f>
        <v>SANCIONES ADMINISTRATIVAS</v>
      </c>
      <c r="G477" s="32">
        <f>+[1]CAJA!I268</f>
        <v>52</v>
      </c>
      <c r="H477" s="33"/>
    </row>
    <row r="478" spans="1:8">
      <c r="A478" s="48"/>
      <c r="B478" s="84"/>
      <c r="C478" s="23">
        <v>41364</v>
      </c>
      <c r="D478" s="24" t="s">
        <v>29</v>
      </c>
      <c r="E478" s="44">
        <v>6793</v>
      </c>
      <c r="F478" s="24" t="str">
        <f>VLOOKUP(E478,[1]PCGE!$B$3:$C$1767,2,0)</f>
        <v>OTRAS CARGAS FINANCIERAS</v>
      </c>
      <c r="G478" s="32">
        <f>+[1]CAJA!I269</f>
        <v>1131.96</v>
      </c>
      <c r="H478" s="33"/>
    </row>
    <row r="479" spans="1:8">
      <c r="A479" s="48"/>
      <c r="B479" s="84"/>
      <c r="C479" s="23">
        <v>41364</v>
      </c>
      <c r="D479" s="24" t="s">
        <v>29</v>
      </c>
      <c r="E479" s="31">
        <v>1011</v>
      </c>
      <c r="F479" s="24" t="str">
        <f>VLOOKUP(E479,[1]PCGE!$B$3:$C$1767,2,0)</f>
        <v>CAJA</v>
      </c>
      <c r="G479" s="32"/>
      <c r="H479" s="33">
        <f>SUM(G456:G478)</f>
        <v>659628.41115000006</v>
      </c>
    </row>
    <row r="480" spans="1:8">
      <c r="A480" s="48"/>
      <c r="B480" s="84"/>
      <c r="C480" s="23">
        <v>41364</v>
      </c>
      <c r="D480" s="24" t="s">
        <v>25</v>
      </c>
      <c r="E480" s="44">
        <v>94309</v>
      </c>
      <c r="F480" s="24" t="str">
        <f>VLOOKUP(E480,[1]PCGE!$B$3:$C$3734,2,0)</f>
        <v>SERVIC. JURIDICOS Y NOTARIALES</v>
      </c>
      <c r="G480" s="32">
        <f>+G473</f>
        <v>300</v>
      </c>
      <c r="H480" s="33"/>
    </row>
    <row r="481" spans="1:8">
      <c r="A481" s="48"/>
      <c r="B481" s="84"/>
      <c r="C481" s="23">
        <v>41364</v>
      </c>
      <c r="D481" s="24" t="s">
        <v>25</v>
      </c>
      <c r="E481" s="44">
        <v>94325</v>
      </c>
      <c r="F481" s="24" t="str">
        <f>VLOOKUP(E481,[1]PCGE!$B$3:$C$3734,2,0)</f>
        <v>GASTOS POR SEGUROS</v>
      </c>
      <c r="G481" s="60">
        <f>+G475</f>
        <v>227.64</v>
      </c>
      <c r="H481" s="51"/>
    </row>
    <row r="482" spans="1:8">
      <c r="A482" s="48"/>
      <c r="B482" s="84"/>
      <c r="C482" s="23">
        <v>41364</v>
      </c>
      <c r="D482" s="24" t="s">
        <v>25</v>
      </c>
      <c r="E482" s="44">
        <v>94326</v>
      </c>
      <c r="F482" s="24" t="str">
        <f>VLOOKUP(E482,[1]PCGE!$B$3:$C$3734,2,0)</f>
        <v xml:space="preserve">GASTO POR LICENCIAS Y DERECHOS </v>
      </c>
      <c r="G482" s="60">
        <f>+G476</f>
        <v>1169.0999999999999</v>
      </c>
      <c r="H482" s="51"/>
    </row>
    <row r="483" spans="1:8">
      <c r="A483" s="48"/>
      <c r="B483" s="84"/>
      <c r="C483" s="23">
        <v>41364</v>
      </c>
      <c r="D483" s="24" t="s">
        <v>25</v>
      </c>
      <c r="E483" s="44">
        <v>94336</v>
      </c>
      <c r="F483" s="24" t="str">
        <f>VLOOKUP(E483,[1]PCGE!$B$3:$C$3734,2,0)</f>
        <v>GASTOS POR MULTAS Y SANCIONES ADMINISTRATIVAS</v>
      </c>
      <c r="G483" s="60">
        <f>+G477</f>
        <v>52</v>
      </c>
      <c r="H483" s="51"/>
    </row>
    <row r="484" spans="1:8">
      <c r="A484" s="48"/>
      <c r="B484" s="84"/>
      <c r="C484" s="23">
        <v>41364</v>
      </c>
      <c r="D484" s="24" t="s">
        <v>25</v>
      </c>
      <c r="E484" s="44">
        <v>94310</v>
      </c>
      <c r="F484" s="45" t="str">
        <f>VLOOKUP(E484,[1]PCGE!$B$3:$C$1767,2,0)</f>
        <v>SERVIC. DE VENTA DE SEÑAL Y COBRANZAS</v>
      </c>
      <c r="G484" s="59">
        <v>10200</v>
      </c>
      <c r="H484" s="54"/>
    </row>
    <row r="485" spans="1:8">
      <c r="A485" s="48"/>
      <c r="B485" s="84"/>
      <c r="C485" s="23">
        <v>41364</v>
      </c>
      <c r="D485" s="24" t="s">
        <v>25</v>
      </c>
      <c r="E485" s="44">
        <v>94314</v>
      </c>
      <c r="F485" s="45" t="str">
        <f>VLOOKUP(E485,[1]PCGE!$B$3:$C$1767,2,0)</f>
        <v>SERVIC. DE MANTEMIMIENTO Y INSTALACION DE REDES DE SEÑAL</v>
      </c>
      <c r="G485" s="59">
        <v>7250</v>
      </c>
      <c r="H485" s="54"/>
    </row>
    <row r="486" spans="1:8">
      <c r="A486" s="48"/>
      <c r="B486" s="84"/>
      <c r="C486" s="23">
        <v>41364</v>
      </c>
      <c r="D486" s="24" t="s">
        <v>25</v>
      </c>
      <c r="E486" s="44">
        <v>7911</v>
      </c>
      <c r="F486" s="24" t="str">
        <f>VLOOKUP(E486,[1]PCGE!$B$3:$C$3734,2,0)</f>
        <v>CARGAS IMPUTABLES A CUENTAS DE COSTOS Y GASTOS</v>
      </c>
      <c r="G486" s="32"/>
      <c r="H486" s="33">
        <f>SUM(G480:G485)</f>
        <v>19198.739999999998</v>
      </c>
    </row>
    <row r="487" spans="1:8">
      <c r="A487" s="48"/>
      <c r="B487" s="84"/>
      <c r="C487" s="23">
        <v>41364</v>
      </c>
      <c r="D487" s="24" t="s">
        <v>30</v>
      </c>
      <c r="E487" s="31">
        <v>6731</v>
      </c>
      <c r="F487" s="24" t="str">
        <f>VLOOKUP(E487,[1]PCGE!$B$3:$C$3734,2,0)</f>
        <v>PRÉSTAMOS DE INSTITUCIONES FINANCIERAS Y OTRAS ENTIDADES</v>
      </c>
      <c r="G487" s="32">
        <f>+[1]BANCOS!C1017</f>
        <v>18213.373539999997</v>
      </c>
      <c r="H487" s="33"/>
    </row>
    <row r="488" spans="1:8">
      <c r="A488" s="48"/>
      <c r="B488" s="84"/>
      <c r="C488" s="23">
        <v>41364</v>
      </c>
      <c r="D488" s="24" t="s">
        <v>30</v>
      </c>
      <c r="E488" s="31">
        <v>3731</v>
      </c>
      <c r="F488" s="24" t="str">
        <f>VLOOKUP(E488,[1]PCGE!$B$3:$C$3734,2,0)</f>
        <v>INTERESES NO DEVENGADOS EN TRANSACCIONES CON TERCEROS</v>
      </c>
      <c r="G488" s="32"/>
      <c r="H488" s="33">
        <f>+G487</f>
        <v>18213.373539999997</v>
      </c>
    </row>
    <row r="489" spans="1:8">
      <c r="A489" s="48"/>
      <c r="B489" s="84"/>
      <c r="C489" s="23">
        <v>41364</v>
      </c>
      <c r="D489" s="64" t="s">
        <v>31</v>
      </c>
      <c r="E489" s="31">
        <v>6561</v>
      </c>
      <c r="F489" s="24" t="str">
        <f>VLOOKUP(E489,[1]PCGE!$B$3:$C$1767,2,0)</f>
        <v>SUMINISTROS</v>
      </c>
      <c r="G489" s="32">
        <v>18950</v>
      </c>
      <c r="H489" s="33"/>
    </row>
    <row r="490" spans="1:8">
      <c r="A490" s="48"/>
      <c r="B490" s="84"/>
      <c r="C490" s="23">
        <v>41364</v>
      </c>
      <c r="D490" s="64" t="s">
        <v>31</v>
      </c>
      <c r="E490" s="43">
        <v>6132</v>
      </c>
      <c r="F490" s="24" t="str">
        <f>VLOOKUP(E490,[1]PCGE!$B$3:$C$1767,2,0)</f>
        <v>SUMINISTROS</v>
      </c>
      <c r="G490" s="32">
        <v>46870</v>
      </c>
      <c r="H490" s="33"/>
    </row>
    <row r="491" spans="1:8">
      <c r="A491" s="48"/>
      <c r="B491" s="84"/>
      <c r="C491" s="23">
        <v>41364</v>
      </c>
      <c r="D491" s="64" t="s">
        <v>31</v>
      </c>
      <c r="E491" s="43">
        <v>2524</v>
      </c>
      <c r="F491" s="24" t="str">
        <f>VLOOKUP(E491,[1]PCGE!$B$3:$C$1767,2,0)</f>
        <v>OTROS SUMINISTROS</v>
      </c>
      <c r="G491" s="85"/>
      <c r="H491" s="61">
        <f>+G489+G490</f>
        <v>65820</v>
      </c>
    </row>
    <row r="492" spans="1:8">
      <c r="A492" s="48"/>
      <c r="B492" s="84"/>
      <c r="C492" s="23">
        <v>41364</v>
      </c>
      <c r="D492" s="24" t="s">
        <v>25</v>
      </c>
      <c r="E492" s="31">
        <v>6393</v>
      </c>
      <c r="F492" s="24" t="str">
        <f>VLOOKUP(E492,[1]PCGE!$B$3:$C$3734,2,0)</f>
        <v>OTROS SERVICIOS PRESTADOS POR TERCEROS</v>
      </c>
      <c r="G492" s="85">
        <f>+[1]RESUMEN!Q6</f>
        <v>25419</v>
      </c>
      <c r="H492" s="51"/>
    </row>
    <row r="493" spans="1:8">
      <c r="A493" s="48"/>
      <c r="B493" s="84"/>
      <c r="C493" s="23">
        <v>41364</v>
      </c>
      <c r="D493" s="24" t="s">
        <v>25</v>
      </c>
      <c r="E493" s="31">
        <v>4011</v>
      </c>
      <c r="F493" s="24" t="str">
        <f>VLOOKUP(E493,[1]PCGE!$B$3:$C$3734,2,0)</f>
        <v>IMPUESTO GENERAL A LAS VENTAS</v>
      </c>
      <c r="G493" s="85"/>
      <c r="H493" s="61">
        <f>+G492</f>
        <v>25419</v>
      </c>
    </row>
    <row r="494" spans="1:8">
      <c r="A494" s="48"/>
      <c r="B494" s="84"/>
      <c r="C494" s="23">
        <v>41364</v>
      </c>
      <c r="D494" s="24" t="s">
        <v>25</v>
      </c>
      <c r="E494" s="44">
        <v>94329</v>
      </c>
      <c r="F494" s="24" t="str">
        <f>VLOOKUP(E494,[1]PCGE!$B$3:$C$3734,2,0)</f>
        <v>GASTO POR SUMINISTROS DE MATERIALES Y HERRAMIENTAS</v>
      </c>
      <c r="G494" s="32">
        <f>+G489+G490</f>
        <v>65820</v>
      </c>
      <c r="H494" s="33"/>
    </row>
    <row r="495" spans="1:8">
      <c r="A495" s="48"/>
      <c r="B495" s="84"/>
      <c r="C495" s="23">
        <v>41364</v>
      </c>
      <c r="D495" s="24" t="s">
        <v>25</v>
      </c>
      <c r="E495" s="44">
        <v>94302</v>
      </c>
      <c r="F495" s="45" t="str">
        <f>VLOOKUP(E495,[1]PCGE!$B$3:$C$1767,2,0)</f>
        <v>COMPRA DE SERVICIO DE SEÑALES</v>
      </c>
      <c r="G495" s="32">
        <f>+G492</f>
        <v>25419</v>
      </c>
      <c r="H495" s="33"/>
    </row>
    <row r="496" spans="1:8">
      <c r="A496" s="48"/>
      <c r="B496" s="84"/>
      <c r="C496" s="23">
        <v>41364</v>
      </c>
      <c r="D496" s="24" t="s">
        <v>25</v>
      </c>
      <c r="E496" s="31">
        <v>7911</v>
      </c>
      <c r="F496" s="24" t="str">
        <f>VLOOKUP(E496,[1]PCGE!$B$3:$C$1767,2,0)</f>
        <v>CARGAS IMPUTABLES A CUENTAS DE COSTOS Y GASTOS</v>
      </c>
      <c r="G496" s="32"/>
      <c r="H496" s="33">
        <f>+G494+G495</f>
        <v>91239</v>
      </c>
    </row>
    <row r="497" spans="1:8">
      <c r="A497" s="48"/>
      <c r="B497" s="84"/>
      <c r="C497" s="99"/>
      <c r="D497" s="24"/>
      <c r="E497" s="31"/>
      <c r="F497" s="24"/>
      <c r="G497" s="32"/>
      <c r="H497" s="33"/>
    </row>
    <row r="498" spans="1:8" ht="15.75" thickBot="1">
      <c r="A498" s="48"/>
      <c r="B498" s="88"/>
      <c r="C498" s="89"/>
      <c r="D498" s="69"/>
      <c r="E498" s="70"/>
      <c r="F498" s="69"/>
      <c r="G498" s="71"/>
      <c r="H498" s="72"/>
    </row>
    <row r="499" spans="1:8" ht="15.75" thickBot="1">
      <c r="A499" s="48"/>
      <c r="B499" s="48"/>
      <c r="C499" s="73"/>
      <c r="D499" s="74"/>
      <c r="E499" s="75"/>
      <c r="F499" s="73" t="s">
        <v>32</v>
      </c>
      <c r="G499" s="90">
        <f>SUM(G361:G498)</f>
        <v>2763315.6271900004</v>
      </c>
      <c r="H499" s="90">
        <f>SUM(H361:H498)</f>
        <v>2763315.6287370003</v>
      </c>
    </row>
    <row r="500" spans="1:8">
      <c r="A500" s="48"/>
      <c r="B500" s="48"/>
      <c r="C500" s="73"/>
      <c r="D500" s="74"/>
      <c r="E500" s="75"/>
      <c r="F500" s="74"/>
      <c r="G500" s="77"/>
      <c r="H500" s="77"/>
    </row>
    <row r="501" spans="1:8">
      <c r="A501" s="48"/>
      <c r="B501" s="77"/>
      <c r="C501" s="100"/>
      <c r="D501" s="77"/>
      <c r="E501" s="101"/>
      <c r="F501" s="77"/>
      <c r="G501" s="77"/>
      <c r="H501" s="77"/>
    </row>
    <row r="502" spans="1:8">
      <c r="A502" s="48"/>
      <c r="B502" s="48"/>
      <c r="C502" s="73"/>
      <c r="D502" s="74"/>
      <c r="E502" s="75"/>
      <c r="F502" s="74"/>
      <c r="G502" s="77"/>
      <c r="H502" s="77"/>
    </row>
    <row r="503" spans="1:8" ht="15.75">
      <c r="A503" s="48"/>
      <c r="B503" s="6" t="s">
        <v>0</v>
      </c>
      <c r="C503" s="7"/>
      <c r="D503" s="91"/>
      <c r="E503" s="9"/>
      <c r="F503" s="91"/>
      <c r="H503" s="77"/>
    </row>
    <row r="504" spans="1:8" ht="15.75">
      <c r="A504" s="48"/>
      <c r="B504" s="6" t="s">
        <v>74</v>
      </c>
      <c r="C504" s="7"/>
      <c r="G504" s="10"/>
      <c r="H504" s="77"/>
    </row>
    <row r="505" spans="1:8" ht="15.75">
      <c r="A505" s="48"/>
      <c r="B505" s="6" t="s">
        <v>2</v>
      </c>
      <c r="C505" s="7"/>
      <c r="G505" s="10"/>
      <c r="H505" s="77"/>
    </row>
    <row r="506" spans="1:8" ht="15.75">
      <c r="A506" s="48"/>
      <c r="B506" s="6" t="s">
        <v>3</v>
      </c>
      <c r="C506" s="7"/>
      <c r="G506" s="11"/>
      <c r="H506" s="11"/>
    </row>
    <row r="507" spans="1:8" ht="15.75" thickBot="1">
      <c r="A507" s="48"/>
    </row>
    <row r="508" spans="1:8" ht="89.25">
      <c r="A508" s="48"/>
      <c r="B508" s="78" t="s">
        <v>4</v>
      </c>
      <c r="C508" s="79" t="s">
        <v>5</v>
      </c>
      <c r="D508" s="79" t="s">
        <v>6</v>
      </c>
      <c r="E508" s="12" t="s">
        <v>7</v>
      </c>
      <c r="F508" s="79" t="s">
        <v>8</v>
      </c>
      <c r="G508" s="80" t="s">
        <v>9</v>
      </c>
      <c r="H508" s="81"/>
    </row>
    <row r="509" spans="1:8" ht="15.75" thickBot="1">
      <c r="A509" s="48"/>
      <c r="B509" s="82"/>
      <c r="C509" s="83"/>
      <c r="D509" s="83"/>
      <c r="E509" s="13" t="s">
        <v>10</v>
      </c>
      <c r="F509" s="83"/>
      <c r="G509" s="14" t="s">
        <v>11</v>
      </c>
      <c r="H509" s="15" t="s">
        <v>12</v>
      </c>
    </row>
    <row r="510" spans="1:8">
      <c r="A510" s="48"/>
      <c r="B510" s="84"/>
      <c r="C510" s="23">
        <v>41394</v>
      </c>
      <c r="D510" s="24" t="s">
        <v>18</v>
      </c>
      <c r="E510" s="31">
        <v>1212</v>
      </c>
      <c r="F510" s="24" t="str">
        <f>VLOOKUP(E510,[1]PCGE!$B$3:$C$1767,2,0)</f>
        <v>EMITIDAS EN CARTERA</v>
      </c>
      <c r="G510" s="34">
        <f>+[1]RESUMEN!E7</f>
        <v>543081.6</v>
      </c>
      <c r="H510" s="35"/>
    </row>
    <row r="511" spans="1:8">
      <c r="A511" s="48"/>
      <c r="B511" s="84"/>
      <c r="C511" s="23">
        <v>41394</v>
      </c>
      <c r="D511" s="24" t="s">
        <v>18</v>
      </c>
      <c r="E511" s="31">
        <v>7041</v>
      </c>
      <c r="F511" s="24" t="str">
        <f>VLOOKUP(E511,[1]PCGE!$B$3:$C$1767,2,0)</f>
        <v>TERCEROS</v>
      </c>
      <c r="G511" s="34"/>
      <c r="H511" s="35">
        <f>+G510</f>
        <v>543081.6</v>
      </c>
    </row>
    <row r="512" spans="1:8">
      <c r="A512" s="48"/>
      <c r="B512" s="84"/>
      <c r="C512" s="23">
        <v>41394</v>
      </c>
      <c r="D512" s="24" t="s">
        <v>20</v>
      </c>
      <c r="E512" s="31">
        <v>1011</v>
      </c>
      <c r="F512" s="24" t="str">
        <f>VLOOKUP(E512,[1]PCGE!$B$3:$C$1767,2,0)</f>
        <v>CAJA</v>
      </c>
      <c r="G512" s="34">
        <f>+G510</f>
        <v>543081.6</v>
      </c>
      <c r="H512" s="35"/>
    </row>
    <row r="513" spans="1:8">
      <c r="A513" s="48"/>
      <c r="B513" s="84"/>
      <c r="C513" s="23">
        <v>41394</v>
      </c>
      <c r="D513" s="24" t="s">
        <v>20</v>
      </c>
      <c r="E513" s="31">
        <v>1212</v>
      </c>
      <c r="F513" s="24" t="str">
        <f>VLOOKUP(E513,[1]PCGE!$B$3:$C$1767,2,0)</f>
        <v>EMITIDAS EN CARTERA</v>
      </c>
      <c r="G513" s="34"/>
      <c r="H513" s="35">
        <f>+G512</f>
        <v>543081.6</v>
      </c>
    </row>
    <row r="514" spans="1:8">
      <c r="A514" s="48"/>
      <c r="B514" s="84"/>
      <c r="C514" s="23">
        <v>41394</v>
      </c>
      <c r="D514" s="24" t="s">
        <v>21</v>
      </c>
      <c r="E514" s="36">
        <v>3369</v>
      </c>
      <c r="F514" s="24" t="str">
        <f>VLOOKUP(E514,[1]PCGE!$B$3:$C$1767,2,0)</f>
        <v>OTROS EQUIPOS</v>
      </c>
      <c r="G514" s="37">
        <f>+[1]RESUMEN!K67+[1]RESUMEN!M67</f>
        <v>253.39</v>
      </c>
      <c r="H514" s="38"/>
    </row>
    <row r="515" spans="1:8">
      <c r="A515" s="48"/>
      <c r="B515" s="84"/>
      <c r="C515" s="23">
        <v>41394</v>
      </c>
      <c r="D515" s="24" t="s">
        <v>21</v>
      </c>
      <c r="E515" s="36">
        <v>6032</v>
      </c>
      <c r="F515" s="24" t="str">
        <f>VLOOKUP(E515,[1]PCGE!$B$3:$C$1767,2,0)</f>
        <v>SUMINISTROS</v>
      </c>
      <c r="G515" s="37">
        <f>+[1]RESUMEN!K68+[1]RESUMEN!M68</f>
        <v>25201.87</v>
      </c>
      <c r="H515" s="38"/>
    </row>
    <row r="516" spans="1:8">
      <c r="A516" s="48"/>
      <c r="B516" s="84"/>
      <c r="C516" s="23">
        <v>41394</v>
      </c>
      <c r="D516" s="24" t="s">
        <v>21</v>
      </c>
      <c r="E516" s="36">
        <v>63111</v>
      </c>
      <c r="F516" s="24" t="str">
        <f>VLOOKUP(E516,[1]PCGE!$B$3:$C$1767,2,0)</f>
        <v>DE CARGA</v>
      </c>
      <c r="G516" s="37">
        <f>+[1]RESUMEN!K69+[1]RESUMEN!M69</f>
        <v>1138.6500000000001</v>
      </c>
      <c r="H516" s="38"/>
    </row>
    <row r="517" spans="1:8">
      <c r="A517" s="48"/>
      <c r="B517" s="84"/>
      <c r="C517" s="23">
        <v>41394</v>
      </c>
      <c r="D517" s="24" t="s">
        <v>21</v>
      </c>
      <c r="E517" s="36">
        <v>63112</v>
      </c>
      <c r="F517" s="24" t="str">
        <f>VLOOKUP(E517,[1]PCGE!$B$3:$C$1767,2,0)</f>
        <v>DE PASAJEROS</v>
      </c>
      <c r="G517" s="37">
        <f>+[1]RESUMEN!K70+[1]RESUMEN!M70</f>
        <v>2389</v>
      </c>
      <c r="H517" s="38"/>
    </row>
    <row r="518" spans="1:8">
      <c r="A518" s="48"/>
      <c r="B518" s="84"/>
      <c r="C518" s="23">
        <v>41394</v>
      </c>
      <c r="D518" s="24" t="s">
        <v>21</v>
      </c>
      <c r="E518" s="36">
        <v>6312</v>
      </c>
      <c r="F518" s="24" t="str">
        <f>VLOOKUP(E518,[1]PCGE!$B$3:$C$1767,2,0)</f>
        <v>CORREOS</v>
      </c>
      <c r="G518" s="37">
        <f>+[1]RESUMEN!K71+[1]RESUMEN!M71</f>
        <v>116.55</v>
      </c>
      <c r="H518" s="38"/>
    </row>
    <row r="519" spans="1:8">
      <c r="A519" s="48"/>
      <c r="B519" s="84"/>
      <c r="C519" s="23">
        <v>41394</v>
      </c>
      <c r="D519" s="24" t="s">
        <v>21</v>
      </c>
      <c r="E519" s="36">
        <v>6314</v>
      </c>
      <c r="F519" s="24" t="str">
        <f>VLOOKUP(E519,[1]PCGE!$B$3:$C$1767,2,0)</f>
        <v>ALIMENTACIÓN</v>
      </c>
      <c r="G519" s="37">
        <f>+[1]RESUMEN!K72+[1]RESUMEN!M72</f>
        <v>2378.3000000000002</v>
      </c>
      <c r="H519" s="38"/>
    </row>
    <row r="520" spans="1:8">
      <c r="A520" s="48"/>
      <c r="B520" s="84"/>
      <c r="C520" s="23">
        <v>41394</v>
      </c>
      <c r="D520" s="24" t="s">
        <v>21</v>
      </c>
      <c r="E520" s="36">
        <v>6322</v>
      </c>
      <c r="F520" s="24" t="str">
        <f>VLOOKUP(E520,[1]PCGE!$B$3:$C$1767,2,0)</f>
        <v>LEGAL Y TRIBUTARIA</v>
      </c>
      <c r="G520" s="37">
        <f>+[1]RESUMEN!K73+[1]RESUMEN!M73</f>
        <v>950</v>
      </c>
      <c r="H520" s="38"/>
    </row>
    <row r="521" spans="1:8">
      <c r="A521" s="48"/>
      <c r="B521" s="84"/>
      <c r="C521" s="23">
        <v>41394</v>
      </c>
      <c r="D521" s="24" t="s">
        <v>21</v>
      </c>
      <c r="E521" s="36">
        <v>6323</v>
      </c>
      <c r="F521" s="24" t="str">
        <f>VLOOKUP(E521,[1]PCGE!$B$3:$C$1767,2,0)</f>
        <v xml:space="preserve">AUDITORIA Y CONTABLE </v>
      </c>
      <c r="G521" s="37">
        <f>+[1]RESUMEN!K74+[1]RESUMEN!M74</f>
        <v>2400</v>
      </c>
      <c r="H521" s="38"/>
    </row>
    <row r="522" spans="1:8">
      <c r="A522" s="48"/>
      <c r="B522" s="84"/>
      <c r="C522" s="23">
        <v>41394</v>
      </c>
      <c r="D522" s="24" t="s">
        <v>21</v>
      </c>
      <c r="E522" s="41">
        <v>6393</v>
      </c>
      <c r="F522" s="24" t="str">
        <f>VLOOKUP(E522,[1]PCGE!$B$3:$C$1767,2,0)</f>
        <v>OTROS SERVICIOS PRESTADOS POR TERCEROS</v>
      </c>
      <c r="G522" s="37">
        <f>+[1]RESUMEN!K75+[1]RESUMEN!M75</f>
        <v>55406.67</v>
      </c>
      <c r="H522" s="38"/>
    </row>
    <row r="523" spans="1:8">
      <c r="A523" s="48"/>
      <c r="B523" s="84"/>
      <c r="C523" s="23">
        <v>41394</v>
      </c>
      <c r="D523" s="24" t="s">
        <v>21</v>
      </c>
      <c r="E523" s="36">
        <v>6331</v>
      </c>
      <c r="F523" s="24" t="str">
        <f>VLOOKUP(E523,[1]PCGE!$B$3:$C$1767,2,0)</f>
        <v>PRODUCCIÓN ENCARGADA A TERCEROS</v>
      </c>
      <c r="G523" s="37">
        <f>+[1]RESUMEN!K76+[1]RESUMEN!M76</f>
        <v>15452.16</v>
      </c>
      <c r="H523" s="38"/>
    </row>
    <row r="524" spans="1:8">
      <c r="A524" s="48"/>
      <c r="B524" s="84"/>
      <c r="C524" s="23">
        <v>41394</v>
      </c>
      <c r="D524" s="24" t="s">
        <v>21</v>
      </c>
      <c r="E524" s="36">
        <v>6343</v>
      </c>
      <c r="F524" s="24" t="str">
        <f>VLOOKUP(E524,[1]PCGE!$B$3:$C$1767,2,0)</f>
        <v>INMUEBLES, MAQUINARIA Y EQUIPO</v>
      </c>
      <c r="G524" s="37">
        <f>+[1]RESUMEN!K77+[1]RESUMEN!M77</f>
        <v>1179.5899999999999</v>
      </c>
      <c r="H524" s="38"/>
    </row>
    <row r="525" spans="1:8">
      <c r="A525" s="48"/>
      <c r="B525" s="84"/>
      <c r="C525" s="23">
        <v>41394</v>
      </c>
      <c r="D525" s="24" t="s">
        <v>21</v>
      </c>
      <c r="E525" s="36">
        <v>6352</v>
      </c>
      <c r="F525" s="24" t="str">
        <f>VLOOKUP(E525,[1]PCGE!$B$3:$C$1767,2,0)</f>
        <v>EDIFICACIONES</v>
      </c>
      <c r="G525" s="37">
        <f>+[1]RESUMEN!K78+[1]RESUMEN!M78</f>
        <v>25000</v>
      </c>
      <c r="H525" s="35"/>
    </row>
    <row r="526" spans="1:8">
      <c r="A526" s="48"/>
      <c r="B526" s="84"/>
      <c r="C526" s="23">
        <v>41394</v>
      </c>
      <c r="D526" s="24" t="s">
        <v>21</v>
      </c>
      <c r="E526" s="36">
        <v>6364</v>
      </c>
      <c r="F526" s="24" t="str">
        <f>VLOOKUP(E526,[1]PCGE!$B$3:$C$1767,2,0)</f>
        <v>TELÉFONO</v>
      </c>
      <c r="G526" s="37">
        <f>+[1]RESUMEN!K79+[1]RESUMEN!M79</f>
        <v>2702.46</v>
      </c>
      <c r="H526" s="35"/>
    </row>
    <row r="527" spans="1:8">
      <c r="A527" s="48"/>
      <c r="B527" s="84"/>
      <c r="C527" s="23">
        <v>41394</v>
      </c>
      <c r="D527" s="24" t="s">
        <v>21</v>
      </c>
      <c r="E527" s="36">
        <v>6371</v>
      </c>
      <c r="F527" s="24" t="str">
        <f>VLOOKUP(E527,[1]PCGE!$B$3:$C$1767,2,0)</f>
        <v xml:space="preserve">PUBLICIDAD  </v>
      </c>
      <c r="G527" s="37">
        <f>+[1]RESUMEN!K80+[1]RESUMEN!M80</f>
        <v>1100</v>
      </c>
      <c r="H527" s="33"/>
    </row>
    <row r="528" spans="1:8">
      <c r="A528" s="48"/>
      <c r="B528" s="84"/>
      <c r="C528" s="23">
        <v>41394</v>
      </c>
      <c r="D528" s="24" t="s">
        <v>21</v>
      </c>
      <c r="E528" s="36">
        <v>6372</v>
      </c>
      <c r="F528" s="24" t="str">
        <f>VLOOKUP(E528,[1]PCGE!$B$3:$C$1767,2,0)</f>
        <v xml:space="preserve">PUBLICACIONES </v>
      </c>
      <c r="G528" s="37">
        <f>+[1]RESUMEN!K81+[1]RESUMEN!M81</f>
        <v>190</v>
      </c>
      <c r="H528" s="33"/>
    </row>
    <row r="529" spans="1:8">
      <c r="A529" s="48"/>
      <c r="B529" s="84"/>
      <c r="C529" s="23">
        <v>41394</v>
      </c>
      <c r="D529" s="24" t="s">
        <v>21</v>
      </c>
      <c r="E529" s="36">
        <v>6511</v>
      </c>
      <c r="F529" s="24" t="str">
        <f>VLOOKUP(E529,[1]PCGE!$B$3:$C$1767,2,0)</f>
        <v>SEGUROS</v>
      </c>
      <c r="G529" s="37">
        <f>+[1]RESUMEN!K82+[1]RESUMEN!M82</f>
        <v>544.46</v>
      </c>
      <c r="H529" s="33"/>
    </row>
    <row r="530" spans="1:8">
      <c r="A530" s="48"/>
      <c r="B530" s="84"/>
      <c r="C530" s="23">
        <v>41394</v>
      </c>
      <c r="D530" s="24" t="s">
        <v>21</v>
      </c>
      <c r="E530" s="36">
        <v>6561</v>
      </c>
      <c r="F530" s="24" t="str">
        <f>VLOOKUP(E530,[1]PCGE!$B$3:$C$1767,2,0)</f>
        <v>SUMINISTROS</v>
      </c>
      <c r="G530" s="37">
        <f>+[1]RESUMEN!K83+[1]RESUMEN!M83</f>
        <v>16105.48</v>
      </c>
      <c r="H530" s="33"/>
    </row>
    <row r="531" spans="1:8">
      <c r="A531" s="48"/>
      <c r="B531" s="84"/>
      <c r="C531" s="23">
        <v>41394</v>
      </c>
      <c r="D531" s="24" t="s">
        <v>21</v>
      </c>
      <c r="E531" s="36">
        <v>6593</v>
      </c>
      <c r="F531" s="24" t="str">
        <f>VLOOKUP(E531,[1]PCGE!$B$3:$C$1767,2,0)</f>
        <v>OTROS GASTOS DE GESTIÓN</v>
      </c>
      <c r="G531" s="37">
        <f>+[1]RESUMEN!K84+[1]RESUMEN!M84</f>
        <v>702.56</v>
      </c>
      <c r="H531" s="33"/>
    </row>
    <row r="532" spans="1:8">
      <c r="A532" s="48"/>
      <c r="B532" s="84"/>
      <c r="C532" s="23">
        <v>41394</v>
      </c>
      <c r="D532" s="24" t="s">
        <v>21</v>
      </c>
      <c r="E532" s="36">
        <v>6591</v>
      </c>
      <c r="F532" s="24" t="str">
        <f>VLOOKUP(E532,[1]PCGE!$B$3:$C$1767,2,0)</f>
        <v>DONACIONES</v>
      </c>
      <c r="G532" s="37">
        <f>+[1]RESUMEN!K85+[1]RESUMEN!M85</f>
        <v>150</v>
      </c>
      <c r="H532" s="33"/>
    </row>
    <row r="533" spans="1:8">
      <c r="A533" s="48"/>
      <c r="B533" s="84"/>
      <c r="C533" s="23">
        <v>41394</v>
      </c>
      <c r="D533" s="24" t="s">
        <v>21</v>
      </c>
      <c r="E533" s="36">
        <v>4011</v>
      </c>
      <c r="F533" s="24" t="str">
        <f>VLOOKUP(E533,[1]PCGE!$B$3:$C$1767,2,0)</f>
        <v>IMPUESTO GENERAL A LAS VENTAS</v>
      </c>
      <c r="G533" s="37">
        <f>+[1]RESUMEN!L86</f>
        <v>15554.160000000002</v>
      </c>
      <c r="H533" s="33"/>
    </row>
    <row r="534" spans="1:8">
      <c r="A534" s="48"/>
      <c r="B534" s="84"/>
      <c r="C534" s="23">
        <v>41394</v>
      </c>
      <c r="D534" s="24" t="s">
        <v>21</v>
      </c>
      <c r="E534" s="43">
        <v>4212</v>
      </c>
      <c r="F534" s="24" t="str">
        <f>VLOOKUP(E534,[1]PCGE!$B$3:$C$1767,2,0)</f>
        <v>EMITIDAS</v>
      </c>
      <c r="G534" s="34"/>
      <c r="H534" s="33">
        <f>SUM(G514:G533)</f>
        <v>168915.3</v>
      </c>
    </row>
    <row r="535" spans="1:8">
      <c r="A535" s="48"/>
      <c r="B535" s="84"/>
      <c r="C535" s="23">
        <v>41394</v>
      </c>
      <c r="D535" s="24" t="s">
        <v>23</v>
      </c>
      <c r="E535" s="36">
        <v>3369</v>
      </c>
      <c r="F535" s="24" t="str">
        <f>VLOOKUP(E535,[1]PCGE!$B$3:$C$1767,2,0)</f>
        <v>OTROS EQUIPOS</v>
      </c>
      <c r="G535" s="37">
        <f>+[1]RESUMEN!L67</f>
        <v>45.61</v>
      </c>
      <c r="H535" s="51"/>
    </row>
    <row r="536" spans="1:8">
      <c r="A536" s="48"/>
      <c r="B536" s="84"/>
      <c r="C536" s="23">
        <v>41394</v>
      </c>
      <c r="D536" s="24" t="s">
        <v>23</v>
      </c>
      <c r="E536" s="36">
        <v>6032</v>
      </c>
      <c r="F536" s="24" t="str">
        <f>VLOOKUP(E536,[1]PCGE!$B$3:$C$1767,2,0)</f>
        <v>SUMINISTROS</v>
      </c>
      <c r="G536" s="37">
        <f>+[1]RESUMEN!L68</f>
        <v>4536.34</v>
      </c>
      <c r="H536" s="51"/>
    </row>
    <row r="537" spans="1:8">
      <c r="A537" s="48"/>
      <c r="B537" s="84"/>
      <c r="C537" s="23">
        <v>41394</v>
      </c>
      <c r="D537" s="24" t="s">
        <v>23</v>
      </c>
      <c r="E537" s="36">
        <v>63111</v>
      </c>
      <c r="F537" s="24" t="str">
        <f>VLOOKUP(E537,[1]PCGE!$B$3:$C$1767,2,0)</f>
        <v>DE CARGA</v>
      </c>
      <c r="G537" s="37">
        <f>+[1]RESUMEN!L69</f>
        <v>201.36</v>
      </c>
      <c r="H537" s="51"/>
    </row>
    <row r="538" spans="1:8">
      <c r="A538" s="48"/>
      <c r="B538" s="84"/>
      <c r="C538" s="23">
        <v>41394</v>
      </c>
      <c r="D538" s="24" t="s">
        <v>23</v>
      </c>
      <c r="E538" s="36">
        <v>6312</v>
      </c>
      <c r="F538" s="24" t="str">
        <f>VLOOKUP(E538,[1]PCGE!$B$3:$C$1767,2,0)</f>
        <v>CORREOS</v>
      </c>
      <c r="G538" s="37">
        <f>+[1]RESUMEN!L71</f>
        <v>12.84</v>
      </c>
      <c r="H538" s="51"/>
    </row>
    <row r="539" spans="1:8">
      <c r="A539" s="48"/>
      <c r="B539" s="84"/>
      <c r="C539" s="23">
        <v>41394</v>
      </c>
      <c r="D539" s="24" t="s">
        <v>23</v>
      </c>
      <c r="E539" s="36">
        <v>6331</v>
      </c>
      <c r="F539" s="24" t="str">
        <f>VLOOKUP(E539,[1]PCGE!$B$3:$C$1767,2,0)</f>
        <v>PRODUCCIÓN ENCARGADA A TERCEROS</v>
      </c>
      <c r="G539" s="37">
        <f>+[1]RESUMEN!L76</f>
        <v>50.34</v>
      </c>
      <c r="H539" s="51"/>
    </row>
    <row r="540" spans="1:8">
      <c r="A540" s="48"/>
      <c r="B540" s="84"/>
      <c r="C540" s="23">
        <v>41394</v>
      </c>
      <c r="D540" s="24" t="s">
        <v>23</v>
      </c>
      <c r="E540" s="36">
        <v>6364</v>
      </c>
      <c r="F540" s="24" t="str">
        <f>VLOOKUP(E540,[1]PCGE!$B$3:$C$1767,2,0)</f>
        <v>TELÉFONO</v>
      </c>
      <c r="G540" s="37">
        <f>+[1]RESUMEN!L79</f>
        <v>486.44</v>
      </c>
      <c r="H540" s="51"/>
    </row>
    <row r="541" spans="1:8">
      <c r="A541" s="48"/>
      <c r="B541" s="84"/>
      <c r="C541" s="23">
        <v>41394</v>
      </c>
      <c r="D541" s="24" t="s">
        <v>23</v>
      </c>
      <c r="E541" s="36">
        <v>6372</v>
      </c>
      <c r="F541" s="24" t="str">
        <f>VLOOKUP(E541,[1]PCGE!$B$3:$C$1767,2,0)</f>
        <v xml:space="preserve">PUBLICACIONES </v>
      </c>
      <c r="G541" s="37">
        <f>+[1]RESUMEN!L81</f>
        <v>34.200000000000003</v>
      </c>
      <c r="H541" s="51"/>
    </row>
    <row r="542" spans="1:8">
      <c r="A542" s="48"/>
      <c r="B542" s="84"/>
      <c r="C542" s="23">
        <v>41394</v>
      </c>
      <c r="D542" s="24" t="s">
        <v>23</v>
      </c>
      <c r="E542" s="36">
        <v>6511</v>
      </c>
      <c r="F542" s="24" t="str">
        <f>VLOOKUP(E542,[1]PCGE!$B$3:$C$1767,2,0)</f>
        <v>SEGUROS</v>
      </c>
      <c r="G542" s="37">
        <f>+[1]RESUMEN!L82</f>
        <v>98</v>
      </c>
      <c r="H542" s="51"/>
    </row>
    <row r="543" spans="1:8">
      <c r="A543" s="48"/>
      <c r="B543" s="84"/>
      <c r="C543" s="23">
        <v>41394</v>
      </c>
      <c r="D543" s="24" t="s">
        <v>23</v>
      </c>
      <c r="E543" s="36">
        <v>6561</v>
      </c>
      <c r="F543" s="24" t="str">
        <f>VLOOKUP(E543,[1]PCGE!$B$3:$C$1767,2,0)</f>
        <v>SUMINISTROS</v>
      </c>
      <c r="G543" s="37">
        <f>+[1]RESUMEN!L83</f>
        <v>105.85</v>
      </c>
      <c r="H543" s="51"/>
    </row>
    <row r="544" spans="1:8">
      <c r="A544" s="48"/>
      <c r="B544" s="84"/>
      <c r="C544" s="23">
        <v>41394</v>
      </c>
      <c r="D544" s="24" t="s">
        <v>23</v>
      </c>
      <c r="E544" s="36">
        <v>6593</v>
      </c>
      <c r="F544" s="24" t="str">
        <f>VLOOKUP(E544,[1]PCGE!$B$3:$C$1767,2,0)</f>
        <v>OTROS GASTOS DE GESTIÓN</v>
      </c>
      <c r="G544" s="37">
        <f>+[1]RESUMEN!L84</f>
        <v>10.18</v>
      </c>
      <c r="H544" s="51"/>
    </row>
    <row r="545" spans="1:8">
      <c r="A545" s="48"/>
      <c r="B545" s="84"/>
      <c r="C545" s="23">
        <v>41394</v>
      </c>
      <c r="D545" s="24" t="s">
        <v>23</v>
      </c>
      <c r="E545" s="43">
        <v>4011</v>
      </c>
      <c r="F545" s="24" t="str">
        <f>VLOOKUP(E545,[1]PCGE!$B$3:$C$1767,2,0)</f>
        <v>IMPUESTO GENERAL A LAS VENTAS</v>
      </c>
      <c r="G545" s="34"/>
      <c r="H545" s="33">
        <f>SUM(G535:G544)</f>
        <v>5581.16</v>
      </c>
    </row>
    <row r="546" spans="1:8">
      <c r="A546" s="48"/>
      <c r="B546" s="84"/>
      <c r="C546" s="23">
        <v>41394</v>
      </c>
      <c r="D546" s="24" t="s">
        <v>24</v>
      </c>
      <c r="E546" s="43">
        <v>2524</v>
      </c>
      <c r="F546" s="24" t="str">
        <f>VLOOKUP(E546,[1]PCGE!$B$3:$C$1767,2,0)</f>
        <v>OTROS SUMINISTROS</v>
      </c>
      <c r="G546" s="34">
        <f>+G515+G536</f>
        <v>29738.21</v>
      </c>
      <c r="H546" s="33"/>
    </row>
    <row r="547" spans="1:8">
      <c r="A547" s="48"/>
      <c r="B547" s="84"/>
      <c r="C547" s="23">
        <v>41394</v>
      </c>
      <c r="D547" s="24" t="s">
        <v>24</v>
      </c>
      <c r="E547" s="43">
        <v>6132</v>
      </c>
      <c r="F547" s="24" t="str">
        <f>VLOOKUP(E547,[1]PCGE!$B$3:$C$1767,2,0)</f>
        <v>SUMINISTROS</v>
      </c>
      <c r="G547" s="34"/>
      <c r="H547" s="33">
        <f>+G546</f>
        <v>29738.21</v>
      </c>
    </row>
    <row r="548" spans="1:8">
      <c r="A548" s="48"/>
      <c r="B548" s="84"/>
      <c r="C548" s="23">
        <v>41394</v>
      </c>
      <c r="D548" s="24" t="s">
        <v>25</v>
      </c>
      <c r="E548" s="44">
        <v>94302</v>
      </c>
      <c r="F548" s="30" t="s">
        <v>37</v>
      </c>
      <c r="G548" s="85">
        <f>+'[1]GASTO AL COSTO'!K1472</f>
        <v>55406.67</v>
      </c>
      <c r="H548" s="102"/>
    </row>
    <row r="549" spans="1:8">
      <c r="A549" s="48"/>
      <c r="B549" s="84"/>
      <c r="C549" s="23">
        <v>41394</v>
      </c>
      <c r="D549" s="24" t="s">
        <v>25</v>
      </c>
      <c r="E549" s="44">
        <v>94303</v>
      </c>
      <c r="F549" s="92" t="s">
        <v>38</v>
      </c>
      <c r="G549" s="85">
        <f>+'[1]GASTO AL COSTO'!K1473</f>
        <v>1340</v>
      </c>
      <c r="H549" s="102"/>
    </row>
    <row r="550" spans="1:8">
      <c r="A550" s="48"/>
      <c r="B550" s="84"/>
      <c r="C550" s="23">
        <v>41394</v>
      </c>
      <c r="D550" s="24" t="s">
        <v>25</v>
      </c>
      <c r="E550" s="44">
        <v>94304</v>
      </c>
      <c r="F550" s="92" t="s">
        <v>39</v>
      </c>
      <c r="G550" s="85">
        <f>+'[1]GASTO AL COSTO'!K1474</f>
        <v>2389</v>
      </c>
      <c r="H550" s="102"/>
    </row>
    <row r="551" spans="1:8">
      <c r="A551" s="48"/>
      <c r="B551" s="84"/>
      <c r="C551" s="23">
        <v>41394</v>
      </c>
      <c r="D551" s="24" t="s">
        <v>25</v>
      </c>
      <c r="E551" s="44">
        <v>94305</v>
      </c>
      <c r="F551" s="30" t="s">
        <v>40</v>
      </c>
      <c r="G551" s="85">
        <f>+'[1]GASTO AL COSTO'!K1475</f>
        <v>129.38999999999999</v>
      </c>
      <c r="H551" s="102"/>
    </row>
    <row r="552" spans="1:8">
      <c r="A552" s="48"/>
      <c r="B552" s="84"/>
      <c r="C552" s="23">
        <v>41394</v>
      </c>
      <c r="D552" s="24" t="s">
        <v>25</v>
      </c>
      <c r="E552" s="44">
        <v>94307</v>
      </c>
      <c r="F552" s="30" t="s">
        <v>41</v>
      </c>
      <c r="G552" s="85">
        <f>+'[1]GASTO AL COSTO'!K1476</f>
        <v>2378.3000000000002</v>
      </c>
      <c r="H552" s="102"/>
    </row>
    <row r="553" spans="1:8">
      <c r="A553" s="48"/>
      <c r="B553" s="84"/>
      <c r="C553" s="23">
        <v>41394</v>
      </c>
      <c r="D553" s="24" t="s">
        <v>25</v>
      </c>
      <c r="E553" s="44">
        <v>94308</v>
      </c>
      <c r="F553" s="30" t="s">
        <v>42</v>
      </c>
      <c r="G553" s="85">
        <f>+'[1]GASTO AL COSTO'!K1477</f>
        <v>2400</v>
      </c>
      <c r="H553" s="102"/>
    </row>
    <row r="554" spans="1:8">
      <c r="A554" s="48"/>
      <c r="B554" s="84"/>
      <c r="C554" s="23">
        <v>41394</v>
      </c>
      <c r="D554" s="24" t="s">
        <v>25</v>
      </c>
      <c r="E554" s="44">
        <v>94309</v>
      </c>
      <c r="F554" s="92" t="s">
        <v>43</v>
      </c>
      <c r="G554" s="85">
        <f>+'[1]GASTO AL COSTO'!K1478</f>
        <v>950</v>
      </c>
      <c r="H554" s="102"/>
    </row>
    <row r="555" spans="1:8">
      <c r="A555" s="48"/>
      <c r="B555" s="84"/>
      <c r="C555" s="23">
        <v>41394</v>
      </c>
      <c r="D555" s="24" t="s">
        <v>25</v>
      </c>
      <c r="E555" s="44">
        <v>94310</v>
      </c>
      <c r="F555" s="92" t="s">
        <v>44</v>
      </c>
      <c r="G555" s="85">
        <f>+'[1]GASTO AL COSTO'!K1479</f>
        <v>365</v>
      </c>
      <c r="H555" s="102"/>
    </row>
    <row r="556" spans="1:8">
      <c r="A556" s="48"/>
      <c r="B556" s="84"/>
      <c r="C556" s="23">
        <v>41394</v>
      </c>
      <c r="D556" s="24" t="s">
        <v>25</v>
      </c>
      <c r="E556" s="44">
        <v>94311</v>
      </c>
      <c r="F556" s="92" t="s">
        <v>45</v>
      </c>
      <c r="G556" s="85">
        <f>+'[1]GASTO AL COSTO'!K1480</f>
        <v>224.2</v>
      </c>
      <c r="H556" s="102"/>
    </row>
    <row r="557" spans="1:8">
      <c r="A557" s="48"/>
      <c r="B557" s="84"/>
      <c r="C557" s="23">
        <v>41394</v>
      </c>
      <c r="D557" s="24" t="s">
        <v>25</v>
      </c>
      <c r="E557" s="44">
        <v>94312</v>
      </c>
      <c r="F557" s="92" t="s">
        <v>46</v>
      </c>
      <c r="G557" s="85">
        <f>+'[1]GASTO AL COSTO'!K1481</f>
        <v>555</v>
      </c>
      <c r="H557" s="102"/>
    </row>
    <row r="558" spans="1:8">
      <c r="A558" s="48"/>
      <c r="B558" s="84"/>
      <c r="C558" s="23">
        <v>41394</v>
      </c>
      <c r="D558" s="24" t="s">
        <v>25</v>
      </c>
      <c r="E558" s="44">
        <v>94314</v>
      </c>
      <c r="F558" s="92" t="s">
        <v>48</v>
      </c>
      <c r="G558" s="85">
        <f>+'[1]GASTO AL COSTO'!K1482</f>
        <v>13602.5</v>
      </c>
      <c r="H558" s="102"/>
    </row>
    <row r="559" spans="1:8">
      <c r="A559" s="48"/>
      <c r="B559" s="84"/>
      <c r="C559" s="23">
        <v>41394</v>
      </c>
      <c r="D559" s="24" t="s">
        <v>25</v>
      </c>
      <c r="E559" s="44">
        <v>94315</v>
      </c>
      <c r="F559" s="92" t="s">
        <v>49</v>
      </c>
      <c r="G559" s="85">
        <f>+'[1]GASTO AL COSTO'!K1483</f>
        <v>550</v>
      </c>
      <c r="H559" s="102"/>
    </row>
    <row r="560" spans="1:8">
      <c r="A560" s="48"/>
      <c r="B560" s="84"/>
      <c r="C560" s="23">
        <v>41394</v>
      </c>
      <c r="D560" s="24" t="s">
        <v>25</v>
      </c>
      <c r="E560" s="44">
        <v>94316</v>
      </c>
      <c r="F560" s="92" t="s">
        <v>50</v>
      </c>
      <c r="G560" s="85">
        <f>+'[1]GASTO AL COSTO'!K1484</f>
        <v>1179.5899999999999</v>
      </c>
      <c r="H560" s="102"/>
    </row>
    <row r="561" spans="1:8">
      <c r="A561" s="48"/>
      <c r="B561" s="84"/>
      <c r="C561" s="23">
        <v>41394</v>
      </c>
      <c r="D561" s="24" t="s">
        <v>25</v>
      </c>
      <c r="E561" s="44">
        <v>94318</v>
      </c>
      <c r="F561" s="92" t="s">
        <v>75</v>
      </c>
      <c r="G561" s="85">
        <f>+'[1]GASTO AL COSTO'!K1485</f>
        <v>25000</v>
      </c>
      <c r="H561" s="102"/>
    </row>
    <row r="562" spans="1:8">
      <c r="A562" s="48"/>
      <c r="B562" s="84"/>
      <c r="C562" s="23">
        <v>41394</v>
      </c>
      <c r="D562" s="24" t="s">
        <v>25</v>
      </c>
      <c r="E562" s="44">
        <v>94322</v>
      </c>
      <c r="F562" s="92" t="s">
        <v>53</v>
      </c>
      <c r="G562" s="85">
        <f>+'[1]GASTO AL COSTO'!K1486</f>
        <v>3188.9</v>
      </c>
      <c r="H562" s="102"/>
    </row>
    <row r="563" spans="1:8">
      <c r="A563" s="48"/>
      <c r="B563" s="84"/>
      <c r="C563" s="23">
        <v>41394</v>
      </c>
      <c r="D563" s="24" t="s">
        <v>25</v>
      </c>
      <c r="E563" s="44">
        <v>94323</v>
      </c>
      <c r="F563" s="92" t="s">
        <v>54</v>
      </c>
      <c r="G563" s="85">
        <f>+'[1]GASTO AL COSTO'!K1487</f>
        <v>1100</v>
      </c>
      <c r="H563" s="102"/>
    </row>
    <row r="564" spans="1:8">
      <c r="A564" s="48"/>
      <c r="B564" s="84"/>
      <c r="C564" s="23">
        <v>41394</v>
      </c>
      <c r="D564" s="24" t="s">
        <v>25</v>
      </c>
      <c r="E564" s="44">
        <v>94325</v>
      </c>
      <c r="F564" s="92" t="s">
        <v>55</v>
      </c>
      <c r="G564" s="85">
        <f>+'[1]GASTO AL COSTO'!K1488</f>
        <v>642.47</v>
      </c>
      <c r="H564" s="102"/>
    </row>
    <row r="565" spans="1:8">
      <c r="A565" s="48"/>
      <c r="B565" s="84"/>
      <c r="C565" s="23">
        <v>41394</v>
      </c>
      <c r="D565" s="24" t="s">
        <v>25</v>
      </c>
      <c r="E565" s="44">
        <v>94327</v>
      </c>
      <c r="F565" s="92" t="s">
        <v>56</v>
      </c>
      <c r="G565" s="85">
        <f>+'[1]GASTO AL COSTO'!K1489</f>
        <v>24</v>
      </c>
      <c r="H565" s="102"/>
    </row>
    <row r="566" spans="1:8">
      <c r="A566" s="48"/>
      <c r="B566" s="84"/>
      <c r="C566" s="23">
        <v>41394</v>
      </c>
      <c r="D566" s="24" t="s">
        <v>25</v>
      </c>
      <c r="E566" s="44">
        <v>94328</v>
      </c>
      <c r="F566" s="92" t="s">
        <v>76</v>
      </c>
      <c r="G566" s="85">
        <f>+'[1]GASTO AL COSTO'!K1490</f>
        <v>170</v>
      </c>
      <c r="H566" s="102"/>
    </row>
    <row r="567" spans="1:8">
      <c r="A567" s="48"/>
      <c r="B567" s="84"/>
      <c r="C567" s="23">
        <v>41394</v>
      </c>
      <c r="D567" s="24" t="s">
        <v>25</v>
      </c>
      <c r="E567" s="44">
        <v>94329</v>
      </c>
      <c r="F567" s="30" t="s">
        <v>57</v>
      </c>
      <c r="G567" s="85">
        <f>+'[1]GASTO AL COSTO'!K1491</f>
        <v>1672.79</v>
      </c>
      <c r="H567" s="102"/>
    </row>
    <row r="568" spans="1:8">
      <c r="A568" s="48"/>
      <c r="B568" s="84"/>
      <c r="C568" s="23">
        <v>41394</v>
      </c>
      <c r="D568" s="24" t="s">
        <v>25</v>
      </c>
      <c r="E568" s="44">
        <v>94330</v>
      </c>
      <c r="F568" s="92" t="s">
        <v>58</v>
      </c>
      <c r="G568" s="85">
        <f>+'[1]GASTO AL COSTO'!K1492</f>
        <v>362.4</v>
      </c>
      <c r="H568" s="102"/>
    </row>
    <row r="569" spans="1:8">
      <c r="A569" s="48"/>
      <c r="B569" s="84"/>
      <c r="C569" s="23">
        <v>41394</v>
      </c>
      <c r="D569" s="24" t="s">
        <v>25</v>
      </c>
      <c r="E569" s="44">
        <v>94331</v>
      </c>
      <c r="F569" s="92" t="s">
        <v>59</v>
      </c>
      <c r="G569" s="85">
        <f>+'[1]GASTO AL COSTO'!K1493</f>
        <v>7840.36</v>
      </c>
      <c r="H569" s="102"/>
    </row>
    <row r="570" spans="1:8">
      <c r="A570" s="48"/>
      <c r="B570" s="84"/>
      <c r="C570" s="23">
        <v>41394</v>
      </c>
      <c r="D570" s="24" t="s">
        <v>25</v>
      </c>
      <c r="E570" s="44">
        <v>94332</v>
      </c>
      <c r="F570" s="92" t="s">
        <v>60</v>
      </c>
      <c r="G570" s="85">
        <f>+'[1]GASTO AL COSTO'!K1494</f>
        <v>2690</v>
      </c>
      <c r="H570" s="102"/>
    </row>
    <row r="571" spans="1:8">
      <c r="A571" s="48"/>
      <c r="B571" s="84"/>
      <c r="C571" s="23">
        <v>41394</v>
      </c>
      <c r="D571" s="24" t="s">
        <v>25</v>
      </c>
      <c r="E571" s="44">
        <v>94333</v>
      </c>
      <c r="F571" s="92" t="s">
        <v>61</v>
      </c>
      <c r="G571" s="85">
        <f>+'[1]GASTO AL COSTO'!K1495</f>
        <v>3082.84</v>
      </c>
      <c r="H571" s="102"/>
    </row>
    <row r="572" spans="1:8">
      <c r="A572" s="48"/>
      <c r="B572" s="84"/>
      <c r="C572" s="23">
        <v>41394</v>
      </c>
      <c r="D572" s="24" t="s">
        <v>25</v>
      </c>
      <c r="E572" s="44">
        <v>94334</v>
      </c>
      <c r="F572" s="92" t="s">
        <v>62</v>
      </c>
      <c r="G572" s="85">
        <f>+'[1]GASTO AL COSTO'!K1496</f>
        <v>249.05</v>
      </c>
      <c r="H572" s="102"/>
    </row>
    <row r="573" spans="1:8">
      <c r="A573" s="48"/>
      <c r="B573" s="84"/>
      <c r="C573" s="23">
        <v>41394</v>
      </c>
      <c r="D573" s="24" t="s">
        <v>25</v>
      </c>
      <c r="E573" s="44">
        <v>94335</v>
      </c>
      <c r="F573" s="92" t="s">
        <v>63</v>
      </c>
      <c r="G573" s="85">
        <f>+'[1]GASTO AL COSTO'!K1497</f>
        <v>150</v>
      </c>
      <c r="H573" s="102"/>
    </row>
    <row r="574" spans="1:8">
      <c r="A574" s="48"/>
      <c r="B574" s="84"/>
      <c r="C574" s="23">
        <v>41394</v>
      </c>
      <c r="D574" s="24" t="s">
        <v>25</v>
      </c>
      <c r="E574" s="44">
        <v>94337</v>
      </c>
      <c r="F574" s="92" t="s">
        <v>64</v>
      </c>
      <c r="G574" s="85">
        <f>+'[1]GASTO AL COSTO'!K1498</f>
        <v>1262.6400000000001</v>
      </c>
      <c r="H574" s="102"/>
    </row>
    <row r="575" spans="1:8">
      <c r="A575" s="48"/>
      <c r="B575" s="84"/>
      <c r="C575" s="23">
        <v>41394</v>
      </c>
      <c r="D575" s="24" t="s">
        <v>25</v>
      </c>
      <c r="E575" s="43">
        <v>7911</v>
      </c>
      <c r="F575" s="24" t="str">
        <f>VLOOKUP(E575,[1]PCGE!$B$3:$C$3734,2,0)</f>
        <v>CARGAS IMPUTABLES A CUENTAS DE COSTOS Y GASTOS</v>
      </c>
      <c r="G575" s="34"/>
      <c r="H575" s="33">
        <f>SUM(G548:G574)</f>
        <v>128905.09999999998</v>
      </c>
    </row>
    <row r="576" spans="1:8">
      <c r="A576" s="48"/>
      <c r="B576" s="84"/>
      <c r="C576" s="23">
        <v>41394</v>
      </c>
      <c r="D576" s="24" t="s">
        <v>26</v>
      </c>
      <c r="E576" s="31">
        <v>6211</v>
      </c>
      <c r="F576" s="24" t="str">
        <f>VLOOKUP(E576,[1]PCGE!$B$3:$C$1767,2,0)</f>
        <v>SUELDOS Y SALARIOS</v>
      </c>
      <c r="G576" s="93">
        <f>+'[1]PLANILLAS-2013'!G149</f>
        <v>28027.819999999996</v>
      </c>
      <c r="H576" s="94"/>
    </row>
    <row r="577" spans="1:8">
      <c r="A577" s="48"/>
      <c r="B577" s="84"/>
      <c r="C577" s="23">
        <v>41394</v>
      </c>
      <c r="D577" s="24" t="s">
        <v>26</v>
      </c>
      <c r="E577" s="31">
        <v>6221</v>
      </c>
      <c r="F577" s="24" t="str">
        <f>VLOOKUP(E577,[1]PCGE!$B$3:$C$1767,2,0)</f>
        <v>OTRAS REMUNERACIONES</v>
      </c>
      <c r="G577" s="93">
        <f>+'[1]PLANILLAS-2013'!G152</f>
        <v>700</v>
      </c>
      <c r="H577" s="95"/>
    </row>
    <row r="578" spans="1:8">
      <c r="A578" s="48"/>
      <c r="B578" s="84"/>
      <c r="C578" s="23">
        <v>41394</v>
      </c>
      <c r="D578" s="24" t="s">
        <v>26</v>
      </c>
      <c r="E578" s="31">
        <v>6271</v>
      </c>
      <c r="F578" s="24" t="str">
        <f>VLOOKUP(E578,[1]PCGE!$B$3:$C$1767,2,0)</f>
        <v>RÉGIMEN DE PRESTACIONES DE SALUD</v>
      </c>
      <c r="G578" s="93">
        <f>+'[1]PLANILLAS-2013'!G154</f>
        <v>2522.5038000000004</v>
      </c>
      <c r="H578" s="95"/>
    </row>
    <row r="579" spans="1:8">
      <c r="A579" s="48"/>
      <c r="B579" s="84"/>
      <c r="C579" s="23">
        <v>41394</v>
      </c>
      <c r="D579" s="24" t="s">
        <v>26</v>
      </c>
      <c r="E579" s="31">
        <v>6273</v>
      </c>
      <c r="F579" s="24" t="str">
        <f>VLOOKUP(E579,[1]PCGE!$B$3:$C$1767,2,0)</f>
        <v>SEGURO COMPLEMENTARIO DE TRABAJO DE RIESGO, ACCIDENTES DE TRABAJO Y ENFERMEDADES PROFESIONALES</v>
      </c>
      <c r="G579" s="93">
        <f>+'[1]PLANILLAS-2013'!G155</f>
        <v>23.843849999999996</v>
      </c>
      <c r="H579" s="95"/>
    </row>
    <row r="580" spans="1:8">
      <c r="A580" s="48"/>
      <c r="B580" s="84"/>
      <c r="C580" s="23">
        <v>41394</v>
      </c>
      <c r="D580" s="24" t="s">
        <v>26</v>
      </c>
      <c r="E580" s="31">
        <v>40173</v>
      </c>
      <c r="F580" s="24" t="str">
        <f>VLOOKUP(E580,[1]PCGE!$B$3:$C$1767,2,0)</f>
        <v>RENTA DE QUINTA CATEGORÍA</v>
      </c>
      <c r="G580" s="52"/>
      <c r="H580" s="103">
        <f>+'[1]PLANILLAS-2013'!H156</f>
        <v>1625.8235833333333</v>
      </c>
    </row>
    <row r="581" spans="1:8">
      <c r="A581" s="48"/>
      <c r="B581" s="84"/>
      <c r="C581" s="23">
        <v>41394</v>
      </c>
      <c r="D581" s="24" t="s">
        <v>26</v>
      </c>
      <c r="E581" s="31">
        <v>4031</v>
      </c>
      <c r="F581" s="24" t="str">
        <f>VLOOKUP(E581,[1]PCGE!$B$3:$C$1767,2,0)</f>
        <v>ESSALUD</v>
      </c>
      <c r="G581" s="52"/>
      <c r="H581" s="103">
        <f>+'[1]PLANILLAS-2013'!H157</f>
        <v>2522.5038000000004</v>
      </c>
    </row>
    <row r="582" spans="1:8">
      <c r="A582" s="48"/>
      <c r="B582" s="84"/>
      <c r="C582" s="23">
        <v>41394</v>
      </c>
      <c r="D582" s="24" t="s">
        <v>26</v>
      </c>
      <c r="E582" s="31">
        <v>4035</v>
      </c>
      <c r="F582" s="24" t="str">
        <f>VLOOKUP(E582,[1]PCGE!$B$3:$C$1767,2,0)</f>
        <v>SEGURO COMPLEMENTARIO DE TRABAJO DE RIESGO</v>
      </c>
      <c r="G582" s="52"/>
      <c r="H582" s="103">
        <f>+'[1]PLANILLAS-2013'!H158</f>
        <v>23.843849999999996</v>
      </c>
    </row>
    <row r="583" spans="1:8">
      <c r="A583" s="48"/>
      <c r="B583" s="84"/>
      <c r="C583" s="23">
        <v>41394</v>
      </c>
      <c r="D583" s="24" t="s">
        <v>26</v>
      </c>
      <c r="E583" s="31">
        <v>4039</v>
      </c>
      <c r="F583" s="24" t="str">
        <f>VLOOKUP(E583,[1]PCGE!$B$3:$C$1767,2,0)</f>
        <v>ESSALUD VIDA</v>
      </c>
      <c r="G583" s="52"/>
      <c r="H583" s="103">
        <f>+'[1]PLANILLAS-2013'!H159</f>
        <v>10</v>
      </c>
    </row>
    <row r="584" spans="1:8">
      <c r="A584" s="48"/>
      <c r="B584" s="84"/>
      <c r="C584" s="23">
        <v>41394</v>
      </c>
      <c r="D584" s="24" t="s">
        <v>26</v>
      </c>
      <c r="E584" s="31">
        <v>4071</v>
      </c>
      <c r="F584" s="24" t="str">
        <f>VLOOKUP(E584,[1]PCGE!$B$3:$C$1767,2,0)</f>
        <v>ADMINISTRADORAS DE FONDOS DE PENSIONES</v>
      </c>
      <c r="G584" s="52"/>
      <c r="H584" s="103">
        <f>+'[1]PLANILLAS-2013'!H160</f>
        <v>3665.736778</v>
      </c>
    </row>
    <row r="585" spans="1:8">
      <c r="A585" s="48"/>
      <c r="B585" s="84"/>
      <c r="C585" s="23">
        <v>41394</v>
      </c>
      <c r="D585" s="24" t="s">
        <v>26</v>
      </c>
      <c r="E585" s="31">
        <v>4111</v>
      </c>
      <c r="F585" s="24" t="str">
        <f>VLOOKUP(E585,[1]PCGE!$B$3:$C$1767,2,0)</f>
        <v>SUELDOS Y SALARIOS POR PAGAR</v>
      </c>
      <c r="G585" s="52"/>
      <c r="H585" s="103">
        <f>+'[1]PLANILLAS-2013'!H161</f>
        <v>22726.26</v>
      </c>
    </row>
    <row r="586" spans="1:8">
      <c r="A586" s="48"/>
      <c r="B586" s="84"/>
      <c r="C586" s="23">
        <v>41394</v>
      </c>
      <c r="D586" s="24" t="s">
        <v>26</v>
      </c>
      <c r="E586" s="44">
        <v>4191</v>
      </c>
      <c r="F586" s="24" t="str">
        <f>VLOOKUP(E586,[1]PCGE!$B$3:$C$1767,2,0)</f>
        <v>OTRAS REMUNERACIONES Y PARTICIPACIONES POR PAGAR</v>
      </c>
      <c r="G586" s="52"/>
      <c r="H586" s="103">
        <f>+'[1]PLANILLAS-2013'!H165</f>
        <v>700</v>
      </c>
    </row>
    <row r="587" spans="1:8">
      <c r="A587" s="48"/>
      <c r="B587" s="84"/>
      <c r="C587" s="23">
        <v>41394</v>
      </c>
      <c r="D587" s="24" t="s">
        <v>25</v>
      </c>
      <c r="E587" s="44">
        <v>94401</v>
      </c>
      <c r="F587" s="24" t="str">
        <f>VLOOKUP(E587,[1]PCGE!$B$3:$C$3734,2,0)</f>
        <v>GASTOS POR SUELDOS Y SALARIOS</v>
      </c>
      <c r="G587" s="46">
        <f>+G576+G577</f>
        <v>28727.819999999996</v>
      </c>
      <c r="H587" s="33"/>
    </row>
    <row r="588" spans="1:8">
      <c r="A588" s="48"/>
      <c r="B588" s="84"/>
      <c r="C588" s="23">
        <v>41394</v>
      </c>
      <c r="D588" s="24" t="s">
        <v>25</v>
      </c>
      <c r="E588" s="44">
        <v>94404</v>
      </c>
      <c r="F588" s="24" t="str">
        <f>VLOOKUP(E588,[1]PCGE!$B$3:$C$3734,2,0)</f>
        <v xml:space="preserve">GASTOS POR TRIBUTOS ,APORTES DE PENSIONES Y DE SALUD </v>
      </c>
      <c r="G588" s="46">
        <f>+G578+G579</f>
        <v>2546.3476500000006</v>
      </c>
      <c r="H588" s="51"/>
    </row>
    <row r="589" spans="1:8">
      <c r="A589" s="48"/>
      <c r="B589" s="84"/>
      <c r="C589" s="23">
        <v>41394</v>
      </c>
      <c r="D589" s="24" t="s">
        <v>25</v>
      </c>
      <c r="E589" s="31">
        <v>7911</v>
      </c>
      <c r="F589" s="24" t="str">
        <f>VLOOKUP(E589,[1]PCGE!$B$3:$C$3734,2,0)</f>
        <v>CARGAS IMPUTABLES A CUENTAS DE COSTOS Y GASTOS</v>
      </c>
      <c r="G589" s="32"/>
      <c r="H589" s="33">
        <f>SUM(G587:G588)</f>
        <v>31274.167649999996</v>
      </c>
    </row>
    <row r="590" spans="1:8">
      <c r="A590" s="48"/>
      <c r="B590" s="84"/>
      <c r="C590" s="23">
        <v>41394</v>
      </c>
      <c r="D590" s="24" t="s">
        <v>27</v>
      </c>
      <c r="E590" s="31">
        <v>6522</v>
      </c>
      <c r="F590" s="24" t="str">
        <f>VLOOKUP(E590,[1]PCGE!$B$3:$C$1767,2,0)</f>
        <v>REGALÍAS</v>
      </c>
      <c r="G590" s="34">
        <f>+H591+H592</f>
        <v>44211</v>
      </c>
      <c r="H590" s="35"/>
    </row>
    <row r="591" spans="1:8">
      <c r="A591" s="48"/>
      <c r="B591" s="84"/>
      <c r="C591" s="23">
        <v>41394</v>
      </c>
      <c r="D591" s="24" t="s">
        <v>27</v>
      </c>
      <c r="E591" s="31">
        <v>40184</v>
      </c>
      <c r="F591" s="24" t="str">
        <f>VLOOKUP(E591,[1]PCGE!$B$3:$C$1767,2,0)</f>
        <v>REGALÍAS</v>
      </c>
      <c r="G591" s="34"/>
      <c r="H591" s="35">
        <v>2211</v>
      </c>
    </row>
    <row r="592" spans="1:8">
      <c r="A592" s="48"/>
      <c r="B592" s="84"/>
      <c r="C592" s="23">
        <v>41394</v>
      </c>
      <c r="D592" s="24" t="s">
        <v>27</v>
      </c>
      <c r="E592" s="31">
        <v>4699</v>
      </c>
      <c r="F592" s="24" t="str">
        <f>VLOOKUP(E592,[1]PCGE!$B$3:$C$1767,2,0)</f>
        <v xml:space="preserve">OTRAS CUENTAS POR PAGAR </v>
      </c>
      <c r="G592" s="34"/>
      <c r="H592" s="35">
        <v>42000</v>
      </c>
    </row>
    <row r="593" spans="1:8">
      <c r="A593" s="48"/>
      <c r="B593" s="84"/>
      <c r="C593" s="23">
        <v>41394</v>
      </c>
      <c r="D593" s="24" t="s">
        <v>25</v>
      </c>
      <c r="E593" s="31">
        <v>94324</v>
      </c>
      <c r="F593" s="24" t="str">
        <f>VLOOKUP(E593,[1]PCGE!$B$3:$C$3734,2,0)</f>
        <v>GASTOS DE REGALÍAS, PATENTES Y DERECHOS DE MARCA</v>
      </c>
      <c r="G593" s="32">
        <f>+G590</f>
        <v>44211</v>
      </c>
      <c r="H593" s="33"/>
    </row>
    <row r="594" spans="1:8">
      <c r="A594" s="48"/>
      <c r="B594" s="84"/>
      <c r="C594" s="23">
        <v>41394</v>
      </c>
      <c r="D594" s="24" t="s">
        <v>25</v>
      </c>
      <c r="E594" s="31">
        <v>7911</v>
      </c>
      <c r="F594" s="24" t="str">
        <f>VLOOKUP(E594,[1]PCGE!$B$3:$C$1767,2,0)</f>
        <v>CARGAS IMPUTABLES A CUENTAS DE COSTOS Y GASTOS</v>
      </c>
      <c r="G594" s="32"/>
      <c r="H594" s="33">
        <f>+G593</f>
        <v>44211</v>
      </c>
    </row>
    <row r="595" spans="1:8">
      <c r="A595" s="48"/>
      <c r="B595" s="84"/>
      <c r="C595" s="23">
        <v>41394</v>
      </c>
      <c r="D595" s="24" t="s">
        <v>28</v>
      </c>
      <c r="E595" s="31">
        <v>6322</v>
      </c>
      <c r="F595" s="24" t="str">
        <f>VLOOKUP(E595,[1]PCGE!$B$3:$C$1767,2,0)</f>
        <v>LEGAL Y TRIBUTARIA</v>
      </c>
      <c r="G595" s="32">
        <v>33</v>
      </c>
      <c r="H595" s="33"/>
    </row>
    <row r="596" spans="1:8">
      <c r="A596" s="48"/>
      <c r="B596" s="84"/>
      <c r="C596" s="23">
        <v>41394</v>
      </c>
      <c r="D596" s="24" t="s">
        <v>28</v>
      </c>
      <c r="E596" s="31">
        <v>40172</v>
      </c>
      <c r="F596" s="24" t="str">
        <f>VLOOKUP(E596,[1]PCGE!$B$3:$C$1767,2,0)</f>
        <v>RENTA DE CUARTA CATEGORÍA</v>
      </c>
      <c r="G596" s="32"/>
      <c r="H596" s="33">
        <v>33</v>
      </c>
    </row>
    <row r="597" spans="1:8">
      <c r="A597" s="48"/>
      <c r="B597" s="84"/>
      <c r="C597" s="23">
        <v>41394</v>
      </c>
      <c r="D597" s="24" t="s">
        <v>25</v>
      </c>
      <c r="E597" s="44">
        <v>94309</v>
      </c>
      <c r="F597" s="24" t="str">
        <f>VLOOKUP(E597,[1]PCGE!$B$3:$C$3734,2,0)</f>
        <v>SERVIC. JURIDICOS Y NOTARIALES</v>
      </c>
      <c r="G597" s="32">
        <f>+G595</f>
        <v>33</v>
      </c>
      <c r="H597" s="33"/>
    </row>
    <row r="598" spans="1:8">
      <c r="A598" s="48"/>
      <c r="B598" s="84"/>
      <c r="C598" s="23">
        <v>41394</v>
      </c>
      <c r="D598" s="24" t="s">
        <v>25</v>
      </c>
      <c r="E598" s="31">
        <v>7911</v>
      </c>
      <c r="F598" s="24" t="str">
        <f>VLOOKUP(E598,[1]PCGE!$B$3:$C$1767,2,0)</f>
        <v>CARGAS IMPUTABLES A CUENTAS DE COSTOS Y GASTOS</v>
      </c>
      <c r="G598" s="32"/>
      <c r="H598" s="61">
        <f>+G597</f>
        <v>33</v>
      </c>
    </row>
    <row r="599" spans="1:8">
      <c r="A599" s="48"/>
      <c r="B599" s="84"/>
      <c r="C599" s="23">
        <v>41394</v>
      </c>
      <c r="D599" s="24" t="s">
        <v>35</v>
      </c>
      <c r="E599" s="64">
        <v>1612</v>
      </c>
      <c r="F599" s="24" t="str">
        <f>VLOOKUP(E599,[1]PCGE!$B$3:$C$1767,2,0)</f>
        <v>SIN GARANTÍA</v>
      </c>
      <c r="G599" s="59">
        <v>89500</v>
      </c>
      <c r="H599" s="54"/>
    </row>
    <row r="600" spans="1:8">
      <c r="A600" s="48"/>
      <c r="B600" s="84"/>
      <c r="C600" s="23">
        <v>41394</v>
      </c>
      <c r="D600" s="24" t="s">
        <v>29</v>
      </c>
      <c r="E600" s="44">
        <v>40172</v>
      </c>
      <c r="F600" s="24" t="str">
        <f>VLOOKUP(E600,[1]PCGE!$B$3:$C$1767,2,0)</f>
        <v>RENTA DE CUARTA CATEGORÍA</v>
      </c>
      <c r="G600" s="32">
        <f>+[1]CAJA!I387</f>
        <v>33</v>
      </c>
      <c r="H600" s="33"/>
    </row>
    <row r="601" spans="1:8">
      <c r="A601" s="48"/>
      <c r="B601" s="84"/>
      <c r="C601" s="23">
        <v>41394</v>
      </c>
      <c r="D601" s="24" t="s">
        <v>29</v>
      </c>
      <c r="E601" s="44">
        <v>40173</v>
      </c>
      <c r="F601" s="24" t="str">
        <f>VLOOKUP(E601,[1]PCGE!$B$3:$C$1767,2,0)</f>
        <v>RENTA DE QUINTA CATEGORÍA</v>
      </c>
      <c r="G601" s="32">
        <f>+[1]CAJA!I388</f>
        <v>1444</v>
      </c>
      <c r="H601" s="33"/>
    </row>
    <row r="602" spans="1:8">
      <c r="A602" s="48"/>
      <c r="B602" s="84"/>
      <c r="C602" s="23">
        <v>41394</v>
      </c>
      <c r="D602" s="24" t="s">
        <v>29</v>
      </c>
      <c r="E602" s="44">
        <v>40174</v>
      </c>
      <c r="F602" s="24" t="str">
        <f>VLOOKUP(E602,[1]PCGE!$B$3:$C$1767,2,0)</f>
        <v>RENTA DE NO DOMICILIADOS</v>
      </c>
      <c r="G602" s="32">
        <f>+[1]CAJA!I389</f>
        <v>3324</v>
      </c>
      <c r="H602" s="33"/>
    </row>
    <row r="603" spans="1:8">
      <c r="A603" s="48"/>
      <c r="B603" s="84"/>
      <c r="C603" s="23">
        <v>41394</v>
      </c>
      <c r="D603" s="24" t="s">
        <v>29</v>
      </c>
      <c r="E603" s="44">
        <v>40184</v>
      </c>
      <c r="F603" s="24" t="str">
        <f>VLOOKUP(E603,[1]PCGE!$B$3:$C$1767,2,0)</f>
        <v>REGALÍAS</v>
      </c>
      <c r="G603" s="32">
        <f>+[1]CAJA!I390</f>
        <v>1776</v>
      </c>
      <c r="H603" s="33"/>
    </row>
    <row r="604" spans="1:8">
      <c r="A604" s="48"/>
      <c r="B604" s="84"/>
      <c r="C604" s="23">
        <v>41394</v>
      </c>
      <c r="D604" s="24" t="s">
        <v>29</v>
      </c>
      <c r="E604" s="44">
        <v>40186</v>
      </c>
      <c r="F604" s="24" t="str">
        <f>VLOOKUP(E604,[1]PCGE!$B$3:$C$1767,2,0)</f>
        <v xml:space="preserve">IMPUESTO TEMPORAL A LOS ACTIVOS NETOS </v>
      </c>
      <c r="G604" s="32">
        <f>+[1]CAJA!I391</f>
        <v>215</v>
      </c>
      <c r="H604" s="33"/>
    </row>
    <row r="605" spans="1:8">
      <c r="A605" s="48"/>
      <c r="B605" s="84"/>
      <c r="C605" s="23">
        <v>41394</v>
      </c>
      <c r="D605" s="24" t="s">
        <v>29</v>
      </c>
      <c r="E605" s="44">
        <v>4031</v>
      </c>
      <c r="F605" s="24" t="str">
        <f>VLOOKUP(E605,[1]PCGE!$B$3:$C$1767,2,0)</f>
        <v>ESSALUD</v>
      </c>
      <c r="G605" s="32">
        <f>+[1]CAJA!I392</f>
        <v>2233</v>
      </c>
      <c r="H605" s="33"/>
    </row>
    <row r="606" spans="1:8">
      <c r="A606" s="48"/>
      <c r="B606" s="84"/>
      <c r="C606" s="23">
        <v>41394</v>
      </c>
      <c r="D606" s="24" t="s">
        <v>29</v>
      </c>
      <c r="E606" s="44">
        <v>4039</v>
      </c>
      <c r="F606" s="24" t="str">
        <f>VLOOKUP(E606,[1]PCGE!$B$3:$C$1767,2,0)</f>
        <v>ESSALUD VIDA</v>
      </c>
      <c r="G606" s="32">
        <f>+[1]CAJA!I393</f>
        <v>10</v>
      </c>
      <c r="H606" s="33"/>
    </row>
    <row r="607" spans="1:8">
      <c r="A607" s="48"/>
      <c r="B607" s="84"/>
      <c r="C607" s="23">
        <v>41394</v>
      </c>
      <c r="D607" s="24" t="s">
        <v>29</v>
      </c>
      <c r="E607" s="50">
        <v>4035</v>
      </c>
      <c r="F607" s="24" t="str">
        <f>VLOOKUP(E607,[1]PCGE!$B$3:$C$1767,2,0)</f>
        <v>SEGURO COMPLEMENTARIO DE TRABAJO DE RIESGO</v>
      </c>
      <c r="G607" s="32">
        <f>+[1]CAJA!I394</f>
        <v>20</v>
      </c>
      <c r="H607" s="33"/>
    </row>
    <row r="608" spans="1:8">
      <c r="A608" s="48"/>
      <c r="B608" s="84"/>
      <c r="C608" s="23">
        <v>41394</v>
      </c>
      <c r="D608" s="24" t="s">
        <v>29</v>
      </c>
      <c r="E608" s="44">
        <v>4071</v>
      </c>
      <c r="F608" s="24" t="str">
        <f>VLOOKUP(E608,[1]PCGE!$B$3:$C$1767,2,0)</f>
        <v>ADMINISTRADORAS DE FONDOS DE PENSIONES</v>
      </c>
      <c r="G608" s="32">
        <f>+[1]CAJA!I395</f>
        <v>3255.06</v>
      </c>
      <c r="H608" s="33"/>
    </row>
    <row r="609" spans="1:8">
      <c r="A609" s="48"/>
      <c r="B609" s="84"/>
      <c r="C609" s="23">
        <v>41394</v>
      </c>
      <c r="D609" s="24" t="s">
        <v>29</v>
      </c>
      <c r="E609" s="44">
        <v>4111</v>
      </c>
      <c r="F609" s="24" t="str">
        <f>VLOOKUP(E609,[1]PCGE!$B$3:$C$1767,2,0)</f>
        <v>SUELDOS Y SALARIOS POR PAGAR</v>
      </c>
      <c r="G609" s="32">
        <f>+'[1]PLANILLAS-2013'!H161</f>
        <v>22726.26</v>
      </c>
      <c r="H609" s="33"/>
    </row>
    <row r="610" spans="1:8">
      <c r="A610" s="48"/>
      <c r="B610" s="84"/>
      <c r="C610" s="23">
        <v>41394</v>
      </c>
      <c r="D610" s="24" t="s">
        <v>29</v>
      </c>
      <c r="E610" s="44">
        <v>4191</v>
      </c>
      <c r="F610" s="24" t="str">
        <f>VLOOKUP(E610,[1]PCGE!$B$3:$C$1767,2,0)</f>
        <v>OTRAS REMUNERACIONES Y PARTICIPACIONES POR PAGAR</v>
      </c>
      <c r="G610" s="32">
        <f>+'[1]PLANILLAS-2013'!H165</f>
        <v>700</v>
      </c>
      <c r="H610" s="33"/>
    </row>
    <row r="611" spans="1:8">
      <c r="A611" s="48"/>
      <c r="B611" s="84"/>
      <c r="C611" s="23">
        <v>41394</v>
      </c>
      <c r="D611" s="24" t="s">
        <v>29</v>
      </c>
      <c r="E611" s="44">
        <v>4212</v>
      </c>
      <c r="F611" s="24" t="str">
        <f>VLOOKUP(E611,[1]PCGE!$B$3:$C$1767,2,0)</f>
        <v>EMITIDAS</v>
      </c>
      <c r="G611" s="32">
        <f>+H534+42000.71</f>
        <v>210916.00999999998</v>
      </c>
      <c r="H611" s="33"/>
    </row>
    <row r="612" spans="1:8">
      <c r="A612" s="48"/>
      <c r="B612" s="84"/>
      <c r="C612" s="23">
        <v>41394</v>
      </c>
      <c r="D612" s="24" t="s">
        <v>29</v>
      </c>
      <c r="E612" s="98">
        <v>4412</v>
      </c>
      <c r="F612" s="56" t="str">
        <f>VLOOKUP(E612,[1]PCGE!$B$3:$C$1767,2,0)</f>
        <v>DIVIDENDOS</v>
      </c>
      <c r="G612" s="57">
        <v>99264.13</v>
      </c>
      <c r="H612" s="33"/>
    </row>
    <row r="613" spans="1:8">
      <c r="A613" s="48"/>
      <c r="B613" s="84"/>
      <c r="C613" s="23">
        <v>41394</v>
      </c>
      <c r="D613" s="24" t="s">
        <v>29</v>
      </c>
      <c r="E613" s="44">
        <v>4511</v>
      </c>
      <c r="F613" s="24" t="str">
        <f>VLOOKUP(E613,[1]PCGE!$B$3:$C$1767,2,0)</f>
        <v>INSTITUCIONES FINANCIERAS</v>
      </c>
      <c r="G613" s="32">
        <f>+[1]BANCOS!G1018</f>
        <v>65005.163729999993</v>
      </c>
      <c r="H613" s="33"/>
    </row>
    <row r="614" spans="1:8">
      <c r="A614" s="48"/>
      <c r="B614" s="84"/>
      <c r="C614" s="23">
        <v>41394</v>
      </c>
      <c r="D614" s="24" t="s">
        <v>29</v>
      </c>
      <c r="E614" s="44">
        <v>4699</v>
      </c>
      <c r="F614" s="24" t="str">
        <f>VLOOKUP(E614,[1]PCGE!$B$3:$C$1767,2,0)</f>
        <v xml:space="preserve">OTRAS CUENTAS POR PAGAR </v>
      </c>
      <c r="G614" s="32">
        <f>+[1]CAJA!I399</f>
        <v>42000</v>
      </c>
      <c r="H614" s="33"/>
    </row>
    <row r="615" spans="1:8">
      <c r="A615" s="48"/>
      <c r="B615" s="84"/>
      <c r="C615" s="23">
        <v>41394</v>
      </c>
      <c r="D615" s="24" t="s">
        <v>29</v>
      </c>
      <c r="E615" s="44">
        <v>6322</v>
      </c>
      <c r="F615" s="24" t="str">
        <f>VLOOKUP(E615,[1]PCGE!$B$3:$C$1767,2,0)</f>
        <v>LEGAL Y TRIBUTARIA</v>
      </c>
      <c r="G615" s="32">
        <f>+[1]CAJA!I400</f>
        <v>300</v>
      </c>
      <c r="H615" s="33"/>
    </row>
    <row r="616" spans="1:8">
      <c r="A616" s="48"/>
      <c r="B616" s="84"/>
      <c r="C616" s="23">
        <v>41394</v>
      </c>
      <c r="D616" s="24" t="s">
        <v>29</v>
      </c>
      <c r="E616" s="64">
        <v>6331</v>
      </c>
      <c r="F616" s="24" t="str">
        <f>VLOOKUP(E616,[1]PCGE!$B$3:$C$1767,2,0)</f>
        <v>PRODUCCIÓN ENCARGADA A TERCEROS</v>
      </c>
      <c r="G616" s="59">
        <v>34800</v>
      </c>
      <c r="H616" s="54"/>
    </row>
    <row r="617" spans="1:8">
      <c r="A617" s="48"/>
      <c r="B617" s="84"/>
      <c r="C617" s="23">
        <v>41394</v>
      </c>
      <c r="D617" s="24" t="s">
        <v>29</v>
      </c>
      <c r="E617" s="44">
        <v>6364</v>
      </c>
      <c r="F617" s="24" t="str">
        <f>VLOOKUP(E617,[1]PCGE!$B$3:$C$1767,2,0)</f>
        <v>TELÉFONO</v>
      </c>
      <c r="G617" s="32">
        <f>+[1]CAJA!I401</f>
        <v>811.74</v>
      </c>
      <c r="H617" s="33"/>
    </row>
    <row r="618" spans="1:8">
      <c r="A618" s="48"/>
      <c r="B618" s="84"/>
      <c r="C618" s="23">
        <v>41394</v>
      </c>
      <c r="D618" s="24" t="s">
        <v>29</v>
      </c>
      <c r="E618" s="44">
        <v>6511</v>
      </c>
      <c r="F618" s="24" t="str">
        <f>VLOOKUP(E618,[1]PCGE!$B$3:$C$1767,2,0)</f>
        <v>SEGUROS</v>
      </c>
      <c r="G618" s="32">
        <f>+[1]CAJA!I402</f>
        <v>92.19</v>
      </c>
      <c r="H618" s="33"/>
    </row>
    <row r="619" spans="1:8">
      <c r="A619" s="48"/>
      <c r="B619" s="84"/>
      <c r="C619" s="23">
        <v>41394</v>
      </c>
      <c r="D619" s="24" t="s">
        <v>29</v>
      </c>
      <c r="E619" s="44">
        <v>6541</v>
      </c>
      <c r="F619" s="24" t="str">
        <f>VLOOKUP(E619,[1]PCGE!$B$3:$C$1767,2,0)</f>
        <v>LICENCIAS Y DERECHOS DE VIGENCIA</v>
      </c>
      <c r="G619" s="32">
        <f>+[1]CAJA!I403</f>
        <v>78.400000000000006</v>
      </c>
      <c r="H619" s="33"/>
    </row>
    <row r="620" spans="1:8">
      <c r="A620" s="48"/>
      <c r="B620" s="84"/>
      <c r="C620" s="23">
        <v>41394</v>
      </c>
      <c r="D620" s="24" t="s">
        <v>29</v>
      </c>
      <c r="E620" s="44">
        <v>6593</v>
      </c>
      <c r="F620" s="24" t="str">
        <f>VLOOKUP(E620,[1]PCGE!$B$3:$C$1767,2,0)</f>
        <v>OTROS GASTOS DE GESTIÓN</v>
      </c>
      <c r="G620" s="32">
        <f>+[1]CAJA!I404</f>
        <v>1670.93</v>
      </c>
      <c r="H620" s="33"/>
    </row>
    <row r="621" spans="1:8">
      <c r="A621" s="48"/>
      <c r="B621" s="84"/>
      <c r="C621" s="23">
        <v>41394</v>
      </c>
      <c r="D621" s="24" t="s">
        <v>29</v>
      </c>
      <c r="E621" s="44">
        <v>6793</v>
      </c>
      <c r="F621" s="24" t="str">
        <f>VLOOKUP(E621,[1]PCGE!$B$3:$C$1767,2,0)</f>
        <v>OTRAS CARGAS FINANCIERAS</v>
      </c>
      <c r="G621" s="32">
        <f>+[1]CAJA!I405</f>
        <v>386.61</v>
      </c>
      <c r="H621" s="33"/>
    </row>
    <row r="622" spans="1:8">
      <c r="A622" s="48"/>
      <c r="B622" s="84"/>
      <c r="C622" s="23">
        <v>41394</v>
      </c>
      <c r="D622" s="24" t="s">
        <v>29</v>
      </c>
      <c r="E622" s="44">
        <v>1011</v>
      </c>
      <c r="F622" s="24" t="str">
        <f>VLOOKUP(E622,[1]PCGE!$B$3:$C$1767,2,0)</f>
        <v>CAJA</v>
      </c>
      <c r="G622" s="32"/>
      <c r="H622" s="33">
        <f>SUM(G599:G621)</f>
        <v>580561.49372999987</v>
      </c>
    </row>
    <row r="623" spans="1:8">
      <c r="A623" s="48"/>
      <c r="B623" s="84"/>
      <c r="C623" s="23">
        <v>41394</v>
      </c>
      <c r="D623" s="24" t="s">
        <v>25</v>
      </c>
      <c r="E623" s="44">
        <v>94309</v>
      </c>
      <c r="F623" s="24" t="str">
        <f>VLOOKUP(E623,[1]PCGE!$B$3:$C$3734,2,0)</f>
        <v>SERVIC. JURIDICOS Y NOTARIALES</v>
      </c>
      <c r="G623" s="32">
        <f>+G615</f>
        <v>300</v>
      </c>
      <c r="H623" s="33"/>
    </row>
    <row r="624" spans="1:8">
      <c r="A624" s="48"/>
      <c r="B624" s="84"/>
      <c r="C624" s="23">
        <v>41394</v>
      </c>
      <c r="D624" s="24" t="s">
        <v>25</v>
      </c>
      <c r="E624" s="44">
        <v>94322</v>
      </c>
      <c r="F624" s="92" t="s">
        <v>53</v>
      </c>
      <c r="G624" s="60">
        <f>+G617</f>
        <v>811.74</v>
      </c>
      <c r="H624" s="51"/>
    </row>
    <row r="625" spans="1:8">
      <c r="A625" s="48"/>
      <c r="B625" s="84"/>
      <c r="C625" s="23">
        <v>41394</v>
      </c>
      <c r="D625" s="24" t="s">
        <v>25</v>
      </c>
      <c r="E625" s="44">
        <v>94325</v>
      </c>
      <c r="F625" s="24" t="str">
        <f>VLOOKUP(E625,[1]PCGE!$B$3:$C$3734,2,0)</f>
        <v>GASTOS POR SEGUROS</v>
      </c>
      <c r="G625" s="60">
        <f>+G618</f>
        <v>92.19</v>
      </c>
      <c r="H625" s="51"/>
    </row>
    <row r="626" spans="1:8">
      <c r="A626" s="48"/>
      <c r="B626" s="84"/>
      <c r="C626" s="23">
        <v>41394</v>
      </c>
      <c r="D626" s="24" t="s">
        <v>25</v>
      </c>
      <c r="E626" s="44">
        <v>94326</v>
      </c>
      <c r="F626" s="24" t="str">
        <f>VLOOKUP(E626,[1]PCGE!$B$3:$C$3734,2,0)</f>
        <v xml:space="preserve">GASTO POR LICENCIAS Y DERECHOS </v>
      </c>
      <c r="G626" s="60">
        <f>+G619</f>
        <v>78.400000000000006</v>
      </c>
      <c r="H626" s="51"/>
    </row>
    <row r="627" spans="1:8">
      <c r="A627" s="48"/>
      <c r="B627" s="84"/>
      <c r="C627" s="23">
        <v>41394</v>
      </c>
      <c r="D627" s="24" t="s">
        <v>25</v>
      </c>
      <c r="E627" s="44">
        <v>94337</v>
      </c>
      <c r="F627" s="92" t="s">
        <v>64</v>
      </c>
      <c r="G627" s="60">
        <f>+G620</f>
        <v>1670.93</v>
      </c>
      <c r="H627" s="51"/>
    </row>
    <row r="628" spans="1:8">
      <c r="A628" s="48"/>
      <c r="B628" s="84"/>
      <c r="C628" s="23">
        <v>41394</v>
      </c>
      <c r="D628" s="24" t="s">
        <v>25</v>
      </c>
      <c r="E628" s="44">
        <v>94310</v>
      </c>
      <c r="F628" s="45" t="str">
        <f>VLOOKUP(E628,[1]PCGE!$B$3:$C$1767,2,0)</f>
        <v>SERVIC. DE VENTA DE SEÑAL Y COBRANZAS</v>
      </c>
      <c r="G628" s="59">
        <v>17800</v>
      </c>
      <c r="H628" s="51"/>
    </row>
    <row r="629" spans="1:8">
      <c r="A629" s="48"/>
      <c r="B629" s="84"/>
      <c r="C629" s="23">
        <v>41394</v>
      </c>
      <c r="D629" s="24" t="s">
        <v>25</v>
      </c>
      <c r="E629" s="44">
        <v>94314</v>
      </c>
      <c r="F629" s="45" t="str">
        <f>VLOOKUP(E629,[1]PCGE!$B$3:$C$1767,2,0)</f>
        <v>SERVIC. DE MANTEMIMIENTO Y INSTALACION DE REDES DE SEÑAL</v>
      </c>
      <c r="G629" s="59">
        <v>17000</v>
      </c>
      <c r="H629" s="54"/>
    </row>
    <row r="630" spans="1:8">
      <c r="A630" s="48"/>
      <c r="B630" s="84"/>
      <c r="C630" s="23">
        <v>41394</v>
      </c>
      <c r="D630" s="24" t="s">
        <v>25</v>
      </c>
      <c r="E630" s="44">
        <v>7911</v>
      </c>
      <c r="F630" s="24" t="str">
        <f>VLOOKUP(E630,[1]PCGE!$B$3:$C$3734,2,0)</f>
        <v>CARGAS IMPUTABLES A CUENTAS DE COSTOS Y GASTOS</v>
      </c>
      <c r="G630" s="32"/>
      <c r="H630" s="33">
        <f>SUM(G623:G629)</f>
        <v>37753.26</v>
      </c>
    </row>
    <row r="631" spans="1:8">
      <c r="A631" s="48"/>
      <c r="B631" s="84"/>
      <c r="C631" s="23">
        <v>41394</v>
      </c>
      <c r="D631" s="24" t="s">
        <v>30</v>
      </c>
      <c r="E631" s="31">
        <v>6731</v>
      </c>
      <c r="F631" s="24" t="str">
        <f>VLOOKUP(E631,[1]PCGE!$B$3:$C$3734,2,0)</f>
        <v>PRÉSTAMOS DE INSTITUCIONES FINANCIERAS Y OTRAS ENTIDADES</v>
      </c>
      <c r="G631" s="32">
        <f>+[1]BANCOS!C1018</f>
        <v>20003.433819999998</v>
      </c>
      <c r="H631" s="33"/>
    </row>
    <row r="632" spans="1:8">
      <c r="A632" s="48"/>
      <c r="B632" s="84"/>
      <c r="C632" s="23">
        <v>41394</v>
      </c>
      <c r="D632" s="24" t="s">
        <v>30</v>
      </c>
      <c r="E632" s="31">
        <v>3731</v>
      </c>
      <c r="F632" s="24" t="str">
        <f>VLOOKUP(E632,[1]PCGE!$B$3:$C$3734,2,0)</f>
        <v>INTERESES NO DEVENGADOS EN TRANSACCIONES CON TERCEROS</v>
      </c>
      <c r="G632" s="32"/>
      <c r="H632" s="33">
        <f>+G631</f>
        <v>20003.433819999998</v>
      </c>
    </row>
    <row r="633" spans="1:8">
      <c r="A633" s="48"/>
      <c r="B633" s="84"/>
      <c r="C633" s="23">
        <v>41394</v>
      </c>
      <c r="D633" s="64" t="s">
        <v>31</v>
      </c>
      <c r="E633" s="31">
        <v>6561</v>
      </c>
      <c r="F633" s="24" t="str">
        <f>VLOOKUP(E633,[1]PCGE!$B$3:$C$1767,2,0)</f>
        <v>SUMINISTROS</v>
      </c>
      <c r="G633" s="32">
        <v>28974</v>
      </c>
      <c r="H633" s="33"/>
    </row>
    <row r="634" spans="1:8">
      <c r="A634" s="48"/>
      <c r="B634" s="84"/>
      <c r="C634" s="23">
        <v>41394</v>
      </c>
      <c r="D634" s="64" t="s">
        <v>31</v>
      </c>
      <c r="E634" s="43">
        <v>6132</v>
      </c>
      <c r="F634" s="24" t="str">
        <f>VLOOKUP(E634,[1]PCGE!$B$3:$C$1767,2,0)</f>
        <v>SUMINISTROS</v>
      </c>
      <c r="G634" s="32">
        <v>49750</v>
      </c>
      <c r="H634" s="33"/>
    </row>
    <row r="635" spans="1:8">
      <c r="A635" s="48"/>
      <c r="B635" s="84"/>
      <c r="C635" s="23">
        <v>41394</v>
      </c>
      <c r="D635" s="64" t="s">
        <v>31</v>
      </c>
      <c r="E635" s="43">
        <v>2524</v>
      </c>
      <c r="F635" s="24" t="str">
        <f>VLOOKUP(E635,[1]PCGE!$B$3:$C$1767,2,0)</f>
        <v>OTROS SUMINISTROS</v>
      </c>
      <c r="G635" s="85"/>
      <c r="H635" s="61">
        <f>+G633+G634</f>
        <v>78724</v>
      </c>
    </row>
    <row r="636" spans="1:8">
      <c r="A636" s="48"/>
      <c r="B636" s="84"/>
      <c r="C636" s="23">
        <v>41394</v>
      </c>
      <c r="D636" s="24" t="s">
        <v>25</v>
      </c>
      <c r="E636" s="31">
        <v>6393</v>
      </c>
      <c r="F636" s="24" t="str">
        <f>VLOOKUP(E636,[1]PCGE!$B$3:$C$3734,2,0)</f>
        <v>OTROS SERVICIOS PRESTADOS POR TERCEROS</v>
      </c>
      <c r="G636" s="85">
        <f>+[1]RESUMEN!Q7</f>
        <v>9973</v>
      </c>
      <c r="H636" s="51"/>
    </row>
    <row r="637" spans="1:8">
      <c r="A637" s="48"/>
      <c r="B637" s="84"/>
      <c r="C637" s="23">
        <v>41394</v>
      </c>
      <c r="D637" s="24" t="s">
        <v>25</v>
      </c>
      <c r="E637" s="31">
        <v>4011</v>
      </c>
      <c r="F637" s="24" t="str">
        <f>VLOOKUP(E637,[1]PCGE!$B$3:$C$3734,2,0)</f>
        <v>IMPUESTO GENERAL A LAS VENTAS</v>
      </c>
      <c r="G637" s="85"/>
      <c r="H637" s="61">
        <f>+G636</f>
        <v>9973</v>
      </c>
    </row>
    <row r="638" spans="1:8">
      <c r="A638" s="48"/>
      <c r="B638" s="84"/>
      <c r="C638" s="23">
        <v>41394</v>
      </c>
      <c r="D638" s="24" t="s">
        <v>25</v>
      </c>
      <c r="E638" s="44">
        <v>94329</v>
      </c>
      <c r="F638" s="24" t="str">
        <f>VLOOKUP(E638,[1]PCGE!$B$3:$C$3734,2,0)</f>
        <v>GASTO POR SUMINISTROS DE MATERIALES Y HERRAMIENTAS</v>
      </c>
      <c r="G638" s="32">
        <f>+G633+G634</f>
        <v>78724</v>
      </c>
      <c r="H638" s="33"/>
    </row>
    <row r="639" spans="1:8">
      <c r="A639" s="48"/>
      <c r="B639" s="84"/>
      <c r="C639" s="23">
        <v>41394</v>
      </c>
      <c r="D639" s="24" t="s">
        <v>25</v>
      </c>
      <c r="E639" s="44">
        <v>94302</v>
      </c>
      <c r="F639" s="45" t="str">
        <f>VLOOKUP(E639,[1]PCGE!$B$3:$C$1767,2,0)</f>
        <v>COMPRA DE SERVICIO DE SEÑALES</v>
      </c>
      <c r="G639" s="32">
        <f>+G636</f>
        <v>9973</v>
      </c>
      <c r="H639" s="33"/>
    </row>
    <row r="640" spans="1:8">
      <c r="A640" s="48"/>
      <c r="B640" s="84"/>
      <c r="C640" s="23">
        <v>41394</v>
      </c>
      <c r="D640" s="24" t="s">
        <v>25</v>
      </c>
      <c r="E640" s="31">
        <v>7911</v>
      </c>
      <c r="F640" s="24" t="str">
        <f>VLOOKUP(E640,[1]PCGE!$B$3:$C$1767,2,0)</f>
        <v>CARGAS IMPUTABLES A CUENTAS DE COSTOS Y GASTOS</v>
      </c>
      <c r="G640" s="32"/>
      <c r="H640" s="33">
        <f>+G638+G639</f>
        <v>88697</v>
      </c>
    </row>
    <row r="641" spans="1:8">
      <c r="A641" s="48"/>
      <c r="B641" s="84"/>
      <c r="C641" s="99"/>
      <c r="D641" s="24"/>
      <c r="E641" s="31"/>
      <c r="F641" s="24"/>
      <c r="G641" s="32"/>
      <c r="H641" s="33"/>
    </row>
    <row r="642" spans="1:8" ht="15.75" thickBot="1">
      <c r="A642" s="48"/>
      <c r="B642" s="88"/>
      <c r="C642" s="89"/>
      <c r="D642" s="69"/>
      <c r="E642" s="70"/>
      <c r="F642" s="69"/>
      <c r="G642" s="71"/>
      <c r="H642" s="72"/>
    </row>
    <row r="643" spans="1:8" ht="15.75" thickBot="1">
      <c r="A643" s="48"/>
      <c r="B643" s="48"/>
      <c r="C643" s="73"/>
      <c r="D643" s="74"/>
      <c r="E643" s="75"/>
      <c r="F643" s="73" t="s">
        <v>32</v>
      </c>
      <c r="G643" s="90">
        <f>SUM(G507:G642)</f>
        <v>2386051.4928500005</v>
      </c>
      <c r="H643" s="90">
        <f>SUM(H507:H642)</f>
        <v>2386051.4932113327</v>
      </c>
    </row>
    <row r="644" spans="1:8">
      <c r="A644" s="48"/>
      <c r="B644" s="48"/>
      <c r="C644" s="73"/>
      <c r="D644" s="74"/>
      <c r="E644" s="75"/>
      <c r="F644" s="74"/>
      <c r="G644" s="77"/>
      <c r="H644" s="77"/>
    </row>
    <row r="645" spans="1:8">
      <c r="A645" s="48"/>
      <c r="B645" s="77"/>
      <c r="C645" s="100"/>
      <c r="D645" s="77"/>
      <c r="E645" s="101"/>
      <c r="F645" s="77"/>
      <c r="G645" s="77">
        <f>+G643+G499+G350+G192</f>
        <v>17973900.219924666</v>
      </c>
      <c r="H645" s="77"/>
    </row>
    <row r="646" spans="1:8">
      <c r="A646" s="48"/>
      <c r="B646" s="48"/>
      <c r="C646" s="73"/>
      <c r="D646" s="74"/>
      <c r="E646" s="75"/>
      <c r="F646" s="74"/>
      <c r="G646" s="77"/>
      <c r="H646" s="77"/>
    </row>
    <row r="647" spans="1:8" ht="15.75">
      <c r="A647" s="48"/>
      <c r="B647" s="6" t="s">
        <v>0</v>
      </c>
      <c r="C647" s="7"/>
      <c r="D647" s="91"/>
      <c r="E647" s="9"/>
      <c r="F647" s="91"/>
    </row>
    <row r="648" spans="1:8" ht="15.75">
      <c r="A648" s="48"/>
      <c r="B648" s="6" t="s">
        <v>77</v>
      </c>
      <c r="C648" s="7"/>
      <c r="G648" s="10"/>
      <c r="H648" s="10"/>
    </row>
    <row r="649" spans="1:8" ht="15.75">
      <c r="A649" s="48"/>
      <c r="B649" s="6" t="s">
        <v>2</v>
      </c>
      <c r="C649" s="7"/>
      <c r="G649" s="10"/>
      <c r="H649" s="10"/>
    </row>
    <row r="650" spans="1:8" ht="15.75">
      <c r="A650" s="48"/>
      <c r="B650" s="6" t="s">
        <v>3</v>
      </c>
      <c r="C650" s="7"/>
      <c r="G650" s="11"/>
      <c r="H650" s="11"/>
    </row>
    <row r="651" spans="1:8" ht="15.75" thickBot="1">
      <c r="A651" s="48"/>
    </row>
    <row r="652" spans="1:8" ht="89.25">
      <c r="A652" s="48"/>
      <c r="B652" s="78" t="s">
        <v>4</v>
      </c>
      <c r="C652" s="79" t="s">
        <v>5</v>
      </c>
      <c r="D652" s="79" t="s">
        <v>6</v>
      </c>
      <c r="E652" s="12" t="s">
        <v>7</v>
      </c>
      <c r="F652" s="79" t="s">
        <v>8</v>
      </c>
      <c r="G652" s="80" t="s">
        <v>9</v>
      </c>
      <c r="H652" s="81"/>
    </row>
    <row r="653" spans="1:8" ht="15.75" thickBot="1">
      <c r="A653" s="48"/>
      <c r="B653" s="82"/>
      <c r="C653" s="83"/>
      <c r="D653" s="83"/>
      <c r="E653" s="13" t="s">
        <v>10</v>
      </c>
      <c r="F653" s="83"/>
      <c r="G653" s="14" t="s">
        <v>11</v>
      </c>
      <c r="H653" s="15" t="s">
        <v>12</v>
      </c>
    </row>
    <row r="654" spans="1:8">
      <c r="A654" s="48"/>
      <c r="B654" s="84"/>
      <c r="C654" s="23">
        <v>41425</v>
      </c>
      <c r="D654" s="24" t="s">
        <v>18</v>
      </c>
      <c r="E654" s="31">
        <v>1212</v>
      </c>
      <c r="F654" s="24" t="str">
        <f>VLOOKUP(E654,[1]PCGE!$B$3:$C$1767,2,0)</f>
        <v>EMITIDAS EN CARTERA</v>
      </c>
      <c r="G654" s="34">
        <f>+[1]RESUMEN!E8</f>
        <v>540501.64</v>
      </c>
      <c r="H654" s="35"/>
    </row>
    <row r="655" spans="1:8">
      <c r="A655" s="48"/>
      <c r="B655" s="84"/>
      <c r="C655" s="23">
        <v>41425</v>
      </c>
      <c r="D655" s="24" t="s">
        <v>18</v>
      </c>
      <c r="E655" s="31">
        <v>7041</v>
      </c>
      <c r="F655" s="24" t="str">
        <f>VLOOKUP(E655,[1]PCGE!$B$3:$C$1767,2,0)</f>
        <v>TERCEROS</v>
      </c>
      <c r="G655" s="34"/>
      <c r="H655" s="35">
        <f>+G654</f>
        <v>540501.64</v>
      </c>
    </row>
    <row r="656" spans="1:8">
      <c r="A656" s="48"/>
      <c r="B656" s="84"/>
      <c r="C656" s="23">
        <v>41425</v>
      </c>
      <c r="D656" s="24" t="s">
        <v>20</v>
      </c>
      <c r="E656" s="31">
        <v>1011</v>
      </c>
      <c r="F656" s="24" t="str">
        <f>VLOOKUP(E656,[1]PCGE!$B$3:$C$1767,2,0)</f>
        <v>CAJA</v>
      </c>
      <c r="G656" s="34">
        <f>+G654</f>
        <v>540501.64</v>
      </c>
      <c r="H656" s="35"/>
    </row>
    <row r="657" spans="1:8">
      <c r="A657" s="48"/>
      <c r="B657" s="84"/>
      <c r="C657" s="23">
        <v>41425</v>
      </c>
      <c r="D657" s="24" t="s">
        <v>20</v>
      </c>
      <c r="E657" s="31">
        <v>1212</v>
      </c>
      <c r="F657" s="24" t="str">
        <f>VLOOKUP(E657,[1]PCGE!$B$3:$C$1767,2,0)</f>
        <v>EMITIDAS EN CARTERA</v>
      </c>
      <c r="G657" s="34"/>
      <c r="H657" s="35">
        <f>+G656</f>
        <v>540501.64</v>
      </c>
    </row>
    <row r="658" spans="1:8">
      <c r="A658" s="48"/>
      <c r="B658" s="84"/>
      <c r="C658" s="23">
        <v>41425</v>
      </c>
      <c r="D658" s="24" t="s">
        <v>21</v>
      </c>
      <c r="E658" s="36">
        <v>3351</v>
      </c>
      <c r="F658" s="24" t="str">
        <f>VLOOKUP(E658,[1]PCGE!$B$3:$C$1767,2,0)</f>
        <v>MUEBLES</v>
      </c>
      <c r="G658" s="37">
        <f>+[1]RESUMEN!R39+[1]RESUMEN!T39</f>
        <v>345</v>
      </c>
      <c r="H658" s="38"/>
    </row>
    <row r="659" spans="1:8">
      <c r="A659" s="48"/>
      <c r="B659" s="84"/>
      <c r="C659" s="23">
        <v>41425</v>
      </c>
      <c r="D659" s="24" t="s">
        <v>21</v>
      </c>
      <c r="E659" s="36">
        <v>3361</v>
      </c>
      <c r="F659" s="24" t="str">
        <f>VLOOKUP(E659,[1]PCGE!$B$3:$C$1767,2,0)</f>
        <v>EQUIPO PARA PROCESAMIENTO DE INFORMACIÓN (DE CÓMPUTO)</v>
      </c>
      <c r="G659" s="37">
        <f>+[1]RESUMEN!R40+[1]RESUMEN!T40</f>
        <v>1720</v>
      </c>
      <c r="H659" s="38"/>
    </row>
    <row r="660" spans="1:8">
      <c r="A660" s="48"/>
      <c r="B660" s="84"/>
      <c r="C660" s="23">
        <v>41425</v>
      </c>
      <c r="D660" s="24" t="s">
        <v>21</v>
      </c>
      <c r="E660" s="36">
        <v>3369</v>
      </c>
      <c r="F660" s="24" t="str">
        <f>VLOOKUP(E660,[1]PCGE!$B$3:$C$1767,2,0)</f>
        <v>OTROS EQUIPOS</v>
      </c>
      <c r="G660" s="37">
        <f>+[1]RESUMEN!R41+[1]RESUMEN!T41</f>
        <v>13570.2</v>
      </c>
      <c r="H660" s="38"/>
    </row>
    <row r="661" spans="1:8">
      <c r="A661" s="48"/>
      <c r="B661" s="84"/>
      <c r="C661" s="23">
        <v>41425</v>
      </c>
      <c r="D661" s="24" t="s">
        <v>21</v>
      </c>
      <c r="E661" s="36">
        <v>6032</v>
      </c>
      <c r="F661" s="24" t="str">
        <f>VLOOKUP(E661,[1]PCGE!$B$3:$C$1767,2,0)</f>
        <v>SUMINISTROS</v>
      </c>
      <c r="G661" s="37">
        <f>+[1]RESUMEN!R42+[1]RESUMEN!T42</f>
        <v>53688.29</v>
      </c>
      <c r="H661" s="38"/>
    </row>
    <row r="662" spans="1:8">
      <c r="A662" s="48"/>
      <c r="B662" s="84"/>
      <c r="C662" s="23">
        <v>41425</v>
      </c>
      <c r="D662" s="24" t="s">
        <v>21</v>
      </c>
      <c r="E662" s="36">
        <v>63111</v>
      </c>
      <c r="F662" s="24" t="str">
        <f>VLOOKUP(E662,[1]PCGE!$B$3:$C$1767,2,0)</f>
        <v>DE CARGA</v>
      </c>
      <c r="G662" s="37">
        <f>+[1]RESUMEN!R43+[1]RESUMEN!T43</f>
        <v>2014.36</v>
      </c>
      <c r="H662" s="38"/>
    </row>
    <row r="663" spans="1:8">
      <c r="A663" s="48"/>
      <c r="B663" s="84"/>
      <c r="C663" s="23">
        <v>41425</v>
      </c>
      <c r="D663" s="24" t="s">
        <v>21</v>
      </c>
      <c r="E663" s="36">
        <v>63112</v>
      </c>
      <c r="F663" s="24" t="str">
        <f>VLOOKUP(E663,[1]PCGE!$B$3:$C$1767,2,0)</f>
        <v>DE PASAJEROS</v>
      </c>
      <c r="G663" s="37">
        <f>+[1]RESUMEN!R44+[1]RESUMEN!T44</f>
        <v>3029.5</v>
      </c>
      <c r="H663" s="38"/>
    </row>
    <row r="664" spans="1:8">
      <c r="A664" s="48"/>
      <c r="B664" s="84"/>
      <c r="C664" s="23">
        <v>41425</v>
      </c>
      <c r="D664" s="24" t="s">
        <v>21</v>
      </c>
      <c r="E664" s="36">
        <v>6312</v>
      </c>
      <c r="F664" s="24" t="str">
        <f>VLOOKUP(E664,[1]PCGE!$B$3:$C$1767,2,0)</f>
        <v>CORREOS</v>
      </c>
      <c r="G664" s="37">
        <f>+[1]RESUMEN!R45+[1]RESUMEN!T45</f>
        <v>29</v>
      </c>
      <c r="H664" s="38"/>
    </row>
    <row r="665" spans="1:8">
      <c r="A665" s="48"/>
      <c r="B665" s="84"/>
      <c r="C665" s="23">
        <v>41425</v>
      </c>
      <c r="D665" s="24" t="s">
        <v>21</v>
      </c>
      <c r="E665" s="36">
        <v>6314</v>
      </c>
      <c r="F665" s="24" t="str">
        <f>VLOOKUP(E665,[1]PCGE!$B$3:$C$1767,2,0)</f>
        <v>ALIMENTACIÓN</v>
      </c>
      <c r="G665" s="37">
        <f>+[1]RESUMEN!R46+[1]RESUMEN!T46</f>
        <v>2449.8000000000002</v>
      </c>
      <c r="H665" s="38"/>
    </row>
    <row r="666" spans="1:8">
      <c r="A666" s="48"/>
      <c r="B666" s="84"/>
      <c r="C666" s="23">
        <v>41425</v>
      </c>
      <c r="D666" s="24" t="s">
        <v>21</v>
      </c>
      <c r="E666" s="36">
        <v>6322</v>
      </c>
      <c r="F666" s="24" t="str">
        <f>VLOOKUP(E666,[1]PCGE!$B$3:$C$1767,2,0)</f>
        <v>LEGAL Y TRIBUTARIA</v>
      </c>
      <c r="G666" s="37">
        <f>+[1]RESUMEN!R47+[1]RESUMEN!T47</f>
        <v>42</v>
      </c>
      <c r="H666" s="38"/>
    </row>
    <row r="667" spans="1:8">
      <c r="A667" s="48"/>
      <c r="B667" s="84"/>
      <c r="C667" s="23">
        <v>41425</v>
      </c>
      <c r="D667" s="24" t="s">
        <v>21</v>
      </c>
      <c r="E667" s="36">
        <v>6323</v>
      </c>
      <c r="F667" s="24" t="str">
        <f>VLOOKUP(E667,[1]PCGE!$B$3:$C$1767,2,0)</f>
        <v xml:space="preserve">AUDITORIA Y CONTABLE </v>
      </c>
      <c r="G667" s="37">
        <f>+[1]RESUMEN!R48+[1]RESUMEN!T48</f>
        <v>2000</v>
      </c>
      <c r="H667" s="38"/>
    </row>
    <row r="668" spans="1:8">
      <c r="A668" s="48"/>
      <c r="B668" s="84"/>
      <c r="C668" s="23">
        <v>41425</v>
      </c>
      <c r="D668" s="24" t="s">
        <v>21</v>
      </c>
      <c r="E668" s="36">
        <v>6393</v>
      </c>
      <c r="F668" s="24" t="str">
        <f>VLOOKUP(E668,[1]PCGE!$B$3:$C$1767,2,0)</f>
        <v>OTROS SERVICIOS PRESTADOS POR TERCEROS</v>
      </c>
      <c r="G668" s="37">
        <f>+[1]RESUMEN!R50+[1]RESUMEN!T50+[1]RESUMEN!R49+[1]RESUMEN!T49</f>
        <v>125175.72</v>
      </c>
      <c r="H668" s="35"/>
    </row>
    <row r="669" spans="1:8">
      <c r="A669" s="48"/>
      <c r="B669" s="84"/>
      <c r="C669" s="23">
        <v>41425</v>
      </c>
      <c r="D669" s="24" t="s">
        <v>21</v>
      </c>
      <c r="E669" s="36">
        <v>6331</v>
      </c>
      <c r="F669" s="24" t="str">
        <f>VLOOKUP(E669,[1]PCGE!$B$3:$C$1767,2,0)</f>
        <v>PRODUCCIÓN ENCARGADA A TERCEROS</v>
      </c>
      <c r="G669" s="37">
        <f>+[1]RESUMEN!R51+[1]RESUMEN!T51</f>
        <v>10159.82</v>
      </c>
      <c r="H669" s="35"/>
    </row>
    <row r="670" spans="1:8">
      <c r="A670" s="48"/>
      <c r="B670" s="84"/>
      <c r="C670" s="23">
        <v>41425</v>
      </c>
      <c r="D670" s="24" t="s">
        <v>21</v>
      </c>
      <c r="E670" s="36">
        <v>6343</v>
      </c>
      <c r="F670" s="24" t="str">
        <f>VLOOKUP(E670,[1]PCGE!$B$3:$C$1767,2,0)</f>
        <v>INMUEBLES, MAQUINARIA Y EQUIPO</v>
      </c>
      <c r="G670" s="37">
        <f>+[1]RESUMEN!R52+[1]RESUMEN!T52</f>
        <v>3541</v>
      </c>
      <c r="H670" s="33"/>
    </row>
    <row r="671" spans="1:8">
      <c r="A671" s="48"/>
      <c r="B671" s="84"/>
      <c r="C671" s="23">
        <v>41425</v>
      </c>
      <c r="D671" s="24" t="s">
        <v>21</v>
      </c>
      <c r="E671" s="36">
        <v>6352</v>
      </c>
      <c r="F671" s="24" t="str">
        <f>VLOOKUP(E671,[1]PCGE!$B$3:$C$1767,2,0)</f>
        <v>EDIFICACIONES</v>
      </c>
      <c r="G671" s="37">
        <f>+[1]RESUMEN!R53+[1]RESUMEN!T53</f>
        <v>39441</v>
      </c>
      <c r="H671" s="33"/>
    </row>
    <row r="672" spans="1:8">
      <c r="A672" s="48"/>
      <c r="B672" s="84"/>
      <c r="C672" s="23">
        <v>41425</v>
      </c>
      <c r="D672" s="24" t="s">
        <v>21</v>
      </c>
      <c r="E672" s="36">
        <v>6361</v>
      </c>
      <c r="F672" s="24" t="str">
        <f>VLOOKUP(E672,[1]PCGE!$B$3:$C$1767,2,0)</f>
        <v>ENERGÍA ELÉCTRICA</v>
      </c>
      <c r="G672" s="37">
        <f>+[1]RESUMEN!R54+[1]RESUMEN!T54</f>
        <v>16472</v>
      </c>
      <c r="H672" s="33"/>
    </row>
    <row r="673" spans="1:8">
      <c r="A673" s="48"/>
      <c r="B673" s="84"/>
      <c r="C673" s="23">
        <v>41425</v>
      </c>
      <c r="D673" s="24" t="s">
        <v>21</v>
      </c>
      <c r="E673" s="36">
        <v>6364</v>
      </c>
      <c r="F673" s="24" t="str">
        <f>VLOOKUP(E673,[1]PCGE!$B$3:$C$1767,2,0)</f>
        <v>TELÉFONO</v>
      </c>
      <c r="G673" s="37">
        <f>+[1]RESUMEN!R55+[1]RESUMEN!T55</f>
        <v>2829.53</v>
      </c>
      <c r="H673" s="33"/>
    </row>
    <row r="674" spans="1:8">
      <c r="A674" s="48"/>
      <c r="B674" s="84"/>
      <c r="C674" s="23">
        <v>41425</v>
      </c>
      <c r="D674" s="24" t="s">
        <v>21</v>
      </c>
      <c r="E674" s="36">
        <v>6371</v>
      </c>
      <c r="F674" s="24" t="str">
        <f>VLOOKUP(E674,[1]PCGE!$B$3:$C$1767,2,0)</f>
        <v xml:space="preserve">PUBLICIDAD  </v>
      </c>
      <c r="G674" s="37">
        <f>+[1]RESUMEN!R56+[1]RESUMEN!T56</f>
        <v>1026</v>
      </c>
      <c r="H674" s="33"/>
    </row>
    <row r="675" spans="1:8">
      <c r="A675" s="48"/>
      <c r="B675" s="84"/>
      <c r="C675" s="23">
        <v>41425</v>
      </c>
      <c r="D675" s="24" t="s">
        <v>21</v>
      </c>
      <c r="E675" s="36">
        <v>6372</v>
      </c>
      <c r="F675" s="24" t="str">
        <f>VLOOKUP(E675,[1]PCGE!$B$3:$C$1767,2,0)</f>
        <v xml:space="preserve">PUBLICACIONES </v>
      </c>
      <c r="G675" s="37">
        <f>+[1]RESUMEN!R57+[1]RESUMEN!T57</f>
        <v>190</v>
      </c>
      <c r="H675" s="33"/>
    </row>
    <row r="676" spans="1:8">
      <c r="A676" s="48"/>
      <c r="B676" s="84"/>
      <c r="C676" s="23">
        <v>41425</v>
      </c>
      <c r="D676" s="24" t="s">
        <v>21</v>
      </c>
      <c r="E676" s="36">
        <v>6381</v>
      </c>
      <c r="F676" s="24" t="str">
        <f>VLOOKUP(E676,[1]PCGE!$B$3:$C$1767,2,0)</f>
        <v>SERVICIOS DE CONTRATISTAS</v>
      </c>
      <c r="G676" s="37">
        <f>+[1]RESUMEN!R58+[1]RESUMEN!T58</f>
        <v>5000</v>
      </c>
      <c r="H676" s="33"/>
    </row>
    <row r="677" spans="1:8">
      <c r="A677" s="48"/>
      <c r="B677" s="84"/>
      <c r="C677" s="23">
        <v>41425</v>
      </c>
      <c r="D677" s="24" t="s">
        <v>21</v>
      </c>
      <c r="E677" s="36">
        <v>6511</v>
      </c>
      <c r="F677" s="24" t="str">
        <f>VLOOKUP(E677,[1]PCGE!$B$3:$C$1767,2,0)</f>
        <v>SEGUROS</v>
      </c>
      <c r="G677" s="37">
        <f>+[1]RESUMEN!R59+[1]RESUMEN!T59</f>
        <v>465.27</v>
      </c>
      <c r="H677" s="33"/>
    </row>
    <row r="678" spans="1:8">
      <c r="A678" s="48"/>
      <c r="B678" s="58"/>
      <c r="C678" s="23">
        <v>41425</v>
      </c>
      <c r="D678" s="24" t="s">
        <v>21</v>
      </c>
      <c r="E678" s="36">
        <v>6561</v>
      </c>
      <c r="F678" s="24" t="str">
        <f>VLOOKUP(E678,[1]PCGE!$B$3:$C$1767,2,0)</f>
        <v>SUMINISTROS</v>
      </c>
      <c r="G678" s="37">
        <f>+[1]RESUMEN!R60+[1]RESUMEN!T60</f>
        <v>12615.970000000001</v>
      </c>
      <c r="H678" s="33"/>
    </row>
    <row r="679" spans="1:8">
      <c r="A679" s="48"/>
      <c r="B679" s="58"/>
      <c r="C679" s="23">
        <v>41425</v>
      </c>
      <c r="D679" s="24" t="s">
        <v>21</v>
      </c>
      <c r="E679" s="36">
        <v>6593</v>
      </c>
      <c r="F679" s="24" t="str">
        <f>VLOOKUP(E679,[1]PCGE!$B$3:$C$1767,2,0)</f>
        <v>OTROS GASTOS DE GESTIÓN</v>
      </c>
      <c r="G679" s="37">
        <f>+[1]RESUMEN!R61+[1]RESUMEN!T61</f>
        <v>603.88</v>
      </c>
      <c r="H679" s="33"/>
    </row>
    <row r="680" spans="1:8">
      <c r="A680" s="48"/>
      <c r="B680" s="58"/>
      <c r="C680" s="23">
        <v>41425</v>
      </c>
      <c r="D680" s="24" t="s">
        <v>21</v>
      </c>
      <c r="E680" s="36">
        <v>6591</v>
      </c>
      <c r="F680" s="24" t="str">
        <f>VLOOKUP(E680,[1]PCGE!$B$3:$C$1767,2,0)</f>
        <v>DONACIONES</v>
      </c>
      <c r="G680" s="37">
        <f>+[1]RESUMEN!R62+[1]RESUMEN!T62</f>
        <v>150</v>
      </c>
      <c r="H680" s="33"/>
    </row>
    <row r="681" spans="1:8">
      <c r="A681" s="48"/>
      <c r="B681" s="58"/>
      <c r="C681" s="23">
        <v>41425</v>
      </c>
      <c r="D681" s="24" t="s">
        <v>21</v>
      </c>
      <c r="E681" s="36">
        <v>4011</v>
      </c>
      <c r="F681" s="24" t="str">
        <f>VLOOKUP(E681,[1]PCGE!$B$3:$C$1767,2,0)</f>
        <v>IMPUESTO GENERAL A LAS VENTAS</v>
      </c>
      <c r="G681" s="53">
        <f>+[1]RESUMEN!S63</f>
        <v>35444.019999999997</v>
      </c>
      <c r="H681" s="33"/>
    </row>
    <row r="682" spans="1:8">
      <c r="A682" s="48"/>
      <c r="B682" s="58"/>
      <c r="C682" s="23">
        <v>41425</v>
      </c>
      <c r="D682" s="24" t="s">
        <v>21</v>
      </c>
      <c r="E682" s="36">
        <v>4212</v>
      </c>
      <c r="F682" s="24" t="str">
        <f>VLOOKUP(E682,[1]PCGE!$B$3:$C$1767,2,0)</f>
        <v>EMITIDAS</v>
      </c>
      <c r="G682" s="64"/>
      <c r="H682" s="65">
        <f>SUM(G658:G682)</f>
        <v>332002.3600000001</v>
      </c>
    </row>
    <row r="683" spans="1:8">
      <c r="A683" s="48"/>
      <c r="B683" s="84"/>
      <c r="C683" s="23">
        <v>41425</v>
      </c>
      <c r="D683" s="24" t="s">
        <v>23</v>
      </c>
      <c r="E683" s="36">
        <v>3369</v>
      </c>
      <c r="F683" s="24" t="str">
        <f>VLOOKUP(E683,[1]PCGE!$B$3:$C$1767,2,0)</f>
        <v>OTROS EQUIPOS</v>
      </c>
      <c r="G683" s="37">
        <f>+[1]RESUMEN!S41</f>
        <v>2221.2399999999998</v>
      </c>
      <c r="H683" s="51"/>
    </row>
    <row r="684" spans="1:8">
      <c r="A684" s="48"/>
      <c r="B684" s="84"/>
      <c r="C684" s="23">
        <v>41425</v>
      </c>
      <c r="D684" s="24" t="s">
        <v>23</v>
      </c>
      <c r="E684" s="36">
        <v>6032</v>
      </c>
      <c r="F684" s="24" t="str">
        <f>VLOOKUP(E684,[1]PCGE!$B$3:$C$1767,2,0)</f>
        <v>SUMINISTROS</v>
      </c>
      <c r="G684" s="37">
        <f>+[1]RESUMEN!S42</f>
        <v>9663.89</v>
      </c>
      <c r="H684" s="51"/>
    </row>
    <row r="685" spans="1:8">
      <c r="A685" s="48"/>
      <c r="B685" s="84"/>
      <c r="C685" s="23">
        <v>41425</v>
      </c>
      <c r="D685" s="24" t="s">
        <v>23</v>
      </c>
      <c r="E685" s="36">
        <v>63111</v>
      </c>
      <c r="F685" s="24" t="str">
        <f>VLOOKUP(E685,[1]PCGE!$B$3:$C$1767,2,0)</f>
        <v>DE CARGA</v>
      </c>
      <c r="G685" s="37">
        <f>+[1]RESUMEN!S43</f>
        <v>349.63</v>
      </c>
      <c r="H685" s="51"/>
    </row>
    <row r="686" spans="1:8">
      <c r="A686" s="48"/>
      <c r="B686" s="84"/>
      <c r="C686" s="23">
        <v>41425</v>
      </c>
      <c r="D686" s="24" t="s">
        <v>23</v>
      </c>
      <c r="E686" s="41">
        <v>6393</v>
      </c>
      <c r="F686" s="24" t="str">
        <f>VLOOKUP(E686,[1]PCGE!$B$3:$C$1767,2,0)</f>
        <v>OTROS SERVICIOS PRESTADOS POR TERCEROS</v>
      </c>
      <c r="G686" s="37">
        <f>+[1]RESUMEN!S49</f>
        <v>75.599999999999994</v>
      </c>
      <c r="H686" s="51"/>
    </row>
    <row r="687" spans="1:8">
      <c r="A687" s="48"/>
      <c r="B687" s="84"/>
      <c r="C687" s="23">
        <v>41425</v>
      </c>
      <c r="D687" s="24" t="s">
        <v>23</v>
      </c>
      <c r="E687" s="36">
        <v>6364</v>
      </c>
      <c r="F687" s="24" t="str">
        <f>VLOOKUP(E687,[1]PCGE!$B$3:$C$1767,2,0)</f>
        <v>TELÉFONO</v>
      </c>
      <c r="G687" s="37">
        <f>+[1]RESUMEN!S55</f>
        <v>509.31</v>
      </c>
      <c r="H687" s="51"/>
    </row>
    <row r="688" spans="1:8">
      <c r="A688" s="48"/>
      <c r="B688" s="84"/>
      <c r="C688" s="23">
        <v>41425</v>
      </c>
      <c r="D688" s="24" t="s">
        <v>23</v>
      </c>
      <c r="E688" s="36">
        <v>6372</v>
      </c>
      <c r="F688" s="24" t="str">
        <f>VLOOKUP(E688,[1]PCGE!$B$3:$C$1767,2,0)</f>
        <v xml:space="preserve">PUBLICACIONES </v>
      </c>
      <c r="G688" s="37">
        <f>+[1]RESUMEN!S57</f>
        <v>34.200000000000003</v>
      </c>
      <c r="H688" s="51"/>
    </row>
    <row r="689" spans="1:8">
      <c r="A689" s="48"/>
      <c r="B689" s="84"/>
      <c r="C689" s="23">
        <v>41425</v>
      </c>
      <c r="D689" s="24" t="s">
        <v>23</v>
      </c>
      <c r="E689" s="36">
        <v>6511</v>
      </c>
      <c r="F689" s="24" t="str">
        <f>VLOOKUP(E689,[1]PCGE!$B$3:$C$1767,2,0)</f>
        <v>SEGUROS</v>
      </c>
      <c r="G689" s="37">
        <f>+[1]RESUMEN!S59</f>
        <v>83.75</v>
      </c>
      <c r="H689" s="51"/>
    </row>
    <row r="690" spans="1:8">
      <c r="A690" s="48"/>
      <c r="B690" s="84"/>
      <c r="C690" s="23">
        <v>41425</v>
      </c>
      <c r="D690" s="24" t="s">
        <v>23</v>
      </c>
      <c r="E690" s="36">
        <v>6561</v>
      </c>
      <c r="F690" s="24" t="str">
        <f>VLOOKUP(E690,[1]PCGE!$B$3:$C$1767,2,0)</f>
        <v>SUMINISTROS</v>
      </c>
      <c r="G690" s="37">
        <f>+[1]RESUMEN!S60</f>
        <v>45.46</v>
      </c>
      <c r="H690" s="51"/>
    </row>
    <row r="691" spans="1:8">
      <c r="A691" s="48"/>
      <c r="B691" s="84"/>
      <c r="C691" s="23">
        <v>41425</v>
      </c>
      <c r="D691" s="24" t="s">
        <v>23</v>
      </c>
      <c r="E691" s="36">
        <v>6593</v>
      </c>
      <c r="F691" s="24" t="str">
        <f>VLOOKUP(E691,[1]PCGE!$B$3:$C$1767,2,0)</f>
        <v>OTROS GASTOS DE GESTIÓN</v>
      </c>
      <c r="G691" s="37">
        <f>+[1]RESUMEN!S61</f>
        <v>3.94</v>
      </c>
      <c r="H691" s="51"/>
    </row>
    <row r="692" spans="1:8">
      <c r="A692" s="48"/>
      <c r="B692" s="84"/>
      <c r="C692" s="23">
        <v>41425</v>
      </c>
      <c r="D692" s="24" t="s">
        <v>23</v>
      </c>
      <c r="E692" s="43">
        <v>4011</v>
      </c>
      <c r="F692" s="24" t="str">
        <f>VLOOKUP(E692,[1]PCGE!$B$3:$C$1767,2,0)</f>
        <v>IMPUESTO GENERAL A LAS VENTAS</v>
      </c>
      <c r="G692" s="34"/>
      <c r="H692" s="33">
        <f>SUM(G683:G691)</f>
        <v>12987.019999999999</v>
      </c>
    </row>
    <row r="693" spans="1:8">
      <c r="A693" s="48"/>
      <c r="B693" s="84"/>
      <c r="C693" s="23">
        <v>41425</v>
      </c>
      <c r="D693" s="24" t="s">
        <v>24</v>
      </c>
      <c r="E693" s="43">
        <v>2524</v>
      </c>
      <c r="F693" s="24" t="str">
        <f>VLOOKUP(E693,[1]PCGE!$B$3:$C$1767,2,0)</f>
        <v>OTROS SUMINISTROS</v>
      </c>
      <c r="G693" s="34">
        <f>+G661+G684</f>
        <v>63352.18</v>
      </c>
      <c r="H693" s="33"/>
    </row>
    <row r="694" spans="1:8">
      <c r="A694" s="48"/>
      <c r="B694" s="84"/>
      <c r="C694" s="23">
        <v>41425</v>
      </c>
      <c r="D694" s="24" t="s">
        <v>24</v>
      </c>
      <c r="E694" s="43">
        <v>6132</v>
      </c>
      <c r="F694" s="24" t="str">
        <f>VLOOKUP(E694,[1]PCGE!$B$3:$C$1767,2,0)</f>
        <v>SUMINISTROS</v>
      </c>
      <c r="G694" s="34"/>
      <c r="H694" s="33">
        <f>+G693</f>
        <v>63352.18</v>
      </c>
    </row>
    <row r="695" spans="1:8">
      <c r="A695" s="48"/>
      <c r="B695" s="84"/>
      <c r="C695" s="23">
        <v>41425</v>
      </c>
      <c r="D695" s="24" t="s">
        <v>25</v>
      </c>
      <c r="E695" s="44">
        <v>94302</v>
      </c>
      <c r="F695" s="30" t="s">
        <v>37</v>
      </c>
      <c r="G695" s="104">
        <v>125175.72</v>
      </c>
      <c r="H695" s="102"/>
    </row>
    <row r="696" spans="1:8">
      <c r="A696" s="48"/>
      <c r="B696" s="84"/>
      <c r="C696" s="23">
        <v>41425</v>
      </c>
      <c r="D696" s="24" t="s">
        <v>25</v>
      </c>
      <c r="E696" s="44">
        <v>94303</v>
      </c>
      <c r="F696" s="30" t="s">
        <v>38</v>
      </c>
      <c r="G696" s="104">
        <v>2322</v>
      </c>
      <c r="H696" s="102"/>
    </row>
    <row r="697" spans="1:8">
      <c r="A697" s="48"/>
      <c r="B697" s="84"/>
      <c r="C697" s="23">
        <v>41425</v>
      </c>
      <c r="D697" s="24" t="s">
        <v>25</v>
      </c>
      <c r="E697" s="44">
        <v>94304</v>
      </c>
      <c r="F697" s="30" t="s">
        <v>39</v>
      </c>
      <c r="G697" s="104">
        <v>3029.5</v>
      </c>
      <c r="H697" s="102"/>
    </row>
    <row r="698" spans="1:8">
      <c r="A698" s="48"/>
      <c r="B698" s="84"/>
      <c r="C698" s="23">
        <v>41425</v>
      </c>
      <c r="D698" s="24" t="s">
        <v>25</v>
      </c>
      <c r="E698" s="44">
        <v>94305</v>
      </c>
      <c r="F698" s="30" t="s">
        <v>40</v>
      </c>
      <c r="G698" s="104">
        <v>29</v>
      </c>
      <c r="H698" s="102"/>
    </row>
    <row r="699" spans="1:8">
      <c r="A699" s="48"/>
      <c r="B699" s="84"/>
      <c r="C699" s="23">
        <v>41425</v>
      </c>
      <c r="D699" s="24" t="s">
        <v>25</v>
      </c>
      <c r="E699" s="44">
        <v>94307</v>
      </c>
      <c r="F699" s="30" t="s">
        <v>41</v>
      </c>
      <c r="G699" s="104">
        <v>2449.8000000000002</v>
      </c>
      <c r="H699" s="102"/>
    </row>
    <row r="700" spans="1:8">
      <c r="A700" s="48"/>
      <c r="B700" s="84"/>
      <c r="C700" s="23">
        <v>41425</v>
      </c>
      <c r="D700" s="24" t="s">
        <v>25</v>
      </c>
      <c r="E700" s="44">
        <v>94308</v>
      </c>
      <c r="F700" s="30" t="s">
        <v>42</v>
      </c>
      <c r="G700" s="104">
        <v>2000</v>
      </c>
      <c r="H700" s="102"/>
    </row>
    <row r="701" spans="1:8">
      <c r="A701" s="48"/>
      <c r="B701" s="84"/>
      <c r="C701" s="23">
        <v>41425</v>
      </c>
      <c r="D701" s="24" t="s">
        <v>25</v>
      </c>
      <c r="E701" s="44">
        <v>94309</v>
      </c>
      <c r="F701" s="30" t="s">
        <v>43</v>
      </c>
      <c r="G701" s="104">
        <v>5</v>
      </c>
      <c r="H701" s="102"/>
    </row>
    <row r="702" spans="1:8">
      <c r="A702" s="48"/>
      <c r="B702" s="84"/>
      <c r="C702" s="23">
        <v>41425</v>
      </c>
      <c r="D702" s="24" t="s">
        <v>25</v>
      </c>
      <c r="E702" s="44">
        <v>94310</v>
      </c>
      <c r="F702" s="30" t="s">
        <v>44</v>
      </c>
      <c r="G702" s="104">
        <v>2292.8200000000002</v>
      </c>
      <c r="H702" s="102"/>
    </row>
    <row r="703" spans="1:8">
      <c r="A703" s="48"/>
      <c r="B703" s="84"/>
      <c r="C703" s="23">
        <v>41425</v>
      </c>
      <c r="D703" s="24" t="s">
        <v>25</v>
      </c>
      <c r="E703" s="44">
        <v>94311</v>
      </c>
      <c r="F703" s="30" t="s">
        <v>45</v>
      </c>
      <c r="G703" s="104">
        <v>800</v>
      </c>
      <c r="H703" s="102"/>
    </row>
    <row r="704" spans="1:8">
      <c r="A704" s="48"/>
      <c r="B704" s="84"/>
      <c r="C704" s="23">
        <v>41425</v>
      </c>
      <c r="D704" s="24" t="s">
        <v>25</v>
      </c>
      <c r="E704" s="44">
        <v>94314</v>
      </c>
      <c r="F704" s="30" t="s">
        <v>48</v>
      </c>
      <c r="G704" s="104">
        <v>7067</v>
      </c>
      <c r="H704" s="102"/>
    </row>
    <row r="705" spans="1:8">
      <c r="A705" s="48"/>
      <c r="B705" s="84"/>
      <c r="C705" s="23">
        <v>41425</v>
      </c>
      <c r="D705" s="24" t="s">
        <v>25</v>
      </c>
      <c r="E705" s="44">
        <v>94315</v>
      </c>
      <c r="F705" s="30" t="s">
        <v>49</v>
      </c>
      <c r="G705" s="104">
        <v>80</v>
      </c>
      <c r="H705" s="102"/>
    </row>
    <row r="706" spans="1:8">
      <c r="A706" s="48"/>
      <c r="B706" s="84"/>
      <c r="C706" s="23">
        <v>41425</v>
      </c>
      <c r="D706" s="24" t="s">
        <v>25</v>
      </c>
      <c r="E706" s="44">
        <v>94316</v>
      </c>
      <c r="F706" s="30" t="s">
        <v>50</v>
      </c>
      <c r="G706" s="104">
        <v>3421</v>
      </c>
      <c r="H706" s="102"/>
    </row>
    <row r="707" spans="1:8">
      <c r="A707" s="48"/>
      <c r="B707" s="84"/>
      <c r="C707" s="23">
        <v>41425</v>
      </c>
      <c r="D707" s="24" t="s">
        <v>25</v>
      </c>
      <c r="E707" s="44">
        <v>94317</v>
      </c>
      <c r="F707" s="30" t="s">
        <v>51</v>
      </c>
      <c r="G707" s="104">
        <v>40</v>
      </c>
      <c r="H707" s="102"/>
    </row>
    <row r="708" spans="1:8">
      <c r="A708" s="48"/>
      <c r="B708" s="84"/>
      <c r="C708" s="23">
        <v>41425</v>
      </c>
      <c r="D708" s="24" t="s">
        <v>25</v>
      </c>
      <c r="E708" s="44">
        <v>94318</v>
      </c>
      <c r="F708" s="30" t="s">
        <v>75</v>
      </c>
      <c r="G708" s="104">
        <v>25000</v>
      </c>
      <c r="H708" s="102"/>
    </row>
    <row r="709" spans="1:8">
      <c r="A709" s="48"/>
      <c r="B709" s="84"/>
      <c r="C709" s="23">
        <v>41425</v>
      </c>
      <c r="D709" s="24" t="s">
        <v>25</v>
      </c>
      <c r="E709" s="44">
        <v>94319</v>
      </c>
      <c r="F709" s="30" t="s">
        <v>52</v>
      </c>
      <c r="G709" s="104">
        <v>14441</v>
      </c>
      <c r="H709" s="102"/>
    </row>
    <row r="710" spans="1:8">
      <c r="A710" s="48"/>
      <c r="B710" s="84"/>
      <c r="C710" s="23">
        <v>41425</v>
      </c>
      <c r="D710" s="24" t="s">
        <v>25</v>
      </c>
      <c r="E710" s="44">
        <v>94320</v>
      </c>
      <c r="F710" s="30" t="s">
        <v>78</v>
      </c>
      <c r="G710" s="104">
        <v>16472</v>
      </c>
      <c r="H710" s="102"/>
    </row>
    <row r="711" spans="1:8">
      <c r="A711" s="48"/>
      <c r="B711" s="84"/>
      <c r="C711" s="23">
        <v>41425</v>
      </c>
      <c r="D711" s="24" t="s">
        <v>25</v>
      </c>
      <c r="E711" s="44">
        <v>94322</v>
      </c>
      <c r="F711" s="30" t="s">
        <v>53</v>
      </c>
      <c r="G711" s="104">
        <v>3338.84</v>
      </c>
      <c r="H711" s="102"/>
    </row>
    <row r="712" spans="1:8">
      <c r="A712" s="48"/>
      <c r="B712" s="84"/>
      <c r="C712" s="23">
        <v>41425</v>
      </c>
      <c r="D712" s="24" t="s">
        <v>25</v>
      </c>
      <c r="E712" s="44">
        <v>94323</v>
      </c>
      <c r="F712" s="30" t="s">
        <v>54</v>
      </c>
      <c r="G712" s="104">
        <v>1250.2</v>
      </c>
      <c r="H712" s="102"/>
    </row>
    <row r="713" spans="1:8">
      <c r="A713" s="48"/>
      <c r="B713" s="84"/>
      <c r="C713" s="23">
        <v>41425</v>
      </c>
      <c r="D713" s="24" t="s">
        <v>25</v>
      </c>
      <c r="E713" s="44">
        <v>94325</v>
      </c>
      <c r="F713" s="30" t="s">
        <v>55</v>
      </c>
      <c r="G713" s="104">
        <v>549.02</v>
      </c>
      <c r="H713" s="102"/>
    </row>
    <row r="714" spans="1:8">
      <c r="A714" s="48"/>
      <c r="B714" s="84"/>
      <c r="C714" s="23">
        <v>41425</v>
      </c>
      <c r="D714" s="24" t="s">
        <v>25</v>
      </c>
      <c r="E714" s="44">
        <v>94329</v>
      </c>
      <c r="F714" s="30" t="s">
        <v>57</v>
      </c>
      <c r="G714" s="104">
        <v>2836.9</v>
      </c>
      <c r="H714" s="102"/>
    </row>
    <row r="715" spans="1:8">
      <c r="A715" s="48"/>
      <c r="B715" s="84"/>
      <c r="C715" s="23">
        <v>41425</v>
      </c>
      <c r="D715" s="24" t="s">
        <v>25</v>
      </c>
      <c r="E715" s="44">
        <v>94331</v>
      </c>
      <c r="F715" s="30" t="s">
        <v>59</v>
      </c>
      <c r="G715" s="104">
        <v>7053.43</v>
      </c>
      <c r="H715" s="102"/>
    </row>
    <row r="716" spans="1:8">
      <c r="A716" s="48"/>
      <c r="B716" s="84"/>
      <c r="C716" s="23">
        <v>41425</v>
      </c>
      <c r="D716" s="24" t="s">
        <v>25</v>
      </c>
      <c r="E716" s="44">
        <v>94332</v>
      </c>
      <c r="F716" s="30" t="s">
        <v>60</v>
      </c>
      <c r="G716" s="104">
        <v>2285.09</v>
      </c>
      <c r="H716" s="102"/>
    </row>
    <row r="717" spans="1:8">
      <c r="A717" s="48"/>
      <c r="B717" s="84"/>
      <c r="C717" s="23">
        <v>41425</v>
      </c>
      <c r="D717" s="24" t="s">
        <v>25</v>
      </c>
      <c r="E717" s="44">
        <v>94333</v>
      </c>
      <c r="F717" s="30" t="s">
        <v>61</v>
      </c>
      <c r="G717" s="104">
        <v>565</v>
      </c>
      <c r="H717" s="102"/>
    </row>
    <row r="718" spans="1:8">
      <c r="A718" s="48"/>
      <c r="B718" s="84"/>
      <c r="C718" s="23">
        <v>41425</v>
      </c>
      <c r="D718" s="24" t="s">
        <v>25</v>
      </c>
      <c r="E718" s="44">
        <v>94313</v>
      </c>
      <c r="F718" s="30" t="s">
        <v>47</v>
      </c>
      <c r="G718" s="104">
        <v>5000</v>
      </c>
      <c r="H718" s="102"/>
    </row>
    <row r="719" spans="1:8">
      <c r="A719" s="48"/>
      <c r="B719" s="84"/>
      <c r="C719" s="23">
        <v>41425</v>
      </c>
      <c r="D719" s="24" t="s">
        <v>25</v>
      </c>
      <c r="E719" s="44">
        <v>94335</v>
      </c>
      <c r="F719" s="30" t="s">
        <v>63</v>
      </c>
      <c r="G719" s="104">
        <v>150</v>
      </c>
      <c r="H719" s="102"/>
    </row>
    <row r="720" spans="1:8">
      <c r="A720" s="48"/>
      <c r="B720" s="84"/>
      <c r="C720" s="23">
        <v>41425</v>
      </c>
      <c r="D720" s="24" t="s">
        <v>25</v>
      </c>
      <c r="E720" s="44">
        <v>94337</v>
      </c>
      <c r="F720" s="30" t="s">
        <v>64</v>
      </c>
      <c r="G720" s="104">
        <v>607.82000000000005</v>
      </c>
      <c r="H720" s="102"/>
    </row>
    <row r="721" spans="1:8">
      <c r="A721" s="48"/>
      <c r="B721" s="84"/>
      <c r="C721" s="23">
        <v>41425</v>
      </c>
      <c r="D721" s="24" t="s">
        <v>25</v>
      </c>
      <c r="E721" s="43">
        <v>7911</v>
      </c>
      <c r="F721" s="24" t="str">
        <f>VLOOKUP(E721,[1]PCGE!$B$3:$C$3734,2,0)</f>
        <v>CARGAS IMPUTABLES A CUENTAS DE COSTOS Y GASTOS</v>
      </c>
      <c r="G721" s="34"/>
      <c r="H721" s="33">
        <f>SUM(G695:G720)</f>
        <v>228261.13999999998</v>
      </c>
    </row>
    <row r="722" spans="1:8">
      <c r="A722" s="48"/>
      <c r="B722" s="84"/>
      <c r="C722" s="23">
        <v>41425</v>
      </c>
      <c r="D722" s="24" t="s">
        <v>26</v>
      </c>
      <c r="E722" s="31">
        <v>6211</v>
      </c>
      <c r="F722" s="24" t="str">
        <f>VLOOKUP(E722,[1]PCGE!$B$3:$C$1767,2,0)</f>
        <v>SUELDOS Y SALARIOS</v>
      </c>
      <c r="G722" s="93">
        <f>+'[1]PLANILLAS-2013'!G194</f>
        <v>28563.499999999996</v>
      </c>
      <c r="H722" s="94"/>
    </row>
    <row r="723" spans="1:8">
      <c r="A723" s="48"/>
      <c r="B723" s="84"/>
      <c r="C723" s="23">
        <v>41425</v>
      </c>
      <c r="D723" s="24" t="s">
        <v>26</v>
      </c>
      <c r="E723" s="31">
        <v>6214</v>
      </c>
      <c r="F723" s="24" t="str">
        <f>VLOOKUP(E723,[1]PCGE!$B$3:$C$1767,2,0)</f>
        <v>GRATIFICACIONES</v>
      </c>
      <c r="G723" s="93">
        <f>+'[1]PLANILLAS-2013'!G195</f>
        <v>325.52</v>
      </c>
      <c r="H723" s="95"/>
    </row>
    <row r="724" spans="1:8">
      <c r="A724" s="48"/>
      <c r="B724" s="84"/>
      <c r="C724" s="23">
        <v>41425</v>
      </c>
      <c r="D724" s="24" t="s">
        <v>26</v>
      </c>
      <c r="E724" s="31">
        <v>6215</v>
      </c>
      <c r="F724" s="24" t="str">
        <f>VLOOKUP(E724,[1]PCGE!$B$3:$C$1767,2,0)</f>
        <v>VACACIONES</v>
      </c>
      <c r="G724" s="93">
        <f>+'[1]PLANILLAS-2013'!G196</f>
        <v>162.76</v>
      </c>
      <c r="H724" s="95"/>
    </row>
    <row r="725" spans="1:8">
      <c r="A725" s="48"/>
      <c r="B725" s="84"/>
      <c r="C725" s="23">
        <v>41425</v>
      </c>
      <c r="D725" s="24" t="s">
        <v>26</v>
      </c>
      <c r="E725" s="31">
        <v>6221</v>
      </c>
      <c r="F725" s="24" t="str">
        <f>VLOOKUP(E725,[1]PCGE!$B$3:$C$1767,2,0)</f>
        <v>OTRAS REMUNERACIONES</v>
      </c>
      <c r="G725" s="93">
        <f>+'[1]PLANILLAS-2013'!G197</f>
        <v>729.29679999999996</v>
      </c>
      <c r="H725" s="95"/>
    </row>
    <row r="726" spans="1:8">
      <c r="A726" s="48"/>
      <c r="B726" s="84"/>
      <c r="C726" s="23">
        <v>41425</v>
      </c>
      <c r="D726" s="24" t="s">
        <v>26</v>
      </c>
      <c r="E726" s="31">
        <v>6291</v>
      </c>
      <c r="F726" s="24" t="str">
        <f>VLOOKUP(E726,[1]PCGE!$B$3:$C$1767,2,0)</f>
        <v>COMPENSACIÓN POR TIEMPO DE SERVICIO</v>
      </c>
      <c r="G726" s="93">
        <f>+'[1]PLANILLAS-2013'!G198</f>
        <v>8915.9716666666682</v>
      </c>
      <c r="H726" s="95"/>
    </row>
    <row r="727" spans="1:8">
      <c r="A727" s="48"/>
      <c r="B727" s="84"/>
      <c r="C727" s="23">
        <v>41425</v>
      </c>
      <c r="D727" s="24" t="s">
        <v>26</v>
      </c>
      <c r="E727" s="31">
        <v>6271</v>
      </c>
      <c r="F727" s="24" t="str">
        <f>VLOOKUP(E727,[1]PCGE!$B$3:$C$1767,2,0)</f>
        <v>RÉGIMEN DE PRESTACIONES DE SALUD</v>
      </c>
      <c r="G727" s="93">
        <f>+'[1]PLANILLAS-2013'!G199</f>
        <v>2585.3634000000002</v>
      </c>
      <c r="H727" s="95"/>
    </row>
    <row r="728" spans="1:8">
      <c r="A728" s="48"/>
      <c r="B728" s="84"/>
      <c r="C728" s="23">
        <v>41425</v>
      </c>
      <c r="D728" s="24" t="s">
        <v>26</v>
      </c>
      <c r="E728" s="31">
        <v>6273</v>
      </c>
      <c r="F728" s="24" t="str">
        <f>VLOOKUP(E728,[1]PCGE!$B$3:$C$1767,2,0)</f>
        <v>SEGURO COMPLEMENTARIO DE TRABAJO DE RIESGO, ACCIDENTES DE TRABAJO Y ENFERMEDADES PROFESIONALES</v>
      </c>
      <c r="G728" s="93">
        <f>+'[1]PLANILLAS-2013'!G200</f>
        <v>23.573849999999997</v>
      </c>
      <c r="H728" s="95"/>
    </row>
    <row r="729" spans="1:8">
      <c r="A729" s="48"/>
      <c r="B729" s="84"/>
      <c r="C729" s="23">
        <v>41425</v>
      </c>
      <c r="D729" s="24" t="s">
        <v>26</v>
      </c>
      <c r="E729" s="31">
        <v>40173</v>
      </c>
      <c r="F729" s="24" t="str">
        <f>VLOOKUP(E729,[1]PCGE!$B$3:$C$1767,2,0)</f>
        <v>RENTA DE QUINTA CATEGORÍA</v>
      </c>
      <c r="G729" s="52"/>
      <c r="H729" s="103">
        <f>+'[1]PLANILLAS-2013'!H201</f>
        <v>1625.8200000000002</v>
      </c>
    </row>
    <row r="730" spans="1:8">
      <c r="A730" s="48"/>
      <c r="B730" s="84"/>
      <c r="C730" s="23">
        <v>41425</v>
      </c>
      <c r="D730" s="24" t="s">
        <v>26</v>
      </c>
      <c r="E730" s="31">
        <v>4031</v>
      </c>
      <c r="F730" s="24" t="str">
        <f>VLOOKUP(E730,[1]PCGE!$B$3:$C$1767,2,0)</f>
        <v>ESSALUD</v>
      </c>
      <c r="G730" s="52"/>
      <c r="H730" s="103">
        <f>+'[1]PLANILLAS-2013'!H202</f>
        <v>2585.3634000000002</v>
      </c>
    </row>
    <row r="731" spans="1:8">
      <c r="A731" s="48"/>
      <c r="B731" s="84"/>
      <c r="C731" s="23">
        <v>41425</v>
      </c>
      <c r="D731" s="24" t="s">
        <v>26</v>
      </c>
      <c r="E731" s="31">
        <v>4035</v>
      </c>
      <c r="F731" s="24" t="str">
        <f>VLOOKUP(E731,[1]PCGE!$B$3:$C$1767,2,0)</f>
        <v>SEGURO COMPLEMENTARIO DE TRABAJO DE RIESGO</v>
      </c>
      <c r="G731" s="52"/>
      <c r="H731" s="103">
        <f>+'[1]PLANILLAS-2013'!H203</f>
        <v>23.573849999999997</v>
      </c>
    </row>
    <row r="732" spans="1:8">
      <c r="A732" s="48"/>
      <c r="B732" s="84"/>
      <c r="C732" s="23">
        <v>41425</v>
      </c>
      <c r="D732" s="24" t="s">
        <v>26</v>
      </c>
      <c r="E732" s="31">
        <v>4039</v>
      </c>
      <c r="F732" s="24" t="str">
        <f>VLOOKUP(E732,[1]PCGE!$B$3:$C$1767,2,0)</f>
        <v>ESSALUD VIDA</v>
      </c>
      <c r="G732" s="52"/>
      <c r="H732" s="103">
        <f>+'[1]PLANILLAS-2013'!H204</f>
        <v>10</v>
      </c>
    </row>
    <row r="733" spans="1:8">
      <c r="A733" s="48"/>
      <c r="B733" s="84"/>
      <c r="C733" s="23">
        <v>41425</v>
      </c>
      <c r="D733" s="24" t="s">
        <v>26</v>
      </c>
      <c r="E733" s="31">
        <v>4071</v>
      </c>
      <c r="F733" s="24" t="str">
        <f>VLOOKUP(E733,[1]PCGE!$B$3:$C$1767,2,0)</f>
        <v>ADMINISTRADORAS DE FONDOS DE PENSIONES</v>
      </c>
      <c r="G733" s="52"/>
      <c r="H733" s="103">
        <f>+'[1]PLANILLAS-2013'!H205</f>
        <v>3756.2060020000004</v>
      </c>
    </row>
    <row r="734" spans="1:8">
      <c r="A734" s="48"/>
      <c r="B734" s="84"/>
      <c r="C734" s="23">
        <v>41425</v>
      </c>
      <c r="D734" s="24" t="s">
        <v>26</v>
      </c>
      <c r="E734" s="31">
        <v>4111</v>
      </c>
      <c r="F734" s="24" t="str">
        <f>VLOOKUP(E734,[1]PCGE!$B$3:$C$1767,2,0)</f>
        <v>SUELDOS Y SALARIOS POR PAGAR</v>
      </c>
      <c r="G734" s="52"/>
      <c r="H734" s="103">
        <f>+'[1]PLANILLAS-2013'!H206</f>
        <v>23192.51</v>
      </c>
    </row>
    <row r="735" spans="1:8">
      <c r="A735" s="48"/>
      <c r="B735" s="84"/>
      <c r="C735" s="23">
        <v>41425</v>
      </c>
      <c r="D735" s="24" t="s">
        <v>26</v>
      </c>
      <c r="E735" s="44">
        <v>4114</v>
      </c>
      <c r="F735" s="24" t="str">
        <f>VLOOKUP(E735,[1]PCGE!$B$3:$C$1767,2,0)</f>
        <v>GRATIFICACIONES POR PAGAR</v>
      </c>
      <c r="G735" s="52"/>
      <c r="H735" s="103">
        <f>+'[1]PLANILLAS-2013'!H207</f>
        <v>325.52</v>
      </c>
    </row>
    <row r="736" spans="1:8">
      <c r="A736" s="48"/>
      <c r="B736" s="84"/>
      <c r="C736" s="23">
        <v>41425</v>
      </c>
      <c r="D736" s="24" t="s">
        <v>26</v>
      </c>
      <c r="E736" s="44">
        <v>4115</v>
      </c>
      <c r="F736" s="24" t="str">
        <f>VLOOKUP(E736,[1]PCGE!$B$3:$C$1767,2,0)</f>
        <v>VACACIONES POR PAGAR</v>
      </c>
      <c r="G736" s="52"/>
      <c r="H736" s="103">
        <f>+'[1]PLANILLAS-2013'!H208</f>
        <v>141.72</v>
      </c>
    </row>
    <row r="737" spans="1:8">
      <c r="A737" s="48"/>
      <c r="B737" s="84"/>
      <c r="C737" s="23">
        <v>41425</v>
      </c>
      <c r="D737" s="24" t="s">
        <v>26</v>
      </c>
      <c r="E737" s="50">
        <v>4151</v>
      </c>
      <c r="F737" s="24" t="str">
        <f>VLOOKUP(E737,[1]PCGE!$B$3:$C$1767,2,0)</f>
        <v>COMPENSACIÓN POR TIEMPO DE SERVICIOS</v>
      </c>
      <c r="G737" s="52"/>
      <c r="H737" s="103">
        <f>+'[1]PLANILLAS-2013'!H209</f>
        <v>8915.9716666666682</v>
      </c>
    </row>
    <row r="738" spans="1:8">
      <c r="A738" s="48"/>
      <c r="B738" s="84"/>
      <c r="C738" s="23">
        <v>41425</v>
      </c>
      <c r="D738" s="24" t="s">
        <v>26</v>
      </c>
      <c r="E738" s="44">
        <v>4191</v>
      </c>
      <c r="F738" s="24" t="str">
        <f>VLOOKUP(E738,[1]PCGE!$B$3:$C$1767,2,0)</f>
        <v>OTRAS REMUNERACIONES Y PARTICIPACIONES POR PAGAR</v>
      </c>
      <c r="G738" s="52"/>
      <c r="H738" s="103">
        <f>+'[1]PLANILLAS-2013'!H210</f>
        <v>729.29679999999996</v>
      </c>
    </row>
    <row r="739" spans="1:8">
      <c r="A739" s="48"/>
      <c r="B739" s="84"/>
      <c r="C739" s="23">
        <v>41425</v>
      </c>
      <c r="D739" s="24" t="s">
        <v>25</v>
      </c>
      <c r="E739" s="44">
        <v>94401</v>
      </c>
      <c r="F739" s="24" t="str">
        <f>VLOOKUP(E739,[1]PCGE!$B$3:$C$3734,2,0)</f>
        <v>GASTOS POR SUELDOS Y SALARIOS</v>
      </c>
      <c r="G739" s="46">
        <f>+G722+G723+G724+G725</f>
        <v>29781.076799999995</v>
      </c>
      <c r="H739" s="33"/>
    </row>
    <row r="740" spans="1:8">
      <c r="A740" s="48"/>
      <c r="B740" s="84"/>
      <c r="C740" s="23">
        <v>41425</v>
      </c>
      <c r="D740" s="24" t="s">
        <v>25</v>
      </c>
      <c r="E740" s="44">
        <v>94404</v>
      </c>
      <c r="F740" s="24" t="str">
        <f>VLOOKUP(E740,[1]PCGE!$B$3:$C$3734,2,0)</f>
        <v xml:space="preserve">GASTOS POR TRIBUTOS ,APORTES DE PENSIONES Y DE SALUD </v>
      </c>
      <c r="G740" s="46">
        <f>+G726+G727+G728</f>
        <v>11524.908916666669</v>
      </c>
      <c r="H740" s="51"/>
    </row>
    <row r="741" spans="1:8">
      <c r="A741" s="48"/>
      <c r="B741" s="84"/>
      <c r="C741" s="23">
        <v>41425</v>
      </c>
      <c r="D741" s="24" t="s">
        <v>25</v>
      </c>
      <c r="E741" s="31">
        <v>7911</v>
      </c>
      <c r="F741" s="24" t="str">
        <f>VLOOKUP(E741,[1]PCGE!$B$3:$C$3734,2,0)</f>
        <v>CARGAS IMPUTABLES A CUENTAS DE COSTOS Y GASTOS</v>
      </c>
      <c r="G741" s="32"/>
      <c r="H741" s="33">
        <f>SUM(G739:G740)</f>
        <v>41305.985716666662</v>
      </c>
    </row>
    <row r="742" spans="1:8">
      <c r="A742" s="48"/>
      <c r="B742" s="84"/>
      <c r="C742" s="23">
        <v>41425</v>
      </c>
      <c r="D742" s="24" t="s">
        <v>27</v>
      </c>
      <c r="E742" s="31">
        <v>6522</v>
      </c>
      <c r="F742" s="24" t="str">
        <f>VLOOKUP(E742,[1]PCGE!$B$3:$C$1767,2,0)</f>
        <v>REGALÍAS</v>
      </c>
      <c r="G742" s="105">
        <v>18368</v>
      </c>
      <c r="H742" s="35"/>
    </row>
    <row r="743" spans="1:8">
      <c r="A743" s="48"/>
      <c r="B743" s="84"/>
      <c r="C743" s="23">
        <v>41425</v>
      </c>
      <c r="D743" s="24" t="s">
        <v>27</v>
      </c>
      <c r="E743" s="31">
        <v>40184</v>
      </c>
      <c r="F743" s="24" t="str">
        <f>VLOOKUP(E743,[1]PCGE!$B$3:$C$1767,2,0)</f>
        <v>REGALÍAS</v>
      </c>
      <c r="G743" s="34"/>
      <c r="H743" s="35">
        <f>+G742*0.05</f>
        <v>918.40000000000009</v>
      </c>
    </row>
    <row r="744" spans="1:8">
      <c r="A744" s="48"/>
      <c r="B744" s="84"/>
      <c r="C744" s="23">
        <v>41425</v>
      </c>
      <c r="D744" s="24" t="s">
        <v>27</v>
      </c>
      <c r="E744" s="31">
        <v>4699</v>
      </c>
      <c r="F744" s="24" t="str">
        <f>VLOOKUP(E744,[1]PCGE!$B$3:$C$1767,2,0)</f>
        <v xml:space="preserve">OTRAS CUENTAS POR PAGAR </v>
      </c>
      <c r="G744" s="34"/>
      <c r="H744" s="35">
        <f>+G742-H743</f>
        <v>17449.599999999999</v>
      </c>
    </row>
    <row r="745" spans="1:8">
      <c r="A745" s="48"/>
      <c r="B745" s="84"/>
      <c r="C745" s="23">
        <v>41425</v>
      </c>
      <c r="D745" s="24" t="s">
        <v>25</v>
      </c>
      <c r="E745" s="31">
        <v>94324</v>
      </c>
      <c r="F745" s="24" t="str">
        <f>VLOOKUP(E745,[1]PCGE!$B$3:$C$3734,2,0)</f>
        <v>GASTOS DE REGALÍAS, PATENTES Y DERECHOS DE MARCA</v>
      </c>
      <c r="G745" s="32">
        <f>+G742</f>
        <v>18368</v>
      </c>
      <c r="H745" s="33"/>
    </row>
    <row r="746" spans="1:8">
      <c r="A746" s="48"/>
      <c r="B746" s="84"/>
      <c r="C746" s="23">
        <v>41425</v>
      </c>
      <c r="D746" s="24" t="s">
        <v>25</v>
      </c>
      <c r="E746" s="31">
        <v>7911</v>
      </c>
      <c r="F746" s="24" t="str">
        <f>VLOOKUP(E746,[1]PCGE!$B$3:$C$1767,2,0)</f>
        <v>CARGAS IMPUTABLES A CUENTAS DE COSTOS Y GASTOS</v>
      </c>
      <c r="G746" s="32"/>
      <c r="H746" s="33">
        <f>+G745</f>
        <v>18368</v>
      </c>
    </row>
    <row r="747" spans="1:8">
      <c r="A747" s="48"/>
      <c r="B747" s="84"/>
      <c r="C747" s="23">
        <v>41425</v>
      </c>
      <c r="D747" s="24" t="s">
        <v>28</v>
      </c>
      <c r="E747" s="31">
        <v>6322</v>
      </c>
      <c r="F747" s="24" t="str">
        <f>VLOOKUP(E747,[1]PCGE!$B$3:$C$1767,2,0)</f>
        <v>LEGAL Y TRIBUTARIA</v>
      </c>
      <c r="G747" s="32">
        <v>33</v>
      </c>
      <c r="H747" s="33"/>
    </row>
    <row r="748" spans="1:8">
      <c r="A748" s="48"/>
      <c r="B748" s="84"/>
      <c r="C748" s="23">
        <v>41425</v>
      </c>
      <c r="D748" s="24" t="s">
        <v>28</v>
      </c>
      <c r="E748" s="31">
        <v>40172</v>
      </c>
      <c r="F748" s="24" t="str">
        <f>VLOOKUP(E748,[1]PCGE!$B$3:$C$1767,2,0)</f>
        <v>RENTA DE CUARTA CATEGORÍA</v>
      </c>
      <c r="G748" s="32"/>
      <c r="H748" s="33">
        <v>33</v>
      </c>
    </row>
    <row r="749" spans="1:8">
      <c r="A749" s="48"/>
      <c r="B749" s="84"/>
      <c r="C749" s="23">
        <v>41425</v>
      </c>
      <c r="D749" s="24" t="s">
        <v>25</v>
      </c>
      <c r="E749" s="44">
        <v>94309</v>
      </c>
      <c r="F749" s="24" t="str">
        <f>VLOOKUP(E749,[1]PCGE!$B$3:$C$3734,2,0)</f>
        <v>SERVIC. JURIDICOS Y NOTARIALES</v>
      </c>
      <c r="G749" s="32">
        <f>+G747</f>
        <v>33</v>
      </c>
      <c r="H749" s="33"/>
    </row>
    <row r="750" spans="1:8">
      <c r="A750" s="48"/>
      <c r="B750" s="84"/>
      <c r="C750" s="23">
        <v>41425</v>
      </c>
      <c r="D750" s="24" t="s">
        <v>25</v>
      </c>
      <c r="E750" s="31">
        <v>7911</v>
      </c>
      <c r="F750" s="24" t="str">
        <f>VLOOKUP(E750,[1]PCGE!$B$3:$C$1767,2,0)</f>
        <v>CARGAS IMPUTABLES A CUENTAS DE COSTOS Y GASTOS</v>
      </c>
      <c r="G750" s="32"/>
      <c r="H750" s="61">
        <f>+G749</f>
        <v>33</v>
      </c>
    </row>
    <row r="751" spans="1:8">
      <c r="A751" s="48"/>
      <c r="B751" s="58"/>
      <c r="C751" s="23">
        <v>41425</v>
      </c>
      <c r="D751" s="24" t="s">
        <v>35</v>
      </c>
      <c r="E751" s="64">
        <v>1612</v>
      </c>
      <c r="F751" s="24" t="str">
        <f>VLOOKUP(E751,[1]PCGE!$B$3:$C$1767,2,0)</f>
        <v>SIN GARANTÍA</v>
      </c>
      <c r="G751" s="59">
        <v>18750</v>
      </c>
      <c r="H751" s="54"/>
    </row>
    <row r="752" spans="1:8">
      <c r="A752" s="48"/>
      <c r="B752" s="84"/>
      <c r="C752" s="23">
        <v>41425</v>
      </c>
      <c r="D752" s="24" t="s">
        <v>29</v>
      </c>
      <c r="E752" s="44">
        <v>40171</v>
      </c>
      <c r="F752" s="24" t="str">
        <f>VLOOKUP(E752,[1]PCGE!$B$3:$C$1767,2,0)</f>
        <v>RENTA DE TERCERA CATEGORÍA</v>
      </c>
      <c r="G752" s="32">
        <f>+[1]RESUMEN!N188+[1]RESUMEN!N189</f>
        <v>34755</v>
      </c>
      <c r="H752" s="33"/>
    </row>
    <row r="753" spans="1:8">
      <c r="A753" s="48"/>
      <c r="B753" s="84"/>
      <c r="C753" s="23">
        <v>41425</v>
      </c>
      <c r="D753" s="24" t="s">
        <v>29</v>
      </c>
      <c r="E753" s="44">
        <v>40172</v>
      </c>
      <c r="F753" s="24" t="str">
        <f>VLOOKUP(E753,[1]PCGE!$B$3:$C$1767,2,0)</f>
        <v>RENTA DE CUARTA CATEGORÍA</v>
      </c>
      <c r="G753" s="32">
        <f>+[1]RESUMEN!N195</f>
        <v>33</v>
      </c>
      <c r="H753" s="33"/>
    </row>
    <row r="754" spans="1:8">
      <c r="A754" s="48"/>
      <c r="B754" s="84"/>
      <c r="C754" s="23">
        <v>41425</v>
      </c>
      <c r="D754" s="24" t="s">
        <v>29</v>
      </c>
      <c r="E754" s="44">
        <v>40173</v>
      </c>
      <c r="F754" s="24" t="str">
        <f>VLOOKUP(E754,[1]PCGE!$B$3:$C$1767,2,0)</f>
        <v>RENTA DE QUINTA CATEGORÍA</v>
      </c>
      <c r="G754" s="32">
        <f>+[1]RESUMEN!N191</f>
        <v>1626</v>
      </c>
      <c r="H754" s="33"/>
    </row>
    <row r="755" spans="1:8">
      <c r="A755" s="48"/>
      <c r="B755" s="84"/>
      <c r="C755" s="23">
        <v>41425</v>
      </c>
      <c r="D755" s="24" t="s">
        <v>29</v>
      </c>
      <c r="E755" s="44">
        <v>40174</v>
      </c>
      <c r="F755" s="24" t="str">
        <f>VLOOKUP(E755,[1]PCGE!$B$3:$C$1767,2,0)</f>
        <v>RENTA DE NO DOMICILIADOS</v>
      </c>
      <c r="G755" s="32">
        <f>+[1]RESUMEN!N198</f>
        <v>7485</v>
      </c>
      <c r="H755" s="33"/>
    </row>
    <row r="756" spans="1:8">
      <c r="A756" s="48"/>
      <c r="B756" s="84"/>
      <c r="C756" s="23">
        <v>41425</v>
      </c>
      <c r="D756" s="24" t="s">
        <v>29</v>
      </c>
      <c r="E756" s="44">
        <v>40184</v>
      </c>
      <c r="F756" s="24" t="str">
        <f>VLOOKUP(E756,[1]PCGE!$B$3:$C$1767,2,0)</f>
        <v>REGALÍAS</v>
      </c>
      <c r="G756" s="32">
        <f>+[1]RESUMEN!N197</f>
        <v>2211</v>
      </c>
      <c r="H756" s="33"/>
    </row>
    <row r="757" spans="1:8">
      <c r="A757" s="48"/>
      <c r="B757" s="84"/>
      <c r="C757" s="23">
        <v>41425</v>
      </c>
      <c r="D757" s="24" t="s">
        <v>29</v>
      </c>
      <c r="E757" s="44">
        <v>40186</v>
      </c>
      <c r="F757" s="24" t="str">
        <f>VLOOKUP(E757,[1]PCGE!$B$3:$C$1767,2,0)</f>
        <v xml:space="preserve">IMPUESTO TEMPORAL A LOS ACTIVOS NETOS </v>
      </c>
      <c r="G757" s="32">
        <f>+[1]RESUMEN!N200</f>
        <v>215</v>
      </c>
      <c r="H757" s="33"/>
    </row>
    <row r="758" spans="1:8">
      <c r="A758" s="48"/>
      <c r="B758" s="84"/>
      <c r="C758" s="23">
        <v>41425</v>
      </c>
      <c r="D758" s="24" t="s">
        <v>29</v>
      </c>
      <c r="E758" s="44">
        <v>4031</v>
      </c>
      <c r="F758" s="24" t="str">
        <f>VLOOKUP(E758,[1]PCGE!$B$3:$C$1767,2,0)</f>
        <v>ESSALUD</v>
      </c>
      <c r="G758" s="32">
        <f>+[1]RESUMEN!N192</f>
        <v>2522</v>
      </c>
      <c r="H758" s="33"/>
    </row>
    <row r="759" spans="1:8">
      <c r="A759" s="48"/>
      <c r="B759" s="84"/>
      <c r="C759" s="23">
        <v>41425</v>
      </c>
      <c r="D759" s="24" t="s">
        <v>29</v>
      </c>
      <c r="E759" s="44">
        <v>4039</v>
      </c>
      <c r="F759" s="24" t="str">
        <f>VLOOKUP(E759,[1]PCGE!$B$3:$C$1767,2,0)</f>
        <v>ESSALUD VIDA</v>
      </c>
      <c r="G759" s="32">
        <f>+[1]RESUMEN!N193</f>
        <v>10</v>
      </c>
      <c r="H759" s="33"/>
    </row>
    <row r="760" spans="1:8">
      <c r="A760" s="48"/>
      <c r="B760" s="84"/>
      <c r="C760" s="23">
        <v>41425</v>
      </c>
      <c r="D760" s="24" t="s">
        <v>29</v>
      </c>
      <c r="E760" s="50">
        <v>4035</v>
      </c>
      <c r="F760" s="24" t="str">
        <f>VLOOKUP(E760,[1]PCGE!$B$3:$C$1767,2,0)</f>
        <v>SEGURO COMPLEMENTARIO DE TRABAJO DE RIESGO</v>
      </c>
      <c r="G760" s="32">
        <f>+[1]RESUMEN!N194</f>
        <v>24</v>
      </c>
      <c r="H760" s="33"/>
    </row>
    <row r="761" spans="1:8">
      <c r="A761" s="48"/>
      <c r="B761" s="84"/>
      <c r="C761" s="23">
        <v>41425</v>
      </c>
      <c r="D761" s="24" t="s">
        <v>29</v>
      </c>
      <c r="E761" s="44">
        <v>4071</v>
      </c>
      <c r="F761" s="24" t="str">
        <f>VLOOKUP(E761,[1]PCGE!$B$3:$C$1767,2,0)</f>
        <v>ADMINISTRADORAS DE FONDOS DE PENSIONES</v>
      </c>
      <c r="G761" s="32">
        <f>+[1]RESUMEN!F418</f>
        <v>3756.22</v>
      </c>
      <c r="H761" s="33"/>
    </row>
    <row r="762" spans="1:8">
      <c r="A762" s="48"/>
      <c r="B762" s="84"/>
      <c r="C762" s="23">
        <v>41425</v>
      </c>
      <c r="D762" s="24" t="s">
        <v>29</v>
      </c>
      <c r="E762" s="31">
        <v>4111</v>
      </c>
      <c r="F762" s="24" t="str">
        <f>VLOOKUP(E762,[1]PCGE!$B$3:$C$1767,2,0)</f>
        <v>SUELDOS Y SALARIOS POR PAGAR</v>
      </c>
      <c r="G762" s="32">
        <f>+'[1]PLANILLAS-2013'!H206</f>
        <v>23192.51</v>
      </c>
      <c r="H762" s="33"/>
    </row>
    <row r="763" spans="1:8">
      <c r="A763" s="48"/>
      <c r="B763" s="84"/>
      <c r="C763" s="23">
        <v>41425</v>
      </c>
      <c r="D763" s="24" t="s">
        <v>29</v>
      </c>
      <c r="E763" s="44">
        <v>4114</v>
      </c>
      <c r="F763" s="24" t="str">
        <f>VLOOKUP(E763,[1]PCGE!$B$3:$C$1767,2,0)</f>
        <v>GRATIFICACIONES POR PAGAR</v>
      </c>
      <c r="G763" s="32">
        <f>+'[1]PLANILLAS-2013'!H207</f>
        <v>325.52</v>
      </c>
      <c r="H763" s="33"/>
    </row>
    <row r="764" spans="1:8">
      <c r="A764" s="48"/>
      <c r="B764" s="84"/>
      <c r="C764" s="23">
        <v>41425</v>
      </c>
      <c r="D764" s="24" t="s">
        <v>29</v>
      </c>
      <c r="E764" s="44">
        <v>4115</v>
      </c>
      <c r="F764" s="24" t="str">
        <f>VLOOKUP(E764,[1]PCGE!$B$3:$C$1767,2,0)</f>
        <v>VACACIONES POR PAGAR</v>
      </c>
      <c r="G764" s="32">
        <f>+'[1]PLANILLAS-2013'!H208</f>
        <v>141.72</v>
      </c>
      <c r="H764" s="33"/>
    </row>
    <row r="765" spans="1:8">
      <c r="A765" s="48"/>
      <c r="B765" s="84"/>
      <c r="C765" s="23">
        <v>41425</v>
      </c>
      <c r="D765" s="24" t="s">
        <v>29</v>
      </c>
      <c r="E765" s="50">
        <v>4151</v>
      </c>
      <c r="F765" s="24" t="str">
        <f>VLOOKUP(E765,[1]PCGE!$B$3:$C$1767,2,0)</f>
        <v>COMPENSACIÓN POR TIEMPO DE SERVICIOS</v>
      </c>
      <c r="G765" s="32">
        <f>+'[1]PLANILLAS-2013'!H209+H32</f>
        <v>11178.48166666667</v>
      </c>
      <c r="H765" s="33"/>
    </row>
    <row r="766" spans="1:8">
      <c r="A766" s="48"/>
      <c r="B766" s="84"/>
      <c r="C766" s="23">
        <v>41425</v>
      </c>
      <c r="D766" s="24" t="s">
        <v>29</v>
      </c>
      <c r="E766" s="44">
        <v>4191</v>
      </c>
      <c r="F766" s="24" t="str">
        <f>VLOOKUP(E766,[1]PCGE!$B$3:$C$1767,2,0)</f>
        <v>OTRAS REMUNERACIONES Y PARTICIPACIONES POR PAGAR</v>
      </c>
      <c r="G766" s="32">
        <f>+'[1]PLANILLAS-2013'!H210</f>
        <v>729.29679999999996</v>
      </c>
      <c r="H766" s="33"/>
    </row>
    <row r="767" spans="1:8">
      <c r="A767" s="48"/>
      <c r="B767" s="84"/>
      <c r="C767" s="23">
        <v>41425</v>
      </c>
      <c r="D767" s="24" t="s">
        <v>29</v>
      </c>
      <c r="E767" s="44">
        <v>4212</v>
      </c>
      <c r="F767" s="24" t="str">
        <f>VLOOKUP(E767,[1]PCGE!$B$3:$C$1767,2,0)</f>
        <v>EMITIDAS</v>
      </c>
      <c r="G767" s="32">
        <f>+H682</f>
        <v>332002.3600000001</v>
      </c>
      <c r="H767" s="33"/>
    </row>
    <row r="768" spans="1:8">
      <c r="A768" s="48"/>
      <c r="B768" s="84"/>
      <c r="C768" s="23">
        <v>41425</v>
      </c>
      <c r="D768" s="24" t="s">
        <v>29</v>
      </c>
      <c r="E768" s="98">
        <v>4412</v>
      </c>
      <c r="F768" s="56" t="str">
        <f>VLOOKUP(E768,[1]PCGE!$B$3:$C$1767,2,0)</f>
        <v>DIVIDENDOS</v>
      </c>
      <c r="G768" s="57">
        <v>54599.69</v>
      </c>
      <c r="H768" s="33"/>
    </row>
    <row r="769" spans="1:8">
      <c r="A769" s="48"/>
      <c r="B769" s="84"/>
      <c r="C769" s="23">
        <v>41425</v>
      </c>
      <c r="D769" s="24" t="s">
        <v>29</v>
      </c>
      <c r="E769" s="44">
        <v>4511</v>
      </c>
      <c r="F769" s="24" t="str">
        <f>VLOOKUP(E769,[1]PCGE!$B$3:$C$1767,2,0)</f>
        <v>INSTITUCIONES FINANCIERAS</v>
      </c>
      <c r="G769" s="32">
        <f>+[1]BANCOS!G1019</f>
        <v>64877.138369999993</v>
      </c>
      <c r="H769" s="33"/>
    </row>
    <row r="770" spans="1:8">
      <c r="A770" s="48"/>
      <c r="B770" s="84"/>
      <c r="C770" s="23">
        <v>41425</v>
      </c>
      <c r="D770" s="24" t="s">
        <v>29</v>
      </c>
      <c r="E770" s="44">
        <v>4699</v>
      </c>
      <c r="F770" s="24" t="str">
        <f>VLOOKUP(E770,[1]PCGE!$B$3:$C$1767,2,0)</f>
        <v xml:space="preserve">OTRAS CUENTAS POR PAGAR </v>
      </c>
      <c r="G770" s="32">
        <v>17449.599999999999</v>
      </c>
      <c r="H770" s="33"/>
    </row>
    <row r="771" spans="1:8">
      <c r="A771" s="48"/>
      <c r="B771" s="84"/>
      <c r="C771" s="23">
        <v>41425</v>
      </c>
      <c r="D771" s="24" t="s">
        <v>29</v>
      </c>
      <c r="E771" s="44">
        <v>6322</v>
      </c>
      <c r="F771" s="24" t="str">
        <f>VLOOKUP(E771,[1]PCGE!$B$3:$C$1767,2,0)</f>
        <v>LEGAL Y TRIBUTARIA</v>
      </c>
      <c r="G771" s="32">
        <v>300</v>
      </c>
      <c r="H771" s="33"/>
    </row>
    <row r="772" spans="1:8">
      <c r="A772" s="48"/>
      <c r="B772" s="84"/>
      <c r="C772" s="23">
        <v>41425</v>
      </c>
      <c r="D772" s="24" t="s">
        <v>29</v>
      </c>
      <c r="E772" s="64">
        <v>6321</v>
      </c>
      <c r="F772" s="24" t="str">
        <f>VLOOKUP(E772,[1]PCGE!$B$3:$C$1767,2,0)</f>
        <v xml:space="preserve">ADMINISTRATIVA </v>
      </c>
      <c r="G772" s="59">
        <v>20500</v>
      </c>
      <c r="H772" s="33"/>
    </row>
    <row r="773" spans="1:8">
      <c r="A773" s="48"/>
      <c r="B773" s="84"/>
      <c r="C773" s="23">
        <v>41425</v>
      </c>
      <c r="D773" s="24" t="s">
        <v>29</v>
      </c>
      <c r="E773" s="44">
        <v>6364</v>
      </c>
      <c r="F773" s="24" t="str">
        <f>VLOOKUP(E773,[1]PCGE!$B$3:$C$1767,2,0)</f>
        <v>TELÉFONO</v>
      </c>
      <c r="G773" s="32">
        <f>+[1]OTROS!P141</f>
        <v>405.87</v>
      </c>
      <c r="H773" s="33"/>
    </row>
    <row r="774" spans="1:8">
      <c r="A774" s="48"/>
      <c r="B774" s="84"/>
      <c r="C774" s="23">
        <v>41425</v>
      </c>
      <c r="D774" s="24" t="s">
        <v>29</v>
      </c>
      <c r="E774" s="44">
        <v>6541</v>
      </c>
      <c r="F774" s="24" t="str">
        <f>VLOOKUP(E774,[1]PCGE!$B$3:$C$1767,2,0)</f>
        <v>LICENCIAS Y DERECHOS DE VIGENCIA</v>
      </c>
      <c r="G774" s="32">
        <f>+[1]OTROS!P144+[1]OTROS!P145+[1]OTROS!P146+[1]OTROS!P147</f>
        <v>7827.3899999999994</v>
      </c>
      <c r="H774" s="33"/>
    </row>
    <row r="775" spans="1:8">
      <c r="A775" s="48"/>
      <c r="B775" s="84"/>
      <c r="C775" s="23">
        <v>41425</v>
      </c>
      <c r="D775" s="24" t="s">
        <v>29</v>
      </c>
      <c r="E775" s="44">
        <v>6593</v>
      </c>
      <c r="F775" s="24" t="str">
        <f>VLOOKUP(E775,[1]PCGE!$B$3:$C$1767,2,0)</f>
        <v>OTROS GASTOS DE GESTIÓN</v>
      </c>
      <c r="G775" s="32">
        <f>+[1]OTROS!P139+[1]OTROS!P140+[1]OTROS!P142+[1]OTROS!P143</f>
        <v>196.2</v>
      </c>
      <c r="H775" s="33"/>
    </row>
    <row r="776" spans="1:8">
      <c r="A776" s="48"/>
      <c r="B776" s="84"/>
      <c r="C776" s="23">
        <v>41425</v>
      </c>
      <c r="D776" s="24" t="s">
        <v>29</v>
      </c>
      <c r="E776" s="44">
        <v>6592</v>
      </c>
      <c r="F776" s="24" t="str">
        <f>VLOOKUP(E776,[1]PCGE!$B$3:$C$1767,2,0)</f>
        <v>SANCIONES ADMINISTRATIVAS</v>
      </c>
      <c r="G776" s="32">
        <f>+[1]RESUMEN!N202</f>
        <v>26</v>
      </c>
      <c r="H776" s="33"/>
    </row>
    <row r="777" spans="1:8">
      <c r="A777" s="48"/>
      <c r="B777" s="84"/>
      <c r="C777" s="23">
        <v>41425</v>
      </c>
      <c r="D777" s="24" t="s">
        <v>29</v>
      </c>
      <c r="E777" s="44">
        <v>1011</v>
      </c>
      <c r="F777" s="24" t="str">
        <f>VLOOKUP(E777,[1]PCGE!$B$3:$C$1767,2,0)</f>
        <v>CAJA</v>
      </c>
      <c r="G777" s="32"/>
      <c r="H777" s="33">
        <f>SUM(G751:G776)</f>
        <v>605138.99683666672</v>
      </c>
    </row>
    <row r="778" spans="1:8">
      <c r="A778" s="48"/>
      <c r="B778" s="84"/>
      <c r="C778" s="23">
        <v>41425</v>
      </c>
      <c r="D778" s="24" t="s">
        <v>25</v>
      </c>
      <c r="E778" s="44">
        <v>94309</v>
      </c>
      <c r="F778" s="24" t="str">
        <f>VLOOKUP(E778,[1]PCGE!$B$3:$C$3734,2,0)</f>
        <v>SERVIC. JURIDICOS Y NOTARIALES</v>
      </c>
      <c r="G778" s="32">
        <f>+G771</f>
        <v>300</v>
      </c>
      <c r="H778" s="33"/>
    </row>
    <row r="779" spans="1:8">
      <c r="A779" s="48"/>
      <c r="B779" s="84"/>
      <c r="C779" s="23">
        <v>41425</v>
      </c>
      <c r="D779" s="24" t="s">
        <v>25</v>
      </c>
      <c r="E779" s="44">
        <v>94322</v>
      </c>
      <c r="F779" s="92" t="s">
        <v>53</v>
      </c>
      <c r="G779" s="60">
        <f>+G773</f>
        <v>405.87</v>
      </c>
      <c r="H779" s="51"/>
    </row>
    <row r="780" spans="1:8">
      <c r="A780" s="48"/>
      <c r="B780" s="84"/>
      <c r="C780" s="23">
        <v>41425</v>
      </c>
      <c r="D780" s="24" t="s">
        <v>25</v>
      </c>
      <c r="E780" s="44">
        <v>94326</v>
      </c>
      <c r="F780" s="24" t="str">
        <f>VLOOKUP(E780,[1]PCGE!$B$3:$C$3734,2,0)</f>
        <v xml:space="preserve">GASTO POR LICENCIAS Y DERECHOS </v>
      </c>
      <c r="G780" s="60">
        <f>+G774</f>
        <v>7827.3899999999994</v>
      </c>
      <c r="H780" s="51"/>
    </row>
    <row r="781" spans="1:8">
      <c r="A781" s="48"/>
      <c r="B781" s="84"/>
      <c r="C781" s="23">
        <v>41425</v>
      </c>
      <c r="D781" s="24" t="s">
        <v>25</v>
      </c>
      <c r="E781" s="44">
        <v>94337</v>
      </c>
      <c r="F781" s="92" t="s">
        <v>64</v>
      </c>
      <c r="G781" s="60">
        <f>+G775+G776</f>
        <v>222.2</v>
      </c>
      <c r="H781" s="51"/>
    </row>
    <row r="782" spans="1:8">
      <c r="A782" s="48"/>
      <c r="B782" s="84"/>
      <c r="C782" s="23">
        <v>41425</v>
      </c>
      <c r="D782" s="24" t="s">
        <v>25</v>
      </c>
      <c r="E782" s="44">
        <v>94310</v>
      </c>
      <c r="F782" s="45" t="str">
        <f>VLOOKUP(E782,[1]PCGE!$B$3:$C$1767,2,0)</f>
        <v>SERVIC. DE VENTA DE SEÑAL Y COBRANZAS</v>
      </c>
      <c r="G782" s="53">
        <v>19500</v>
      </c>
      <c r="H782" s="51"/>
    </row>
    <row r="783" spans="1:8">
      <c r="A783" s="48"/>
      <c r="B783" s="84"/>
      <c r="C783" s="23">
        <v>41425</v>
      </c>
      <c r="D783" s="24" t="s">
        <v>25</v>
      </c>
      <c r="E783" s="44">
        <v>94314</v>
      </c>
      <c r="F783" s="45" t="str">
        <f>VLOOKUP(E783,[1]PCGE!$B$3:$C$1767,2,0)</f>
        <v>SERVIC. DE MANTEMIMIENTO Y INSTALACION DE REDES DE SEÑAL</v>
      </c>
      <c r="G783" s="32">
        <v>1000</v>
      </c>
      <c r="H783" s="51"/>
    </row>
    <row r="784" spans="1:8">
      <c r="A784" s="48"/>
      <c r="B784" s="84"/>
      <c r="C784" s="23">
        <v>41425</v>
      </c>
      <c r="D784" s="24" t="s">
        <v>25</v>
      </c>
      <c r="E784" s="44">
        <v>7911</v>
      </c>
      <c r="F784" s="24" t="str">
        <f>VLOOKUP(E784,[1]PCGE!$B$3:$C$3734,2,0)</f>
        <v>CARGAS IMPUTABLES A CUENTAS DE COSTOS Y GASTOS</v>
      </c>
      <c r="G784" s="32"/>
      <c r="H784" s="33">
        <f>SUM(G778:G783)</f>
        <v>29255.46</v>
      </c>
    </row>
    <row r="785" spans="1:8">
      <c r="A785" s="48"/>
      <c r="B785" s="84"/>
      <c r="C785" s="23">
        <v>41425</v>
      </c>
      <c r="D785" s="24" t="s">
        <v>30</v>
      </c>
      <c r="E785" s="31">
        <v>6731</v>
      </c>
      <c r="F785" s="24" t="str">
        <f>VLOOKUP(E785,[1]PCGE!$B$3:$C$3734,2,0)</f>
        <v>PRÉSTAMOS DE INSTITUCIONES FINANCIERAS Y OTRAS ENTIDADES</v>
      </c>
      <c r="G785" s="32">
        <f>+[1]BANCOS!C1019</f>
        <v>18168.148430000001</v>
      </c>
      <c r="H785" s="33"/>
    </row>
    <row r="786" spans="1:8">
      <c r="A786" s="48"/>
      <c r="B786" s="84"/>
      <c r="C786" s="23">
        <v>41425</v>
      </c>
      <c r="D786" s="24" t="s">
        <v>30</v>
      </c>
      <c r="E786" s="31">
        <v>3731</v>
      </c>
      <c r="F786" s="24" t="str">
        <f>VLOOKUP(E786,[1]PCGE!$B$3:$C$3734,2,0)</f>
        <v>INTERESES NO DEVENGADOS EN TRANSACCIONES CON TERCEROS</v>
      </c>
      <c r="G786" s="32"/>
      <c r="H786" s="33">
        <f>+G785</f>
        <v>18168.148430000001</v>
      </c>
    </row>
    <row r="787" spans="1:8">
      <c r="A787" s="48"/>
      <c r="B787" s="84"/>
      <c r="C787" s="23">
        <v>41425</v>
      </c>
      <c r="D787" s="64" t="s">
        <v>31</v>
      </c>
      <c r="E787" s="31">
        <v>6561</v>
      </c>
      <c r="F787" s="24" t="str">
        <f>VLOOKUP(E787,[1]PCGE!$B$3:$C$1767,2,0)</f>
        <v>SUMINISTROS</v>
      </c>
      <c r="G787" s="32">
        <v>39570</v>
      </c>
      <c r="H787" s="33"/>
    </row>
    <row r="788" spans="1:8">
      <c r="A788" s="48"/>
      <c r="B788" s="84"/>
      <c r="C788" s="23">
        <v>41425</v>
      </c>
      <c r="D788" s="64" t="s">
        <v>31</v>
      </c>
      <c r="E788" s="43">
        <v>6132</v>
      </c>
      <c r="F788" s="24" t="str">
        <f>VLOOKUP(E788,[1]PCGE!$B$3:$C$1767,2,0)</f>
        <v>SUMINISTROS</v>
      </c>
      <c r="G788" s="32">
        <v>48762</v>
      </c>
      <c r="H788" s="33"/>
    </row>
    <row r="789" spans="1:8">
      <c r="A789" s="48"/>
      <c r="B789" s="84"/>
      <c r="C789" s="23">
        <v>41425</v>
      </c>
      <c r="D789" s="64" t="s">
        <v>31</v>
      </c>
      <c r="E789" s="43">
        <v>2524</v>
      </c>
      <c r="F789" s="24" t="str">
        <f>VLOOKUP(E789,[1]PCGE!$B$3:$C$1767,2,0)</f>
        <v>OTROS SUMINISTROS</v>
      </c>
      <c r="G789" s="85"/>
      <c r="H789" s="61">
        <f>+G787+G788</f>
        <v>88332</v>
      </c>
    </row>
    <row r="790" spans="1:8">
      <c r="A790" s="48"/>
      <c r="B790" s="84"/>
      <c r="C790" s="23">
        <v>41425</v>
      </c>
      <c r="D790" s="24" t="s">
        <v>25</v>
      </c>
      <c r="E790" s="31">
        <v>6393</v>
      </c>
      <c r="F790" s="24" t="str">
        <f>VLOOKUP(E790,[1]PCGE!$B$3:$C$3734,2,0)</f>
        <v>OTROS SERVICIOS PRESTADOS POR TERCEROS</v>
      </c>
      <c r="G790" s="85">
        <f>+[1]RESUMEN!Q8</f>
        <v>22457</v>
      </c>
      <c r="H790" s="51"/>
    </row>
    <row r="791" spans="1:8">
      <c r="A791" s="48"/>
      <c r="B791" s="84"/>
      <c r="C791" s="23">
        <v>41425</v>
      </c>
      <c r="D791" s="24" t="s">
        <v>25</v>
      </c>
      <c r="E791" s="31">
        <v>4011</v>
      </c>
      <c r="F791" s="24" t="str">
        <f>VLOOKUP(E791,[1]PCGE!$B$3:$C$3734,2,0)</f>
        <v>IMPUESTO GENERAL A LAS VENTAS</v>
      </c>
      <c r="G791" s="85"/>
      <c r="H791" s="61">
        <f>+G790</f>
        <v>22457</v>
      </c>
    </row>
    <row r="792" spans="1:8">
      <c r="A792" s="48"/>
      <c r="B792" s="84"/>
      <c r="C792" s="23">
        <v>41425</v>
      </c>
      <c r="D792" s="24" t="s">
        <v>25</v>
      </c>
      <c r="E792" s="44">
        <v>94329</v>
      </c>
      <c r="F792" s="24" t="str">
        <f>VLOOKUP(E792,[1]PCGE!$B$3:$C$3734,2,0)</f>
        <v>GASTO POR SUMINISTROS DE MATERIALES Y HERRAMIENTAS</v>
      </c>
      <c r="G792" s="32">
        <f>+G787+G788</f>
        <v>88332</v>
      </c>
      <c r="H792" s="33"/>
    </row>
    <row r="793" spans="1:8">
      <c r="A793" s="48"/>
      <c r="B793" s="84"/>
      <c r="C793" s="23">
        <v>41425</v>
      </c>
      <c r="D793" s="24" t="s">
        <v>25</v>
      </c>
      <c r="E793" s="44">
        <v>94302</v>
      </c>
      <c r="F793" s="45" t="str">
        <f>VLOOKUP(E793,[1]PCGE!$B$3:$C$1767,2,0)</f>
        <v>COMPRA DE SERVICIO DE SEÑALES</v>
      </c>
      <c r="G793" s="32">
        <f>+G790</f>
        <v>22457</v>
      </c>
      <c r="H793" s="33"/>
    </row>
    <row r="794" spans="1:8">
      <c r="A794" s="48"/>
      <c r="B794" s="84"/>
      <c r="C794" s="23">
        <v>41425</v>
      </c>
      <c r="D794" s="24" t="s">
        <v>25</v>
      </c>
      <c r="E794" s="31">
        <v>7911</v>
      </c>
      <c r="F794" s="24" t="str">
        <f>VLOOKUP(E794,[1]PCGE!$B$3:$C$1767,2,0)</f>
        <v>CARGAS IMPUTABLES A CUENTAS DE COSTOS Y GASTOS</v>
      </c>
      <c r="G794" s="32"/>
      <c r="H794" s="33">
        <f>+G792+G793</f>
        <v>110789</v>
      </c>
    </row>
    <row r="795" spans="1:8">
      <c r="A795" s="48"/>
      <c r="B795" s="84"/>
      <c r="C795" s="99"/>
      <c r="D795" s="24"/>
      <c r="E795" s="31"/>
      <c r="F795" s="24"/>
      <c r="G795" s="32"/>
      <c r="H795" s="33"/>
    </row>
    <row r="796" spans="1:8" ht="15.75" thickBot="1">
      <c r="A796" s="48"/>
      <c r="B796" s="88"/>
      <c r="C796" s="89"/>
      <c r="D796" s="69"/>
      <c r="E796" s="70"/>
      <c r="F796" s="69"/>
      <c r="G796" s="71"/>
      <c r="H796" s="72"/>
    </row>
    <row r="797" spans="1:8" ht="15.75" thickBot="1">
      <c r="A797" s="48"/>
      <c r="B797" s="48"/>
      <c r="C797" s="73"/>
      <c r="D797" s="74"/>
      <c r="E797" s="75"/>
      <c r="F797" s="73" t="s">
        <v>32</v>
      </c>
      <c r="G797" s="90">
        <f>SUM(G654:G796)</f>
        <v>2711160.5567000005</v>
      </c>
      <c r="H797" s="90">
        <f>SUM(H654:H796)</f>
        <v>2711160.5527019999</v>
      </c>
    </row>
    <row r="798" spans="1:8">
      <c r="A798" s="48"/>
      <c r="B798" s="48"/>
      <c r="C798" s="73"/>
      <c r="D798" s="74"/>
      <c r="E798" s="75"/>
      <c r="F798" s="74"/>
      <c r="G798" s="77"/>
      <c r="H798" s="77"/>
    </row>
    <row r="799" spans="1:8">
      <c r="A799" s="48"/>
      <c r="B799" s="77"/>
      <c r="C799" s="100"/>
      <c r="D799" s="77"/>
      <c r="E799" s="101"/>
      <c r="F799" s="77"/>
      <c r="G799" s="77"/>
      <c r="H799" s="77"/>
    </row>
    <row r="800" spans="1:8">
      <c r="A800" s="48"/>
      <c r="B800" s="48"/>
      <c r="C800" s="73"/>
      <c r="D800" s="74"/>
      <c r="E800" s="75"/>
      <c r="F800" s="74"/>
      <c r="G800" s="77"/>
      <c r="H800" s="77"/>
    </row>
    <row r="801" spans="1:8" ht="15.75">
      <c r="A801" s="48"/>
      <c r="B801" s="6" t="s">
        <v>0</v>
      </c>
      <c r="C801" s="7"/>
      <c r="D801" s="91"/>
      <c r="E801" s="9"/>
      <c r="F801" s="91"/>
      <c r="G801" s="5">
        <f>+G797+G645</f>
        <v>20685060.776624665</v>
      </c>
    </row>
    <row r="802" spans="1:8" ht="15.75">
      <c r="A802" s="48"/>
      <c r="B802" s="6" t="s">
        <v>79</v>
      </c>
      <c r="C802" s="7"/>
      <c r="G802" s="10"/>
      <c r="H802" s="10"/>
    </row>
    <row r="803" spans="1:8" ht="15.75">
      <c r="A803" s="48"/>
      <c r="B803" s="6" t="s">
        <v>2</v>
      </c>
      <c r="C803" s="7"/>
      <c r="G803" s="10"/>
      <c r="H803" s="10"/>
    </row>
    <row r="804" spans="1:8" ht="15.75">
      <c r="A804" s="48"/>
      <c r="B804" s="6" t="s">
        <v>3</v>
      </c>
      <c r="C804" s="7"/>
      <c r="G804" s="11"/>
      <c r="H804" s="11"/>
    </row>
    <row r="805" spans="1:8" ht="15.75" thickBot="1">
      <c r="A805" s="48"/>
    </row>
    <row r="806" spans="1:8" ht="89.25">
      <c r="A806" s="48"/>
      <c r="B806" s="78" t="s">
        <v>4</v>
      </c>
      <c r="C806" s="79" t="s">
        <v>5</v>
      </c>
      <c r="D806" s="79" t="s">
        <v>6</v>
      </c>
      <c r="E806" s="12" t="s">
        <v>7</v>
      </c>
      <c r="F806" s="79" t="s">
        <v>8</v>
      </c>
      <c r="G806" s="80" t="s">
        <v>9</v>
      </c>
      <c r="H806" s="81"/>
    </row>
    <row r="807" spans="1:8" ht="15.75" thickBot="1">
      <c r="A807" s="48"/>
      <c r="B807" s="82"/>
      <c r="C807" s="83"/>
      <c r="D807" s="83"/>
      <c r="E807" s="13" t="s">
        <v>10</v>
      </c>
      <c r="F807" s="83"/>
      <c r="G807" s="14" t="s">
        <v>11</v>
      </c>
      <c r="H807" s="15" t="s">
        <v>12</v>
      </c>
    </row>
    <row r="808" spans="1:8">
      <c r="A808" s="48"/>
      <c r="B808" s="84"/>
      <c r="C808" s="23">
        <v>41455</v>
      </c>
      <c r="D808" s="24" t="s">
        <v>18</v>
      </c>
      <c r="E808" s="31">
        <v>1212</v>
      </c>
      <c r="F808" s="24" t="str">
        <f>VLOOKUP(E808,[1]PCGE!$B$3:$C$1767,2,0)</f>
        <v>EMITIDAS EN CARTERA</v>
      </c>
      <c r="G808" s="34">
        <f>+[1]RESUMEN!D9</f>
        <v>489072.97</v>
      </c>
      <c r="H808" s="35"/>
    </row>
    <row r="809" spans="1:8">
      <c r="A809" s="48"/>
      <c r="B809" s="84"/>
      <c r="C809" s="23">
        <v>41455</v>
      </c>
      <c r="D809" s="24" t="s">
        <v>18</v>
      </c>
      <c r="E809" s="31">
        <v>7041</v>
      </c>
      <c r="F809" s="24" t="str">
        <f>VLOOKUP(E809,[1]PCGE!$B$3:$C$1767,2,0)</f>
        <v>TERCEROS</v>
      </c>
      <c r="G809" s="34"/>
      <c r="H809" s="35">
        <f>+G808</f>
        <v>489072.97</v>
      </c>
    </row>
    <row r="810" spans="1:8">
      <c r="A810" s="48"/>
      <c r="B810" s="84"/>
      <c r="C810" s="23">
        <v>41455</v>
      </c>
      <c r="D810" s="24" t="s">
        <v>20</v>
      </c>
      <c r="E810" s="31">
        <v>1011</v>
      </c>
      <c r="F810" s="24" t="str">
        <f>VLOOKUP(E810,[1]PCGE!$B$3:$C$1767,2,0)</f>
        <v>CAJA</v>
      </c>
      <c r="G810" s="34">
        <f>+G808+[1]BANCOS!I997</f>
        <v>611742.97</v>
      </c>
      <c r="H810" s="35"/>
    </row>
    <row r="811" spans="1:8">
      <c r="B811" s="84"/>
      <c r="C811" s="23">
        <v>41455</v>
      </c>
      <c r="D811" s="24" t="s">
        <v>34</v>
      </c>
      <c r="E811" s="31">
        <v>3731</v>
      </c>
      <c r="F811" s="24" t="str">
        <f>VLOOKUP(E811,[1]PCGE!$B$3:$C$1767,2,0)</f>
        <v>INTERESES NO DEVENGADOS EN TRANSACCIONES CON TERCEROS</v>
      </c>
      <c r="G811" s="34">
        <f>+[1]BANCOS!K1010+[1]BANCOS!L1010</f>
        <v>5963.8337599999995</v>
      </c>
      <c r="H811" s="35"/>
    </row>
    <row r="812" spans="1:8">
      <c r="B812" s="84"/>
      <c r="C812" s="23">
        <v>41455</v>
      </c>
      <c r="D812" s="24" t="s">
        <v>34</v>
      </c>
      <c r="E812" s="31">
        <v>4511</v>
      </c>
      <c r="F812" s="24" t="str">
        <f>VLOOKUP(E812,[1]PCGE!$B$3:$C$1767,2,0)</f>
        <v>INSTITUCIONES FINANCIERAS</v>
      </c>
      <c r="G812" s="34"/>
      <c r="H812" s="35">
        <f>+[1]BANCOS!M1010</f>
        <v>128633.83376000002</v>
      </c>
    </row>
    <row r="813" spans="1:8">
      <c r="A813" s="48"/>
      <c r="B813" s="84"/>
      <c r="C813" s="23">
        <v>41455</v>
      </c>
      <c r="D813" s="24" t="s">
        <v>20</v>
      </c>
      <c r="E813" s="31">
        <v>1212</v>
      </c>
      <c r="F813" s="24" t="str">
        <f>VLOOKUP(E813,[1]PCGE!$B$3:$C$1767,2,0)</f>
        <v>EMITIDAS EN CARTERA</v>
      </c>
      <c r="G813" s="34"/>
      <c r="H813" s="35">
        <f>+G808</f>
        <v>489072.97</v>
      </c>
    </row>
    <row r="814" spans="1:8">
      <c r="A814" s="48"/>
      <c r="B814" s="84"/>
      <c r="C814" s="23">
        <v>41455</v>
      </c>
      <c r="D814" s="24" t="s">
        <v>21</v>
      </c>
      <c r="E814" s="36">
        <v>3351</v>
      </c>
      <c r="F814" s="24" t="str">
        <f>VLOOKUP(E814,[1]PCGE!$B$3:$C$1767,2,0)</f>
        <v>MUEBLES</v>
      </c>
      <c r="G814" s="37">
        <f>+[1]RESUMEN!R66+[1]RESUMEN!T66</f>
        <v>14800</v>
      </c>
      <c r="H814" s="38"/>
    </row>
    <row r="815" spans="1:8">
      <c r="A815" s="48"/>
      <c r="B815" s="84"/>
      <c r="C815" s="23">
        <v>41455</v>
      </c>
      <c r="D815" s="24" t="s">
        <v>21</v>
      </c>
      <c r="E815" s="36">
        <v>3361</v>
      </c>
      <c r="F815" s="24" t="str">
        <f>VLOOKUP(E815,[1]PCGE!$B$3:$C$1767,2,0)</f>
        <v>EQUIPO PARA PROCESAMIENTO DE INFORMACIÓN (DE CÓMPUTO)</v>
      </c>
      <c r="G815" s="37">
        <f>+[1]RESUMEN!R67+[1]RESUMEN!T67</f>
        <v>7060</v>
      </c>
      <c r="H815" s="38"/>
    </row>
    <row r="816" spans="1:8">
      <c r="A816" s="48"/>
      <c r="B816" s="84"/>
      <c r="C816" s="23">
        <v>41455</v>
      </c>
      <c r="D816" s="24" t="s">
        <v>21</v>
      </c>
      <c r="E816" s="36">
        <v>6032</v>
      </c>
      <c r="F816" s="24" t="str">
        <f>VLOOKUP(E816,[1]PCGE!$B$3:$C$1767,2,0)</f>
        <v>SUMINISTROS</v>
      </c>
      <c r="G816" s="37">
        <f>+[1]RESUMEN!R68+[1]RESUMEN!T68</f>
        <v>45057.14</v>
      </c>
      <c r="H816" s="38"/>
    </row>
    <row r="817" spans="1:8">
      <c r="A817" s="48"/>
      <c r="B817" s="84"/>
      <c r="C817" s="23">
        <v>41455</v>
      </c>
      <c r="D817" s="24" t="s">
        <v>21</v>
      </c>
      <c r="E817" s="36">
        <v>63111</v>
      </c>
      <c r="F817" s="24" t="str">
        <f>VLOOKUP(E817,[1]PCGE!$B$3:$C$1767,2,0)</f>
        <v>DE CARGA</v>
      </c>
      <c r="G817" s="37">
        <f>+[1]RESUMEN!R69+[1]RESUMEN!T69</f>
        <v>1897.46</v>
      </c>
      <c r="H817" s="38"/>
    </row>
    <row r="818" spans="1:8">
      <c r="A818" s="48"/>
      <c r="B818" s="84"/>
      <c r="C818" s="23">
        <v>41455</v>
      </c>
      <c r="D818" s="24" t="s">
        <v>21</v>
      </c>
      <c r="E818" s="36">
        <v>63112</v>
      </c>
      <c r="F818" s="24" t="str">
        <f>VLOOKUP(E818,[1]PCGE!$B$3:$C$1767,2,0)</f>
        <v>DE PASAJEROS</v>
      </c>
      <c r="G818" s="37">
        <f>+[1]RESUMEN!R70+[1]RESUMEN!T70</f>
        <v>4963</v>
      </c>
      <c r="H818" s="38"/>
    </row>
    <row r="819" spans="1:8">
      <c r="A819" s="48"/>
      <c r="B819" s="84"/>
      <c r="C819" s="23">
        <v>41455</v>
      </c>
      <c r="D819" s="24" t="s">
        <v>21</v>
      </c>
      <c r="E819" s="36">
        <v>6312</v>
      </c>
      <c r="F819" s="24" t="str">
        <f>VLOOKUP(E819,[1]PCGE!$B$3:$C$1767,2,0)</f>
        <v>CORREOS</v>
      </c>
      <c r="G819" s="37">
        <f>+[1]RESUMEN!R71+[1]RESUMEN!T71</f>
        <v>97.710000000000008</v>
      </c>
      <c r="H819" s="38"/>
    </row>
    <row r="820" spans="1:8">
      <c r="A820" s="48"/>
      <c r="B820" s="84"/>
      <c r="C820" s="23">
        <v>41455</v>
      </c>
      <c r="D820" s="24" t="s">
        <v>21</v>
      </c>
      <c r="E820" s="36">
        <v>6313</v>
      </c>
      <c r="F820" s="24" t="str">
        <f>VLOOKUP(E820,[1]PCGE!$B$3:$C$1767,2,0)</f>
        <v>ALOJAMIENTO</v>
      </c>
      <c r="G820" s="37">
        <f>+[1]RESUMEN!R72+[1]RESUMEN!T72</f>
        <v>629.66</v>
      </c>
      <c r="H820" s="38"/>
    </row>
    <row r="821" spans="1:8">
      <c r="A821" s="48"/>
      <c r="B821" s="84"/>
      <c r="C821" s="23">
        <v>41455</v>
      </c>
      <c r="D821" s="24" t="s">
        <v>21</v>
      </c>
      <c r="E821" s="36">
        <v>6314</v>
      </c>
      <c r="F821" s="24" t="str">
        <f>VLOOKUP(E821,[1]PCGE!$B$3:$C$1767,2,0)</f>
        <v>ALIMENTACIÓN</v>
      </c>
      <c r="G821" s="37">
        <f>+[1]RESUMEN!R73+[1]RESUMEN!T73</f>
        <v>4592.8</v>
      </c>
      <c r="H821" s="38"/>
    </row>
    <row r="822" spans="1:8">
      <c r="A822" s="48"/>
      <c r="B822" s="84"/>
      <c r="C822" s="23">
        <v>41455</v>
      </c>
      <c r="D822" s="24" t="s">
        <v>21</v>
      </c>
      <c r="E822" s="36">
        <v>6323</v>
      </c>
      <c r="F822" s="24" t="str">
        <f>VLOOKUP(E822,[1]PCGE!$B$3:$C$1767,2,0)</f>
        <v xml:space="preserve">AUDITORIA Y CONTABLE </v>
      </c>
      <c r="G822" s="37">
        <f>+[1]RESUMEN!R74+[1]RESUMEN!T74</f>
        <v>2000</v>
      </c>
      <c r="H822" s="38"/>
    </row>
    <row r="823" spans="1:8">
      <c r="A823" s="48"/>
      <c r="B823" s="84"/>
      <c r="C823" s="23">
        <v>41455</v>
      </c>
      <c r="D823" s="24" t="s">
        <v>21</v>
      </c>
      <c r="E823" s="36">
        <v>6331</v>
      </c>
      <c r="F823" s="24" t="str">
        <f>VLOOKUP(E823,[1]PCGE!$B$3:$C$1767,2,0)</f>
        <v>PRODUCCIÓN ENCARGADA A TERCEROS</v>
      </c>
      <c r="G823" s="37">
        <f>+[1]RESUMEN!R75+[1]RESUMEN!T75</f>
        <v>21131.1</v>
      </c>
      <c r="H823" s="38"/>
    </row>
    <row r="824" spans="1:8">
      <c r="A824" s="48"/>
      <c r="B824" s="84"/>
      <c r="C824" s="23">
        <v>41455</v>
      </c>
      <c r="D824" s="24" t="s">
        <v>21</v>
      </c>
      <c r="E824" s="36">
        <v>6343</v>
      </c>
      <c r="F824" s="24" t="str">
        <f>VLOOKUP(E824,[1]PCGE!$B$3:$C$1767,2,0)</f>
        <v>INMUEBLES, MAQUINARIA Y EQUIPO</v>
      </c>
      <c r="G824" s="37">
        <f>+[1]RESUMEN!R76+[1]RESUMEN!T76</f>
        <v>1398</v>
      </c>
      <c r="H824" s="35"/>
    </row>
    <row r="825" spans="1:8">
      <c r="A825" s="48"/>
      <c r="B825" s="84"/>
      <c r="C825" s="23">
        <v>41455</v>
      </c>
      <c r="D825" s="24" t="s">
        <v>21</v>
      </c>
      <c r="E825" s="36">
        <v>6352</v>
      </c>
      <c r="F825" s="24" t="str">
        <f>VLOOKUP(E825,[1]PCGE!$B$3:$C$1767,2,0)</f>
        <v>EDIFICACIONES</v>
      </c>
      <c r="G825" s="37">
        <f>+[1]RESUMEN!R77+[1]RESUMEN!T77</f>
        <v>25000</v>
      </c>
      <c r="H825" s="35"/>
    </row>
    <row r="826" spans="1:8">
      <c r="A826" s="48"/>
      <c r="B826" s="84"/>
      <c r="C826" s="23">
        <v>41455</v>
      </c>
      <c r="D826" s="24" t="s">
        <v>21</v>
      </c>
      <c r="E826" s="36">
        <v>6356</v>
      </c>
      <c r="F826" s="24" t="str">
        <f>VLOOKUP(E826,[1]PCGE!$B$3:$C$1767,2,0)</f>
        <v>EQUIPOS DIVERSOS</v>
      </c>
      <c r="G826" s="37">
        <f>+[1]RESUMEN!R78+[1]RESUMEN!T78</f>
        <v>4847</v>
      </c>
      <c r="H826" s="33"/>
    </row>
    <row r="827" spans="1:8">
      <c r="A827" s="48"/>
      <c r="B827" s="84"/>
      <c r="C827" s="23">
        <v>41455</v>
      </c>
      <c r="D827" s="24" t="s">
        <v>21</v>
      </c>
      <c r="E827" s="36">
        <v>6364</v>
      </c>
      <c r="F827" s="24" t="str">
        <f>VLOOKUP(E827,[1]PCGE!$B$3:$C$1767,2,0)</f>
        <v>TELÉFONO</v>
      </c>
      <c r="G827" s="37">
        <f>+[1]RESUMEN!R79+[1]RESUMEN!T79</f>
        <v>456.48</v>
      </c>
      <c r="H827" s="33"/>
    </row>
    <row r="828" spans="1:8">
      <c r="A828" s="48"/>
      <c r="B828" s="84"/>
      <c r="C828" s="23">
        <v>41455</v>
      </c>
      <c r="D828" s="24" t="s">
        <v>21</v>
      </c>
      <c r="E828" s="36">
        <v>6371</v>
      </c>
      <c r="F828" s="24" t="str">
        <f>VLOOKUP(E828,[1]PCGE!$B$3:$C$1767,2,0)</f>
        <v xml:space="preserve">PUBLICIDAD  </v>
      </c>
      <c r="G828" s="37">
        <f>+[1]RESUMEN!R80+[1]RESUMEN!T80</f>
        <v>4494</v>
      </c>
      <c r="H828" s="33"/>
    </row>
    <row r="829" spans="1:8">
      <c r="A829" s="48"/>
      <c r="B829" s="84"/>
      <c r="C829" s="23">
        <v>41455</v>
      </c>
      <c r="D829" s="24" t="s">
        <v>21</v>
      </c>
      <c r="E829" s="36">
        <v>6372</v>
      </c>
      <c r="F829" s="24" t="str">
        <f>VLOOKUP(E829,[1]PCGE!$B$3:$C$1767,2,0)</f>
        <v xml:space="preserve">PUBLICACIONES </v>
      </c>
      <c r="G829" s="37">
        <f>+[1]RESUMEN!R81+[1]RESUMEN!T81</f>
        <v>190</v>
      </c>
      <c r="H829" s="33"/>
    </row>
    <row r="830" spans="1:8">
      <c r="A830" s="48"/>
      <c r="B830" s="84"/>
      <c r="C830" s="23">
        <v>41455</v>
      </c>
      <c r="D830" s="24" t="s">
        <v>21</v>
      </c>
      <c r="E830" s="36">
        <v>6381</v>
      </c>
      <c r="F830" s="24" t="str">
        <f>VLOOKUP(E830,[1]PCGE!$B$3:$C$1767,2,0)</f>
        <v>SERVICIOS DE CONTRATISTAS</v>
      </c>
      <c r="G830" s="37">
        <f>+[1]RESUMEN!R82+[1]RESUMEN!T82</f>
        <v>5000</v>
      </c>
      <c r="H830" s="33"/>
    </row>
    <row r="831" spans="1:8">
      <c r="A831" s="48"/>
      <c r="B831" s="84"/>
      <c r="C831" s="23">
        <v>41455</v>
      </c>
      <c r="D831" s="24" t="s">
        <v>21</v>
      </c>
      <c r="E831" s="36">
        <v>6511</v>
      </c>
      <c r="F831" s="24" t="str">
        <f>VLOOKUP(E831,[1]PCGE!$B$3:$C$1767,2,0)</f>
        <v>SEGUROS</v>
      </c>
      <c r="G831" s="37">
        <f>+[1]RESUMEN!R83+[1]RESUMEN!T83</f>
        <v>110.17</v>
      </c>
      <c r="H831" s="33"/>
    </row>
    <row r="832" spans="1:8">
      <c r="A832" s="48"/>
      <c r="B832" s="84"/>
      <c r="C832" s="23">
        <v>41455</v>
      </c>
      <c r="D832" s="24" t="s">
        <v>21</v>
      </c>
      <c r="E832" s="36">
        <v>6561</v>
      </c>
      <c r="F832" s="24" t="str">
        <f>VLOOKUP(E832,[1]PCGE!$B$3:$C$1767,2,0)</f>
        <v>SUMINISTROS</v>
      </c>
      <c r="G832" s="37">
        <f>+[1]RESUMEN!R84+[1]RESUMEN!T84</f>
        <v>16577.060000000001</v>
      </c>
      <c r="H832" s="33"/>
    </row>
    <row r="833" spans="1:8">
      <c r="A833" s="48"/>
      <c r="B833" s="84"/>
      <c r="C833" s="23">
        <v>41455</v>
      </c>
      <c r="D833" s="24" t="s">
        <v>21</v>
      </c>
      <c r="E833" s="36">
        <v>6593</v>
      </c>
      <c r="F833" s="24" t="str">
        <f>VLOOKUP(E833,[1]PCGE!$B$3:$C$1767,2,0)</f>
        <v>OTROS GASTOS DE GESTIÓN</v>
      </c>
      <c r="G833" s="37">
        <f>+[1]RESUMEN!R85+[1]RESUMEN!T85</f>
        <v>860.23</v>
      </c>
      <c r="H833" s="33"/>
    </row>
    <row r="834" spans="1:8">
      <c r="A834" s="48"/>
      <c r="B834" s="58"/>
      <c r="C834" s="23">
        <v>41455</v>
      </c>
      <c r="D834" s="24" t="s">
        <v>21</v>
      </c>
      <c r="E834" s="36">
        <v>4011</v>
      </c>
      <c r="F834" s="24" t="str">
        <f>VLOOKUP(E834,[1]PCGE!$B$3:$C$1767,2,0)</f>
        <v>IMPUESTO GENERAL A LAS VENTAS</v>
      </c>
      <c r="G834" s="53">
        <f>+[1]RESUMEN!S86</f>
        <v>8732.44</v>
      </c>
      <c r="H834" s="33"/>
    </row>
    <row r="835" spans="1:8">
      <c r="A835" s="48"/>
      <c r="B835" s="58"/>
      <c r="C835" s="23">
        <v>41455</v>
      </c>
      <c r="D835" s="24" t="s">
        <v>21</v>
      </c>
      <c r="E835" s="36">
        <v>4212</v>
      </c>
      <c r="F835" s="24" t="str">
        <f>VLOOKUP(E835,[1]PCGE!$B$3:$C$1767,2,0)</f>
        <v>EMITIDAS</v>
      </c>
      <c r="G835" s="64"/>
      <c r="H835" s="65">
        <f>SUM(G814:G834)</f>
        <v>169894.25000000006</v>
      </c>
    </row>
    <row r="836" spans="1:8">
      <c r="A836" s="48"/>
      <c r="B836" s="84"/>
      <c r="C836" s="23">
        <v>41455</v>
      </c>
      <c r="D836" s="24" t="s">
        <v>23</v>
      </c>
      <c r="E836" s="36">
        <v>6032</v>
      </c>
      <c r="F836" s="24" t="str">
        <f>VLOOKUP(E836,[1]PCGE!$B$3:$C$1767,2,0)</f>
        <v>SUMINISTROS</v>
      </c>
      <c r="G836" s="37">
        <f>+[1]RESUMEN!S68</f>
        <v>8110.29</v>
      </c>
      <c r="H836" s="51"/>
    </row>
    <row r="837" spans="1:8">
      <c r="A837" s="48"/>
      <c r="B837" s="84"/>
      <c r="C837" s="23">
        <v>41455</v>
      </c>
      <c r="D837" s="24" t="s">
        <v>23</v>
      </c>
      <c r="E837" s="36">
        <v>63111</v>
      </c>
      <c r="F837" s="24" t="str">
        <f>VLOOKUP(E837,[1]PCGE!$B$3:$C$1767,2,0)</f>
        <v>DE CARGA</v>
      </c>
      <c r="G837" s="37">
        <f>+[1]RESUMEN!S69</f>
        <v>341.54</v>
      </c>
      <c r="H837" s="51"/>
    </row>
    <row r="838" spans="1:8">
      <c r="A838" s="48"/>
      <c r="B838" s="84"/>
      <c r="C838" s="23">
        <v>41455</v>
      </c>
      <c r="D838" s="24" t="s">
        <v>23</v>
      </c>
      <c r="E838" s="36">
        <v>6312</v>
      </c>
      <c r="F838" s="24" t="str">
        <f>VLOOKUP(E838,[1]PCGE!$B$3:$C$1767,2,0)</f>
        <v>CORREOS</v>
      </c>
      <c r="G838" s="37">
        <f>+[1]RESUMEN!S71</f>
        <v>7.15</v>
      </c>
      <c r="H838" s="51"/>
    </row>
    <row r="839" spans="1:8">
      <c r="A839" s="48"/>
      <c r="B839" s="84"/>
      <c r="C839" s="23">
        <v>41455</v>
      </c>
      <c r="D839" s="24" t="s">
        <v>23</v>
      </c>
      <c r="E839" s="36">
        <v>6313</v>
      </c>
      <c r="F839" s="24" t="str">
        <f>VLOOKUP(E839,[1]PCGE!$B$3:$C$1767,2,0)</f>
        <v>ALOJAMIENTO</v>
      </c>
      <c r="G839" s="37">
        <f>+[1]RESUMEN!S72</f>
        <v>32.340000000000003</v>
      </c>
      <c r="H839" s="51"/>
    </row>
    <row r="840" spans="1:8">
      <c r="A840" s="48"/>
      <c r="B840" s="84"/>
      <c r="C840" s="23">
        <v>41455</v>
      </c>
      <c r="D840" s="24" t="s">
        <v>23</v>
      </c>
      <c r="E840" s="36">
        <v>6364</v>
      </c>
      <c r="F840" s="24" t="str">
        <f>VLOOKUP(E840,[1]PCGE!$B$3:$C$1767,2,0)</f>
        <v>TELÉFONO</v>
      </c>
      <c r="G840" s="37">
        <f>+[1]RESUMEN!S79</f>
        <v>82.17</v>
      </c>
      <c r="H840" s="51"/>
    </row>
    <row r="841" spans="1:8">
      <c r="A841" s="48"/>
      <c r="B841" s="84"/>
      <c r="C841" s="23">
        <v>41455</v>
      </c>
      <c r="D841" s="24" t="s">
        <v>23</v>
      </c>
      <c r="E841" s="36">
        <v>6372</v>
      </c>
      <c r="F841" s="24" t="str">
        <f>VLOOKUP(E841,[1]PCGE!$B$3:$C$1767,2,0)</f>
        <v xml:space="preserve">PUBLICACIONES </v>
      </c>
      <c r="G841" s="37">
        <f>+[1]RESUMEN!S81</f>
        <v>34.200000000000003</v>
      </c>
      <c r="H841" s="51"/>
    </row>
    <row r="842" spans="1:8">
      <c r="A842" s="48"/>
      <c r="B842" s="84"/>
      <c r="C842" s="23">
        <v>41455</v>
      </c>
      <c r="D842" s="24" t="s">
        <v>23</v>
      </c>
      <c r="E842" s="36">
        <v>6511</v>
      </c>
      <c r="F842" s="24" t="str">
        <f>VLOOKUP(E842,[1]PCGE!$B$3:$C$1767,2,0)</f>
        <v>SEGUROS</v>
      </c>
      <c r="G842" s="37">
        <f>+[1]RESUMEN!S83</f>
        <v>19.829999999999998</v>
      </c>
      <c r="H842" s="51"/>
    </row>
    <row r="843" spans="1:8">
      <c r="A843" s="48"/>
      <c r="B843" s="84"/>
      <c r="C843" s="23">
        <v>41455</v>
      </c>
      <c r="D843" s="24" t="s">
        <v>23</v>
      </c>
      <c r="E843" s="36">
        <v>6561</v>
      </c>
      <c r="F843" s="24" t="str">
        <f>VLOOKUP(E843,[1]PCGE!$B$3:$C$1767,2,0)</f>
        <v>SUMINISTROS</v>
      </c>
      <c r="G843" s="37">
        <f>+[1]RESUMEN!S84</f>
        <v>50.34</v>
      </c>
      <c r="H843" s="51"/>
    </row>
    <row r="844" spans="1:8">
      <c r="A844" s="48"/>
      <c r="B844" s="84"/>
      <c r="C844" s="23">
        <v>41455</v>
      </c>
      <c r="D844" s="24" t="s">
        <v>23</v>
      </c>
      <c r="E844" s="36">
        <v>6593</v>
      </c>
      <c r="F844" s="24" t="str">
        <f>VLOOKUP(E844,[1]PCGE!$B$3:$C$1767,2,0)</f>
        <v>OTROS GASTOS DE GESTIÓN</v>
      </c>
      <c r="G844" s="37">
        <f>+[1]RESUMEN!S85</f>
        <v>54.58</v>
      </c>
      <c r="H844" s="51"/>
    </row>
    <row r="845" spans="1:8">
      <c r="A845" s="48"/>
      <c r="B845" s="84"/>
      <c r="C845" s="23">
        <v>41455</v>
      </c>
      <c r="D845" s="24" t="s">
        <v>23</v>
      </c>
      <c r="E845" s="43">
        <v>4011</v>
      </c>
      <c r="F845" s="24" t="str">
        <f>VLOOKUP(E845,[1]PCGE!$B$3:$C$1767,2,0)</f>
        <v>IMPUESTO GENERAL A LAS VENTAS</v>
      </c>
      <c r="G845" s="34"/>
      <c r="H845" s="33">
        <f>SUM(G836:G844)</f>
        <v>8732.44</v>
      </c>
    </row>
    <row r="846" spans="1:8">
      <c r="A846" s="48"/>
      <c r="B846" s="84"/>
      <c r="C846" s="23">
        <v>41455</v>
      </c>
      <c r="D846" s="24" t="s">
        <v>24</v>
      </c>
      <c r="E846" s="43">
        <v>2524</v>
      </c>
      <c r="F846" s="24" t="str">
        <f>VLOOKUP(E846,[1]PCGE!$B$3:$C$1767,2,0)</f>
        <v>OTROS SUMINISTROS</v>
      </c>
      <c r="G846" s="34">
        <f>+G816+G836</f>
        <v>53167.43</v>
      </c>
      <c r="H846" s="33"/>
    </row>
    <row r="847" spans="1:8">
      <c r="A847" s="48"/>
      <c r="B847" s="84"/>
      <c r="C847" s="23">
        <v>41455</v>
      </c>
      <c r="D847" s="24" t="s">
        <v>24</v>
      </c>
      <c r="E847" s="43">
        <v>6132</v>
      </c>
      <c r="F847" s="24" t="str">
        <f>VLOOKUP(E847,[1]PCGE!$B$3:$C$1767,2,0)</f>
        <v>SUMINISTROS</v>
      </c>
      <c r="G847" s="34"/>
      <c r="H847" s="33">
        <f>+G846</f>
        <v>53167.43</v>
      </c>
    </row>
    <row r="848" spans="1:8">
      <c r="A848" s="48"/>
      <c r="B848" s="84"/>
      <c r="C848" s="23">
        <v>41455</v>
      </c>
      <c r="D848" s="24" t="s">
        <v>25</v>
      </c>
      <c r="E848" s="44">
        <v>94303</v>
      </c>
      <c r="F848" s="30" t="s">
        <v>38</v>
      </c>
      <c r="G848" s="104">
        <v>2239</v>
      </c>
      <c r="H848" s="102"/>
    </row>
    <row r="849" spans="1:8">
      <c r="A849" s="48"/>
      <c r="B849" s="84"/>
      <c r="C849" s="23">
        <v>41455</v>
      </c>
      <c r="D849" s="24" t="s">
        <v>25</v>
      </c>
      <c r="E849" s="44">
        <v>94304</v>
      </c>
      <c r="F849" s="30" t="s">
        <v>39</v>
      </c>
      <c r="G849" s="104">
        <v>4963</v>
      </c>
      <c r="H849" s="102"/>
    </row>
    <row r="850" spans="1:8">
      <c r="A850" s="48"/>
      <c r="B850" s="84"/>
      <c r="C850" s="23">
        <v>41455</v>
      </c>
      <c r="D850" s="24" t="s">
        <v>25</v>
      </c>
      <c r="E850" s="44">
        <v>94305</v>
      </c>
      <c r="F850" s="30" t="s">
        <v>40</v>
      </c>
      <c r="G850" s="104">
        <v>104.85</v>
      </c>
      <c r="H850" s="102"/>
    </row>
    <row r="851" spans="1:8">
      <c r="A851" s="48"/>
      <c r="B851" s="84"/>
      <c r="C851" s="23">
        <v>41455</v>
      </c>
      <c r="D851" s="24" t="s">
        <v>25</v>
      </c>
      <c r="E851" s="44">
        <v>94306</v>
      </c>
      <c r="F851" s="30" t="s">
        <v>80</v>
      </c>
      <c r="G851" s="104">
        <v>662</v>
      </c>
      <c r="H851" s="102"/>
    </row>
    <row r="852" spans="1:8">
      <c r="A852" s="48"/>
      <c r="B852" s="84"/>
      <c r="C852" s="23">
        <v>41455</v>
      </c>
      <c r="D852" s="24" t="s">
        <v>25</v>
      </c>
      <c r="E852" s="44">
        <v>94307</v>
      </c>
      <c r="F852" s="30" t="s">
        <v>41</v>
      </c>
      <c r="G852" s="104">
        <v>4592.8</v>
      </c>
      <c r="H852" s="102"/>
    </row>
    <row r="853" spans="1:8">
      <c r="A853" s="48"/>
      <c r="B853" s="84"/>
      <c r="C853" s="23">
        <v>41455</v>
      </c>
      <c r="D853" s="24" t="s">
        <v>25</v>
      </c>
      <c r="E853" s="44">
        <v>94308</v>
      </c>
      <c r="F853" s="30" t="s">
        <v>42</v>
      </c>
      <c r="G853" s="104">
        <v>2000</v>
      </c>
      <c r="H853" s="102"/>
    </row>
    <row r="854" spans="1:8">
      <c r="A854" s="48"/>
      <c r="B854" s="84"/>
      <c r="C854" s="23">
        <v>41455</v>
      </c>
      <c r="D854" s="24" t="s">
        <v>25</v>
      </c>
      <c r="E854" s="44">
        <v>94310</v>
      </c>
      <c r="F854" s="30" t="s">
        <v>44</v>
      </c>
      <c r="G854" s="104">
        <v>6901.9</v>
      </c>
      <c r="H854" s="102"/>
    </row>
    <row r="855" spans="1:8">
      <c r="A855" s="48"/>
      <c r="B855" s="84"/>
      <c r="C855" s="23">
        <v>41455</v>
      </c>
      <c r="D855" s="24" t="s">
        <v>25</v>
      </c>
      <c r="E855" s="44">
        <v>94313</v>
      </c>
      <c r="F855" s="30" t="s">
        <v>47</v>
      </c>
      <c r="G855" s="104">
        <v>5000</v>
      </c>
      <c r="H855" s="102"/>
    </row>
    <row r="856" spans="1:8">
      <c r="A856" s="48"/>
      <c r="B856" s="84"/>
      <c r="C856" s="23">
        <v>41455</v>
      </c>
      <c r="D856" s="24" t="s">
        <v>25</v>
      </c>
      <c r="E856" s="44">
        <v>94314</v>
      </c>
      <c r="F856" s="30" t="s">
        <v>48</v>
      </c>
      <c r="G856" s="104">
        <v>14229.2</v>
      </c>
      <c r="H856" s="102"/>
    </row>
    <row r="857" spans="1:8">
      <c r="A857" s="48"/>
      <c r="B857" s="84"/>
      <c r="C857" s="23">
        <v>41455</v>
      </c>
      <c r="D857" s="24" t="s">
        <v>25</v>
      </c>
      <c r="E857" s="44">
        <v>94315</v>
      </c>
      <c r="F857" s="30" t="s">
        <v>49</v>
      </c>
      <c r="G857" s="104">
        <v>863</v>
      </c>
      <c r="H857" s="102"/>
    </row>
    <row r="858" spans="1:8">
      <c r="A858" s="48"/>
      <c r="B858" s="84"/>
      <c r="C858" s="23">
        <v>41455</v>
      </c>
      <c r="D858" s="24" t="s">
        <v>25</v>
      </c>
      <c r="E858" s="44">
        <v>94316</v>
      </c>
      <c r="F858" s="30" t="s">
        <v>50</v>
      </c>
      <c r="G858" s="104">
        <v>535</v>
      </c>
      <c r="H858" s="102"/>
    </row>
    <row r="859" spans="1:8">
      <c r="A859" s="48"/>
      <c r="B859" s="84"/>
      <c r="C859" s="23">
        <v>41455</v>
      </c>
      <c r="D859" s="24" t="s">
        <v>25</v>
      </c>
      <c r="E859" s="44">
        <v>94318</v>
      </c>
      <c r="F859" s="30" t="s">
        <v>75</v>
      </c>
      <c r="G859" s="104">
        <v>25000</v>
      </c>
      <c r="H859" s="102"/>
    </row>
    <row r="860" spans="1:8">
      <c r="A860" s="48"/>
      <c r="B860" s="84"/>
      <c r="C860" s="23">
        <v>41455</v>
      </c>
      <c r="D860" s="24" t="s">
        <v>25</v>
      </c>
      <c r="E860" s="44">
        <v>94319</v>
      </c>
      <c r="F860" s="30" t="s">
        <v>52</v>
      </c>
      <c r="G860" s="104">
        <v>4847</v>
      </c>
      <c r="H860" s="102"/>
    </row>
    <row r="861" spans="1:8">
      <c r="A861" s="48"/>
      <c r="B861" s="84"/>
      <c r="C861" s="23">
        <v>41455</v>
      </c>
      <c r="D861" s="24" t="s">
        <v>25</v>
      </c>
      <c r="E861" s="44">
        <v>94322</v>
      </c>
      <c r="F861" s="30" t="s">
        <v>53</v>
      </c>
      <c r="G861" s="104">
        <v>538.65</v>
      </c>
      <c r="H861" s="102"/>
    </row>
    <row r="862" spans="1:8">
      <c r="A862" s="48"/>
      <c r="B862" s="84"/>
      <c r="C862" s="23">
        <v>41455</v>
      </c>
      <c r="D862" s="24" t="s">
        <v>25</v>
      </c>
      <c r="E862" s="44">
        <v>94323</v>
      </c>
      <c r="F862" s="30" t="s">
        <v>54</v>
      </c>
      <c r="G862" s="104">
        <v>4718.2</v>
      </c>
      <c r="H862" s="102"/>
    </row>
    <row r="863" spans="1:8">
      <c r="A863" s="48"/>
      <c r="B863" s="84"/>
      <c r="C863" s="23">
        <v>41455</v>
      </c>
      <c r="D863" s="24" t="s">
        <v>25</v>
      </c>
      <c r="E863" s="44">
        <v>94325</v>
      </c>
      <c r="F863" s="30" t="s">
        <v>55</v>
      </c>
      <c r="G863" s="104">
        <v>130</v>
      </c>
      <c r="H863" s="102"/>
    </row>
    <row r="864" spans="1:8">
      <c r="A864" s="48"/>
      <c r="B864" s="84"/>
      <c r="C864" s="23">
        <v>41455</v>
      </c>
      <c r="D864" s="24" t="s">
        <v>25</v>
      </c>
      <c r="E864" s="44">
        <v>94329</v>
      </c>
      <c r="F864" s="30" t="s">
        <v>57</v>
      </c>
      <c r="G864" s="104">
        <v>2471.5</v>
      </c>
      <c r="H864" s="102"/>
    </row>
    <row r="865" spans="1:8">
      <c r="A865" s="48"/>
      <c r="B865" s="84"/>
      <c r="C865" s="23">
        <v>41455</v>
      </c>
      <c r="D865" s="24" t="s">
        <v>25</v>
      </c>
      <c r="E865" s="44">
        <v>94330</v>
      </c>
      <c r="F865" s="92" t="s">
        <v>58</v>
      </c>
      <c r="G865" s="104">
        <v>199.88</v>
      </c>
      <c r="H865" s="102"/>
    </row>
    <row r="866" spans="1:8">
      <c r="A866" s="48"/>
      <c r="B866" s="84"/>
      <c r="C866" s="23">
        <v>41455</v>
      </c>
      <c r="D866" s="24" t="s">
        <v>25</v>
      </c>
      <c r="E866" s="44">
        <v>94331</v>
      </c>
      <c r="F866" s="30" t="s">
        <v>59</v>
      </c>
      <c r="G866" s="104">
        <v>6980.42</v>
      </c>
      <c r="H866" s="102"/>
    </row>
    <row r="867" spans="1:8">
      <c r="A867" s="48"/>
      <c r="B867" s="84"/>
      <c r="C867" s="23">
        <v>41455</v>
      </c>
      <c r="D867" s="24" t="s">
        <v>25</v>
      </c>
      <c r="E867" s="44">
        <v>94332</v>
      </c>
      <c r="F867" s="30" t="s">
        <v>60</v>
      </c>
      <c r="G867" s="104">
        <v>1045.5999999999999</v>
      </c>
      <c r="H867" s="102"/>
    </row>
    <row r="868" spans="1:8">
      <c r="A868" s="48"/>
      <c r="B868" s="84"/>
      <c r="C868" s="23">
        <v>41455</v>
      </c>
      <c r="D868" s="24" t="s">
        <v>25</v>
      </c>
      <c r="E868" s="44">
        <v>94333</v>
      </c>
      <c r="F868" s="30" t="s">
        <v>61</v>
      </c>
      <c r="G868" s="104">
        <v>5757</v>
      </c>
      <c r="H868" s="102"/>
    </row>
    <row r="869" spans="1:8">
      <c r="A869" s="48"/>
      <c r="B869" s="84"/>
      <c r="C869" s="23">
        <v>41455</v>
      </c>
      <c r="D869" s="24" t="s">
        <v>25</v>
      </c>
      <c r="E869" s="44">
        <v>94334</v>
      </c>
      <c r="F869" s="92" t="s">
        <v>62</v>
      </c>
      <c r="G869" s="104">
        <v>173</v>
      </c>
      <c r="H869" s="102"/>
    </row>
    <row r="870" spans="1:8">
      <c r="A870" s="48"/>
      <c r="B870" s="84"/>
      <c r="C870" s="23">
        <v>41455</v>
      </c>
      <c r="D870" s="24" t="s">
        <v>25</v>
      </c>
      <c r="E870" s="44">
        <v>94337</v>
      </c>
      <c r="F870" s="30" t="s">
        <v>64</v>
      </c>
      <c r="G870" s="104">
        <v>914.81</v>
      </c>
      <c r="H870" s="102"/>
    </row>
    <row r="871" spans="1:8">
      <c r="A871" s="48"/>
      <c r="B871" s="84"/>
      <c r="C871" s="23">
        <v>41455</v>
      </c>
      <c r="D871" s="24" t="s">
        <v>25</v>
      </c>
      <c r="E871" s="43">
        <v>7911</v>
      </c>
      <c r="F871" s="24" t="str">
        <f>VLOOKUP(E871,[1]PCGE!$B$3:$C$3734,2,0)</f>
        <v>CARGAS IMPUTABLES A CUENTAS DE COSTOS Y GASTOS</v>
      </c>
      <c r="G871" s="34"/>
      <c r="H871" s="33">
        <f>SUM(G848:G870)</f>
        <v>94866.81</v>
      </c>
    </row>
    <row r="872" spans="1:8">
      <c r="A872" s="48"/>
      <c r="B872" s="84"/>
      <c r="C872" s="23">
        <v>41455</v>
      </c>
      <c r="D872" s="24" t="s">
        <v>26</v>
      </c>
      <c r="E872" s="31">
        <v>6211</v>
      </c>
      <c r="F872" s="24" t="str">
        <f>VLOOKUP(E872,[1]PCGE!$B$3:$C$1767,2,0)</f>
        <v>SUELDOS Y SALARIOS</v>
      </c>
      <c r="G872" s="93">
        <f>+'[1]PLANILLAS-2013'!G240</f>
        <v>28832</v>
      </c>
      <c r="H872" s="94"/>
    </row>
    <row r="873" spans="1:8">
      <c r="A873" s="48"/>
      <c r="B873" s="84"/>
      <c r="C873" s="23">
        <v>41455</v>
      </c>
      <c r="D873" s="24" t="s">
        <v>26</v>
      </c>
      <c r="E873" s="31">
        <v>6214</v>
      </c>
      <c r="F873" s="24" t="str">
        <f>VLOOKUP(E873,[1]PCGE!$B$3:$C$1767,2,0)</f>
        <v>GRATIFICACIONES</v>
      </c>
      <c r="G873" s="93">
        <f>+'[1]PLANILLAS-2013'!G241</f>
        <v>767.72500000000002</v>
      </c>
      <c r="H873" s="95"/>
    </row>
    <row r="874" spans="1:8">
      <c r="A874" s="48"/>
      <c r="B874" s="84"/>
      <c r="C874" s="23">
        <v>41455</v>
      </c>
      <c r="D874" s="24" t="s">
        <v>26</v>
      </c>
      <c r="E874" s="31">
        <v>6215</v>
      </c>
      <c r="F874" s="24" t="str">
        <f>VLOOKUP(E874,[1]PCGE!$B$3:$C$1767,2,0)</f>
        <v>VACACIONES</v>
      </c>
      <c r="G874" s="93">
        <f>+'[1]PLANILLAS-2013'!G242</f>
        <v>383.85750000000002</v>
      </c>
      <c r="H874" s="95"/>
    </row>
    <row r="875" spans="1:8">
      <c r="A875" s="48"/>
      <c r="B875" s="84"/>
      <c r="C875" s="23">
        <v>41455</v>
      </c>
      <c r="D875" s="24" t="s">
        <v>26</v>
      </c>
      <c r="E875" s="31">
        <v>6221</v>
      </c>
      <c r="F875" s="24" t="str">
        <f>VLOOKUP(E875,[1]PCGE!$B$3:$C$1767,2,0)</f>
        <v>OTRAS REMUNERACIONES</v>
      </c>
      <c r="G875" s="93">
        <f>+'[1]PLANILLAS-2013'!G243</f>
        <v>769.09114999999997</v>
      </c>
      <c r="H875" s="95"/>
    </row>
    <row r="876" spans="1:8">
      <c r="A876" s="48"/>
      <c r="B876" s="84"/>
      <c r="C876" s="23">
        <v>41455</v>
      </c>
      <c r="D876" s="24" t="s">
        <v>26</v>
      </c>
      <c r="E876" s="31">
        <v>6291</v>
      </c>
      <c r="F876" s="24" t="str">
        <f>VLOOKUP(E876,[1]PCGE!$B$3:$C$1767,2,0)</f>
        <v>COMPENSACIÓN POR TIEMPO DE SERVICIO</v>
      </c>
      <c r="G876" s="93">
        <f>+'[1]PLANILLAS-2013'!G244</f>
        <v>179.06569444444443</v>
      </c>
      <c r="H876" s="95"/>
    </row>
    <row r="877" spans="1:8">
      <c r="A877" s="48"/>
      <c r="B877" s="84"/>
      <c r="C877" s="23">
        <v>41455</v>
      </c>
      <c r="D877" s="24" t="s">
        <v>26</v>
      </c>
      <c r="E877" s="31">
        <v>6271</v>
      </c>
      <c r="F877" s="24" t="str">
        <f>VLOOKUP(E877,[1]PCGE!$B$3:$C$1767,2,0)</f>
        <v>RÉGIMEN DE PRESTACIONES DE SALUD</v>
      </c>
      <c r="G877" s="93">
        <f>+'[1]PLANILLAS-2013'!G245</f>
        <v>2646.9501750000004</v>
      </c>
      <c r="H877" s="95"/>
    </row>
    <row r="878" spans="1:8">
      <c r="A878" s="48"/>
      <c r="B878" s="84"/>
      <c r="C878" s="23">
        <v>41455</v>
      </c>
      <c r="D878" s="24" t="s">
        <v>26</v>
      </c>
      <c r="E878" s="31">
        <v>6273</v>
      </c>
      <c r="F878" s="24" t="str">
        <f>VLOOKUP(E878,[1]PCGE!$B$3:$C$1767,2,0)</f>
        <v>SEGURO COMPLEMENTARIO DE TRABAJO DE RIESGO, ACCIDENTES DE TRABAJO Y ENFERMEDADES PROFESIONALES</v>
      </c>
      <c r="G878" s="93">
        <f>+'[1]PLANILLAS-2013'!G246</f>
        <v>23.393849999999997</v>
      </c>
      <c r="H878" s="95"/>
    </row>
    <row r="879" spans="1:8">
      <c r="A879" s="48"/>
      <c r="B879" s="84"/>
      <c r="C879" s="23">
        <v>41455</v>
      </c>
      <c r="D879" s="24" t="s">
        <v>26</v>
      </c>
      <c r="E879" s="31">
        <v>40173</v>
      </c>
      <c r="F879" s="24" t="str">
        <f>VLOOKUP(E879,[1]PCGE!$B$3:$C$1767,2,0)</f>
        <v>RENTA DE QUINTA CATEGORÍA</v>
      </c>
      <c r="G879" s="52"/>
      <c r="H879" s="103">
        <f>+'[1]PLANILLAS-2013'!H247</f>
        <v>1625.8200000000002</v>
      </c>
    </row>
    <row r="880" spans="1:8">
      <c r="A880" s="48"/>
      <c r="B880" s="84"/>
      <c r="C880" s="23">
        <v>41455</v>
      </c>
      <c r="D880" s="24" t="s">
        <v>26</v>
      </c>
      <c r="E880" s="31">
        <v>4031</v>
      </c>
      <c r="F880" s="24" t="str">
        <f>VLOOKUP(E880,[1]PCGE!$B$3:$C$1767,2,0)</f>
        <v>ESSALUD</v>
      </c>
      <c r="G880" s="52"/>
      <c r="H880" s="103">
        <f>+'[1]PLANILLAS-2013'!H248</f>
        <v>2646.9501750000004</v>
      </c>
    </row>
    <row r="881" spans="1:8">
      <c r="B881" s="84"/>
      <c r="C881" s="23">
        <v>41455</v>
      </c>
      <c r="D881" s="24" t="s">
        <v>26</v>
      </c>
      <c r="E881" s="31">
        <v>4032</v>
      </c>
      <c r="F881" s="24" t="str">
        <f>VLOOKUP(E881,[1]PCGE!$B$3:$C$1767,2,0)</f>
        <v>ONP</v>
      </c>
      <c r="G881" s="52"/>
      <c r="H881" s="103">
        <f>+'[1]PLANILLAS-2013'!H249</f>
        <v>97.5</v>
      </c>
    </row>
    <row r="882" spans="1:8">
      <c r="A882" s="48"/>
      <c r="B882" s="84"/>
      <c r="C882" s="23">
        <v>41455</v>
      </c>
      <c r="D882" s="24" t="s">
        <v>26</v>
      </c>
      <c r="E882" s="31">
        <v>4035</v>
      </c>
      <c r="F882" s="24" t="str">
        <f>VLOOKUP(E882,[1]PCGE!$B$3:$C$1767,2,0)</f>
        <v>SEGURO COMPLEMENTARIO DE TRABAJO DE RIESGO</v>
      </c>
      <c r="G882" s="52"/>
      <c r="H882" s="103">
        <f>+'[1]PLANILLAS-2013'!H250</f>
        <v>23.393849999999997</v>
      </c>
    </row>
    <row r="883" spans="1:8">
      <c r="A883" s="48"/>
      <c r="B883" s="84"/>
      <c r="C883" s="23">
        <v>41455</v>
      </c>
      <c r="D883" s="24" t="s">
        <v>26</v>
      </c>
      <c r="E883" s="31">
        <v>4039</v>
      </c>
      <c r="F883" s="24" t="str">
        <f>VLOOKUP(E883,[1]PCGE!$B$3:$C$1767,2,0)</f>
        <v>ESSALUD VIDA</v>
      </c>
      <c r="G883" s="52"/>
      <c r="H883" s="103">
        <f>+'[1]PLANILLAS-2013'!H251</f>
        <v>10</v>
      </c>
    </row>
    <row r="884" spans="1:8">
      <c r="A884" s="48"/>
      <c r="B884" s="84"/>
      <c r="C884" s="23">
        <v>41455</v>
      </c>
      <c r="D884" s="24" t="s">
        <v>26</v>
      </c>
      <c r="E884" s="31">
        <v>4071</v>
      </c>
      <c r="F884" s="24" t="str">
        <f>VLOOKUP(E884,[1]PCGE!$B$3:$C$1767,2,0)</f>
        <v>ADMINISTRADORAS DE FONDOS DE PENSIONES</v>
      </c>
      <c r="G884" s="52"/>
      <c r="H884" s="103">
        <f>+'[1]PLANILLAS-2013'!H252</f>
        <v>3714.5551712500001</v>
      </c>
    </row>
    <row r="885" spans="1:8">
      <c r="A885" s="48"/>
      <c r="B885" s="84"/>
      <c r="C885" s="23">
        <v>41455</v>
      </c>
      <c r="D885" s="24" t="s">
        <v>26</v>
      </c>
      <c r="E885" s="31">
        <v>4111</v>
      </c>
      <c r="F885" s="24" t="str">
        <f>VLOOKUP(E885,[1]PCGE!$B$3:$C$1767,2,0)</f>
        <v>SUELDOS Y SALARIOS POR PAGAR</v>
      </c>
      <c r="G885" s="52"/>
      <c r="H885" s="103">
        <f>+'[1]PLANILLAS-2013'!H253</f>
        <v>23434.65</v>
      </c>
    </row>
    <row r="886" spans="1:8">
      <c r="A886" s="48"/>
      <c r="B886" s="84"/>
      <c r="C886" s="23">
        <v>41455</v>
      </c>
      <c r="D886" s="24" t="s">
        <v>26</v>
      </c>
      <c r="E886" s="44">
        <v>4114</v>
      </c>
      <c r="F886" s="24" t="str">
        <f>VLOOKUP(E886,[1]PCGE!$B$3:$C$1767,2,0)</f>
        <v>GRATIFICACIONES POR PAGAR</v>
      </c>
      <c r="G886" s="52"/>
      <c r="H886" s="103">
        <f>+'[1]PLANILLAS-2013'!H254</f>
        <v>767.72500000000002</v>
      </c>
    </row>
    <row r="887" spans="1:8">
      <c r="A887" s="48"/>
      <c r="B887" s="84"/>
      <c r="C887" s="23">
        <v>41455</v>
      </c>
      <c r="D887" s="24" t="s">
        <v>26</v>
      </c>
      <c r="E887" s="44">
        <v>4115</v>
      </c>
      <c r="F887" s="24" t="str">
        <f>VLOOKUP(E887,[1]PCGE!$B$3:$C$1767,2,0)</f>
        <v>VACACIONES POR PAGAR</v>
      </c>
      <c r="G887" s="52"/>
      <c r="H887" s="103">
        <f>+'[1]PLANILLAS-2013'!H255</f>
        <v>333.33</v>
      </c>
    </row>
    <row r="888" spans="1:8">
      <c r="A888" s="48"/>
      <c r="B888" s="84"/>
      <c r="C888" s="23">
        <v>41455</v>
      </c>
      <c r="D888" s="24" t="s">
        <v>26</v>
      </c>
      <c r="E888" s="50">
        <v>4151</v>
      </c>
      <c r="F888" s="24" t="str">
        <f>VLOOKUP(E888,[1]PCGE!$B$3:$C$1767,2,0)</f>
        <v>COMPENSACIÓN POR TIEMPO DE SERVICIOS</v>
      </c>
      <c r="G888" s="52"/>
      <c r="H888" s="103">
        <f>+'[1]PLANILLAS-2013'!H256</f>
        <v>179.06569444444443</v>
      </c>
    </row>
    <row r="889" spans="1:8">
      <c r="A889" s="48"/>
      <c r="B889" s="84"/>
      <c r="C889" s="23">
        <v>41455</v>
      </c>
      <c r="D889" s="24" t="s">
        <v>26</v>
      </c>
      <c r="E889" s="44">
        <v>4191</v>
      </c>
      <c r="F889" s="24" t="str">
        <f>VLOOKUP(E889,[1]PCGE!$B$3:$C$1767,2,0)</f>
        <v>OTRAS REMUNERACIONES Y PARTICIPACIONES POR PAGAR</v>
      </c>
      <c r="G889" s="52"/>
      <c r="H889" s="103">
        <f>+'[1]PLANILLAS-2013'!H257</f>
        <v>769.09114999999997</v>
      </c>
    </row>
    <row r="890" spans="1:8">
      <c r="A890" s="48"/>
      <c r="B890" s="84"/>
      <c r="C890" s="23">
        <v>41455</v>
      </c>
      <c r="D890" s="24" t="s">
        <v>25</v>
      </c>
      <c r="E890" s="44">
        <v>94401</v>
      </c>
      <c r="F890" s="24" t="str">
        <f>VLOOKUP(E890,[1]PCGE!$B$3:$C$3734,2,0)</f>
        <v>GASTOS POR SUELDOS Y SALARIOS</v>
      </c>
      <c r="G890" s="46">
        <f>+G872+G873+G874+G875+G876</f>
        <v>30931.739344444442</v>
      </c>
      <c r="H890" s="33"/>
    </row>
    <row r="891" spans="1:8">
      <c r="A891" s="48"/>
      <c r="B891" s="84"/>
      <c r="C891" s="23">
        <v>41455</v>
      </c>
      <c r="D891" s="24" t="s">
        <v>25</v>
      </c>
      <c r="E891" s="44">
        <v>94404</v>
      </c>
      <c r="F891" s="24" t="str">
        <f>VLOOKUP(E891,[1]PCGE!$B$3:$C$3734,2,0)</f>
        <v xml:space="preserve">GASTOS POR TRIBUTOS ,APORTES DE PENSIONES Y DE SALUD </v>
      </c>
      <c r="G891" s="46">
        <f>+G877+G878</f>
        <v>2670.3440250000003</v>
      </c>
      <c r="H891" s="51"/>
    </row>
    <row r="892" spans="1:8">
      <c r="A892" s="48"/>
      <c r="B892" s="84"/>
      <c r="C892" s="23">
        <v>41455</v>
      </c>
      <c r="D892" s="24" t="s">
        <v>25</v>
      </c>
      <c r="E892" s="31">
        <v>7911</v>
      </c>
      <c r="F892" s="24" t="str">
        <f>VLOOKUP(E892,[1]PCGE!$B$3:$C$3734,2,0)</f>
        <v>CARGAS IMPUTABLES A CUENTAS DE COSTOS Y GASTOS</v>
      </c>
      <c r="G892" s="32"/>
      <c r="H892" s="33">
        <f>SUM(G890:G891)</f>
        <v>33602.083369444445</v>
      </c>
    </row>
    <row r="893" spans="1:8">
      <c r="A893" s="48"/>
      <c r="B893" s="84"/>
      <c r="C893" s="23">
        <v>41455</v>
      </c>
      <c r="D893" s="24" t="s">
        <v>28</v>
      </c>
      <c r="E893" s="31">
        <v>6322</v>
      </c>
      <c r="F893" s="24" t="str">
        <f>VLOOKUP(E893,[1]PCGE!$B$3:$C$1767,2,0)</f>
        <v>LEGAL Y TRIBUTARIA</v>
      </c>
      <c r="G893" s="32">
        <v>33</v>
      </c>
      <c r="H893" s="33"/>
    </row>
    <row r="894" spans="1:8">
      <c r="A894" s="48"/>
      <c r="B894" s="84"/>
      <c r="C894" s="23">
        <v>41455</v>
      </c>
      <c r="D894" s="24" t="s">
        <v>28</v>
      </c>
      <c r="E894" s="31">
        <v>40172</v>
      </c>
      <c r="F894" s="24" t="str">
        <f>VLOOKUP(E894,[1]PCGE!$B$3:$C$1767,2,0)</f>
        <v>RENTA DE CUARTA CATEGORÍA</v>
      </c>
      <c r="G894" s="32"/>
      <c r="H894" s="33">
        <v>33</v>
      </c>
    </row>
    <row r="895" spans="1:8">
      <c r="A895" s="48"/>
      <c r="B895" s="84"/>
      <c r="C895" s="23">
        <v>41455</v>
      </c>
      <c r="D895" s="24" t="s">
        <v>25</v>
      </c>
      <c r="E895" s="44">
        <v>94309</v>
      </c>
      <c r="F895" s="24" t="str">
        <f>VLOOKUP(E895,[1]PCGE!$B$3:$C$3734,2,0)</f>
        <v>SERVIC. JURIDICOS Y NOTARIALES</v>
      </c>
      <c r="G895" s="32">
        <f>+G893</f>
        <v>33</v>
      </c>
      <c r="H895" s="33"/>
    </row>
    <row r="896" spans="1:8">
      <c r="A896" s="48"/>
      <c r="B896" s="84"/>
      <c r="C896" s="23">
        <v>41455</v>
      </c>
      <c r="D896" s="24" t="s">
        <v>25</v>
      </c>
      <c r="E896" s="31">
        <v>7911</v>
      </c>
      <c r="F896" s="24" t="str">
        <f>VLOOKUP(E896,[1]PCGE!$B$3:$C$1767,2,0)</f>
        <v>CARGAS IMPUTABLES A CUENTAS DE COSTOS Y GASTOS</v>
      </c>
      <c r="G896" s="32"/>
      <c r="H896" s="61">
        <f>+G895</f>
        <v>33</v>
      </c>
    </row>
    <row r="897" spans="1:8">
      <c r="B897" s="84"/>
      <c r="C897" s="23">
        <v>41455</v>
      </c>
      <c r="D897" s="24" t="s">
        <v>35</v>
      </c>
      <c r="E897" s="64">
        <v>1612</v>
      </c>
      <c r="F897" s="24" t="str">
        <f>VLOOKUP(E897,[1]PCGE!$B$3:$C$1767,2,0)</f>
        <v>SIN GARANTÍA</v>
      </c>
      <c r="G897" s="32">
        <v>51000</v>
      </c>
      <c r="H897" s="33"/>
    </row>
    <row r="898" spans="1:8">
      <c r="A898" s="48"/>
      <c r="B898" s="84"/>
      <c r="C898" s="23">
        <v>41455</v>
      </c>
      <c r="D898" s="24" t="s">
        <v>29</v>
      </c>
      <c r="E898" s="44">
        <v>40171</v>
      </c>
      <c r="F898" s="24" t="str">
        <f>VLOOKUP(E898,[1]PCGE!$B$3:$C$1767,2,0)</f>
        <v>RENTA DE TERCERA CATEGORÍA</v>
      </c>
      <c r="G898" s="32">
        <f>+[1]RESUMEN!N221</f>
        <v>17458</v>
      </c>
      <c r="H898" s="33"/>
    </row>
    <row r="899" spans="1:8">
      <c r="A899" s="48"/>
      <c r="B899" s="84"/>
      <c r="C899" s="23">
        <v>41455</v>
      </c>
      <c r="D899" s="24" t="s">
        <v>29</v>
      </c>
      <c r="E899" s="44">
        <v>40172</v>
      </c>
      <c r="F899" s="24" t="str">
        <f>VLOOKUP(E899,[1]PCGE!$B$3:$C$1767,2,0)</f>
        <v>RENTA DE CUARTA CATEGORÍA</v>
      </c>
      <c r="G899" s="32">
        <f>+[1]RESUMEN!N215</f>
        <v>33</v>
      </c>
      <c r="H899" s="33"/>
    </row>
    <row r="900" spans="1:8">
      <c r="A900" s="48"/>
      <c r="B900" s="84"/>
      <c r="C900" s="23">
        <v>41455</v>
      </c>
      <c r="D900" s="24" t="s">
        <v>29</v>
      </c>
      <c r="E900" s="44">
        <v>40173</v>
      </c>
      <c r="F900" s="24" t="str">
        <f>VLOOKUP(E900,[1]PCGE!$B$3:$C$1767,2,0)</f>
        <v>RENTA DE QUINTA CATEGORÍA</v>
      </c>
      <c r="G900" s="32">
        <f>+[1]RESUMEN!N211</f>
        <v>1625.8200000000002</v>
      </c>
      <c r="H900" s="33"/>
    </row>
    <row r="901" spans="1:8">
      <c r="A901" s="48"/>
      <c r="B901" s="84"/>
      <c r="C901" s="23">
        <v>41455</v>
      </c>
      <c r="D901" s="24" t="s">
        <v>29</v>
      </c>
      <c r="E901" s="44">
        <v>40174</v>
      </c>
      <c r="F901" s="24" t="str">
        <f>VLOOKUP(E901,[1]PCGE!$B$3:$C$1767,2,0)</f>
        <v>RENTA DE NO DOMICILIADOS</v>
      </c>
      <c r="G901" s="32">
        <f>+[1]RESUMEN!N217</f>
        <v>6825</v>
      </c>
      <c r="H901" s="33"/>
    </row>
    <row r="902" spans="1:8">
      <c r="A902" s="48"/>
      <c r="B902" s="84"/>
      <c r="C902" s="23">
        <v>41455</v>
      </c>
      <c r="D902" s="24" t="s">
        <v>29</v>
      </c>
      <c r="E902" s="44">
        <v>40186</v>
      </c>
      <c r="F902" s="24" t="str">
        <f>VLOOKUP(E902,[1]PCGE!$B$3:$C$1767,2,0)</f>
        <v xml:space="preserve">IMPUESTO TEMPORAL A LOS ACTIVOS NETOS </v>
      </c>
      <c r="G902" s="32">
        <f>+[1]RESUMEN!N209</f>
        <v>215</v>
      </c>
      <c r="H902" s="33"/>
    </row>
    <row r="903" spans="1:8">
      <c r="A903" s="48"/>
      <c r="B903" s="84"/>
      <c r="C903" s="23">
        <v>41455</v>
      </c>
      <c r="D903" s="24" t="s">
        <v>29</v>
      </c>
      <c r="E903" s="44">
        <v>4031</v>
      </c>
      <c r="F903" s="24" t="str">
        <f>VLOOKUP(E903,[1]PCGE!$B$3:$C$1767,2,0)</f>
        <v>ESSALUD</v>
      </c>
      <c r="G903" s="32">
        <f>+[1]RESUMEN!N212</f>
        <v>2585.3634000000002</v>
      </c>
      <c r="H903" s="33"/>
    </row>
    <row r="904" spans="1:8">
      <c r="A904" s="48"/>
      <c r="B904" s="84"/>
      <c r="C904" s="23">
        <v>41455</v>
      </c>
      <c r="D904" s="24" t="s">
        <v>29</v>
      </c>
      <c r="E904" s="44">
        <v>4035</v>
      </c>
      <c r="F904" s="24" t="str">
        <f>VLOOKUP(E904,[1]PCGE!$B$3:$C$1767,2,0)</f>
        <v>SEGURO COMPLEMENTARIO DE TRABAJO DE RIESGO</v>
      </c>
      <c r="G904" s="32">
        <f>+[1]RESUMEN!N213</f>
        <v>23.573849999999997</v>
      </c>
      <c r="H904" s="33"/>
    </row>
    <row r="905" spans="1:8">
      <c r="A905" s="48"/>
      <c r="B905" s="84"/>
      <c r="C905" s="23">
        <v>41455</v>
      </c>
      <c r="D905" s="24" t="s">
        <v>29</v>
      </c>
      <c r="E905" s="44">
        <v>4039</v>
      </c>
      <c r="F905" s="24" t="str">
        <f>VLOOKUP(E905,[1]PCGE!$B$3:$C$1767,2,0)</f>
        <v>ESSALUD VIDA</v>
      </c>
      <c r="G905" s="32">
        <f>+[1]RESUMEN!N214</f>
        <v>10</v>
      </c>
      <c r="H905" s="33"/>
    </row>
    <row r="906" spans="1:8">
      <c r="A906" s="48"/>
      <c r="B906" s="84"/>
      <c r="C906" s="23">
        <v>41455</v>
      </c>
      <c r="D906" s="24" t="s">
        <v>29</v>
      </c>
      <c r="E906" s="44">
        <v>4071</v>
      </c>
      <c r="F906" s="24" t="str">
        <f>VLOOKUP(E906,[1]PCGE!$B$3:$C$1767,2,0)</f>
        <v>ADMINISTRADORAS DE FONDOS DE PENSIONES</v>
      </c>
      <c r="G906" s="32">
        <f>+[1]RESUMEN!F422</f>
        <v>3715.84</v>
      </c>
      <c r="H906" s="33"/>
    </row>
    <row r="907" spans="1:8">
      <c r="A907" s="48"/>
      <c r="B907" s="84"/>
      <c r="C907" s="23">
        <v>41455</v>
      </c>
      <c r="D907" s="24" t="s">
        <v>29</v>
      </c>
      <c r="E907" s="31">
        <v>4111</v>
      </c>
      <c r="F907" s="24" t="str">
        <f>VLOOKUP(E907,[1]PCGE!$B$3:$C$1767,2,0)</f>
        <v>SUELDOS Y SALARIOS POR PAGAR</v>
      </c>
      <c r="G907" s="32">
        <f>+'[1]PLANILLAS-2013'!H253</f>
        <v>23434.65</v>
      </c>
      <c r="H907" s="33"/>
    </row>
    <row r="908" spans="1:8">
      <c r="A908" s="48"/>
      <c r="B908" s="84"/>
      <c r="C908" s="23">
        <v>41455</v>
      </c>
      <c r="D908" s="24" t="s">
        <v>29</v>
      </c>
      <c r="E908" s="44">
        <v>4114</v>
      </c>
      <c r="F908" s="24" t="str">
        <f>VLOOKUP(E908,[1]PCGE!$B$3:$C$1767,2,0)</f>
        <v>GRATIFICACIONES POR PAGAR</v>
      </c>
      <c r="G908" s="32">
        <f>+'[1]PLANILLAS-2013'!H254</f>
        <v>767.72500000000002</v>
      </c>
      <c r="H908" s="33"/>
    </row>
    <row r="909" spans="1:8">
      <c r="A909" s="48"/>
      <c r="B909" s="84"/>
      <c r="C909" s="23">
        <v>41455</v>
      </c>
      <c r="D909" s="24" t="s">
        <v>29</v>
      </c>
      <c r="E909" s="44">
        <v>4115</v>
      </c>
      <c r="F909" s="24" t="str">
        <f>VLOOKUP(E909,[1]PCGE!$B$3:$C$1767,2,0)</f>
        <v>VACACIONES POR PAGAR</v>
      </c>
      <c r="G909" s="32">
        <f>+'[1]PLANILLAS-2013'!H255</f>
        <v>333.33</v>
      </c>
      <c r="H909" s="33"/>
    </row>
    <row r="910" spans="1:8">
      <c r="A910" s="48"/>
      <c r="B910" s="84"/>
      <c r="C910" s="23">
        <v>41455</v>
      </c>
      <c r="D910" s="24" t="s">
        <v>29</v>
      </c>
      <c r="E910" s="50">
        <v>4151</v>
      </c>
      <c r="F910" s="24" t="str">
        <f>VLOOKUP(E910,[1]PCGE!$B$3:$C$1767,2,0)</f>
        <v>COMPENSACIÓN POR TIEMPO DE SERVICIOS</v>
      </c>
      <c r="G910" s="32">
        <f>+'[1]PLANILLAS-2013'!H256</f>
        <v>179.06569444444443</v>
      </c>
      <c r="H910" s="33"/>
    </row>
    <row r="911" spans="1:8">
      <c r="A911" s="48"/>
      <c r="B911" s="84"/>
      <c r="C911" s="23">
        <v>41455</v>
      </c>
      <c r="D911" s="24" t="s">
        <v>29</v>
      </c>
      <c r="E911" s="44">
        <v>4191</v>
      </c>
      <c r="F911" s="24" t="str">
        <f>VLOOKUP(E911,[1]PCGE!$B$3:$C$1767,2,0)</f>
        <v>OTRAS REMUNERACIONES Y PARTICIPACIONES POR PAGAR</v>
      </c>
      <c r="G911" s="32">
        <f>+'[1]PLANILLAS-2013'!H257</f>
        <v>769.09114999999997</v>
      </c>
      <c r="H911" s="33"/>
    </row>
    <row r="912" spans="1:8">
      <c r="A912" s="48"/>
      <c r="B912" s="84"/>
      <c r="C912" s="23">
        <v>41455</v>
      </c>
      <c r="D912" s="24" t="s">
        <v>29</v>
      </c>
      <c r="E912" s="44">
        <v>4212</v>
      </c>
      <c r="F912" s="24" t="str">
        <f>VLOOKUP(E912,[1]PCGE!$B$3:$C$1767,2,0)</f>
        <v>EMITIDAS</v>
      </c>
      <c r="G912" s="32">
        <f>+H835</f>
        <v>169894.25000000006</v>
      </c>
      <c r="H912" s="33"/>
    </row>
    <row r="913" spans="1:8">
      <c r="A913" s="48"/>
      <c r="B913" s="84"/>
      <c r="C913" s="23">
        <v>41455</v>
      </c>
      <c r="D913" s="24" t="s">
        <v>29</v>
      </c>
      <c r="E913" s="98">
        <v>4412</v>
      </c>
      <c r="F913" s="56" t="str">
        <f>VLOOKUP(E913,[1]PCGE!$B$3:$C$1767,2,0)</f>
        <v>DIVIDENDOS</v>
      </c>
      <c r="G913" s="57">
        <v>45643.31</v>
      </c>
      <c r="H913" s="33"/>
    </row>
    <row r="914" spans="1:8">
      <c r="A914" s="48"/>
      <c r="B914" s="84"/>
      <c r="C914" s="23">
        <v>41455</v>
      </c>
      <c r="D914" s="24" t="s">
        <v>29</v>
      </c>
      <c r="E914" s="44">
        <v>4511</v>
      </c>
      <c r="F914" s="24" t="str">
        <f>VLOOKUP(E914,[1]PCGE!$B$3:$C$1767,2,0)</f>
        <v>INSTITUCIONES FINANCIERAS</v>
      </c>
      <c r="G914" s="32">
        <f>+[1]BANCOS!G1020</f>
        <v>64911.360929999995</v>
      </c>
      <c r="H914" s="33"/>
    </row>
    <row r="915" spans="1:8">
      <c r="A915" s="48"/>
      <c r="B915" s="84"/>
      <c r="C915" s="23">
        <v>41455</v>
      </c>
      <c r="D915" s="24" t="s">
        <v>29</v>
      </c>
      <c r="E915" s="44">
        <v>4699</v>
      </c>
      <c r="F915" s="24" t="str">
        <f>VLOOKUP(E915,[1]PCGE!$B$3:$C$1767,2,0)</f>
        <v xml:space="preserve">OTRAS CUENTAS POR PAGAR </v>
      </c>
      <c r="G915" s="32">
        <v>17449.599999999999</v>
      </c>
      <c r="H915" s="33"/>
    </row>
    <row r="916" spans="1:8">
      <c r="A916" s="48"/>
      <c r="B916" s="84"/>
      <c r="C916" s="23">
        <v>41455</v>
      </c>
      <c r="D916" s="24" t="s">
        <v>29</v>
      </c>
      <c r="E916" s="44">
        <v>6322</v>
      </c>
      <c r="F916" s="24" t="str">
        <f>VLOOKUP(E916,[1]PCGE!$B$3:$C$1767,2,0)</f>
        <v>LEGAL Y TRIBUTARIA</v>
      </c>
      <c r="G916" s="32">
        <v>300</v>
      </c>
      <c r="H916" s="33"/>
    </row>
    <row r="917" spans="1:8">
      <c r="B917" s="84"/>
      <c r="C917" s="23">
        <v>41455</v>
      </c>
      <c r="D917" s="24" t="s">
        <v>29</v>
      </c>
      <c r="E917" s="31">
        <v>6331</v>
      </c>
      <c r="F917" s="24" t="str">
        <f>VLOOKUP(E917,[1]PCGE!$B$3:$C$1767,2,0)</f>
        <v>PRODUCCIÓN ENCARGADA A TERCEROS</v>
      </c>
      <c r="G917" s="32">
        <v>26900</v>
      </c>
      <c r="H917" s="33"/>
    </row>
    <row r="918" spans="1:8">
      <c r="A918" s="48"/>
      <c r="B918" s="84"/>
      <c r="C918" s="23">
        <v>41455</v>
      </c>
      <c r="D918" s="24" t="s">
        <v>29</v>
      </c>
      <c r="E918" s="44">
        <v>6541</v>
      </c>
      <c r="F918" s="24" t="str">
        <f>VLOOKUP(E918,[1]PCGE!$B$3:$C$1767,2,0)</f>
        <v>LICENCIAS Y DERECHOS DE VIGENCIA</v>
      </c>
      <c r="G918" s="32">
        <f>+[1]OTROS!N151</f>
        <v>5377</v>
      </c>
      <c r="H918" s="33"/>
    </row>
    <row r="919" spans="1:8">
      <c r="A919" s="48"/>
      <c r="B919" s="84"/>
      <c r="C919" s="23">
        <v>41455</v>
      </c>
      <c r="D919" s="24" t="s">
        <v>29</v>
      </c>
      <c r="E919" s="44">
        <v>6593</v>
      </c>
      <c r="F919" s="24" t="str">
        <f>VLOOKUP(E919,[1]PCGE!$B$3:$C$1767,2,0)</f>
        <v>OTROS GASTOS DE GESTIÓN</v>
      </c>
      <c r="G919" s="32">
        <f>+[1]OTROS!N150</f>
        <v>17.399999999999999</v>
      </c>
      <c r="H919" s="33"/>
    </row>
    <row r="920" spans="1:8">
      <c r="A920" s="48"/>
      <c r="B920" s="84"/>
      <c r="C920" s="23">
        <v>41455</v>
      </c>
      <c r="D920" s="24" t="s">
        <v>29</v>
      </c>
      <c r="E920" s="44">
        <v>6592</v>
      </c>
      <c r="F920" s="24" t="str">
        <f>VLOOKUP(E920,[1]PCGE!$B$3:$C$1767,2,0)</f>
        <v>SANCIONES ADMINISTRATIVAS</v>
      </c>
      <c r="G920" s="32">
        <f>+[1]RESUMEN!N219</f>
        <v>1735</v>
      </c>
      <c r="H920" s="33"/>
    </row>
    <row r="921" spans="1:8">
      <c r="A921" s="48"/>
      <c r="B921" s="84"/>
      <c r="C921" s="23">
        <v>41455</v>
      </c>
      <c r="D921" s="24" t="s">
        <v>29</v>
      </c>
      <c r="E921" s="44">
        <v>1011</v>
      </c>
      <c r="F921" s="24" t="str">
        <f>VLOOKUP(E921,[1]PCGE!$B$3:$C$1767,2,0)</f>
        <v>CAJA</v>
      </c>
      <c r="G921" s="32"/>
      <c r="H921" s="33">
        <f>SUM(G897:G920)</f>
        <v>441203.38002444454</v>
      </c>
    </row>
    <row r="922" spans="1:8">
      <c r="A922" s="48"/>
      <c r="B922" s="84"/>
      <c r="C922" s="23">
        <v>41455</v>
      </c>
      <c r="D922" s="24" t="s">
        <v>25</v>
      </c>
      <c r="E922" s="44">
        <v>94309</v>
      </c>
      <c r="F922" s="24" t="str">
        <f>VLOOKUP(E922,[1]PCGE!$B$3:$C$3734,2,0)</f>
        <v>SERVIC. JURIDICOS Y NOTARIALES</v>
      </c>
      <c r="G922" s="32">
        <f>+G916</f>
        <v>300</v>
      </c>
      <c r="H922" s="33"/>
    </row>
    <row r="923" spans="1:8">
      <c r="A923" s="48"/>
      <c r="B923" s="84"/>
      <c r="C923" s="23">
        <v>41455</v>
      </c>
      <c r="D923" s="24" t="s">
        <v>25</v>
      </c>
      <c r="E923" s="44">
        <v>94326</v>
      </c>
      <c r="F923" s="24" t="str">
        <f>VLOOKUP(E923,[1]PCGE!$B$3:$C$3734,2,0)</f>
        <v xml:space="preserve">GASTO POR LICENCIAS Y DERECHOS </v>
      </c>
      <c r="G923" s="60">
        <f>+G918</f>
        <v>5377</v>
      </c>
      <c r="H923" s="51"/>
    </row>
    <row r="924" spans="1:8">
      <c r="A924" s="48"/>
      <c r="B924" s="84"/>
      <c r="C924" s="23">
        <v>41455</v>
      </c>
      <c r="D924" s="24" t="s">
        <v>25</v>
      </c>
      <c r="E924" s="44">
        <v>94337</v>
      </c>
      <c r="F924" s="92" t="s">
        <v>64</v>
      </c>
      <c r="G924" s="60">
        <f>+G919+G920</f>
        <v>1752.4</v>
      </c>
      <c r="H924" s="51"/>
    </row>
    <row r="925" spans="1:8">
      <c r="B925" s="84"/>
      <c r="C925" s="23">
        <v>41455</v>
      </c>
      <c r="D925" s="24" t="s">
        <v>25</v>
      </c>
      <c r="E925" s="44">
        <v>94310</v>
      </c>
      <c r="F925" s="45" t="str">
        <f>VLOOKUP(E925,[1]PCGE!$B$3:$C$1767,2,0)</f>
        <v>SERVIC. DE VENTA DE SEÑAL Y COBRANZAS</v>
      </c>
      <c r="G925" s="32">
        <v>18600</v>
      </c>
      <c r="H925" s="51"/>
    </row>
    <row r="926" spans="1:8">
      <c r="B926" s="84"/>
      <c r="C926" s="23">
        <v>41455</v>
      </c>
      <c r="D926" s="24" t="s">
        <v>25</v>
      </c>
      <c r="E926" s="44">
        <v>94314</v>
      </c>
      <c r="F926" s="45" t="str">
        <f>VLOOKUP(E926,[1]PCGE!$B$3:$C$1767,2,0)</f>
        <v>SERVIC. DE MANTEMIMIENTO Y INSTALACION DE REDES DE SEÑAL</v>
      </c>
      <c r="G926" s="32">
        <v>8300</v>
      </c>
      <c r="H926" s="51"/>
    </row>
    <row r="927" spans="1:8">
      <c r="A927" s="48"/>
      <c r="B927" s="84"/>
      <c r="C927" s="23">
        <v>41455</v>
      </c>
      <c r="D927" s="24" t="s">
        <v>25</v>
      </c>
      <c r="E927" s="44">
        <v>7911</v>
      </c>
      <c r="F927" s="24" t="str">
        <f>VLOOKUP(E927,[1]PCGE!$B$3:$C$3734,2,0)</f>
        <v>CARGAS IMPUTABLES A CUENTAS DE COSTOS Y GASTOS</v>
      </c>
      <c r="G927" s="32"/>
      <c r="H927" s="33">
        <f>SUM(G922:G926)</f>
        <v>34329.4</v>
      </c>
    </row>
    <row r="928" spans="1:8">
      <c r="A928" s="48"/>
      <c r="B928" s="84"/>
      <c r="C928" s="23">
        <v>41455</v>
      </c>
      <c r="D928" s="24" t="s">
        <v>30</v>
      </c>
      <c r="E928" s="31">
        <v>6731</v>
      </c>
      <c r="F928" s="24" t="str">
        <f>VLOOKUP(E928,[1]PCGE!$B$3:$C$3734,2,0)</f>
        <v>PRÉSTAMOS DE INSTITUCIONES FINANCIERAS Y OTRAS ENTIDADES</v>
      </c>
      <c r="G928" s="32">
        <f>+[1]BANCOS!C1020</f>
        <v>18730.606769999999</v>
      </c>
      <c r="H928" s="33"/>
    </row>
    <row r="929" spans="1:8">
      <c r="A929" s="48"/>
      <c r="B929" s="84"/>
      <c r="C929" s="23">
        <v>41455</v>
      </c>
      <c r="D929" s="24" t="s">
        <v>30</v>
      </c>
      <c r="E929" s="31">
        <v>3731</v>
      </c>
      <c r="F929" s="24" t="str">
        <f>VLOOKUP(E929,[1]PCGE!$B$3:$C$3734,2,0)</f>
        <v>INTERESES NO DEVENGADOS EN TRANSACCIONES CON TERCEROS</v>
      </c>
      <c r="G929" s="32"/>
      <c r="H929" s="33">
        <f>+G928</f>
        <v>18730.606769999999</v>
      </c>
    </row>
    <row r="930" spans="1:8">
      <c r="A930" s="48"/>
      <c r="B930" s="84"/>
      <c r="C930" s="23">
        <v>41455</v>
      </c>
      <c r="D930" s="64" t="s">
        <v>31</v>
      </c>
      <c r="E930" s="31">
        <v>6561</v>
      </c>
      <c r="F930" s="24" t="str">
        <f>VLOOKUP(E930,[1]PCGE!$B$3:$C$1767,2,0)</f>
        <v>SUMINISTROS</v>
      </c>
      <c r="G930" s="32">
        <f>39570+1026</f>
        <v>40596</v>
      </c>
      <c r="H930" s="33"/>
    </row>
    <row r="931" spans="1:8">
      <c r="A931" s="48"/>
      <c r="B931" s="84"/>
      <c r="C931" s="23">
        <v>41455</v>
      </c>
      <c r="D931" s="64" t="s">
        <v>31</v>
      </c>
      <c r="E931" s="43">
        <v>6132</v>
      </c>
      <c r="F931" s="24" t="str">
        <f>VLOOKUP(E931,[1]PCGE!$B$3:$C$1767,2,0)</f>
        <v>SUMINISTROS</v>
      </c>
      <c r="G931" s="32">
        <v>56750</v>
      </c>
      <c r="H931" s="33"/>
    </row>
    <row r="932" spans="1:8">
      <c r="A932" s="48"/>
      <c r="B932" s="84"/>
      <c r="C932" s="23">
        <v>41455</v>
      </c>
      <c r="D932" s="64" t="s">
        <v>31</v>
      </c>
      <c r="E932" s="43">
        <v>2524</v>
      </c>
      <c r="F932" s="24" t="str">
        <f>VLOOKUP(E932,[1]PCGE!$B$3:$C$1767,2,0)</f>
        <v>OTROS SUMINISTROS</v>
      </c>
      <c r="G932" s="85"/>
      <c r="H932" s="61">
        <f>+G930+G931</f>
        <v>97346</v>
      </c>
    </row>
    <row r="933" spans="1:8">
      <c r="A933" s="48"/>
      <c r="B933" s="84"/>
      <c r="C933" s="23">
        <v>41455</v>
      </c>
      <c r="D933" s="24" t="s">
        <v>25</v>
      </c>
      <c r="E933" s="44">
        <v>94329</v>
      </c>
      <c r="F933" s="24" t="str">
        <f>VLOOKUP(E933,[1]PCGE!$B$3:$C$3734,2,0)</f>
        <v>GASTO POR SUMINISTROS DE MATERIALES Y HERRAMIENTAS</v>
      </c>
      <c r="G933" s="32">
        <f>+G930+G931</f>
        <v>97346</v>
      </c>
      <c r="H933" s="33"/>
    </row>
    <row r="934" spans="1:8">
      <c r="A934" s="48"/>
      <c r="B934" s="84"/>
      <c r="C934" s="23">
        <v>41455</v>
      </c>
      <c r="D934" s="24" t="s">
        <v>25</v>
      </c>
      <c r="E934" s="31">
        <v>7911</v>
      </c>
      <c r="F934" s="24" t="str">
        <f>VLOOKUP(E934,[1]PCGE!$B$3:$C$1767,2,0)</f>
        <v>CARGAS IMPUTABLES A CUENTAS DE COSTOS Y GASTOS</v>
      </c>
      <c r="G934" s="32"/>
      <c r="H934" s="33">
        <f>+G933</f>
        <v>97346</v>
      </c>
    </row>
    <row r="935" spans="1:8">
      <c r="A935" s="48"/>
      <c r="B935" s="84"/>
      <c r="C935" s="99"/>
      <c r="D935" s="24"/>
      <c r="E935" s="31"/>
      <c r="F935" s="24"/>
      <c r="G935" s="32"/>
      <c r="H935" s="33"/>
    </row>
    <row r="936" spans="1:8" ht="15.75" thickBot="1">
      <c r="A936" s="48"/>
      <c r="B936" s="88"/>
      <c r="C936" s="89"/>
      <c r="D936" s="69"/>
      <c r="E936" s="70"/>
      <c r="F936" s="69"/>
      <c r="G936" s="71"/>
      <c r="H936" s="72"/>
    </row>
    <row r="937" spans="1:8" ht="15.75" thickBot="1">
      <c r="A937" s="48"/>
      <c r="B937" s="48"/>
      <c r="C937" s="73"/>
      <c r="D937" s="74"/>
      <c r="E937" s="75"/>
      <c r="F937" s="73" t="s">
        <v>32</v>
      </c>
      <c r="G937" s="90">
        <f>SUM(G808:G936)</f>
        <v>2189666.2572933328</v>
      </c>
      <c r="H937" s="90">
        <f>SUM(H808:H936)</f>
        <v>2189666.2549645831</v>
      </c>
    </row>
    <row r="938" spans="1:8">
      <c r="A938" s="48"/>
      <c r="B938" s="48"/>
      <c r="C938" s="73"/>
      <c r="D938" s="74"/>
      <c r="E938" s="75"/>
      <c r="F938" s="74"/>
      <c r="G938" s="77"/>
      <c r="H938" s="77"/>
    </row>
    <row r="939" spans="1:8" ht="15.75">
      <c r="A939" s="48"/>
      <c r="B939" s="6" t="s">
        <v>0</v>
      </c>
      <c r="C939" s="7"/>
      <c r="D939" s="91"/>
      <c r="E939" s="9"/>
      <c r="F939" s="91"/>
      <c r="G939" s="5">
        <f>+G937+G801</f>
        <v>22874727.033917997</v>
      </c>
    </row>
    <row r="940" spans="1:8" ht="15.75">
      <c r="A940" s="48"/>
      <c r="B940" s="6" t="s">
        <v>81</v>
      </c>
      <c r="C940" s="7"/>
      <c r="G940" s="10"/>
      <c r="H940" s="10"/>
    </row>
    <row r="941" spans="1:8" ht="15.75">
      <c r="A941" s="48"/>
      <c r="B941" s="6" t="s">
        <v>2</v>
      </c>
      <c r="C941" s="7"/>
      <c r="G941" s="10"/>
      <c r="H941" s="10"/>
    </row>
    <row r="942" spans="1:8" ht="15.75">
      <c r="A942" s="48"/>
      <c r="B942" s="6" t="s">
        <v>3</v>
      </c>
      <c r="C942" s="7"/>
      <c r="G942" s="11"/>
      <c r="H942" s="11"/>
    </row>
    <row r="943" spans="1:8" ht="15.75" thickBot="1">
      <c r="A943" s="48"/>
    </row>
    <row r="944" spans="1:8" ht="89.25">
      <c r="A944" s="48"/>
      <c r="B944" s="78" t="s">
        <v>4</v>
      </c>
      <c r="C944" s="79" t="s">
        <v>5</v>
      </c>
      <c r="D944" s="79" t="s">
        <v>6</v>
      </c>
      <c r="E944" s="12" t="s">
        <v>7</v>
      </c>
      <c r="F944" s="79" t="s">
        <v>8</v>
      </c>
      <c r="G944" s="80" t="s">
        <v>9</v>
      </c>
      <c r="H944" s="81"/>
    </row>
    <row r="945" spans="1:8" ht="15.75" thickBot="1">
      <c r="A945" s="48"/>
      <c r="B945" s="82"/>
      <c r="C945" s="83"/>
      <c r="D945" s="83"/>
      <c r="E945" s="13" t="s">
        <v>10</v>
      </c>
      <c r="F945" s="83"/>
      <c r="G945" s="14" t="s">
        <v>11</v>
      </c>
      <c r="H945" s="15" t="s">
        <v>12</v>
      </c>
    </row>
    <row r="946" spans="1:8">
      <c r="A946" s="48"/>
      <c r="B946" s="84"/>
      <c r="C946" s="23">
        <v>41486</v>
      </c>
      <c r="D946" s="24" t="s">
        <v>18</v>
      </c>
      <c r="E946" s="31">
        <v>1212</v>
      </c>
      <c r="F946" s="24" t="str">
        <f>VLOOKUP(E946,[1]PCGE!$B$3:$C$1767,2,0)</f>
        <v>EMITIDAS EN CARTERA</v>
      </c>
      <c r="G946" s="34">
        <f>+[1]RESUMEN!E10</f>
        <v>652666.99</v>
      </c>
      <c r="H946" s="35"/>
    </row>
    <row r="947" spans="1:8">
      <c r="A947" s="48"/>
      <c r="B947" s="84"/>
      <c r="C947" s="23">
        <v>41486</v>
      </c>
      <c r="D947" s="24" t="s">
        <v>18</v>
      </c>
      <c r="E947" s="31">
        <v>7041</v>
      </c>
      <c r="F947" s="24" t="str">
        <f>VLOOKUP(E947,[1]PCGE!$B$3:$C$1767,2,0)</f>
        <v>TERCEROS</v>
      </c>
      <c r="G947" s="34"/>
      <c r="H947" s="35">
        <f>+G946</f>
        <v>652666.99</v>
      </c>
    </row>
    <row r="948" spans="1:8">
      <c r="A948" s="48"/>
      <c r="B948" s="84"/>
      <c r="C948" s="23">
        <v>41486</v>
      </c>
      <c r="D948" s="24" t="s">
        <v>20</v>
      </c>
      <c r="E948" s="31">
        <v>1011</v>
      </c>
      <c r="F948" s="24" t="str">
        <f>VLOOKUP(E948,[1]PCGE!$B$3:$C$1767,2,0)</f>
        <v>CAJA</v>
      </c>
      <c r="G948" s="34">
        <f>+G946+[1]BANCOS!I1131</f>
        <v>652666.99</v>
      </c>
      <c r="H948" s="35"/>
    </row>
    <row r="949" spans="1:8">
      <c r="A949" s="48"/>
      <c r="B949" s="84"/>
      <c r="C949" s="23">
        <v>41486</v>
      </c>
      <c r="D949" s="24" t="s">
        <v>20</v>
      </c>
      <c r="E949" s="31">
        <v>1212</v>
      </c>
      <c r="F949" s="24" t="str">
        <f>VLOOKUP(E949,[1]PCGE!$B$3:$C$1767,2,0)</f>
        <v>EMITIDAS EN CARTERA</v>
      </c>
      <c r="G949" s="34"/>
      <c r="H949" s="35">
        <f>+G946</f>
        <v>652666.99</v>
      </c>
    </row>
    <row r="950" spans="1:8">
      <c r="A950" s="48"/>
      <c r="B950" s="84"/>
      <c r="C950" s="23">
        <v>41486</v>
      </c>
      <c r="D950" s="24" t="s">
        <v>21</v>
      </c>
      <c r="E950" s="36">
        <v>3369</v>
      </c>
      <c r="F950" s="24" t="str">
        <f>VLOOKUP(E950,[1]PCGE!$B$3:$C$1767,2,0)</f>
        <v>OTROS EQUIPOS</v>
      </c>
      <c r="G950" s="37">
        <f>+[1]RESUMEN!Y39+[1]RESUMEN!AA39</f>
        <v>3478.65</v>
      </c>
      <c r="H950" s="38"/>
    </row>
    <row r="951" spans="1:8">
      <c r="A951" s="48"/>
      <c r="B951" s="84"/>
      <c r="C951" s="23">
        <v>41486</v>
      </c>
      <c r="D951" s="24" t="s">
        <v>21</v>
      </c>
      <c r="E951" s="36">
        <v>6032</v>
      </c>
      <c r="F951" s="24" t="str">
        <f>VLOOKUP(E951,[1]PCGE!$B$3:$C$1767,2,0)</f>
        <v>SUMINISTROS</v>
      </c>
      <c r="G951" s="37">
        <f>+[1]RESUMEN!Y40+[1]RESUMEN!AA40</f>
        <v>15217.16</v>
      </c>
      <c r="H951" s="38"/>
    </row>
    <row r="952" spans="1:8">
      <c r="A952" s="48"/>
      <c r="B952" s="84"/>
      <c r="C952" s="23">
        <v>41486</v>
      </c>
      <c r="D952" s="24" t="s">
        <v>21</v>
      </c>
      <c r="E952" s="36">
        <v>63111</v>
      </c>
      <c r="F952" s="24" t="str">
        <f>VLOOKUP(E952,[1]PCGE!$B$3:$C$1767,2,0)</f>
        <v>DE CARGA</v>
      </c>
      <c r="G952" s="37">
        <f>+[1]RESUMEN!Y41+[1]RESUMEN!AA41</f>
        <v>2543.73</v>
      </c>
      <c r="H952" s="38"/>
    </row>
    <row r="953" spans="1:8">
      <c r="A953" s="48"/>
      <c r="B953" s="84"/>
      <c r="C953" s="23">
        <v>41486</v>
      </c>
      <c r="D953" s="24" t="s">
        <v>21</v>
      </c>
      <c r="E953" s="36">
        <v>63112</v>
      </c>
      <c r="F953" s="24" t="str">
        <f>VLOOKUP(E953,[1]PCGE!$B$3:$C$1767,2,0)</f>
        <v>DE PASAJEROS</v>
      </c>
      <c r="G953" s="37">
        <f>+[1]RESUMEN!Y42+[1]RESUMEN!AA42</f>
        <v>8345.6</v>
      </c>
      <c r="H953" s="38"/>
    </row>
    <row r="954" spans="1:8">
      <c r="A954" s="48"/>
      <c r="B954" s="84"/>
      <c r="C954" s="23">
        <v>41486</v>
      </c>
      <c r="D954" s="24" t="s">
        <v>21</v>
      </c>
      <c r="E954" s="36">
        <v>6312</v>
      </c>
      <c r="F954" s="24" t="str">
        <f>VLOOKUP(E954,[1]PCGE!$B$3:$C$1767,2,0)</f>
        <v>CORREOS</v>
      </c>
      <c r="G954" s="37">
        <f>+[1]RESUMEN!Y43+[1]RESUMEN!AA43</f>
        <v>80.710000000000008</v>
      </c>
      <c r="H954" s="38"/>
    </row>
    <row r="955" spans="1:8">
      <c r="A955" s="48"/>
      <c r="B955" s="84"/>
      <c r="C955" s="23">
        <v>41486</v>
      </c>
      <c r="D955" s="24" t="s">
        <v>21</v>
      </c>
      <c r="E955" s="36">
        <v>6313</v>
      </c>
      <c r="F955" s="24" t="str">
        <f>VLOOKUP(E955,[1]PCGE!$B$3:$C$1767,2,0)</f>
        <v>ALOJAMIENTO</v>
      </c>
      <c r="G955" s="37">
        <f>+[1]RESUMEN!Y44+[1]RESUMEN!AA44</f>
        <v>1350</v>
      </c>
      <c r="H955" s="38"/>
    </row>
    <row r="956" spans="1:8">
      <c r="A956" s="48"/>
      <c r="B956" s="84"/>
      <c r="C956" s="23">
        <v>41486</v>
      </c>
      <c r="D956" s="24" t="s">
        <v>21</v>
      </c>
      <c r="E956" s="36">
        <v>6314</v>
      </c>
      <c r="F956" s="24" t="str">
        <f>VLOOKUP(E956,[1]PCGE!$B$3:$C$1767,2,0)</f>
        <v>ALIMENTACIÓN</v>
      </c>
      <c r="G956" s="37">
        <f>+[1]RESUMEN!Y45+[1]RESUMEN!AA45</f>
        <v>2979.05</v>
      </c>
      <c r="H956" s="38"/>
    </row>
    <row r="957" spans="1:8">
      <c r="A957" s="48"/>
      <c r="B957" s="84"/>
      <c r="C957" s="23">
        <v>41486</v>
      </c>
      <c r="D957" s="24" t="s">
        <v>21</v>
      </c>
      <c r="E957" s="36">
        <v>6321</v>
      </c>
      <c r="F957" s="24" t="str">
        <f>VLOOKUP(E957,[1]PCGE!$B$3:$C$1767,2,0)</f>
        <v xml:space="preserve">ADMINISTRATIVA </v>
      </c>
      <c r="G957" s="37">
        <f>+[1]RESUMEN!Y46+[1]RESUMEN!AA46</f>
        <v>6910.5</v>
      </c>
      <c r="H957" s="38"/>
    </row>
    <row r="958" spans="1:8">
      <c r="A958" s="48"/>
      <c r="B958" s="84"/>
      <c r="C958" s="23">
        <v>41486</v>
      </c>
      <c r="D958" s="24" t="s">
        <v>21</v>
      </c>
      <c r="E958" s="36">
        <v>6323</v>
      </c>
      <c r="F958" s="24" t="str">
        <f>VLOOKUP(E958,[1]PCGE!$B$3:$C$1767,2,0)</f>
        <v xml:space="preserve">AUDITORIA Y CONTABLE </v>
      </c>
      <c r="G958" s="37">
        <f>+[1]RESUMEN!Y47+[1]RESUMEN!AA47</f>
        <v>2000</v>
      </c>
      <c r="H958" s="38"/>
    </row>
    <row r="959" spans="1:8">
      <c r="A959" s="48"/>
      <c r="B959" s="84"/>
      <c r="C959" s="23">
        <v>41486</v>
      </c>
      <c r="D959" s="24" t="s">
        <v>21</v>
      </c>
      <c r="E959" s="36">
        <v>6331</v>
      </c>
      <c r="F959" s="24" t="str">
        <f>VLOOKUP(E959,[1]PCGE!$B$3:$C$1767,2,0)</f>
        <v>PRODUCCIÓN ENCARGADA A TERCEROS</v>
      </c>
      <c r="G959" s="37">
        <f>+[1]RESUMEN!Y48+[1]RESUMEN!AA48</f>
        <v>41322.75</v>
      </c>
      <c r="H959" s="38"/>
    </row>
    <row r="960" spans="1:8">
      <c r="A960" s="48"/>
      <c r="B960" s="84"/>
      <c r="C960" s="23">
        <v>41486</v>
      </c>
      <c r="D960" s="24" t="s">
        <v>21</v>
      </c>
      <c r="E960" s="36">
        <v>6343</v>
      </c>
      <c r="F960" s="24" t="str">
        <f>VLOOKUP(E960,[1]PCGE!$B$3:$C$1767,2,0)</f>
        <v>INMUEBLES, MAQUINARIA Y EQUIPO</v>
      </c>
      <c r="G960" s="37">
        <f>+[1]RESUMEN!Y49+[1]RESUMEN!AA49</f>
        <v>3905.05</v>
      </c>
      <c r="H960" s="35"/>
    </row>
    <row r="961" spans="1:8">
      <c r="A961" s="48"/>
      <c r="B961" s="84"/>
      <c r="C961" s="23">
        <v>41486</v>
      </c>
      <c r="D961" s="24" t="s">
        <v>21</v>
      </c>
      <c r="E961" s="36">
        <v>6352</v>
      </c>
      <c r="F961" s="24" t="str">
        <f>VLOOKUP(E961,[1]PCGE!$B$3:$C$1767,2,0)</f>
        <v>EDIFICACIONES</v>
      </c>
      <c r="G961" s="37">
        <f>+[1]RESUMEN!Y50+[1]RESUMEN!AA50</f>
        <v>15000</v>
      </c>
      <c r="H961" s="35"/>
    </row>
    <row r="962" spans="1:8">
      <c r="A962" s="48"/>
      <c r="B962" s="84"/>
      <c r="C962" s="23">
        <v>41486</v>
      </c>
      <c r="D962" s="24" t="s">
        <v>21</v>
      </c>
      <c r="E962" s="36">
        <v>6361</v>
      </c>
      <c r="F962" s="24" t="str">
        <f>VLOOKUP(E962,[1]PCGE!$B$3:$C$1767,2,0)</f>
        <v>ENERGÍA ELÉCTRICA</v>
      </c>
      <c r="G962" s="37">
        <f>+[1]RESUMEN!Y51+[1]RESUMEN!AA51</f>
        <v>15462</v>
      </c>
      <c r="H962" s="33"/>
    </row>
    <row r="963" spans="1:8">
      <c r="A963" s="48"/>
      <c r="B963" s="84"/>
      <c r="C963" s="23">
        <v>41486</v>
      </c>
      <c r="D963" s="24" t="s">
        <v>21</v>
      </c>
      <c r="E963" s="36">
        <v>6364</v>
      </c>
      <c r="F963" s="24" t="str">
        <f>VLOOKUP(E963,[1]PCGE!$B$3:$C$1767,2,0)</f>
        <v>TELÉFONO</v>
      </c>
      <c r="G963" s="37">
        <f>+[1]RESUMEN!Y52+[1]RESUMEN!AA52</f>
        <v>4069.45</v>
      </c>
      <c r="H963" s="33"/>
    </row>
    <row r="964" spans="1:8">
      <c r="A964" s="48"/>
      <c r="B964" s="84"/>
      <c r="C964" s="23">
        <v>41486</v>
      </c>
      <c r="D964" s="24" t="s">
        <v>21</v>
      </c>
      <c r="E964" s="36">
        <v>6371</v>
      </c>
      <c r="F964" s="24" t="str">
        <f>VLOOKUP(E964,[1]PCGE!$B$3:$C$1767,2,0)</f>
        <v xml:space="preserve">PUBLICIDAD  </v>
      </c>
      <c r="G964" s="37">
        <f>+[1]RESUMEN!Y53+[1]RESUMEN!AA53</f>
        <v>3556</v>
      </c>
      <c r="H964" s="33"/>
    </row>
    <row r="965" spans="1:8">
      <c r="A965" s="48"/>
      <c r="B965" s="84"/>
      <c r="C965" s="23">
        <v>41486</v>
      </c>
      <c r="D965" s="24" t="s">
        <v>21</v>
      </c>
      <c r="E965" s="36">
        <v>6372</v>
      </c>
      <c r="F965" s="24" t="str">
        <f>VLOOKUP(E965,[1]PCGE!$B$3:$C$1767,2,0)</f>
        <v xml:space="preserve">PUBLICACIONES </v>
      </c>
      <c r="G965" s="37">
        <f>+[1]RESUMEN!Y54+[1]RESUMEN!AA54</f>
        <v>190</v>
      </c>
      <c r="H965" s="33"/>
    </row>
    <row r="966" spans="1:8">
      <c r="A966" s="48"/>
      <c r="B966" s="84"/>
      <c r="C966" s="23">
        <v>41486</v>
      </c>
      <c r="D966" s="24" t="s">
        <v>21</v>
      </c>
      <c r="E966" s="41">
        <v>6393</v>
      </c>
      <c r="F966" s="24" t="str">
        <f>VLOOKUP(E966,[1]PCGE!$B$3:$C$1767,2,0)</f>
        <v>OTROS SERVICIOS PRESTADOS POR TERCEROS</v>
      </c>
      <c r="G966" s="37">
        <f>+[1]RESUMEN!Y56+[1]RESUMEN!AA56+[1]RESUMEN!Y55+[1]RESUMEN!AA55</f>
        <v>83625.31</v>
      </c>
      <c r="H966" s="33"/>
    </row>
    <row r="967" spans="1:8">
      <c r="A967" s="48"/>
      <c r="B967" s="84"/>
      <c r="C967" s="23">
        <v>41486</v>
      </c>
      <c r="D967" s="24" t="s">
        <v>21</v>
      </c>
      <c r="E967" s="36">
        <v>6511</v>
      </c>
      <c r="F967" s="24" t="str">
        <f>VLOOKUP(E967,[1]PCGE!$B$3:$C$1767,2,0)</f>
        <v>SEGUROS</v>
      </c>
      <c r="G967" s="37">
        <f>+[1]RESUMEN!Y57+[1]RESUMEN!AA57</f>
        <v>635.58000000000004</v>
      </c>
      <c r="H967" s="33"/>
    </row>
    <row r="968" spans="1:8">
      <c r="A968" s="48"/>
      <c r="B968" s="84"/>
      <c r="C968" s="23">
        <v>41486</v>
      </c>
      <c r="D968" s="24" t="s">
        <v>21</v>
      </c>
      <c r="E968" s="36">
        <v>6561</v>
      </c>
      <c r="F968" s="24" t="str">
        <f>VLOOKUP(E968,[1]PCGE!$B$3:$C$1767,2,0)</f>
        <v>SUMINISTROS</v>
      </c>
      <c r="G968" s="37">
        <f>+[1]RESUMEN!Y58+[1]RESUMEN!AA58</f>
        <v>7055.75</v>
      </c>
      <c r="H968" s="33"/>
    </row>
    <row r="969" spans="1:8">
      <c r="A969" s="48"/>
      <c r="B969" s="58"/>
      <c r="C969" s="23">
        <v>41486</v>
      </c>
      <c r="D969" s="24" t="s">
        <v>21</v>
      </c>
      <c r="E969" s="36">
        <v>6561</v>
      </c>
      <c r="F969" s="24" t="str">
        <f>VLOOKUP(E969,[1]PCGE!$B$3:$C$1767,2,0)</f>
        <v>SUMINISTROS</v>
      </c>
      <c r="G969" s="37">
        <f>+[1]RESUMEN!Y59+[1]RESUMEN!AA59</f>
        <v>300</v>
      </c>
      <c r="H969" s="33"/>
    </row>
    <row r="970" spans="1:8">
      <c r="A970" s="48"/>
      <c r="B970" s="58"/>
      <c r="C970" s="23">
        <v>41486</v>
      </c>
      <c r="D970" s="24" t="s">
        <v>21</v>
      </c>
      <c r="E970" s="36">
        <v>6593</v>
      </c>
      <c r="F970" s="24" t="str">
        <f>VLOOKUP(E970,[1]PCGE!$B$3:$C$1767,2,0)</f>
        <v>OTROS GASTOS DE GESTIÓN</v>
      </c>
      <c r="G970" s="37">
        <f>+[1]RESUMEN!Y60+[1]RESUMEN!AA60</f>
        <v>3224.7599999999998</v>
      </c>
      <c r="H970" s="65"/>
    </row>
    <row r="971" spans="1:8">
      <c r="B971" s="84"/>
      <c r="C971" s="23">
        <v>41486</v>
      </c>
      <c r="D971" s="24" t="s">
        <v>21</v>
      </c>
      <c r="E971" s="36">
        <v>4011</v>
      </c>
      <c r="F971" s="24" t="str">
        <f>VLOOKUP(E971,[1]PCGE!$B$3:$C$1767,2,0)</f>
        <v>IMPUESTO GENERAL A LAS VENTAS</v>
      </c>
      <c r="G971" s="37">
        <f>+[1]RESUMEN!Z61</f>
        <v>19722.699999999997</v>
      </c>
      <c r="H971" s="65"/>
    </row>
    <row r="972" spans="1:8">
      <c r="B972" s="84"/>
      <c r="C972" s="23">
        <v>41486</v>
      </c>
      <c r="D972" s="24" t="s">
        <v>21</v>
      </c>
      <c r="E972" s="36">
        <v>4212</v>
      </c>
      <c r="F972" s="24" t="str">
        <f>VLOOKUP(E972,[1]PCGE!$B$3:$C$1767,2,0)</f>
        <v>EMITIDAS</v>
      </c>
      <c r="G972" s="37"/>
      <c r="H972" s="65">
        <f>SUM(G950:G972)</f>
        <v>240974.75</v>
      </c>
    </row>
    <row r="973" spans="1:8">
      <c r="A973" s="48"/>
      <c r="B973" s="84"/>
      <c r="C973" s="23">
        <v>41486</v>
      </c>
      <c r="D973" s="24" t="s">
        <v>23</v>
      </c>
      <c r="E973" s="36">
        <v>3369</v>
      </c>
      <c r="F973" s="24" t="str">
        <f>VLOOKUP(E973,[1]PCGE!$B$3:$C$1767,2,0)</f>
        <v>OTROS EQUIPOS</v>
      </c>
      <c r="G973" s="37">
        <f>+[1]RESUMEN!Z39</f>
        <v>426.54</v>
      </c>
      <c r="H973" s="51"/>
    </row>
    <row r="974" spans="1:8">
      <c r="A974" s="48"/>
      <c r="B974" s="84"/>
      <c r="C974" s="23">
        <v>41486</v>
      </c>
      <c r="D974" s="24" t="s">
        <v>23</v>
      </c>
      <c r="E974" s="36">
        <v>6032</v>
      </c>
      <c r="F974" s="24" t="str">
        <f>VLOOKUP(E974,[1]PCGE!$B$3:$C$1767,2,0)</f>
        <v>SUMINISTROS</v>
      </c>
      <c r="G974" s="37">
        <f>+[1]RESUMEN!Z40</f>
        <v>2739.09</v>
      </c>
      <c r="H974" s="51"/>
    </row>
    <row r="975" spans="1:8">
      <c r="A975" s="48"/>
      <c r="B975" s="84"/>
      <c r="C975" s="23">
        <v>41486</v>
      </c>
      <c r="D975" s="24" t="s">
        <v>23</v>
      </c>
      <c r="E975" s="36">
        <v>63111</v>
      </c>
      <c r="F975" s="24" t="str">
        <f>VLOOKUP(E975,[1]PCGE!$B$3:$C$1767,2,0)</f>
        <v>DE CARGA</v>
      </c>
      <c r="G975" s="37">
        <f>+[1]RESUMEN!Z41</f>
        <v>457.87</v>
      </c>
      <c r="H975" s="51"/>
    </row>
    <row r="976" spans="1:8">
      <c r="A976" s="48"/>
      <c r="B976" s="84"/>
      <c r="C976" s="23">
        <v>41486</v>
      </c>
      <c r="D976" s="24" t="s">
        <v>23</v>
      </c>
      <c r="E976" s="36">
        <v>6312</v>
      </c>
      <c r="F976" s="24" t="str">
        <f>VLOOKUP(E976,[1]PCGE!$B$3:$C$1767,2,0)</f>
        <v>CORREOS</v>
      </c>
      <c r="G976" s="37">
        <f>+[1]RESUMEN!Z43</f>
        <v>2.29</v>
      </c>
      <c r="H976" s="51"/>
    </row>
    <row r="977" spans="1:8">
      <c r="A977" s="48"/>
      <c r="B977" s="84"/>
      <c r="C977" s="23">
        <v>41486</v>
      </c>
      <c r="D977" s="24" t="s">
        <v>23</v>
      </c>
      <c r="E977" s="36">
        <v>6314</v>
      </c>
      <c r="F977" s="24" t="str">
        <f>VLOOKUP(E977,[1]PCGE!$B$3:$C$1767,2,0)</f>
        <v>ALIMENTACIÓN</v>
      </c>
      <c r="G977" s="37">
        <f>+[1]RESUMEN!Z45</f>
        <v>47.17</v>
      </c>
      <c r="H977" s="51"/>
    </row>
    <row r="978" spans="1:8">
      <c r="A978" s="48"/>
      <c r="B978" s="84"/>
      <c r="C978" s="23">
        <v>41486</v>
      </c>
      <c r="D978" s="24" t="s">
        <v>23</v>
      </c>
      <c r="E978" s="36">
        <v>6364</v>
      </c>
      <c r="F978" s="24" t="str">
        <f>VLOOKUP(E978,[1]PCGE!$B$3:$C$1767,2,0)</f>
        <v>TELÉFONO</v>
      </c>
      <c r="G978" s="37">
        <f>+[1]RESUMEN!Z52</f>
        <v>732.5</v>
      </c>
      <c r="H978" s="51"/>
    </row>
    <row r="979" spans="1:8">
      <c r="A979" s="48"/>
      <c r="B979" s="84"/>
      <c r="C979" s="23">
        <v>41486</v>
      </c>
      <c r="D979" s="24" t="s">
        <v>23</v>
      </c>
      <c r="E979" s="36">
        <v>6372</v>
      </c>
      <c r="F979" s="24" t="str">
        <f>VLOOKUP(E979,[1]PCGE!$B$3:$C$1767,2,0)</f>
        <v xml:space="preserve">PUBLICACIONES </v>
      </c>
      <c r="G979" s="37">
        <f>+[1]RESUMEN!Z54</f>
        <v>34.200000000000003</v>
      </c>
      <c r="H979" s="51"/>
    </row>
    <row r="980" spans="1:8">
      <c r="A980" s="48"/>
      <c r="B980" s="84"/>
      <c r="C980" s="23">
        <v>41486</v>
      </c>
      <c r="D980" s="24" t="s">
        <v>23</v>
      </c>
      <c r="E980" s="41">
        <v>6393</v>
      </c>
      <c r="F980" s="24" t="str">
        <f>VLOOKUP(E980,[1]PCGE!$B$3:$C$1767,2,0)</f>
        <v>OTROS SERVICIOS PRESTADOS POR TERCEROS</v>
      </c>
      <c r="G980" s="37">
        <f>+[1]RESUMEN!Z55</f>
        <v>6644.19</v>
      </c>
      <c r="H980" s="51"/>
    </row>
    <row r="981" spans="1:8">
      <c r="A981" s="48"/>
      <c r="B981" s="84"/>
      <c r="C981" s="23">
        <v>41486</v>
      </c>
      <c r="D981" s="24" t="s">
        <v>23</v>
      </c>
      <c r="E981" s="36">
        <v>6511</v>
      </c>
      <c r="F981" s="24" t="str">
        <f>VLOOKUP(E981,[1]PCGE!$B$3:$C$1767,2,0)</f>
        <v>SEGUROS</v>
      </c>
      <c r="G981" s="37">
        <f>+[1]RESUMEN!Z57</f>
        <v>114.4</v>
      </c>
      <c r="H981" s="51"/>
    </row>
    <row r="982" spans="1:8">
      <c r="B982" s="84"/>
      <c r="C982" s="23">
        <v>41486</v>
      </c>
      <c r="D982" s="24" t="s">
        <v>23</v>
      </c>
      <c r="E982" s="36">
        <v>6561</v>
      </c>
      <c r="F982" s="24" t="str">
        <f>VLOOKUP(E982,[1]PCGE!$B$3:$C$1767,2,0)</f>
        <v>SUMINISTROS</v>
      </c>
      <c r="G982" s="37">
        <f>+[1]RESUMEN!Z58</f>
        <v>114.1</v>
      </c>
      <c r="H982" s="51"/>
    </row>
    <row r="983" spans="1:8">
      <c r="B983" s="84"/>
      <c r="C983" s="23">
        <v>41486</v>
      </c>
      <c r="D983" s="24" t="s">
        <v>23</v>
      </c>
      <c r="E983" s="36">
        <v>6593</v>
      </c>
      <c r="F983" s="24" t="str">
        <f>VLOOKUP(E983,[1]PCGE!$B$3:$C$1767,2,0)</f>
        <v>OTROS GASTOS DE GESTIÓN</v>
      </c>
      <c r="G983" s="37">
        <f>+[1]RESUMEN!Z60</f>
        <v>2.35</v>
      </c>
      <c r="H983" s="51"/>
    </row>
    <row r="984" spans="1:8">
      <c r="B984" s="84"/>
      <c r="C984" s="23">
        <v>41486</v>
      </c>
      <c r="D984" s="24" t="s">
        <v>23</v>
      </c>
      <c r="E984" s="36">
        <v>4011</v>
      </c>
      <c r="F984" s="24" t="str">
        <f>VLOOKUP(E984,[1]PCGE!$B$3:$C$1767,2,0)</f>
        <v>IMPUESTO GENERAL A LAS VENTAS</v>
      </c>
      <c r="G984" s="32"/>
      <c r="H984" s="33">
        <f>SUM(G973:G984)</f>
        <v>11314.699999999999</v>
      </c>
    </row>
    <row r="985" spans="1:8">
      <c r="A985" s="48"/>
      <c r="B985" s="84"/>
      <c r="C985" s="23">
        <v>41486</v>
      </c>
      <c r="D985" s="24" t="s">
        <v>24</v>
      </c>
      <c r="E985" s="43">
        <v>2524</v>
      </c>
      <c r="F985" s="24" t="str">
        <f>VLOOKUP(E985,[1]PCGE!$B$3:$C$1767,2,0)</f>
        <v>OTROS SUMINISTROS</v>
      </c>
      <c r="G985" s="34">
        <f>+G951+G974</f>
        <v>17956.25</v>
      </c>
      <c r="H985" s="33"/>
    </row>
    <row r="986" spans="1:8">
      <c r="A986" s="48"/>
      <c r="B986" s="84"/>
      <c r="C986" s="23">
        <v>41486</v>
      </c>
      <c r="D986" s="24" t="s">
        <v>24</v>
      </c>
      <c r="E986" s="43">
        <v>6132</v>
      </c>
      <c r="F986" s="24" t="str">
        <f>VLOOKUP(E986,[1]PCGE!$B$3:$C$1767,2,0)</f>
        <v>SUMINISTROS</v>
      </c>
      <c r="G986" s="34"/>
      <c r="H986" s="33">
        <f>+G985</f>
        <v>17956.25</v>
      </c>
    </row>
    <row r="987" spans="1:8">
      <c r="A987" s="48"/>
      <c r="B987" s="84"/>
      <c r="C987" s="23">
        <v>41486</v>
      </c>
      <c r="D987" s="24" t="s">
        <v>25</v>
      </c>
      <c r="E987" s="44">
        <v>94302</v>
      </c>
      <c r="F987" s="30" t="s">
        <v>37</v>
      </c>
      <c r="G987" s="104">
        <v>90269.5</v>
      </c>
      <c r="H987" s="102"/>
    </row>
    <row r="988" spans="1:8">
      <c r="A988" s="48"/>
      <c r="B988" s="84"/>
      <c r="C988" s="23">
        <v>41486</v>
      </c>
      <c r="D988" s="24" t="s">
        <v>25</v>
      </c>
      <c r="E988" s="44">
        <v>94303</v>
      </c>
      <c r="F988" s="30" t="s">
        <v>38</v>
      </c>
      <c r="G988" s="104">
        <v>3211.61</v>
      </c>
      <c r="H988" s="102"/>
    </row>
    <row r="989" spans="1:8">
      <c r="A989" s="48"/>
      <c r="B989" s="84"/>
      <c r="C989" s="23">
        <v>41486</v>
      </c>
      <c r="D989" s="24" t="s">
        <v>25</v>
      </c>
      <c r="E989" s="44">
        <v>94304</v>
      </c>
      <c r="F989" s="30" t="s">
        <v>39</v>
      </c>
      <c r="G989" s="104">
        <v>8345.6</v>
      </c>
      <c r="H989" s="102"/>
    </row>
    <row r="990" spans="1:8">
      <c r="A990" s="48"/>
      <c r="B990" s="84"/>
      <c r="C990" s="23">
        <v>41486</v>
      </c>
      <c r="D990" s="24" t="s">
        <v>25</v>
      </c>
      <c r="E990" s="44">
        <v>94305</v>
      </c>
      <c r="F990" s="30" t="s">
        <v>40</v>
      </c>
      <c r="G990" s="104">
        <v>83</v>
      </c>
      <c r="H990" s="102"/>
    </row>
    <row r="991" spans="1:8">
      <c r="A991" s="48"/>
      <c r="B991" s="84"/>
      <c r="C991" s="23">
        <v>41486</v>
      </c>
      <c r="D991" s="24" t="s">
        <v>25</v>
      </c>
      <c r="E991" s="44">
        <v>94306</v>
      </c>
      <c r="F991" s="30" t="s">
        <v>80</v>
      </c>
      <c r="G991" s="104">
        <v>1350</v>
      </c>
      <c r="H991" s="102"/>
    </row>
    <row r="992" spans="1:8">
      <c r="A992" s="48"/>
      <c r="B992" s="84"/>
      <c r="C992" s="23">
        <v>41486</v>
      </c>
      <c r="D992" s="24" t="s">
        <v>25</v>
      </c>
      <c r="E992" s="44">
        <v>94307</v>
      </c>
      <c r="F992" s="30" t="s">
        <v>41</v>
      </c>
      <c r="G992" s="104">
        <v>3026.22</v>
      </c>
      <c r="H992" s="102"/>
    </row>
    <row r="993" spans="1:8">
      <c r="A993" s="48"/>
      <c r="B993" s="84"/>
      <c r="C993" s="23">
        <v>41486</v>
      </c>
      <c r="D993" s="24" t="s">
        <v>25</v>
      </c>
      <c r="E993" s="44">
        <v>94308</v>
      </c>
      <c r="F993" s="30" t="s">
        <v>42</v>
      </c>
      <c r="G993" s="104">
        <v>2000</v>
      </c>
      <c r="H993" s="102"/>
    </row>
    <row r="994" spans="1:8">
      <c r="A994" s="48"/>
      <c r="B994" s="84"/>
      <c r="C994" s="23">
        <v>41486</v>
      </c>
      <c r="D994" s="24" t="s">
        <v>25</v>
      </c>
      <c r="E994" s="44">
        <v>94310</v>
      </c>
      <c r="F994" s="30" t="s">
        <v>44</v>
      </c>
      <c r="G994" s="104">
        <v>20596.240000000002</v>
      </c>
      <c r="H994" s="102"/>
    </row>
    <row r="995" spans="1:8">
      <c r="A995" s="48"/>
      <c r="B995" s="84"/>
      <c r="C995" s="23">
        <v>41486</v>
      </c>
      <c r="D995" s="24" t="s">
        <v>25</v>
      </c>
      <c r="E995" s="44">
        <v>94311</v>
      </c>
      <c r="F995" s="92" t="s">
        <v>45</v>
      </c>
      <c r="G995" s="104">
        <v>224.2</v>
      </c>
      <c r="H995" s="102"/>
    </row>
    <row r="996" spans="1:8">
      <c r="A996" s="48"/>
      <c r="B996" s="84"/>
      <c r="C996" s="23">
        <v>41486</v>
      </c>
      <c r="D996" s="24" t="s">
        <v>25</v>
      </c>
      <c r="E996" s="44">
        <v>94312</v>
      </c>
      <c r="F996" s="30" t="s">
        <v>46</v>
      </c>
      <c r="G996" s="104">
        <v>835</v>
      </c>
      <c r="H996" s="102"/>
    </row>
    <row r="997" spans="1:8">
      <c r="A997" s="48"/>
      <c r="B997" s="84"/>
      <c r="C997" s="23">
        <v>41486</v>
      </c>
      <c r="D997" s="24" t="s">
        <v>25</v>
      </c>
      <c r="E997" s="44">
        <v>94314</v>
      </c>
      <c r="F997" s="30" t="s">
        <v>48</v>
      </c>
      <c r="G997" s="104">
        <v>19891.509999999998</v>
      </c>
      <c r="H997" s="102"/>
    </row>
    <row r="998" spans="1:8">
      <c r="A998" s="48"/>
      <c r="B998" s="84"/>
      <c r="C998" s="23">
        <v>41486</v>
      </c>
      <c r="D998" s="24" t="s">
        <v>25</v>
      </c>
      <c r="E998" s="44">
        <v>94315</v>
      </c>
      <c r="F998" s="30" t="s">
        <v>49</v>
      </c>
      <c r="G998" s="104">
        <v>157</v>
      </c>
      <c r="H998" s="102"/>
    </row>
    <row r="999" spans="1:8">
      <c r="A999" s="48"/>
      <c r="B999" s="84"/>
      <c r="C999" s="23">
        <v>41486</v>
      </c>
      <c r="D999" s="24" t="s">
        <v>25</v>
      </c>
      <c r="E999" s="44">
        <v>94316</v>
      </c>
      <c r="F999" s="30" t="s">
        <v>50</v>
      </c>
      <c r="G999" s="104">
        <v>1806.05</v>
      </c>
      <c r="H999" s="102"/>
    </row>
    <row r="1000" spans="1:8">
      <c r="A1000" s="48"/>
      <c r="B1000" s="84"/>
      <c r="C1000" s="23">
        <v>41486</v>
      </c>
      <c r="D1000" s="24" t="s">
        <v>25</v>
      </c>
      <c r="E1000" s="44">
        <v>94317</v>
      </c>
      <c r="F1000" s="30" t="s">
        <v>51</v>
      </c>
      <c r="G1000" s="104">
        <v>1942</v>
      </c>
      <c r="H1000" s="102"/>
    </row>
    <row r="1001" spans="1:8">
      <c r="A1001" s="48"/>
      <c r="B1001" s="84"/>
      <c r="C1001" s="23">
        <v>41486</v>
      </c>
      <c r="D1001" s="24" t="s">
        <v>25</v>
      </c>
      <c r="E1001" s="44">
        <v>94318</v>
      </c>
      <c r="F1001" s="30" t="s">
        <v>75</v>
      </c>
      <c r="G1001" s="104">
        <v>15000</v>
      </c>
      <c r="H1001" s="102"/>
    </row>
    <row r="1002" spans="1:8">
      <c r="A1002" s="48"/>
      <c r="B1002" s="84"/>
      <c r="C1002" s="23">
        <v>41486</v>
      </c>
      <c r="D1002" s="24" t="s">
        <v>25</v>
      </c>
      <c r="E1002" s="44">
        <v>94320</v>
      </c>
      <c r="F1002" s="30" t="s">
        <v>78</v>
      </c>
      <c r="G1002" s="104">
        <v>15462</v>
      </c>
      <c r="H1002" s="102"/>
    </row>
    <row r="1003" spans="1:8">
      <c r="A1003" s="48"/>
      <c r="B1003" s="84"/>
      <c r="C1003" s="23">
        <v>41486</v>
      </c>
      <c r="D1003" s="24" t="s">
        <v>25</v>
      </c>
      <c r="E1003" s="44">
        <v>94322</v>
      </c>
      <c r="F1003" s="30" t="s">
        <v>53</v>
      </c>
      <c r="G1003" s="104">
        <v>4801.95</v>
      </c>
      <c r="H1003" s="102"/>
    </row>
    <row r="1004" spans="1:8">
      <c r="A1004" s="48"/>
      <c r="B1004" s="84"/>
      <c r="C1004" s="23">
        <v>41486</v>
      </c>
      <c r="D1004" s="24" t="s">
        <v>25</v>
      </c>
      <c r="E1004" s="44">
        <v>94323</v>
      </c>
      <c r="F1004" s="30" t="s">
        <v>54</v>
      </c>
      <c r="G1004" s="104">
        <v>3556</v>
      </c>
      <c r="H1004" s="102"/>
    </row>
    <row r="1005" spans="1:8">
      <c r="A1005" s="48"/>
      <c r="B1005" s="84"/>
      <c r="C1005" s="23">
        <v>41486</v>
      </c>
      <c r="D1005" s="24" t="s">
        <v>25</v>
      </c>
      <c r="E1005" s="44">
        <v>94325</v>
      </c>
      <c r="F1005" s="30" t="s">
        <v>55</v>
      </c>
      <c r="G1005" s="104">
        <v>749.98</v>
      </c>
      <c r="H1005" s="102"/>
    </row>
    <row r="1006" spans="1:8">
      <c r="A1006" s="48"/>
      <c r="B1006" s="84"/>
      <c r="C1006" s="23">
        <v>41486</v>
      </c>
      <c r="D1006" s="24" t="s">
        <v>25</v>
      </c>
      <c r="E1006" s="44">
        <v>94329</v>
      </c>
      <c r="F1006" s="30" t="s">
        <v>57</v>
      </c>
      <c r="G1006" s="104">
        <v>3448.46</v>
      </c>
      <c r="H1006" s="102"/>
    </row>
    <row r="1007" spans="1:8">
      <c r="A1007" s="48"/>
      <c r="B1007" s="84"/>
      <c r="C1007" s="23">
        <v>41486</v>
      </c>
      <c r="D1007" s="24" t="s">
        <v>25</v>
      </c>
      <c r="E1007" s="44">
        <v>94330</v>
      </c>
      <c r="F1007" s="92" t="s">
        <v>58</v>
      </c>
      <c r="G1007" s="104">
        <v>99.5</v>
      </c>
      <c r="H1007" s="102"/>
    </row>
    <row r="1008" spans="1:8">
      <c r="A1008" s="48"/>
      <c r="B1008" s="84"/>
      <c r="C1008" s="23">
        <v>41486</v>
      </c>
      <c r="D1008" s="24" t="s">
        <v>25</v>
      </c>
      <c r="E1008" s="44">
        <v>94332</v>
      </c>
      <c r="F1008" s="92" t="s">
        <v>60</v>
      </c>
      <c r="G1008" s="104">
        <v>1761.5</v>
      </c>
      <c r="H1008" s="102"/>
    </row>
    <row r="1009" spans="1:8">
      <c r="A1009" s="48"/>
      <c r="B1009" s="84"/>
      <c r="C1009" s="23">
        <v>41486</v>
      </c>
      <c r="D1009" s="24" t="s">
        <v>25</v>
      </c>
      <c r="E1009" s="44">
        <v>94333</v>
      </c>
      <c r="F1009" s="30" t="s">
        <v>61</v>
      </c>
      <c r="G1009" s="104">
        <v>1253.8900000000001</v>
      </c>
      <c r="H1009" s="102"/>
    </row>
    <row r="1010" spans="1:8">
      <c r="B1010" s="84"/>
      <c r="C1010" s="23">
        <v>41486</v>
      </c>
      <c r="D1010" s="24" t="s">
        <v>25</v>
      </c>
      <c r="E1010" s="44">
        <v>94334</v>
      </c>
      <c r="F1010" s="92" t="s">
        <v>62</v>
      </c>
      <c r="G1010" s="104">
        <v>396.5</v>
      </c>
      <c r="H1010" s="33"/>
    </row>
    <row r="1011" spans="1:8">
      <c r="B1011" s="84"/>
      <c r="C1011" s="23">
        <v>41486</v>
      </c>
      <c r="D1011" s="24" t="s">
        <v>25</v>
      </c>
      <c r="E1011" s="44">
        <v>94335</v>
      </c>
      <c r="F1011" s="30" t="s">
        <v>63</v>
      </c>
      <c r="G1011" s="104">
        <v>300</v>
      </c>
      <c r="H1011" s="33"/>
    </row>
    <row r="1012" spans="1:8">
      <c r="B1012" s="84"/>
      <c r="C1012" s="23">
        <v>41486</v>
      </c>
      <c r="D1012" s="24" t="s">
        <v>25</v>
      </c>
      <c r="E1012" s="44">
        <v>94337</v>
      </c>
      <c r="F1012" s="30" t="s">
        <v>64</v>
      </c>
      <c r="G1012" s="104">
        <v>10137.61</v>
      </c>
      <c r="H1012" s="33"/>
    </row>
    <row r="1013" spans="1:8">
      <c r="A1013" s="48"/>
      <c r="B1013" s="84"/>
      <c r="C1013" s="23">
        <v>41486</v>
      </c>
      <c r="D1013" s="24" t="s">
        <v>25</v>
      </c>
      <c r="E1013" s="43">
        <v>7911</v>
      </c>
      <c r="F1013" s="24" t="str">
        <f>VLOOKUP(E1013,[1]PCGE!$B$3:$C$3734,2,0)</f>
        <v>CARGAS IMPUTABLES A CUENTAS DE COSTOS Y GASTOS</v>
      </c>
      <c r="G1013" s="34"/>
      <c r="H1013" s="33">
        <f>SUM(G987:G1012)</f>
        <v>210705.32</v>
      </c>
    </row>
    <row r="1014" spans="1:8">
      <c r="A1014" s="48"/>
      <c r="B1014" s="84"/>
      <c r="C1014" s="23">
        <v>41486</v>
      </c>
      <c r="D1014" s="24" t="s">
        <v>26</v>
      </c>
      <c r="E1014" s="31">
        <v>6211</v>
      </c>
      <c r="F1014" s="24" t="str">
        <f>VLOOKUP(E1014,[1]PCGE!$B$3:$C$1767,2,0)</f>
        <v>SUELDOS Y SALARIOS</v>
      </c>
      <c r="G1014" s="93">
        <f>+'[1]PLANILLAS-2013'!I286</f>
        <v>28599.789999999997</v>
      </c>
      <c r="H1014" s="94"/>
    </row>
    <row r="1015" spans="1:8">
      <c r="A1015" s="48"/>
      <c r="B1015" s="84"/>
      <c r="C1015" s="23">
        <v>41486</v>
      </c>
      <c r="D1015" s="24" t="s">
        <v>26</v>
      </c>
      <c r="E1015" s="31">
        <v>6214</v>
      </c>
      <c r="F1015" s="24" t="str">
        <f>VLOOKUP(E1015,[1]PCGE!$B$3:$C$1767,2,0)</f>
        <v>GRATIFICACIONES</v>
      </c>
      <c r="G1015" s="93">
        <f>+'[1]PLANILLAS-2013'!I287</f>
        <v>20135.078333333331</v>
      </c>
      <c r="H1015" s="95"/>
    </row>
    <row r="1016" spans="1:8">
      <c r="A1016" s="48"/>
      <c r="B1016" s="84"/>
      <c r="C1016" s="23">
        <v>41486</v>
      </c>
      <c r="D1016" s="24" t="s">
        <v>26</v>
      </c>
      <c r="E1016" s="31">
        <v>6215</v>
      </c>
      <c r="F1016" s="24" t="str">
        <f>VLOOKUP(E1016,[1]PCGE!$B$3:$C$1767,2,0)</f>
        <v>VACACIONES</v>
      </c>
      <c r="G1016" s="93">
        <f>+'[1]PLANILLAS-2013'!I288</f>
        <v>1696.7716666666668</v>
      </c>
      <c r="H1016" s="95"/>
    </row>
    <row r="1017" spans="1:8">
      <c r="A1017" s="48"/>
      <c r="B1017" s="84"/>
      <c r="C1017" s="23">
        <v>41486</v>
      </c>
      <c r="D1017" s="24" t="s">
        <v>26</v>
      </c>
      <c r="E1017" s="31">
        <v>6221</v>
      </c>
      <c r="F1017" s="24" t="str">
        <f>VLOOKUP(E1017,[1]PCGE!$B$3:$C$1767,2,0)</f>
        <v>OTRAS REMUNERACIONES</v>
      </c>
      <c r="G1017" s="93">
        <f>+'[1]PLANILLAS-2013'!I289</f>
        <v>2478.37</v>
      </c>
      <c r="H1017" s="95"/>
    </row>
    <row r="1018" spans="1:8">
      <c r="A1018" s="48"/>
      <c r="B1018" s="84"/>
      <c r="C1018" s="23">
        <v>41486</v>
      </c>
      <c r="D1018" s="24" t="s">
        <v>26</v>
      </c>
      <c r="E1018" s="31">
        <v>6291</v>
      </c>
      <c r="F1018" s="24" t="str">
        <f>VLOOKUP(E1018,[1]PCGE!$B$3:$C$1767,2,0)</f>
        <v>COMPENSACIÓN POR TIEMPO DE SERVICIO</v>
      </c>
      <c r="G1018" s="93">
        <f>+'[1]PLANILLAS-2013'!I290</f>
        <v>656.99958333333336</v>
      </c>
      <c r="H1018" s="95"/>
    </row>
    <row r="1019" spans="1:8">
      <c r="A1019" s="48"/>
      <c r="B1019" s="84"/>
      <c r="C1019" s="23">
        <v>41486</v>
      </c>
      <c r="D1019" s="24" t="s">
        <v>26</v>
      </c>
      <c r="E1019" s="31">
        <v>6271</v>
      </c>
      <c r="F1019" s="24" t="str">
        <f>VLOOKUP(E1019,[1]PCGE!$B$3:$C$1767,2,0)</f>
        <v>RÉGIMEN DE PRESTACIONES DE SALUD</v>
      </c>
      <c r="G1019" s="93">
        <f>+'[1]PLANILLAS-2013'!I291</f>
        <v>2726.6905500000003</v>
      </c>
      <c r="H1019" s="95"/>
    </row>
    <row r="1020" spans="1:8">
      <c r="A1020" s="48"/>
      <c r="B1020" s="84"/>
      <c r="C1020" s="23">
        <v>41486</v>
      </c>
      <c r="D1020" s="24" t="s">
        <v>26</v>
      </c>
      <c r="E1020" s="31">
        <v>6273</v>
      </c>
      <c r="F1020" s="24" t="str">
        <f>VLOOKUP(E1020,[1]PCGE!$B$3:$C$1767,2,0)</f>
        <v>SEGURO COMPLEMENTARIO DE TRABAJO DE RIESGO, ACCIDENTES DE TRABAJO Y ENFERMEDADES PROFESIONALES</v>
      </c>
      <c r="G1020" s="93">
        <f>+'[1]PLANILLAS-2013'!I292</f>
        <v>24.833849999999998</v>
      </c>
      <c r="H1020" s="95"/>
    </row>
    <row r="1021" spans="1:8">
      <c r="A1021" s="48"/>
      <c r="B1021" s="84"/>
      <c r="C1021" s="23">
        <v>41486</v>
      </c>
      <c r="D1021" s="24" t="s">
        <v>26</v>
      </c>
      <c r="E1021" s="31">
        <v>40173</v>
      </c>
      <c r="F1021" s="24" t="str">
        <f>VLOOKUP(E1021,[1]PCGE!$B$3:$C$1767,2,0)</f>
        <v>RENTA DE QUINTA CATEGORÍA</v>
      </c>
      <c r="G1021" s="52"/>
      <c r="H1021" s="103">
        <f>+'[1]PLANILLAS-2013'!J293</f>
        <v>1625.8200000000002</v>
      </c>
    </row>
    <row r="1022" spans="1:8">
      <c r="A1022" s="48"/>
      <c r="B1022" s="84"/>
      <c r="C1022" s="23">
        <v>41486</v>
      </c>
      <c r="D1022" s="24" t="s">
        <v>26</v>
      </c>
      <c r="E1022" s="31">
        <v>4031</v>
      </c>
      <c r="F1022" s="24" t="str">
        <f>VLOOKUP(E1022,[1]PCGE!$B$3:$C$1767,2,0)</f>
        <v>ESSALUD</v>
      </c>
      <c r="G1022" s="52"/>
      <c r="H1022" s="103">
        <f>+'[1]PLANILLAS-2013'!J294</f>
        <v>2726.6905500000003</v>
      </c>
    </row>
    <row r="1023" spans="1:8">
      <c r="B1023" s="84"/>
      <c r="C1023" s="23">
        <v>41486</v>
      </c>
      <c r="D1023" s="24" t="s">
        <v>26</v>
      </c>
      <c r="E1023" s="31">
        <v>4032</v>
      </c>
      <c r="F1023" s="24" t="str">
        <f>VLOOKUP(E1023,[1]PCGE!$B$3:$C$1767,2,0)</f>
        <v>ONP</v>
      </c>
      <c r="G1023" s="52"/>
      <c r="H1023" s="103">
        <f>+'[1]PLANILLAS-2013'!J295</f>
        <v>97.5</v>
      </c>
    </row>
    <row r="1024" spans="1:8">
      <c r="A1024" s="48"/>
      <c r="B1024" s="84"/>
      <c r="C1024" s="23">
        <v>41486</v>
      </c>
      <c r="D1024" s="24" t="s">
        <v>26</v>
      </c>
      <c r="E1024" s="31">
        <v>4035</v>
      </c>
      <c r="F1024" s="24" t="str">
        <f>VLOOKUP(E1024,[1]PCGE!$B$3:$C$1767,2,0)</f>
        <v>SEGURO COMPLEMENTARIO DE TRABAJO DE RIESGO</v>
      </c>
      <c r="G1024" s="52"/>
      <c r="H1024" s="103">
        <f>+'[1]PLANILLAS-2013'!J296</f>
        <v>24.833849999999998</v>
      </c>
    </row>
    <row r="1025" spans="1:8">
      <c r="A1025" s="48"/>
      <c r="B1025" s="84"/>
      <c r="C1025" s="23">
        <v>41486</v>
      </c>
      <c r="D1025" s="24" t="s">
        <v>26</v>
      </c>
      <c r="E1025" s="31">
        <v>4039</v>
      </c>
      <c r="F1025" s="24" t="str">
        <f>VLOOKUP(E1025,[1]PCGE!$B$3:$C$1767,2,0)</f>
        <v>ESSALUD VIDA</v>
      </c>
      <c r="G1025" s="52"/>
      <c r="H1025" s="103">
        <f>+'[1]PLANILLAS-2013'!J297</f>
        <v>10</v>
      </c>
    </row>
    <row r="1026" spans="1:8">
      <c r="A1026" s="48"/>
      <c r="B1026" s="84"/>
      <c r="C1026" s="23">
        <v>41486</v>
      </c>
      <c r="D1026" s="24" t="s">
        <v>26</v>
      </c>
      <c r="E1026" s="31">
        <v>4071</v>
      </c>
      <c r="F1026" s="24" t="str">
        <f>VLOOKUP(E1026,[1]PCGE!$B$3:$C$1767,2,0)</f>
        <v>ADMINISTRADORAS DE FONDOS DE PENSIONES</v>
      </c>
      <c r="G1026" s="52"/>
      <c r="H1026" s="103">
        <f>+'[1]PLANILLAS-2013'!J298</f>
        <v>3855.4349340000008</v>
      </c>
    </row>
    <row r="1027" spans="1:8">
      <c r="A1027" s="48"/>
      <c r="B1027" s="84"/>
      <c r="C1027" s="23">
        <v>41486</v>
      </c>
      <c r="D1027" s="24" t="s">
        <v>26</v>
      </c>
      <c r="E1027" s="31">
        <v>4111</v>
      </c>
      <c r="F1027" s="24" t="str">
        <f>VLOOKUP(E1027,[1]PCGE!$B$3:$C$1767,2,0)</f>
        <v>SUELDOS Y SALARIOS POR PAGAR</v>
      </c>
      <c r="G1027" s="52"/>
      <c r="H1027" s="103">
        <f>+'[1]PLANILLAS-2013'!J299</f>
        <v>23231.9</v>
      </c>
    </row>
    <row r="1028" spans="1:8">
      <c r="A1028" s="48"/>
      <c r="B1028" s="84"/>
      <c r="C1028" s="23">
        <v>41486</v>
      </c>
      <c r="D1028" s="24" t="s">
        <v>26</v>
      </c>
      <c r="E1028" s="44">
        <v>4114</v>
      </c>
      <c r="F1028" s="24" t="str">
        <f>VLOOKUP(E1028,[1]PCGE!$B$3:$C$1767,2,0)</f>
        <v>GRATIFICACIONES POR PAGAR</v>
      </c>
      <c r="G1028" s="52"/>
      <c r="H1028" s="103">
        <f>+'[1]PLANILLAS-2013'!J300</f>
        <v>20135.078333333331</v>
      </c>
    </row>
    <row r="1029" spans="1:8">
      <c r="A1029" s="48"/>
      <c r="B1029" s="84"/>
      <c r="C1029" s="23">
        <v>41486</v>
      </c>
      <c r="D1029" s="24" t="s">
        <v>26</v>
      </c>
      <c r="E1029" s="44">
        <v>4115</v>
      </c>
      <c r="F1029" s="24" t="str">
        <f>VLOOKUP(E1029,[1]PCGE!$B$3:$C$1767,2,0)</f>
        <v>VACACIONES POR PAGAR</v>
      </c>
      <c r="G1029" s="52"/>
      <c r="H1029" s="103">
        <f>+'[1]PLANILLAS-2013'!J301</f>
        <v>1475.91</v>
      </c>
    </row>
    <row r="1030" spans="1:8">
      <c r="A1030" s="48"/>
      <c r="B1030" s="84"/>
      <c r="C1030" s="23">
        <v>41486</v>
      </c>
      <c r="D1030" s="24" t="s">
        <v>26</v>
      </c>
      <c r="E1030" s="50">
        <v>4151</v>
      </c>
      <c r="F1030" s="24" t="str">
        <f>VLOOKUP(E1030,[1]PCGE!$B$3:$C$1767,2,0)</f>
        <v>COMPENSACIÓN POR TIEMPO DE SERVICIOS</v>
      </c>
      <c r="G1030" s="52"/>
      <c r="H1030" s="103">
        <f>+'[1]PLANILLAS-2013'!J302</f>
        <v>656.99958333333336</v>
      </c>
    </row>
    <row r="1031" spans="1:8">
      <c r="A1031" s="48"/>
      <c r="B1031" s="84"/>
      <c r="C1031" s="23">
        <v>41486</v>
      </c>
      <c r="D1031" s="24" t="s">
        <v>26</v>
      </c>
      <c r="E1031" s="44">
        <v>4191</v>
      </c>
      <c r="F1031" s="24" t="str">
        <f>VLOOKUP(E1031,[1]PCGE!$B$3:$C$1767,2,0)</f>
        <v>OTRAS REMUNERACIONES Y PARTICIPACIONES POR PAGAR</v>
      </c>
      <c r="G1031" s="52"/>
      <c r="H1031" s="103">
        <f>+'[1]PLANILLAS-2013'!J303</f>
        <v>2478.37</v>
      </c>
    </row>
    <row r="1032" spans="1:8">
      <c r="A1032" s="48"/>
      <c r="B1032" s="84"/>
      <c r="C1032" s="23">
        <v>41486</v>
      </c>
      <c r="D1032" s="24" t="s">
        <v>25</v>
      </c>
      <c r="E1032" s="44">
        <v>94401</v>
      </c>
      <c r="F1032" s="24" t="str">
        <f>VLOOKUP(E1032,[1]PCGE!$B$3:$C$3734,2,0)</f>
        <v>GASTOS POR SUELDOS Y SALARIOS</v>
      </c>
      <c r="G1032" s="46">
        <f>+G1014+G1015+G1016+G1017+G1018</f>
        <v>53567.009583333333</v>
      </c>
      <c r="H1032" s="33"/>
    </row>
    <row r="1033" spans="1:8">
      <c r="A1033" s="48"/>
      <c r="B1033" s="84"/>
      <c r="C1033" s="23">
        <v>41486</v>
      </c>
      <c r="D1033" s="24" t="s">
        <v>25</v>
      </c>
      <c r="E1033" s="44">
        <v>94404</v>
      </c>
      <c r="F1033" s="24" t="str">
        <f>VLOOKUP(E1033,[1]PCGE!$B$3:$C$3734,2,0)</f>
        <v xml:space="preserve">GASTOS POR TRIBUTOS ,APORTES DE PENSIONES Y DE SALUD </v>
      </c>
      <c r="G1033" s="46">
        <f>+G1019+G1020</f>
        <v>2751.5244000000002</v>
      </c>
      <c r="H1033" s="51"/>
    </row>
    <row r="1034" spans="1:8">
      <c r="A1034" s="48"/>
      <c r="B1034" s="84"/>
      <c r="C1034" s="23">
        <v>41486</v>
      </c>
      <c r="D1034" s="24" t="s">
        <v>25</v>
      </c>
      <c r="E1034" s="31">
        <v>7911</v>
      </c>
      <c r="F1034" s="24" t="str">
        <f>VLOOKUP(E1034,[1]PCGE!$B$3:$C$3734,2,0)</f>
        <v>CARGAS IMPUTABLES A CUENTAS DE COSTOS Y GASTOS</v>
      </c>
      <c r="G1034" s="32"/>
      <c r="H1034" s="33">
        <f>SUM(G1032:G1033)</f>
        <v>56318.533983333335</v>
      </c>
    </row>
    <row r="1035" spans="1:8">
      <c r="A1035" s="48"/>
      <c r="B1035" s="84"/>
      <c r="C1035" s="23">
        <v>41486</v>
      </c>
      <c r="D1035" s="24" t="s">
        <v>28</v>
      </c>
      <c r="E1035" s="31">
        <v>6322</v>
      </c>
      <c r="F1035" s="24" t="str">
        <f>VLOOKUP(E1035,[1]PCGE!$B$3:$C$1767,2,0)</f>
        <v>LEGAL Y TRIBUTARIA</v>
      </c>
      <c r="G1035" s="32">
        <v>33</v>
      </c>
      <c r="H1035" s="33"/>
    </row>
    <row r="1036" spans="1:8">
      <c r="A1036" s="48"/>
      <c r="B1036" s="84"/>
      <c r="C1036" s="23">
        <v>41486</v>
      </c>
      <c r="D1036" s="24" t="s">
        <v>28</v>
      </c>
      <c r="E1036" s="31">
        <v>40172</v>
      </c>
      <c r="F1036" s="24" t="str">
        <f>VLOOKUP(E1036,[1]PCGE!$B$3:$C$1767,2,0)</f>
        <v>RENTA DE CUARTA CATEGORÍA</v>
      </c>
      <c r="G1036" s="32"/>
      <c r="H1036" s="33">
        <v>33</v>
      </c>
    </row>
    <row r="1037" spans="1:8">
      <c r="A1037" s="48"/>
      <c r="B1037" s="84"/>
      <c r="C1037" s="23">
        <v>41486</v>
      </c>
      <c r="D1037" s="24" t="s">
        <v>25</v>
      </c>
      <c r="E1037" s="44">
        <v>94309</v>
      </c>
      <c r="F1037" s="24" t="str">
        <f>VLOOKUP(E1037,[1]PCGE!$B$3:$C$3734,2,0)</f>
        <v>SERVIC. JURIDICOS Y NOTARIALES</v>
      </c>
      <c r="G1037" s="32">
        <f>+G1035</f>
        <v>33</v>
      </c>
      <c r="H1037" s="33"/>
    </row>
    <row r="1038" spans="1:8">
      <c r="A1038" s="48"/>
      <c r="B1038" s="84"/>
      <c r="C1038" s="23">
        <v>41486</v>
      </c>
      <c r="D1038" s="24" t="s">
        <v>25</v>
      </c>
      <c r="E1038" s="31">
        <v>7911</v>
      </c>
      <c r="F1038" s="24" t="str">
        <f>VLOOKUP(E1038,[1]PCGE!$B$3:$C$1767,2,0)</f>
        <v>CARGAS IMPUTABLES A CUENTAS DE COSTOS Y GASTOS</v>
      </c>
      <c r="G1038" s="32"/>
      <c r="H1038" s="61">
        <f>+G1037</f>
        <v>33</v>
      </c>
    </row>
    <row r="1039" spans="1:8">
      <c r="B1039" s="84"/>
      <c r="C1039" s="23">
        <v>41486</v>
      </c>
      <c r="D1039" s="24" t="s">
        <v>35</v>
      </c>
      <c r="E1039" s="31">
        <v>1612</v>
      </c>
      <c r="F1039" s="24" t="str">
        <f>VLOOKUP(E1039,[1]PCGE!$B$3:$C$1767,2,0)</f>
        <v>SIN GARANTÍA</v>
      </c>
      <c r="G1039" s="32">
        <v>186300</v>
      </c>
      <c r="H1039" s="33"/>
    </row>
    <row r="1040" spans="1:8">
      <c r="A1040" s="48"/>
      <c r="B1040" s="84"/>
      <c r="C1040" s="23">
        <v>41486</v>
      </c>
      <c r="D1040" s="24" t="s">
        <v>29</v>
      </c>
      <c r="E1040" s="44">
        <v>40171</v>
      </c>
      <c r="F1040" s="24" t="str">
        <f>VLOOKUP(E1040,[1]PCGE!$B$3:$C$1767,2,0)</f>
        <v>RENTA DE TERCERA CATEGORÍA</v>
      </c>
      <c r="G1040" s="32">
        <f>+[1]RESUMEN!N228</f>
        <v>15797</v>
      </c>
      <c r="H1040" s="33"/>
    </row>
    <row r="1041" spans="1:8">
      <c r="A1041" s="48"/>
      <c r="B1041" s="84"/>
      <c r="C1041" s="23">
        <v>41486</v>
      </c>
      <c r="D1041" s="24" t="s">
        <v>29</v>
      </c>
      <c r="E1041" s="44">
        <v>40172</v>
      </c>
      <c r="F1041" s="24" t="str">
        <f>VLOOKUP(E1041,[1]PCGE!$B$3:$C$1767,2,0)</f>
        <v>RENTA DE CUARTA CATEGORÍA</v>
      </c>
      <c r="G1041" s="32">
        <f>+[1]RESUMEN!N236</f>
        <v>33</v>
      </c>
      <c r="H1041" s="33"/>
    </row>
    <row r="1042" spans="1:8">
      <c r="A1042" s="48"/>
      <c r="B1042" s="84"/>
      <c r="C1042" s="23">
        <v>41486</v>
      </c>
      <c r="D1042" s="24" t="s">
        <v>29</v>
      </c>
      <c r="E1042" s="44">
        <v>40173</v>
      </c>
      <c r="F1042" s="24" t="str">
        <f>VLOOKUP(E1042,[1]PCGE!$B$3:$C$1767,2,0)</f>
        <v>RENTA DE QUINTA CATEGORÍA</v>
      </c>
      <c r="G1042" s="32">
        <f>+[1]RESUMEN!N231</f>
        <v>1626</v>
      </c>
      <c r="H1042" s="33"/>
    </row>
    <row r="1043" spans="1:8">
      <c r="A1043" s="48"/>
      <c r="B1043" s="84"/>
      <c r="C1043" s="23">
        <v>41486</v>
      </c>
      <c r="D1043" s="24" t="s">
        <v>29</v>
      </c>
      <c r="E1043" s="44">
        <v>40174</v>
      </c>
      <c r="F1043" s="24" t="str">
        <f>VLOOKUP(E1043,[1]PCGE!$B$3:$C$1767,2,0)</f>
        <v>RENTA DE NO DOMICILIADOS</v>
      </c>
      <c r="G1043" s="32">
        <f>+[1]RESUMEN!N229</f>
        <v>17762</v>
      </c>
      <c r="H1043" s="33"/>
    </row>
    <row r="1044" spans="1:8">
      <c r="A1044" s="48"/>
      <c r="B1044" s="84"/>
      <c r="C1044" s="23">
        <v>41486</v>
      </c>
      <c r="D1044" s="24" t="s">
        <v>29</v>
      </c>
      <c r="E1044" s="44">
        <v>40186</v>
      </c>
      <c r="F1044" s="24" t="str">
        <f>VLOOKUP(E1044,[1]PCGE!$B$3:$C$1767,2,0)</f>
        <v xml:space="preserve">IMPUESTO TEMPORAL A LOS ACTIVOS NETOS </v>
      </c>
      <c r="G1044" s="32">
        <f>+[1]RESUMEN!N225</f>
        <v>215</v>
      </c>
      <c r="H1044" s="33"/>
    </row>
    <row r="1045" spans="1:8">
      <c r="A1045" s="48"/>
      <c r="B1045" s="84"/>
      <c r="C1045" s="23">
        <v>41486</v>
      </c>
      <c r="D1045" s="24" t="s">
        <v>29</v>
      </c>
      <c r="E1045" s="44">
        <v>4031</v>
      </c>
      <c r="F1045" s="24" t="str">
        <f>VLOOKUP(E1045,[1]PCGE!$B$3:$C$1767,2,0)</f>
        <v>ESSALUD</v>
      </c>
      <c r="G1045" s="32">
        <f>+[1]RESUMEN!N232</f>
        <v>2647</v>
      </c>
      <c r="H1045" s="33"/>
    </row>
    <row r="1046" spans="1:8">
      <c r="A1046" s="48"/>
      <c r="B1046" s="84"/>
      <c r="C1046" s="23">
        <v>41486</v>
      </c>
      <c r="D1046" s="24" t="s">
        <v>29</v>
      </c>
      <c r="E1046" s="44">
        <v>4032</v>
      </c>
      <c r="F1046" s="24" t="str">
        <f>VLOOKUP(E1046,[1]PCGE!$B$3:$C$1767,2,0)</f>
        <v>ONP</v>
      </c>
      <c r="G1046" s="32">
        <f>+[1]RESUMEN!N235</f>
        <v>98</v>
      </c>
      <c r="H1046" s="33"/>
    </row>
    <row r="1047" spans="1:8">
      <c r="A1047" s="48"/>
      <c r="B1047" s="84"/>
      <c r="C1047" s="23">
        <v>41486</v>
      </c>
      <c r="D1047" s="24" t="s">
        <v>29</v>
      </c>
      <c r="E1047" s="44">
        <v>4039</v>
      </c>
      <c r="F1047" s="24" t="str">
        <f>VLOOKUP(E1047,[1]PCGE!$B$3:$C$1767,2,0)</f>
        <v>ESSALUD VIDA</v>
      </c>
      <c r="G1047" s="32">
        <f>+[1]RESUMEN!N234</f>
        <v>10</v>
      </c>
      <c r="H1047" s="33"/>
    </row>
    <row r="1048" spans="1:8">
      <c r="A1048" s="48"/>
      <c r="B1048" s="84"/>
      <c r="C1048" s="23">
        <v>41486</v>
      </c>
      <c r="D1048" s="24" t="s">
        <v>29</v>
      </c>
      <c r="E1048" s="50">
        <v>4035</v>
      </c>
      <c r="F1048" s="24" t="str">
        <f>VLOOKUP(E1048,[1]PCGE!$B$3:$C$1767,2,0)</f>
        <v>SEGURO COMPLEMENTARIO DE TRABAJO DE RIESGO</v>
      </c>
      <c r="G1048" s="32">
        <f>+[1]RESUMEN!N233</f>
        <v>23</v>
      </c>
      <c r="H1048" s="33"/>
    </row>
    <row r="1049" spans="1:8">
      <c r="A1049" s="48"/>
      <c r="B1049" s="84"/>
      <c r="C1049" s="23">
        <v>41486</v>
      </c>
      <c r="D1049" s="24" t="s">
        <v>29</v>
      </c>
      <c r="E1049" s="44">
        <v>4071</v>
      </c>
      <c r="F1049" s="24" t="str">
        <f>VLOOKUP(E1049,[1]PCGE!$B$3:$C$1767,2,0)</f>
        <v>ADMINISTRADORAS DE FONDOS DE PENSIONES</v>
      </c>
      <c r="G1049" s="32">
        <v>3855.46</v>
      </c>
      <c r="H1049" s="33"/>
    </row>
    <row r="1050" spans="1:8">
      <c r="A1050" s="48"/>
      <c r="B1050" s="84"/>
      <c r="C1050" s="23">
        <v>41486</v>
      </c>
      <c r="D1050" s="24" t="s">
        <v>29</v>
      </c>
      <c r="E1050" s="31">
        <v>4111</v>
      </c>
      <c r="F1050" s="24" t="str">
        <f>VLOOKUP(E1050,[1]PCGE!$B$3:$C$1767,2,0)</f>
        <v>SUELDOS Y SALARIOS POR PAGAR</v>
      </c>
      <c r="G1050" s="32">
        <f>+'[1]PLANILLAS-2013'!J299</f>
        <v>23231.9</v>
      </c>
      <c r="H1050" s="33"/>
    </row>
    <row r="1051" spans="1:8">
      <c r="A1051" s="48"/>
      <c r="B1051" s="84"/>
      <c r="C1051" s="23">
        <v>41486</v>
      </c>
      <c r="D1051" s="24" t="s">
        <v>29</v>
      </c>
      <c r="E1051" s="44">
        <v>4114</v>
      </c>
      <c r="F1051" s="24" t="str">
        <f>VLOOKUP(E1051,[1]PCGE!$B$3:$C$1767,2,0)</f>
        <v>GRATIFICACIONES POR PAGAR</v>
      </c>
      <c r="G1051" s="32">
        <f>+'[1]PLANILLAS-2013'!J300</f>
        <v>20135.078333333331</v>
      </c>
      <c r="H1051" s="33"/>
    </row>
    <row r="1052" spans="1:8">
      <c r="A1052" s="48"/>
      <c r="B1052" s="84"/>
      <c r="C1052" s="23">
        <v>41486</v>
      </c>
      <c r="D1052" s="24" t="s">
        <v>29</v>
      </c>
      <c r="E1052" s="44">
        <v>4115</v>
      </c>
      <c r="F1052" s="24" t="str">
        <f>VLOOKUP(E1052,[1]PCGE!$B$3:$C$1767,2,0)</f>
        <v>VACACIONES POR PAGAR</v>
      </c>
      <c r="G1052" s="32">
        <f>+'[1]PLANILLAS-2013'!J301</f>
        <v>1475.91</v>
      </c>
      <c r="H1052" s="33"/>
    </row>
    <row r="1053" spans="1:8">
      <c r="A1053" s="48"/>
      <c r="B1053" s="84"/>
      <c r="C1053" s="23">
        <v>41486</v>
      </c>
      <c r="D1053" s="24" t="s">
        <v>29</v>
      </c>
      <c r="E1053" s="50">
        <v>4151</v>
      </c>
      <c r="F1053" s="24" t="str">
        <f>VLOOKUP(E1053,[1]PCGE!$B$3:$C$1767,2,0)</f>
        <v>COMPENSACIÓN POR TIEMPO DE SERVICIOS</v>
      </c>
      <c r="G1053" s="32">
        <f>+'[1]PLANILLAS-2013'!J302</f>
        <v>656.99958333333336</v>
      </c>
      <c r="H1053" s="33"/>
    </row>
    <row r="1054" spans="1:8">
      <c r="A1054" s="48"/>
      <c r="B1054" s="84"/>
      <c r="C1054" s="23">
        <v>41486</v>
      </c>
      <c r="D1054" s="24" t="s">
        <v>29</v>
      </c>
      <c r="E1054" s="44">
        <v>4191</v>
      </c>
      <c r="F1054" s="24" t="str">
        <f>VLOOKUP(E1054,[1]PCGE!$B$3:$C$1767,2,0)</f>
        <v>OTRAS REMUNERACIONES Y PARTICIPACIONES POR PAGAR</v>
      </c>
      <c r="G1054" s="32">
        <f>+'[1]PLANILLAS-2013'!J303</f>
        <v>2478.37</v>
      </c>
      <c r="H1054" s="33"/>
    </row>
    <row r="1055" spans="1:8">
      <c r="A1055" s="48"/>
      <c r="B1055" s="84"/>
      <c r="C1055" s="23">
        <v>41486</v>
      </c>
      <c r="D1055" s="24" t="s">
        <v>29</v>
      </c>
      <c r="E1055" s="44">
        <v>4212</v>
      </c>
      <c r="F1055" s="24" t="str">
        <f>VLOOKUP(E1055,[1]PCGE!$B$3:$C$1767,2,0)</f>
        <v>EMITIDAS</v>
      </c>
      <c r="G1055" s="32">
        <f>+H972</f>
        <v>240974.75</v>
      </c>
      <c r="H1055" s="33"/>
    </row>
    <row r="1056" spans="1:8">
      <c r="A1056" s="48"/>
      <c r="B1056" s="84"/>
      <c r="C1056" s="23">
        <v>41486</v>
      </c>
      <c r="D1056" s="24" t="s">
        <v>29</v>
      </c>
      <c r="E1056" s="98">
        <v>4412</v>
      </c>
      <c r="F1056" s="56" t="str">
        <f>VLOOKUP(E1056,[1]PCGE!$B$3:$C$1767,2,0)</f>
        <v>DIVIDENDOS</v>
      </c>
      <c r="G1056" s="57">
        <v>79248.44</v>
      </c>
      <c r="H1056" s="33"/>
    </row>
    <row r="1057" spans="1:8">
      <c r="A1057" s="48"/>
      <c r="B1057" s="84"/>
      <c r="C1057" s="23">
        <v>41486</v>
      </c>
      <c r="D1057" s="24" t="s">
        <v>29</v>
      </c>
      <c r="E1057" s="44">
        <v>4511</v>
      </c>
      <c r="F1057" s="24" t="str">
        <f>VLOOKUP(E1057,[1]PCGE!$B$3:$C$1767,2,0)</f>
        <v>INSTITUCIONES FINANCIERAS</v>
      </c>
      <c r="G1057" s="32">
        <f>+[1]BANCOS!G1021</f>
        <v>75716.370109999989</v>
      </c>
      <c r="H1057" s="33"/>
    </row>
    <row r="1058" spans="1:8">
      <c r="A1058" s="48"/>
      <c r="B1058" s="84"/>
      <c r="C1058" s="23">
        <v>41486</v>
      </c>
      <c r="D1058" s="24" t="s">
        <v>29</v>
      </c>
      <c r="E1058" s="44">
        <v>4699</v>
      </c>
      <c r="F1058" s="24" t="str">
        <f>VLOOKUP(E1058,[1]PCGE!$B$3:$C$1767,2,0)</f>
        <v xml:space="preserve">OTRAS CUENTAS POR PAGAR </v>
      </c>
      <c r="G1058" s="32">
        <v>17449.599999999999</v>
      </c>
      <c r="H1058" s="33"/>
    </row>
    <row r="1059" spans="1:8">
      <c r="A1059" s="48"/>
      <c r="B1059" s="84"/>
      <c r="C1059" s="23">
        <v>41486</v>
      </c>
      <c r="D1059" s="24" t="s">
        <v>29</v>
      </c>
      <c r="E1059" s="44">
        <v>6322</v>
      </c>
      <c r="F1059" s="24" t="str">
        <f>VLOOKUP(E1059,[1]PCGE!$B$3:$C$1767,2,0)</f>
        <v>LEGAL Y TRIBUTARIA</v>
      </c>
      <c r="G1059" s="32">
        <v>300</v>
      </c>
      <c r="H1059" s="33"/>
    </row>
    <row r="1060" spans="1:8">
      <c r="A1060" s="48"/>
      <c r="B1060" s="84"/>
      <c r="C1060" s="23">
        <v>41486</v>
      </c>
      <c r="D1060" s="24" t="s">
        <v>29</v>
      </c>
      <c r="E1060" s="31">
        <v>6331</v>
      </c>
      <c r="F1060" s="24" t="str">
        <f>VLOOKUP(E1060,[1]PCGE!$B$3:$C$1767,2,0)</f>
        <v>PRODUCCIÓN ENCARGADA A TERCEROS</v>
      </c>
      <c r="G1060" s="32">
        <v>34100</v>
      </c>
      <c r="H1060" s="33"/>
    </row>
    <row r="1061" spans="1:8">
      <c r="A1061" s="48"/>
      <c r="B1061" s="84"/>
      <c r="C1061" s="23">
        <v>41486</v>
      </c>
      <c r="D1061" s="24" t="s">
        <v>29</v>
      </c>
      <c r="E1061" s="44">
        <v>6541</v>
      </c>
      <c r="F1061" s="24" t="str">
        <f>VLOOKUP(E1061,[1]PCGE!$B$3:$C$1767,2,0)</f>
        <v>LICENCIAS Y DERECHOS DE VIGENCIA</v>
      </c>
      <c r="G1061" s="32">
        <f>+[1]OTROS!P151</f>
        <v>5377</v>
      </c>
      <c r="H1061" s="33"/>
    </row>
    <row r="1062" spans="1:8">
      <c r="A1062" s="48"/>
      <c r="B1062" s="84"/>
      <c r="C1062" s="23">
        <v>41486</v>
      </c>
      <c r="D1062" s="24" t="s">
        <v>29</v>
      </c>
      <c r="E1062" s="44">
        <v>6593</v>
      </c>
      <c r="F1062" s="24" t="str">
        <f>VLOOKUP(E1062,[1]PCGE!$B$3:$C$1767,2,0)</f>
        <v>OTROS GASTOS DE GESTIÓN</v>
      </c>
      <c r="G1062" s="32">
        <f>+[1]OTROS!P150+[1]OTROS!P154+[1]OTROS!P155+[1]OTROS!P156+[1]OTROS!Q157</f>
        <v>536.5</v>
      </c>
      <c r="H1062" s="33"/>
    </row>
    <row r="1063" spans="1:8">
      <c r="A1063" s="48"/>
      <c r="B1063" s="84"/>
      <c r="C1063" s="23">
        <v>41486</v>
      </c>
      <c r="D1063" s="24" t="s">
        <v>29</v>
      </c>
      <c r="E1063" s="44">
        <v>1011</v>
      </c>
      <c r="F1063" s="24" t="str">
        <f>VLOOKUP(E1063,[1]PCGE!$B$3:$C$1767,2,0)</f>
        <v>CAJA</v>
      </c>
      <c r="G1063" s="32"/>
      <c r="H1063" s="33">
        <f>SUM(G1039:G1062)</f>
        <v>730047.37802666659</v>
      </c>
    </row>
    <row r="1064" spans="1:8">
      <c r="A1064" s="48"/>
      <c r="B1064" s="84"/>
      <c r="C1064" s="23">
        <v>41486</v>
      </c>
      <c r="D1064" s="24" t="s">
        <v>25</v>
      </c>
      <c r="E1064" s="44">
        <v>94309</v>
      </c>
      <c r="F1064" s="24" t="str">
        <f>VLOOKUP(E1064,[1]PCGE!$B$3:$C$3734,2,0)</f>
        <v>SERVIC. JURIDICOS Y NOTARIALES</v>
      </c>
      <c r="G1064" s="32">
        <f>+G1059</f>
        <v>300</v>
      </c>
      <c r="H1064" s="33"/>
    </row>
    <row r="1065" spans="1:8">
      <c r="A1065" s="48"/>
      <c r="B1065" s="84"/>
      <c r="C1065" s="23">
        <v>41486</v>
      </c>
      <c r="D1065" s="24" t="s">
        <v>25</v>
      </c>
      <c r="E1065" s="44">
        <v>94326</v>
      </c>
      <c r="F1065" s="24" t="str">
        <f>VLOOKUP(E1065,[1]PCGE!$B$3:$C$3734,2,0)</f>
        <v xml:space="preserve">GASTO POR LICENCIAS Y DERECHOS </v>
      </c>
      <c r="G1065" s="60">
        <f>+G1061</f>
        <v>5377</v>
      </c>
      <c r="H1065" s="51"/>
    </row>
    <row r="1066" spans="1:8">
      <c r="A1066" s="48"/>
      <c r="B1066" s="84"/>
      <c r="C1066" s="23">
        <v>41486</v>
      </c>
      <c r="D1066" s="24" t="s">
        <v>25</v>
      </c>
      <c r="E1066" s="44">
        <v>94337</v>
      </c>
      <c r="F1066" s="92" t="s">
        <v>64</v>
      </c>
      <c r="G1066" s="60">
        <f>+G1062</f>
        <v>536.5</v>
      </c>
      <c r="H1066" s="51"/>
    </row>
    <row r="1067" spans="1:8">
      <c r="A1067" s="48"/>
      <c r="B1067" s="84"/>
      <c r="C1067" s="23">
        <v>41486</v>
      </c>
      <c r="D1067" s="24" t="s">
        <v>25</v>
      </c>
      <c r="E1067" s="44">
        <v>94310</v>
      </c>
      <c r="F1067" s="45" t="str">
        <f>VLOOKUP(E1067,[1]PCGE!$B$3:$C$1767,2,0)</f>
        <v>SERVIC. DE VENTA DE SEÑAL Y COBRANZAS</v>
      </c>
      <c r="G1067" s="32">
        <v>15400</v>
      </c>
      <c r="H1067" s="33"/>
    </row>
    <row r="1068" spans="1:8">
      <c r="A1068" s="48"/>
      <c r="B1068" s="84"/>
      <c r="C1068" s="23">
        <v>41486</v>
      </c>
      <c r="D1068" s="24" t="s">
        <v>25</v>
      </c>
      <c r="E1068" s="44">
        <v>94314</v>
      </c>
      <c r="F1068" s="45" t="str">
        <f>VLOOKUP(E1068,[1]PCGE!$B$3:$C$1767,2,0)</f>
        <v>SERVIC. DE MANTEMIMIENTO Y INSTALACION DE REDES DE SEÑAL</v>
      </c>
      <c r="G1068" s="32">
        <v>18700</v>
      </c>
      <c r="H1068" s="33"/>
    </row>
    <row r="1069" spans="1:8">
      <c r="A1069" s="48"/>
      <c r="B1069" s="84"/>
      <c r="C1069" s="23">
        <v>41486</v>
      </c>
      <c r="D1069" s="24" t="s">
        <v>25</v>
      </c>
      <c r="E1069" s="44">
        <v>7911</v>
      </c>
      <c r="F1069" s="24" t="str">
        <f>VLOOKUP(E1069,[1]PCGE!$B$3:$C$3734,2,0)</f>
        <v>CARGAS IMPUTABLES A CUENTAS DE COSTOS Y GASTOS</v>
      </c>
      <c r="G1069" s="32"/>
      <c r="H1069" s="33">
        <f>SUM(G1064:G1068)</f>
        <v>40313.5</v>
      </c>
    </row>
    <row r="1070" spans="1:8">
      <c r="A1070" s="48"/>
      <c r="B1070" s="84"/>
      <c r="C1070" s="23">
        <v>41486</v>
      </c>
      <c r="D1070" s="24" t="s">
        <v>30</v>
      </c>
      <c r="E1070" s="31">
        <v>6731</v>
      </c>
      <c r="F1070" s="24" t="str">
        <f>VLOOKUP(E1070,[1]PCGE!$B$3:$C$3734,2,0)</f>
        <v>PRÉSTAMOS DE INSTITUCIONES FINANCIERAS Y OTRAS ENTIDADES</v>
      </c>
      <c r="G1070" s="32">
        <f>+[1]BANCOS!C1021</f>
        <v>19335.253809999998</v>
      </c>
      <c r="H1070" s="33"/>
    </row>
    <row r="1071" spans="1:8">
      <c r="A1071" s="48"/>
      <c r="B1071" s="84"/>
      <c r="C1071" s="23">
        <v>41486</v>
      </c>
      <c r="D1071" s="24" t="s">
        <v>30</v>
      </c>
      <c r="E1071" s="31">
        <v>3731</v>
      </c>
      <c r="F1071" s="24" t="str">
        <f>VLOOKUP(E1071,[1]PCGE!$B$3:$C$3734,2,0)</f>
        <v>INTERESES NO DEVENGADOS EN TRANSACCIONES CON TERCEROS</v>
      </c>
      <c r="G1071" s="32"/>
      <c r="H1071" s="33">
        <f>+G1070</f>
        <v>19335.253809999998</v>
      </c>
    </row>
    <row r="1072" spans="1:8">
      <c r="A1072" s="48"/>
      <c r="B1072" s="84"/>
      <c r="C1072" s="23">
        <v>41486</v>
      </c>
      <c r="D1072" s="64" t="s">
        <v>31</v>
      </c>
      <c r="E1072" s="43">
        <v>6132</v>
      </c>
      <c r="F1072" s="24" t="str">
        <f>VLOOKUP(E1072,[1]PCGE!$B$3:$C$1767,2,0)</f>
        <v>SUMINISTROS</v>
      </c>
      <c r="G1072" s="32">
        <v>69450</v>
      </c>
      <c r="H1072" s="33"/>
    </row>
    <row r="1073" spans="1:8">
      <c r="A1073" s="48"/>
      <c r="B1073" s="84"/>
      <c r="C1073" s="23">
        <v>41486</v>
      </c>
      <c r="D1073" s="64" t="s">
        <v>31</v>
      </c>
      <c r="E1073" s="43">
        <v>2524</v>
      </c>
      <c r="F1073" s="24" t="str">
        <f>VLOOKUP(E1073,[1]PCGE!$B$3:$C$1767,2,0)</f>
        <v>OTROS SUMINISTROS</v>
      </c>
      <c r="G1073" s="85"/>
      <c r="H1073" s="61">
        <f>+G1072</f>
        <v>69450</v>
      </c>
    </row>
    <row r="1074" spans="1:8">
      <c r="A1074" s="48"/>
      <c r="B1074" s="84"/>
      <c r="C1074" s="23">
        <v>41486</v>
      </c>
      <c r="D1074" s="24" t="s">
        <v>25</v>
      </c>
      <c r="E1074" s="44">
        <v>94329</v>
      </c>
      <c r="F1074" s="24" t="str">
        <f>VLOOKUP(E1074,[1]PCGE!$B$3:$C$3734,2,0)</f>
        <v>GASTO POR SUMINISTROS DE MATERIALES Y HERRAMIENTAS</v>
      </c>
      <c r="G1074" s="32">
        <f>+G1072</f>
        <v>69450</v>
      </c>
      <c r="H1074" s="33"/>
    </row>
    <row r="1075" spans="1:8">
      <c r="A1075" s="48"/>
      <c r="B1075" s="84"/>
      <c r="C1075" s="23">
        <v>41486</v>
      </c>
      <c r="D1075" s="24" t="s">
        <v>25</v>
      </c>
      <c r="E1075" s="31">
        <v>7911</v>
      </c>
      <c r="F1075" s="24" t="str">
        <f>VLOOKUP(E1075,[1]PCGE!$B$3:$C$1767,2,0)</f>
        <v>CARGAS IMPUTABLES A CUENTAS DE COSTOS Y GASTOS</v>
      </c>
      <c r="G1075" s="32"/>
      <c r="H1075" s="33">
        <f>+G1074</f>
        <v>69450</v>
      </c>
    </row>
    <row r="1076" spans="1:8">
      <c r="A1076" s="48"/>
      <c r="B1076" s="84"/>
      <c r="C1076" s="99"/>
      <c r="D1076" s="24"/>
      <c r="E1076" s="31"/>
      <c r="F1076" s="24"/>
      <c r="G1076" s="32"/>
      <c r="H1076" s="33"/>
    </row>
    <row r="1077" spans="1:8" ht="15.75" thickBot="1">
      <c r="A1077" s="48"/>
      <c r="B1077" s="88"/>
      <c r="C1077" s="89"/>
      <c r="D1077" s="69"/>
      <c r="E1077" s="70"/>
      <c r="F1077" s="69"/>
      <c r="G1077" s="71"/>
      <c r="H1077" s="72"/>
    </row>
    <row r="1078" spans="1:8" ht="15.75" thickBot="1">
      <c r="A1078" s="48"/>
      <c r="B1078" s="48"/>
      <c r="C1078" s="73"/>
      <c r="D1078" s="74"/>
      <c r="E1078" s="75"/>
      <c r="F1078" s="73" t="s">
        <v>32</v>
      </c>
      <c r="G1078" s="90">
        <f>SUM(G946:G1077)</f>
        <v>2827584.1998033337</v>
      </c>
      <c r="H1078" s="90">
        <f>SUM(H946:H1077)</f>
        <v>2827584.2030706666</v>
      </c>
    </row>
    <row r="1081" spans="1:8">
      <c r="G1081" s="5">
        <f>+G1078+G939</f>
        <v>25702311.233721331</v>
      </c>
    </row>
    <row r="1048244" spans="3:3">
      <c r="C1048244" s="23">
        <v>41305</v>
      </c>
    </row>
  </sheetData>
  <mergeCells count="5">
    <mergeCell ref="B8:B9"/>
    <mergeCell ref="C8:C9"/>
    <mergeCell ref="D8:D9"/>
    <mergeCell ref="F8:F9"/>
    <mergeCell ref="G8:H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Vitekey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dcterms:created xsi:type="dcterms:W3CDTF">2013-10-01T00:39:31Z</dcterms:created>
  <dcterms:modified xsi:type="dcterms:W3CDTF">2013-10-01T00:41:56Z</dcterms:modified>
</cp:coreProperties>
</file>