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<sst xmlns="http://schemas.openxmlformats.org/spreadsheetml/2006/main" count="1013" uniqueCount="1011">
  <si>
    <t>Data</t>
  </si>
  <si>
    <t>Elf1</t>
  </si>
  <si>
    <t>Elf1 Begin</t>
  </si>
  <si>
    <t>Elf1 End</t>
  </si>
  <si>
    <t>Elf2</t>
  </si>
  <si>
    <t>Elf2 Begin</t>
  </si>
  <si>
    <t>Elf2 End</t>
  </si>
  <si>
    <t>Elf2 In Elf1</t>
  </si>
  <si>
    <t>Elf1 In Elf2</t>
  </si>
  <si>
    <t>Part 1</t>
  </si>
  <si>
    <t>P1 ANSWER</t>
  </si>
  <si>
    <t>Overlap</t>
  </si>
  <si>
    <t>P2 ANSWER</t>
  </si>
  <si>
    <t>49-51,31-50</t>
  </si>
  <si>
    <t>96-99,2-95</t>
  </si>
  <si>
    <t>2-62,62-98</t>
  </si>
  <si>
    <t>34-76,10-59</t>
  </si>
  <si>
    <t>28-83,27-84</t>
  </si>
  <si>
    <t>40-41,41-86</t>
  </si>
  <si>
    <t>15-46,16-47</t>
  </si>
  <si>
    <t>53-93,54-93</t>
  </si>
  <si>
    <t>19-98,97-97</t>
  </si>
  <si>
    <t>29-52,44-71</t>
  </si>
  <si>
    <t>21-67,14-83</t>
  </si>
  <si>
    <t>11-93,11-12</t>
  </si>
  <si>
    <t>15-88,18-89</t>
  </si>
  <si>
    <t>5-87,6-6</t>
  </si>
  <si>
    <t>1-96,96-97</t>
  </si>
  <si>
    <t>64-88,64-91</t>
  </si>
  <si>
    <t>3-98,2-3</t>
  </si>
  <si>
    <t>33-87,34-86</t>
  </si>
  <si>
    <t>21-23,16-22</t>
  </si>
  <si>
    <t>63-95,63-99</t>
  </si>
  <si>
    <t>1-99,1-2</t>
  </si>
  <si>
    <t>11-26,26-39</t>
  </si>
  <si>
    <t>43-45,14-82</t>
  </si>
  <si>
    <t>11-94,65-98</t>
  </si>
  <si>
    <t>46-67,6-50</t>
  </si>
  <si>
    <t>26-64,17-63</t>
  </si>
  <si>
    <t>54-54,55-97</t>
  </si>
  <si>
    <t>60-93,60-99</t>
  </si>
  <si>
    <t>40-78,58-74</t>
  </si>
  <si>
    <t>27-64,2-33</t>
  </si>
  <si>
    <t>25-48,32-80</t>
  </si>
  <si>
    <t>65-83,64-66</t>
  </si>
  <si>
    <t>21-69,65-88</t>
  </si>
  <si>
    <t>37-74,36-75</t>
  </si>
  <si>
    <t>4-66,66-66</t>
  </si>
  <si>
    <t>6-14,6-47</t>
  </si>
  <si>
    <t>17-73,41-74</t>
  </si>
  <si>
    <t>79-95,20-92</t>
  </si>
  <si>
    <t>63-87,54-54</t>
  </si>
  <si>
    <t>72-93,24-72</t>
  </si>
  <si>
    <t>2-94,3-96</t>
  </si>
  <si>
    <t>9-94,8-48</t>
  </si>
  <si>
    <t>17-91,16-87</t>
  </si>
  <si>
    <t>3-84,9-84</t>
  </si>
  <si>
    <t>44-94,92-95</t>
  </si>
  <si>
    <t>55-56,56-96</t>
  </si>
  <si>
    <t>65-77,66-90</t>
  </si>
  <si>
    <t>7-40,7-30</t>
  </si>
  <si>
    <t>20-89,89-90</t>
  </si>
  <si>
    <t>14-15,17-45</t>
  </si>
  <si>
    <t>1-70,50-50</t>
  </si>
  <si>
    <t>28-92,91-92</t>
  </si>
  <si>
    <t>5-7,6-57</t>
  </si>
  <si>
    <t>32-50,36-67</t>
  </si>
  <si>
    <t>81-82,80-82</t>
  </si>
  <si>
    <t>58-89,13-59</t>
  </si>
  <si>
    <t>64-90,1-65</t>
  </si>
  <si>
    <t>29-96,28-29</t>
  </si>
  <si>
    <t>83-83,16-83</t>
  </si>
  <si>
    <t>14-84,85-85</t>
  </si>
  <si>
    <t>14-67,14-68</t>
  </si>
  <si>
    <t>41-58,40-42</t>
  </si>
  <si>
    <t>18-49,19-48</t>
  </si>
  <si>
    <t>66-85,26-72</t>
  </si>
  <si>
    <t>5-89,88-90</t>
  </si>
  <si>
    <t>5-97,5-6</t>
  </si>
  <si>
    <t>14-87,14-14</t>
  </si>
  <si>
    <t>26-76,47-92</t>
  </si>
  <si>
    <t>17-97,73-99</t>
  </si>
  <si>
    <t>28-88,27-28</t>
  </si>
  <si>
    <t>2-4,3-54</t>
  </si>
  <si>
    <t>3-98,16-16</t>
  </si>
  <si>
    <t>61-62,52-62</t>
  </si>
  <si>
    <t>22-53,21-22</t>
  </si>
  <si>
    <t>8-81,15-30</t>
  </si>
  <si>
    <t>5-75,4-74</t>
  </si>
  <si>
    <t>43-96,95-96</t>
  </si>
  <si>
    <t>39-41,41-90</t>
  </si>
  <si>
    <t>33-49,33-50</t>
  </si>
  <si>
    <t>10-12,11-81</t>
  </si>
  <si>
    <t>63-64,63-70</t>
  </si>
  <si>
    <t>10-55,10-91</t>
  </si>
  <si>
    <t>9-32,8-8</t>
  </si>
  <si>
    <t>60-61,60-77</t>
  </si>
  <si>
    <t>10-11,10-69</t>
  </si>
  <si>
    <t>2-77,65-76</t>
  </si>
  <si>
    <t>1-41,3-22</t>
  </si>
  <si>
    <t>28-70,29-71</t>
  </si>
  <si>
    <t>44-45,11-44</t>
  </si>
  <si>
    <t>1-99,2-98</t>
  </si>
  <si>
    <t>45-77,44-78</t>
  </si>
  <si>
    <t>15-96,95-99</t>
  </si>
  <si>
    <t>7-98,6-6</t>
  </si>
  <si>
    <t>28-98,49-99</t>
  </si>
  <si>
    <t>61-79,75-75</t>
  </si>
  <si>
    <t>13-84,46-62</t>
  </si>
  <si>
    <t>15-36,15-36</t>
  </si>
  <si>
    <t>54-80,80-93</t>
  </si>
  <si>
    <t>2-91,22-91</t>
  </si>
  <si>
    <t>32-85,32-33</t>
  </si>
  <si>
    <t>29-55,55-56</t>
  </si>
  <si>
    <t>45-66,45-46</t>
  </si>
  <si>
    <t>6-63,6-62</t>
  </si>
  <si>
    <t>2-91,5-91</t>
  </si>
  <si>
    <t>96-97,1-97</t>
  </si>
  <si>
    <t>39-60,31-60</t>
  </si>
  <si>
    <t>5-94,6-94</t>
  </si>
  <si>
    <t>8-94,7-8</t>
  </si>
  <si>
    <t>6-85,5-85</t>
  </si>
  <si>
    <t>12-88,11-26</t>
  </si>
  <si>
    <t>4-79,4-46</t>
  </si>
  <si>
    <t>1-8,10-96</t>
  </si>
  <si>
    <t>1-76,75-76</t>
  </si>
  <si>
    <t>6-81,77-82</t>
  </si>
  <si>
    <t>35-96,52-98</t>
  </si>
  <si>
    <t>29-82,29-83</t>
  </si>
  <si>
    <t>22-86,86-87</t>
  </si>
  <si>
    <t>17-57,17-63</t>
  </si>
  <si>
    <t>57-58,17-57</t>
  </si>
  <si>
    <t>48-99,48-97</t>
  </si>
  <si>
    <t>25-26,25-26</t>
  </si>
  <si>
    <t>16-17,17-93</t>
  </si>
  <si>
    <t>31-74,30-30</t>
  </si>
  <si>
    <t>18-25,18-94</t>
  </si>
  <si>
    <t>56-77,30-30</t>
  </si>
  <si>
    <t>8-61,50-61</t>
  </si>
  <si>
    <t>58-70,21-59</t>
  </si>
  <si>
    <t>2-3,2-70</t>
  </si>
  <si>
    <t>8-12,9-14</t>
  </si>
  <si>
    <t>5-98,97-98</t>
  </si>
  <si>
    <t>35-55,35-87</t>
  </si>
  <si>
    <t>20-60,20-36</t>
  </si>
  <si>
    <t>39-39,40-68</t>
  </si>
  <si>
    <t>39-76,40-88</t>
  </si>
  <si>
    <t>20-29,29-88</t>
  </si>
  <si>
    <t>61-62,61-84</t>
  </si>
  <si>
    <t>19-86,38-95</t>
  </si>
  <si>
    <t>56-68,1-71</t>
  </si>
  <si>
    <t>13-58,12-19</t>
  </si>
  <si>
    <t>12-54,12-68</t>
  </si>
  <si>
    <t>3-71,3-3</t>
  </si>
  <si>
    <t>71-72,35-71</t>
  </si>
  <si>
    <t>9-10,8-16</t>
  </si>
  <si>
    <t>20-71,21-70</t>
  </si>
  <si>
    <t>43-66,65-73</t>
  </si>
  <si>
    <t>3-88,4-87</t>
  </si>
  <si>
    <t>73-74,4-74</t>
  </si>
  <si>
    <t>62-97,15-95</t>
  </si>
  <si>
    <t>59-98,98-99</t>
  </si>
  <si>
    <t>10-90,89-99</t>
  </si>
  <si>
    <t>11-85,10-86</t>
  </si>
  <si>
    <t>4-6,5-6</t>
  </si>
  <si>
    <t>7-92,2-92</t>
  </si>
  <si>
    <t>54-78,78-78</t>
  </si>
  <si>
    <t>78-81,69-84</t>
  </si>
  <si>
    <t>18-44,17-19</t>
  </si>
  <si>
    <t>7-17,4-16</t>
  </si>
  <si>
    <t>71-90,70-88</t>
  </si>
  <si>
    <t>82-83,82-88</t>
  </si>
  <si>
    <t>47-72,39-72</t>
  </si>
  <si>
    <t>22-95,28-98</t>
  </si>
  <si>
    <t>98-98,68-98</t>
  </si>
  <si>
    <t>5-96,4-97</t>
  </si>
  <si>
    <t>76-92,1-77</t>
  </si>
  <si>
    <t>17-62,16-63</t>
  </si>
  <si>
    <t>20-41,20-83</t>
  </si>
  <si>
    <t>59-74,58-60</t>
  </si>
  <si>
    <t>8-83,8-9</t>
  </si>
  <si>
    <t>30-94,64-97</t>
  </si>
  <si>
    <t>18-67,12-67</t>
  </si>
  <si>
    <t>32-54,18-33</t>
  </si>
  <si>
    <t>31-81,31-81</t>
  </si>
  <si>
    <t>14-15,14-14</t>
  </si>
  <si>
    <t>89-92,18-90</t>
  </si>
  <si>
    <t>16-23,1-34</t>
  </si>
  <si>
    <t>1-98,1-51</t>
  </si>
  <si>
    <t>16-97,97-98</t>
  </si>
  <si>
    <t>32-82,32-33</t>
  </si>
  <si>
    <t>1-11,2-12</t>
  </si>
  <si>
    <t>88-90,37-92</t>
  </si>
  <si>
    <t>2-15,3-15</t>
  </si>
  <si>
    <t>19-57,5-60</t>
  </si>
  <si>
    <t>15-17,14-17</t>
  </si>
  <si>
    <t>83-83,50-84</t>
  </si>
  <si>
    <t>2-32,27-54</t>
  </si>
  <si>
    <t>16-30,2-29</t>
  </si>
  <si>
    <t>37-38,38-93</t>
  </si>
  <si>
    <t>11-29,16-99</t>
  </si>
  <si>
    <t>78-83,37-77</t>
  </si>
  <si>
    <t>40-58,17-57</t>
  </si>
  <si>
    <t>9-35,8-10</t>
  </si>
  <si>
    <t>2-96,2-3</t>
  </si>
  <si>
    <t>20-43,20-70</t>
  </si>
  <si>
    <t>95-96,15-96</t>
  </si>
  <si>
    <t>10-37,4-16</t>
  </si>
  <si>
    <t>53-54,54-90</t>
  </si>
  <si>
    <t>90-99,49-91</t>
  </si>
  <si>
    <t>4-73,4-74</t>
  </si>
  <si>
    <t>55-56,56-76</t>
  </si>
  <si>
    <t>83-88,83-86</t>
  </si>
  <si>
    <t>82-83,69-82</t>
  </si>
  <si>
    <t>2-30,4-77</t>
  </si>
  <si>
    <t>6-8,8-49</t>
  </si>
  <si>
    <t>44-45,18-44</t>
  </si>
  <si>
    <t>6-66,66-67</t>
  </si>
  <si>
    <t>74-76,10-76</t>
  </si>
  <si>
    <t>25-53,24-25</t>
  </si>
  <si>
    <t>1-2,5-22</t>
  </si>
  <si>
    <t>6-96,96-96</t>
  </si>
  <si>
    <t>68-79,80-98</t>
  </si>
  <si>
    <t>43-98,42-44</t>
  </si>
  <si>
    <t>79-91,27-91</t>
  </si>
  <si>
    <t>17-17,17-17</t>
  </si>
  <si>
    <t>48-49,1-48</t>
  </si>
  <si>
    <t>4-58,20-58</t>
  </si>
  <si>
    <t>18-20,19-87</t>
  </si>
  <si>
    <t>86-87,7-86</t>
  </si>
  <si>
    <t>34-35,21-35</t>
  </si>
  <si>
    <t>18-67,17-68</t>
  </si>
  <si>
    <t>19-95,18-24</t>
  </si>
  <si>
    <t>44-77,38-76</t>
  </si>
  <si>
    <t>70-72,50-71</t>
  </si>
  <si>
    <t>19-99,20-99</t>
  </si>
  <si>
    <t>98-99,19-96</t>
  </si>
  <si>
    <t>22-57,5-20</t>
  </si>
  <si>
    <t>95-97,5-96</t>
  </si>
  <si>
    <t>4-98,3-97</t>
  </si>
  <si>
    <t>10-58,10-59</t>
  </si>
  <si>
    <t>5-8,7-95</t>
  </si>
  <si>
    <t>10-94,8-17</t>
  </si>
  <si>
    <t>1-11,12-72</t>
  </si>
  <si>
    <t>37-56,55-56</t>
  </si>
  <si>
    <t>32-78,19-78</t>
  </si>
  <si>
    <t>29-92,10-90</t>
  </si>
  <si>
    <t>11-73,60-73</t>
  </si>
  <si>
    <t>16-95,17-72</t>
  </si>
  <si>
    <t>90-93,43-91</t>
  </si>
  <si>
    <t>27-73,72-73</t>
  </si>
  <si>
    <t>25-57,28-57</t>
  </si>
  <si>
    <t>32-87,31-85</t>
  </si>
  <si>
    <t>96-99,2-97</t>
  </si>
  <si>
    <t>24-51,23-52</t>
  </si>
  <si>
    <t>25-54,32-55</t>
  </si>
  <si>
    <t>2-91,2-66</t>
  </si>
  <si>
    <t>15-82,14-15</t>
  </si>
  <si>
    <t>24-40,24-80</t>
  </si>
  <si>
    <t>14-34,13-34</t>
  </si>
  <si>
    <t>30-95,21-94</t>
  </si>
  <si>
    <t>53-74,53-73</t>
  </si>
  <si>
    <t>77-81,79-98</t>
  </si>
  <si>
    <t>9-98,6-6</t>
  </si>
  <si>
    <t>13-94,14-95</t>
  </si>
  <si>
    <t>46-81,23-80</t>
  </si>
  <si>
    <t>6-89,14-90</t>
  </si>
  <si>
    <t>42-56,43-51</t>
  </si>
  <si>
    <t>96-97,4-96</t>
  </si>
  <si>
    <t>11-11,12-26</t>
  </si>
  <si>
    <t>50-71,50-72</t>
  </si>
  <si>
    <t>81-85,27-82</t>
  </si>
  <si>
    <t>10-36,11-11</t>
  </si>
  <si>
    <t>30-31,30-75</t>
  </si>
  <si>
    <t>34-39,34-88</t>
  </si>
  <si>
    <t>30-65,30-64</t>
  </si>
  <si>
    <t>1-98,1-36</t>
  </si>
  <si>
    <t>67-73,63-67</t>
  </si>
  <si>
    <t>8-94,7-99</t>
  </si>
  <si>
    <t>64-65,64-81</t>
  </si>
  <si>
    <t>64-94,41-94</t>
  </si>
  <si>
    <t>8-53,7-8</t>
  </si>
  <si>
    <t>17-91,18-92</t>
  </si>
  <si>
    <t>30-80,31-81</t>
  </si>
  <si>
    <t>4-72,5-71</t>
  </si>
  <si>
    <t>5-81,80-82</t>
  </si>
  <si>
    <t>1-7,6-82</t>
  </si>
  <si>
    <t>72-73,29-73</t>
  </si>
  <si>
    <t>7-73,4-4</t>
  </si>
  <si>
    <t>4-6,5-95</t>
  </si>
  <si>
    <t>8-92,8-9</t>
  </si>
  <si>
    <t>12-82,81-83</t>
  </si>
  <si>
    <t>76-76,76-77</t>
  </si>
  <si>
    <t>42-67,42-84</t>
  </si>
  <si>
    <t>1-75,5-66</t>
  </si>
  <si>
    <t>3-99,3-91</t>
  </si>
  <si>
    <t>34-35,11-34</t>
  </si>
  <si>
    <t>7-98,97-98</t>
  </si>
  <si>
    <t>15-66,14-26</t>
  </si>
  <si>
    <t>83-83,63-83</t>
  </si>
  <si>
    <t>2-4,3-67</t>
  </si>
  <si>
    <t>4-96,4-4</t>
  </si>
  <si>
    <t>5-5,5-89</t>
  </si>
  <si>
    <t>5-94,5-6</t>
  </si>
  <si>
    <t>6-52,7-51</t>
  </si>
  <si>
    <t>1-64,1-63</t>
  </si>
  <si>
    <t>37-94,36-38</t>
  </si>
  <si>
    <t>50-87,50-88</t>
  </si>
  <si>
    <t>24-77,28-77</t>
  </si>
  <si>
    <t>12-91,77-91</t>
  </si>
  <si>
    <t>29-92,28-30</t>
  </si>
  <si>
    <t>41-42,41-57</t>
  </si>
  <si>
    <t>62-84,83-85</t>
  </si>
  <si>
    <t>46-95,19-42</t>
  </si>
  <si>
    <t>31-87,30-30</t>
  </si>
  <si>
    <t>2-21,1-2</t>
  </si>
  <si>
    <t>72-75,1-73</t>
  </si>
  <si>
    <t>59-98,59-94</t>
  </si>
  <si>
    <t>65-78,51-71</t>
  </si>
  <si>
    <t>11-58,12-58</t>
  </si>
  <si>
    <t>52-67,34-37</t>
  </si>
  <si>
    <t>55-62,53-60</t>
  </si>
  <si>
    <t>26-27,27-76</t>
  </si>
  <si>
    <t>12-97,33-98</t>
  </si>
  <si>
    <t>95-95,56-94</t>
  </si>
  <si>
    <t>17-90,17-91</t>
  </si>
  <si>
    <t>7-39,39-63</t>
  </si>
  <si>
    <t>45-98,37-46</t>
  </si>
  <si>
    <t>41-62,42-69</t>
  </si>
  <si>
    <t>5-98,2-5</t>
  </si>
  <si>
    <t>43-44,43-44</t>
  </si>
  <si>
    <t>34-35,34-35</t>
  </si>
  <si>
    <t>8-89,7-90</t>
  </si>
  <si>
    <t>33-87,32-86</t>
  </si>
  <si>
    <t>38-47,38-46</t>
  </si>
  <si>
    <t>2-93,93-93</t>
  </si>
  <si>
    <t>25-77,19-41</t>
  </si>
  <si>
    <t>15-81,16-81</t>
  </si>
  <si>
    <t>7-68,67-78</t>
  </si>
  <si>
    <t>52-77,18-69</t>
  </si>
  <si>
    <t>8-9,8-59</t>
  </si>
  <si>
    <t>4-82,3-5</t>
  </si>
  <si>
    <t>23-49,24-71</t>
  </si>
  <si>
    <t>10-93,4-92</t>
  </si>
  <si>
    <t>21-53,22-54</t>
  </si>
  <si>
    <t>5-50,5-99</t>
  </si>
  <si>
    <t>14-90,13-22</t>
  </si>
  <si>
    <t>14-75,15-94</t>
  </si>
  <si>
    <t>6-81,72-84</t>
  </si>
  <si>
    <t>22-99,22-99</t>
  </si>
  <si>
    <t>11-80,5-12</t>
  </si>
  <si>
    <t>79-96,22-78</t>
  </si>
  <si>
    <t>27-83,21-27</t>
  </si>
  <si>
    <t>88-94,72-89</t>
  </si>
  <si>
    <t>10-32,9-80</t>
  </si>
  <si>
    <t>3-5,5-99</t>
  </si>
  <si>
    <t>3-97,3-61</t>
  </si>
  <si>
    <t>15-83,29-68</t>
  </si>
  <si>
    <t>82-84,45-82</t>
  </si>
  <si>
    <t>50-95,10-50</t>
  </si>
  <si>
    <t>41-98,78-93</t>
  </si>
  <si>
    <t>19-89,10-92</t>
  </si>
  <si>
    <t>78-80,31-79</t>
  </si>
  <si>
    <t>22-71,21-71</t>
  </si>
  <si>
    <t>82-84,38-83</t>
  </si>
  <si>
    <t>13-19,13-14</t>
  </si>
  <si>
    <t>13-44,43-84</t>
  </si>
  <si>
    <t>43-82,43-97</t>
  </si>
  <si>
    <t>1-52,2-89</t>
  </si>
  <si>
    <t>21-30,31-88</t>
  </si>
  <si>
    <t>49-71,49-88</t>
  </si>
  <si>
    <t>36-81,80-92</t>
  </si>
  <si>
    <t>65-66,65-91</t>
  </si>
  <si>
    <t>75-87,22-76</t>
  </si>
  <si>
    <t>57-91,86-91</t>
  </si>
  <si>
    <t>16-23,16-16</t>
  </si>
  <si>
    <t>95-97,2-91</t>
  </si>
  <si>
    <t>64-68,65-95</t>
  </si>
  <si>
    <t>15-42,32-60</t>
  </si>
  <si>
    <t>55-98,70-96</t>
  </si>
  <si>
    <t>4-5,4-69</t>
  </si>
  <si>
    <t>10-51,10-52</t>
  </si>
  <si>
    <t>17-95,16-17</t>
  </si>
  <si>
    <t>30-69,29-40</t>
  </si>
  <si>
    <t>72-73,24-73</t>
  </si>
  <si>
    <t>13-87,12-88</t>
  </si>
  <si>
    <t>12-47,29-85</t>
  </si>
  <si>
    <t>19-20,20-51</t>
  </si>
  <si>
    <t>67-90,56-78</t>
  </si>
  <si>
    <t>27-85,1-86</t>
  </si>
  <si>
    <t>1-97,1-2</t>
  </si>
  <si>
    <t>54-60,34-58</t>
  </si>
  <si>
    <t>7-97,6-98</t>
  </si>
  <si>
    <t>41-84,42-84</t>
  </si>
  <si>
    <t>74-80,29-79</t>
  </si>
  <si>
    <t>22-52,14-22</t>
  </si>
  <si>
    <t>36-54,36-62</t>
  </si>
  <si>
    <t>32-88,22-89</t>
  </si>
  <si>
    <t>10-54,5-5</t>
  </si>
  <si>
    <t>6-36,7-17</t>
  </si>
  <si>
    <t>7-93,7-8</t>
  </si>
  <si>
    <t>38-81,37-37</t>
  </si>
  <si>
    <t>43-85,14-88</t>
  </si>
  <si>
    <t>20-90,89-90</t>
  </si>
  <si>
    <t>50-78,46-68</t>
  </si>
  <si>
    <t>18-59,5-59</t>
  </si>
  <si>
    <t>24-84,83-85</t>
  </si>
  <si>
    <t>10-63,10-11</t>
  </si>
  <si>
    <t>95-95,15-95</t>
  </si>
  <si>
    <t>58-84,59-59</t>
  </si>
  <si>
    <t>76-82,75-79</t>
  </si>
  <si>
    <t>48-51,48-55</t>
  </si>
  <si>
    <t>43-68,8-56</t>
  </si>
  <si>
    <t>67-96,68-96</t>
  </si>
  <si>
    <t>9-10,10-53</t>
  </si>
  <si>
    <t>8-68,6-6</t>
  </si>
  <si>
    <t>75-75,34-76</t>
  </si>
  <si>
    <t>52-53,53-54</t>
  </si>
  <si>
    <t>12-24,24-66</t>
  </si>
  <si>
    <t>41-42,19-42</t>
  </si>
  <si>
    <t>70-89,36-71</t>
  </si>
  <si>
    <t>52-87,49-86</t>
  </si>
  <si>
    <t>36-91,90-92</t>
  </si>
  <si>
    <t>16-52,17-52</t>
  </si>
  <si>
    <t>8-95,7-91</t>
  </si>
  <si>
    <t>92-95,9-93</t>
  </si>
  <si>
    <t>3-96,15-96</t>
  </si>
  <si>
    <t>58-79,57-73</t>
  </si>
  <si>
    <t>85-87,9-95</t>
  </si>
  <si>
    <t>60-61,2-60</t>
  </si>
  <si>
    <t>11-23,3-11</t>
  </si>
  <si>
    <t>14-90,3-15</t>
  </si>
  <si>
    <t>8-60,13-26</t>
  </si>
  <si>
    <t>82-91,85-91</t>
  </si>
  <si>
    <t>56-99,51-57</t>
  </si>
  <si>
    <t>5-95,9-96</t>
  </si>
  <si>
    <t>6-44,45-62</t>
  </si>
  <si>
    <t>63-99,62-98</t>
  </si>
  <si>
    <t>24-35,34-36</t>
  </si>
  <si>
    <t>51-52,51-98</t>
  </si>
  <si>
    <t>37-52,31-53</t>
  </si>
  <si>
    <t>51-51,50-72</t>
  </si>
  <si>
    <t>2-55,51-55</t>
  </si>
  <si>
    <t>6-83,82-95</t>
  </si>
  <si>
    <t>11-89,11-93</t>
  </si>
  <si>
    <t>30-62,8-41</t>
  </si>
  <si>
    <t>32-82,26-82</t>
  </si>
  <si>
    <t>8-87,7-86</t>
  </si>
  <si>
    <t>33-34,12-33</t>
  </si>
  <si>
    <t>35-93,36-87</t>
  </si>
  <si>
    <t>46-47,9-46</t>
  </si>
  <si>
    <t>3-87,3-3</t>
  </si>
  <si>
    <t>83-94,93-94</t>
  </si>
  <si>
    <t>5-98,4-99</t>
  </si>
  <si>
    <t>48-50,45-50</t>
  </si>
  <si>
    <t>35-50,35-43</t>
  </si>
  <si>
    <t>14-43,5-43</t>
  </si>
  <si>
    <t>48-97,10-96</t>
  </si>
  <si>
    <t>9-78,9-78</t>
  </si>
  <si>
    <t>59-61,58-60</t>
  </si>
  <si>
    <t>7-73,72-73</t>
  </si>
  <si>
    <t>4-97,3-5</t>
  </si>
  <si>
    <t>11-49,49-50</t>
  </si>
  <si>
    <t>42-99,99-99</t>
  </si>
  <si>
    <t>8-73,7-63</t>
  </si>
  <si>
    <t>4-82,34-87</t>
  </si>
  <si>
    <t>14-76,13-40</t>
  </si>
  <si>
    <t>26-95,25-98</t>
  </si>
  <si>
    <t>5-62,61-62</t>
  </si>
  <si>
    <t>28-45,22-45</t>
  </si>
  <si>
    <t>29-41,36-42</t>
  </si>
  <si>
    <t>85-98,61-86</t>
  </si>
  <si>
    <t>12-97,11-97</t>
  </si>
  <si>
    <t>6-78,5-60</t>
  </si>
  <si>
    <t>61-67,39-62</t>
  </si>
  <si>
    <t>58-77,58-73</t>
  </si>
  <si>
    <t>92-98,5-96</t>
  </si>
  <si>
    <t>41-98,39-41</t>
  </si>
  <si>
    <t>2-77,25-78</t>
  </si>
  <si>
    <t>62-71,1-49</t>
  </si>
  <si>
    <t>11-84,10-11</t>
  </si>
  <si>
    <t>25-42,26-78</t>
  </si>
  <si>
    <t>32-97,3-12</t>
  </si>
  <si>
    <t>36-73,7-73</t>
  </si>
  <si>
    <t>26-71,25-27</t>
  </si>
  <si>
    <t>1-48,19-48</t>
  </si>
  <si>
    <t>11-37,11-99</t>
  </si>
  <si>
    <t>49-76,42-50</t>
  </si>
  <si>
    <t>2-34,1-97</t>
  </si>
  <si>
    <t>60-66,66-66</t>
  </si>
  <si>
    <t>4-4,3-5</t>
  </si>
  <si>
    <t>37-37,38-40</t>
  </si>
  <si>
    <t>94-94,35-94</t>
  </si>
  <si>
    <t>82-84,5-83</t>
  </si>
  <si>
    <t>55-56,5-56</t>
  </si>
  <si>
    <t>20-93,20-95</t>
  </si>
  <si>
    <t>57-61,11-60</t>
  </si>
  <si>
    <t>86-87,15-87</t>
  </si>
  <si>
    <t>11-73,11-42</t>
  </si>
  <si>
    <t>10-35,2-34</t>
  </si>
  <si>
    <t>35-47,48-70</t>
  </si>
  <si>
    <t>12-94,2-97</t>
  </si>
  <si>
    <t>3-81,80-82</t>
  </si>
  <si>
    <t>18-49,18-70</t>
  </si>
  <si>
    <t>27-96,95-96</t>
  </si>
  <si>
    <t>38-39,39-57</t>
  </si>
  <si>
    <t>75-94,6-94</t>
  </si>
  <si>
    <t>19-60,56-56</t>
  </si>
  <si>
    <t>77-87,81-87</t>
  </si>
  <si>
    <t>4-7,3-9</t>
  </si>
  <si>
    <t>89-98,18-88</t>
  </si>
  <si>
    <t>2-2,3-75</t>
  </si>
  <si>
    <t>10-62,7-7</t>
  </si>
  <si>
    <t>10-23,9-35</t>
  </si>
  <si>
    <t>3-95,1-94</t>
  </si>
  <si>
    <t>32-83,82-83</t>
  </si>
  <si>
    <t>37-66,37-70</t>
  </si>
  <si>
    <t>36-45,45-70</t>
  </si>
  <si>
    <t>9-79,78-80</t>
  </si>
  <si>
    <t>2-96,1-1</t>
  </si>
  <si>
    <t>39-44,43-44</t>
  </si>
  <si>
    <t>10-95,11-98</t>
  </si>
  <si>
    <t>32-34,33-90</t>
  </si>
  <si>
    <t>17-93,29-94</t>
  </si>
  <si>
    <t>50-97,97-98</t>
  </si>
  <si>
    <t>21-90,21-73</t>
  </si>
  <si>
    <t>3-3,3-71</t>
  </si>
  <si>
    <t>32-96,11-95</t>
  </si>
  <si>
    <t>18-98,19-98</t>
  </si>
  <si>
    <t>39-93,92-93</t>
  </si>
  <si>
    <t>39-77,38-40</t>
  </si>
  <si>
    <t>30-91,6-92</t>
  </si>
  <si>
    <t>39-73,39-74</t>
  </si>
  <si>
    <t>38-96,39-56</t>
  </si>
  <si>
    <t>5-91,6-14</t>
  </si>
  <si>
    <t>19-19,20-87</t>
  </si>
  <si>
    <t>7-95,6-7</t>
  </si>
  <si>
    <t>38-94,2-95</t>
  </si>
  <si>
    <t>4-99,3-73</t>
  </si>
  <si>
    <t>23-99,24-74</t>
  </si>
  <si>
    <t>1-24,4-25</t>
  </si>
  <si>
    <t>10-25,25-86</t>
  </si>
  <si>
    <t>9-90,8-91</t>
  </si>
  <si>
    <t>20-26,23-72</t>
  </si>
  <si>
    <t>80-82,3-81</t>
  </si>
  <si>
    <t>8-38,8-9</t>
  </si>
  <si>
    <t>57-86,35-70</t>
  </si>
  <si>
    <t>6-90,3-4</t>
  </si>
  <si>
    <t>21-28,21-23</t>
  </si>
  <si>
    <t>11-96,10-90</t>
  </si>
  <si>
    <t>41-51,50-50</t>
  </si>
  <si>
    <t>30-57,13-31</t>
  </si>
  <si>
    <t>7-77,6-77</t>
  </si>
  <si>
    <t>87-88,2-88</t>
  </si>
  <si>
    <t>40-86,36-85</t>
  </si>
  <si>
    <t>73-75,9-74</t>
  </si>
  <si>
    <t>75-91,21-74</t>
  </si>
  <si>
    <t>1-89,12-90</t>
  </si>
  <si>
    <t>28-85,23-23</t>
  </si>
  <si>
    <t>79-79,11-79</t>
  </si>
  <si>
    <t>10-93,59-96</t>
  </si>
  <si>
    <t>38-38,39-48</t>
  </si>
  <si>
    <t>3-93,56-94</t>
  </si>
  <si>
    <t>8-13,7-8</t>
  </si>
  <si>
    <t>4-43,5-42</t>
  </si>
  <si>
    <t>22-22,20-24</t>
  </si>
  <si>
    <t>5-56,5-30</t>
  </si>
  <si>
    <t>43-83,66-83</t>
  </si>
  <si>
    <t>28-94,27-93</t>
  </si>
  <si>
    <t>22-23,23-88</t>
  </si>
  <si>
    <t>8-76,1-75</t>
  </si>
  <si>
    <t>29-94,28-29</t>
  </si>
  <si>
    <t>6-89,5-7</t>
  </si>
  <si>
    <t>22-97,22-89</t>
  </si>
  <si>
    <t>2-92,3-92</t>
  </si>
  <si>
    <t>19-19,18-69</t>
  </si>
  <si>
    <t>30-49,3-12</t>
  </si>
  <si>
    <t>2-38,32-96</t>
  </si>
  <si>
    <t>32-71,66-90</t>
  </si>
  <si>
    <t>10-51,14-51</t>
  </si>
  <si>
    <t>17-97,17-96</t>
  </si>
  <si>
    <t>42-49,59-64</t>
  </si>
  <si>
    <t>96-98,29-96</t>
  </si>
  <si>
    <t>7-8,7-43</t>
  </si>
  <si>
    <t>93-94,1-94</t>
  </si>
  <si>
    <t>57-71,58-73</t>
  </si>
  <si>
    <t>4-98,4-4</t>
  </si>
  <si>
    <t>89-90,6-89</t>
  </si>
  <si>
    <t>79-81,80-81</t>
  </si>
  <si>
    <t>52-94,51-75</t>
  </si>
  <si>
    <t>5-73,4-6</t>
  </si>
  <si>
    <t>90-91,34-91</t>
  </si>
  <si>
    <t>45-87,69-96</t>
  </si>
  <si>
    <t>13-30,14-57</t>
  </si>
  <si>
    <t>78-79,12-78</t>
  </si>
  <si>
    <t>10-45,9-10</t>
  </si>
  <si>
    <t>12-78,12-68</t>
  </si>
  <si>
    <t>3-14,10-16</t>
  </si>
  <si>
    <t>73-88,14-76</t>
  </si>
  <si>
    <t>14-14,10-15</t>
  </si>
  <si>
    <t>42-83,43-79</t>
  </si>
  <si>
    <t>15-94,94-95</t>
  </si>
  <si>
    <t>13-94,3-22</t>
  </si>
  <si>
    <t>9-62,9-62</t>
  </si>
  <si>
    <t>76-87,76-76</t>
  </si>
  <si>
    <t>3-11,2-11</t>
  </si>
  <si>
    <t>27-57,4-27</t>
  </si>
  <si>
    <t>28-60,27-60</t>
  </si>
  <si>
    <t>49-63,49-62</t>
  </si>
  <si>
    <t>58-69,65-69</t>
  </si>
  <si>
    <t>2-99,2-98</t>
  </si>
  <si>
    <t>33-89,33-97</t>
  </si>
  <si>
    <t>32-47,32-36</t>
  </si>
  <si>
    <t>56-56,41-56</t>
  </si>
  <si>
    <t>16-94,26-74</t>
  </si>
  <si>
    <t>91-91,10-92</t>
  </si>
  <si>
    <t>8-28,7-29</t>
  </si>
  <si>
    <t>6-91,5-6</t>
  </si>
  <si>
    <t>21-93,20-21</t>
  </si>
  <si>
    <t>57-74,22-29</t>
  </si>
  <si>
    <t>33-33,5-32</t>
  </si>
  <si>
    <t>78-82,80-82</t>
  </si>
  <si>
    <t>1-72,1-37</t>
  </si>
  <si>
    <t>72-94,13-73</t>
  </si>
  <si>
    <t>44-51,45-60</t>
  </si>
  <si>
    <t>2-97,1-1</t>
  </si>
  <si>
    <t>37-94,25-56</t>
  </si>
  <si>
    <t>16-71,17-72</t>
  </si>
  <si>
    <t>24-25,21-25</t>
  </si>
  <si>
    <t>9-81,44-97</t>
  </si>
  <si>
    <t>18-85,85-86</t>
  </si>
  <si>
    <t>40-93,92-98</t>
  </si>
  <si>
    <t>89-90,48-90</t>
  </si>
  <si>
    <t>3-74,3-3</t>
  </si>
  <si>
    <t>9-99,4-92</t>
  </si>
  <si>
    <t>17-27,27-98</t>
  </si>
  <si>
    <t>25-72,72-73</t>
  </si>
  <si>
    <t>41-99,72-99</t>
  </si>
  <si>
    <t>23-23,23-92</t>
  </si>
  <si>
    <t>47-78,39-48</t>
  </si>
  <si>
    <t>58-96,5-94</t>
  </si>
  <si>
    <t>7-90,89-92</t>
  </si>
  <si>
    <t>60-61,61-87</t>
  </si>
  <si>
    <t>43-67,28-67</t>
  </si>
  <si>
    <t>23-97,22-24</t>
  </si>
  <si>
    <t>1-31,19-32</t>
  </si>
  <si>
    <t>5-88,2-88</t>
  </si>
  <si>
    <t>1-34,2-97</t>
  </si>
  <si>
    <t>28-86,7-86</t>
  </si>
  <si>
    <t>16-80,16-80</t>
  </si>
  <si>
    <t>6-59,20-60</t>
  </si>
  <si>
    <t>68-89,73-95</t>
  </si>
  <si>
    <t>46-94,38-81</t>
  </si>
  <si>
    <t>20-25,21-78</t>
  </si>
  <si>
    <t>78-80,77-78</t>
  </si>
  <si>
    <t>33-97,96-98</t>
  </si>
  <si>
    <t>48-98,47-49</t>
  </si>
  <si>
    <t>4-98,2-98</t>
  </si>
  <si>
    <t>26-69,26-88</t>
  </si>
  <si>
    <t>26-75,75-78</t>
  </si>
  <si>
    <t>72-92,72-93</t>
  </si>
  <si>
    <t>4-92,4-93</t>
  </si>
  <si>
    <t>66-76,65-67</t>
  </si>
  <si>
    <t>2-97,3-97</t>
  </si>
  <si>
    <t>41-57,41-42</t>
  </si>
  <si>
    <t>6-77,76-97</t>
  </si>
  <si>
    <t>16-43,17-56</t>
  </si>
  <si>
    <t>49-51,4-50</t>
  </si>
  <si>
    <t>95-97,56-96</t>
  </si>
  <si>
    <t>1-97,80-97</t>
  </si>
  <si>
    <t>35-38,36-37</t>
  </si>
  <si>
    <t>10-84,18-84</t>
  </si>
  <si>
    <t>20-84,6-59</t>
  </si>
  <si>
    <t>18-81,36-82</t>
  </si>
  <si>
    <t>79-81,80-88</t>
  </si>
  <si>
    <t>41-96,89-95</t>
  </si>
  <si>
    <t>66-94,3-88</t>
  </si>
  <si>
    <t>71-72,56-72</t>
  </si>
  <si>
    <t>74-88,73-74</t>
  </si>
  <si>
    <t>57-73,58-60</t>
  </si>
  <si>
    <t>31-73,1-27</t>
  </si>
  <si>
    <t>14-25,9-25</t>
  </si>
  <si>
    <t>8-9,8-82</t>
  </si>
  <si>
    <t>3-96,95-97</t>
  </si>
  <si>
    <t>75-77,4-76</t>
  </si>
  <si>
    <t>16-89,15-16</t>
  </si>
  <si>
    <t>3-62,61-71</t>
  </si>
  <si>
    <t>20-28,19-48</t>
  </si>
  <si>
    <t>31-31,32-69</t>
  </si>
  <si>
    <t>5-61,6-60</t>
  </si>
  <si>
    <t>67-76,76-76</t>
  </si>
  <si>
    <t>82-93,70-89</t>
  </si>
  <si>
    <t>49-96,29-77</t>
  </si>
  <si>
    <t>3-14,7-15</t>
  </si>
  <si>
    <t>9-24,24-44</t>
  </si>
  <si>
    <t>10-82,9-59</t>
  </si>
  <si>
    <t>91-92,82-92</t>
  </si>
  <si>
    <t>4-61,3-73</t>
  </si>
  <si>
    <t>42-43,43-67</t>
  </si>
  <si>
    <t>63-78,64-64</t>
  </si>
  <si>
    <t>8-8,9-94</t>
  </si>
  <si>
    <t>54-55,54-64</t>
  </si>
  <si>
    <t>12-35,18-96</t>
  </si>
  <si>
    <t>12-55,53-53</t>
  </si>
  <si>
    <t>3-85,23-85</t>
  </si>
  <si>
    <t>26-93,32-93</t>
  </si>
  <si>
    <t>9-23,3-9</t>
  </si>
  <si>
    <t>49-82,48-48</t>
  </si>
  <si>
    <t>61-84,61-83</t>
  </si>
  <si>
    <t>35-37,36-91</t>
  </si>
  <si>
    <t>6-78,4-4</t>
  </si>
  <si>
    <t>73-80,4-76</t>
  </si>
  <si>
    <t>8-77,8-94</t>
  </si>
  <si>
    <t>18-22,20-22</t>
  </si>
  <si>
    <t>75-84,76-76</t>
  </si>
  <si>
    <t>51-91,24-90</t>
  </si>
  <si>
    <t>24-94,3-88</t>
  </si>
  <si>
    <t>17-17,18-59</t>
  </si>
  <si>
    <t>1-93,55-97</t>
  </si>
  <si>
    <t>15-75,5-75</t>
  </si>
  <si>
    <t>7-11,11-47</t>
  </si>
  <si>
    <t>3-85,3-4</t>
  </si>
  <si>
    <t>14-86,13-15</t>
  </si>
  <si>
    <t>13-93,33-95</t>
  </si>
  <si>
    <t>4-6,3-3</t>
  </si>
  <si>
    <t>33-56,33-89</t>
  </si>
  <si>
    <t>42-42,43-84</t>
  </si>
  <si>
    <t>46-77,76-77</t>
  </si>
  <si>
    <t>57-60,36-60</t>
  </si>
  <si>
    <t>23-24,24-53</t>
  </si>
  <si>
    <t>87-94,88-97</t>
  </si>
  <si>
    <t>1-83,1-52</t>
  </si>
  <si>
    <t>22-41,20-27</t>
  </si>
  <si>
    <t>12-86,85-87</t>
  </si>
  <si>
    <t>53-87,50-56</t>
  </si>
  <si>
    <t>8-51,8-50</t>
  </si>
  <si>
    <t>27-71,10-71</t>
  </si>
  <si>
    <t>7-62,8-63</t>
  </si>
  <si>
    <t>17-28,27-97</t>
  </si>
  <si>
    <t>1-90,90-90</t>
  </si>
  <si>
    <t>3-94,2-4</t>
  </si>
  <si>
    <t>3-98,2-24</t>
  </si>
  <si>
    <t>11-12,12-83</t>
  </si>
  <si>
    <t>18-37,19-36</t>
  </si>
  <si>
    <t>9-98,9-90</t>
  </si>
  <si>
    <t>4-98,3-99</t>
  </si>
  <si>
    <t>82-82,53-82</t>
  </si>
  <si>
    <t>5-54,6-88</t>
  </si>
  <si>
    <t>75-91,91-91</t>
  </si>
  <si>
    <t>20-98,19-98</t>
  </si>
  <si>
    <t>2-48,10-62</t>
  </si>
  <si>
    <t>16-42,41-42</t>
  </si>
  <si>
    <t>61-71,59-71</t>
  </si>
  <si>
    <t>3-92,3-4</t>
  </si>
  <si>
    <t>12-47,12-69</t>
  </si>
  <si>
    <t>23-26,26-65</t>
  </si>
  <si>
    <t>20-57,67-97</t>
  </si>
  <si>
    <t>65-95,64-65</t>
  </si>
  <si>
    <t>1-92,3-88</t>
  </si>
  <si>
    <t>5-83,5-89</t>
  </si>
  <si>
    <t>44-81,80-82</t>
  </si>
  <si>
    <t>30-32,31-84</t>
  </si>
  <si>
    <t>10-51,50-50</t>
  </si>
  <si>
    <t>25-52,16-25</t>
  </si>
  <si>
    <t>37-45,38-44</t>
  </si>
  <si>
    <t>46-47,47-62</t>
  </si>
  <si>
    <t>59-85,84-85</t>
  </si>
  <si>
    <t>13-86,12-87</t>
  </si>
  <si>
    <t>29-76,4-30</t>
  </si>
  <si>
    <t>79-93,12-80</t>
  </si>
  <si>
    <t>61-86,61-68</t>
  </si>
  <si>
    <t>13-85,15-85</t>
  </si>
  <si>
    <t>33-35,34-94</t>
  </si>
  <si>
    <t>68-69,33-71</t>
  </si>
  <si>
    <t>55-90,55-82</t>
  </si>
  <si>
    <t>20-94,23-94</t>
  </si>
  <si>
    <t>82-98,6-83</t>
  </si>
  <si>
    <t>26-78,26-79</t>
  </si>
  <si>
    <t>14-16,14-15</t>
  </si>
  <si>
    <t>6-47,46-49</t>
  </si>
  <si>
    <t>4-98,1-97</t>
  </si>
  <si>
    <t>17-76,37-65</t>
  </si>
  <si>
    <t>13-71,13-59</t>
  </si>
  <si>
    <t>24-67,14-58</t>
  </si>
  <si>
    <t>13-47,48-92</t>
  </si>
  <si>
    <t>37-38,37-60</t>
  </si>
  <si>
    <t>30-90,30-71</t>
  </si>
  <si>
    <t>62-74,33-86</t>
  </si>
  <si>
    <t>39-40,26-40</t>
  </si>
  <si>
    <t>6-81,5-16</t>
  </si>
  <si>
    <t>10-70,10-10</t>
  </si>
  <si>
    <t>4-84,83-92</t>
  </si>
  <si>
    <t>87-89,68-87</t>
  </si>
  <si>
    <t>47-95,16-84</t>
  </si>
  <si>
    <t>23-86,29-86</t>
  </si>
  <si>
    <t>30-98,30-62</t>
  </si>
  <si>
    <t>28-85,29-83</t>
  </si>
  <si>
    <t>87-98,56-97</t>
  </si>
  <si>
    <t>91-92,12-92</t>
  </si>
  <si>
    <t>89-99,67-90</t>
  </si>
  <si>
    <t>52-99,29-97</t>
  </si>
  <si>
    <t>5-92,3-16</t>
  </si>
  <si>
    <t>3-74,2-84</t>
  </si>
  <si>
    <t>54-83,55-55</t>
  </si>
  <si>
    <t>1-39,39-94</t>
  </si>
  <si>
    <t>1-98,97-98</t>
  </si>
  <si>
    <t>20-98,7-17</t>
  </si>
  <si>
    <t>27-47,10-27</t>
  </si>
  <si>
    <t>3-4,3-64</t>
  </si>
  <si>
    <t>86-87,4-86</t>
  </si>
  <si>
    <t>12-68,21-47</t>
  </si>
  <si>
    <t>78-79,37-79</t>
  </si>
  <si>
    <t>23-48,8-36</t>
  </si>
  <si>
    <t>5-88,4-82</t>
  </si>
  <si>
    <t>10-96,9-96</t>
  </si>
  <si>
    <t>1-99,2-99</t>
  </si>
  <si>
    <t>57-77,56-56</t>
  </si>
  <si>
    <t>66-85,65-68</t>
  </si>
  <si>
    <t>73-87,87-90</t>
  </si>
  <si>
    <t>13-96,12-89</t>
  </si>
  <si>
    <t>15-90,60-66</t>
  </si>
  <si>
    <t>75-75,12-75</t>
  </si>
  <si>
    <t>15-86,85-91</t>
  </si>
  <si>
    <t>26-67,25-44</t>
  </si>
  <si>
    <t>15-86,16-87</t>
  </si>
  <si>
    <t>23-58,43-69</t>
  </si>
  <si>
    <t>2-86,16-87</t>
  </si>
  <si>
    <t>18-78,9-19</t>
  </si>
  <si>
    <t>92-94,13-93</t>
  </si>
  <si>
    <t>8-46,2-45</t>
  </si>
  <si>
    <t>39-60,39-50</t>
  </si>
  <si>
    <t>76-85,75-77</t>
  </si>
  <si>
    <t>52-63,36-63</t>
  </si>
  <si>
    <t>4-66,3-4</t>
  </si>
  <si>
    <t>51-70,70-89</t>
  </si>
  <si>
    <t>4-7,7-97</t>
  </si>
  <si>
    <t>38-93,38-84</t>
  </si>
  <si>
    <t>2-9,9-96</t>
  </si>
  <si>
    <t>14-19,18-20</t>
  </si>
  <si>
    <t>3-79,2-37</t>
  </si>
  <si>
    <t>25-84,83-96</t>
  </si>
  <si>
    <t>21-36,22-65</t>
  </si>
  <si>
    <t>41-82,42-96</t>
  </si>
  <si>
    <t>2-77,38-78</t>
  </si>
  <si>
    <t>84-88,59-97</t>
  </si>
  <si>
    <t>3-70,4-71</t>
  </si>
  <si>
    <t>53-93,17-93</t>
  </si>
  <si>
    <t>94-95,2-99</t>
  </si>
  <si>
    <t>71-88,9-70</t>
  </si>
  <si>
    <t>12-41,13-41</t>
  </si>
  <si>
    <t>12-54,11-53</t>
  </si>
  <si>
    <t>72-73,73-78</t>
  </si>
  <si>
    <t>4-81,18-33</t>
  </si>
  <si>
    <t>23-52,10-94</t>
  </si>
  <si>
    <t>23-91,5-57</t>
  </si>
  <si>
    <t>45-45,43-45</t>
  </si>
  <si>
    <t>48-83,47-47</t>
  </si>
  <si>
    <t>12-96,11-11</t>
  </si>
  <si>
    <t>68-81,72-93</t>
  </si>
  <si>
    <t>14-92,8-14</t>
  </si>
  <si>
    <t>84-99,28-97</t>
  </si>
  <si>
    <t>21-81,22-82</t>
  </si>
  <si>
    <t>12-37,11-32</t>
  </si>
  <si>
    <t>40-45,39-39</t>
  </si>
  <si>
    <t>23-34,25-27</t>
  </si>
  <si>
    <t>23-23,24-65</t>
  </si>
  <si>
    <t>77-85,85-98</t>
  </si>
  <si>
    <t>91-98,91-96</t>
  </si>
  <si>
    <t>88-90,11-89</t>
  </si>
  <si>
    <t>5-5,6-98</t>
  </si>
  <si>
    <t>23-28,4-13</t>
  </si>
  <si>
    <t>20-58,19-58</t>
  </si>
  <si>
    <t>3-96,4-94</t>
  </si>
  <si>
    <t>16-22,8-19</t>
  </si>
  <si>
    <t>78-79,78-84</t>
  </si>
  <si>
    <t>67-80,62-68</t>
  </si>
  <si>
    <t>80-94,79-97</t>
  </si>
  <si>
    <t>12-79,78-79</t>
  </si>
  <si>
    <t>29-50,29-51</t>
  </si>
  <si>
    <t>2-41,41-42</t>
  </si>
  <si>
    <t>68-69,17-68</t>
  </si>
  <si>
    <t>38-39,2-39</t>
  </si>
  <si>
    <t>13-14,14-78</t>
  </si>
  <si>
    <t>9-80,8-9</t>
  </si>
  <si>
    <t>42-92,64-93</t>
  </si>
  <si>
    <t>67-78,66-73</t>
  </si>
  <si>
    <t>14-65,14-15</t>
  </si>
  <si>
    <t>6-59,1-35</t>
  </si>
  <si>
    <t>16-17,17-48</t>
  </si>
  <si>
    <t>15-28,16-33</t>
  </si>
  <si>
    <t>2-9,48-91</t>
  </si>
  <si>
    <t>3-4,4-86</t>
  </si>
  <si>
    <t>28-45,50-56</t>
  </si>
  <si>
    <t>15-23,16-86</t>
  </si>
  <si>
    <t>50-79,50-78</t>
  </si>
  <si>
    <t>9-62,8-8</t>
  </si>
  <si>
    <t>4-91,4-12</t>
  </si>
  <si>
    <t>24-25,25-65</t>
  </si>
  <si>
    <t>38-39,38-61</t>
  </si>
  <si>
    <t>8-8,18-76</t>
  </si>
  <si>
    <t>56-86,1-56</t>
  </si>
  <si>
    <t>13-68,68-74</t>
  </si>
  <si>
    <t>15-42,26-42</t>
  </si>
  <si>
    <t>40-45,40-61</t>
  </si>
  <si>
    <t>92-99,4-93</t>
  </si>
  <si>
    <t>20-35,25-32</t>
  </si>
  <si>
    <t>15-28,15-69</t>
  </si>
  <si>
    <t>26-94,8-94</t>
  </si>
  <si>
    <t>16-94,3-96</t>
  </si>
  <si>
    <t>16-98,16-21</t>
  </si>
  <si>
    <t>17-17,18-23</t>
  </si>
  <si>
    <t>26-30,26-27</t>
  </si>
  <si>
    <t>33-49,31-34</t>
  </si>
  <si>
    <t>13-99,85-90</t>
  </si>
  <si>
    <t>12-74,6-74</t>
  </si>
  <si>
    <t>54-60,53-57</t>
  </si>
  <si>
    <t>10-94,11-95</t>
  </si>
  <si>
    <t>37-53,37-38</t>
  </si>
  <si>
    <t>2-79,2-48</t>
  </si>
  <si>
    <t>46-55,53-60</t>
  </si>
  <si>
    <t>7-95,7-8</t>
  </si>
  <si>
    <t>7-83,8-98</t>
  </si>
  <si>
    <t>6-7,7-32</t>
  </si>
  <si>
    <t>47-82,46-47</t>
  </si>
  <si>
    <t>63-85,64-87</t>
  </si>
  <si>
    <t>77-78,57-77</t>
  </si>
  <si>
    <t>3-5,3-4</t>
  </si>
  <si>
    <t>5-98,97-99</t>
  </si>
  <si>
    <t>59-92,2-92</t>
  </si>
  <si>
    <t>4-97,1-99</t>
  </si>
  <si>
    <t>37-86,2-86</t>
  </si>
  <si>
    <t>46-47,9-47</t>
  </si>
  <si>
    <t>38-86,37-38</t>
  </si>
  <si>
    <t>24-48,52-71</t>
  </si>
  <si>
    <t>14-85,85-86</t>
  </si>
  <si>
    <t>20-83,20-21</t>
  </si>
  <si>
    <t>49-83,50-70</t>
  </si>
  <si>
    <t>44-63,45-88</t>
  </si>
  <si>
    <t>43-70,3-43</t>
  </si>
  <si>
    <t>34-76,2-75</t>
  </si>
  <si>
    <t>1-72,73-84</t>
  </si>
  <si>
    <t>49-89,45-89</t>
  </si>
  <si>
    <t>45-85,13-45</t>
  </si>
  <si>
    <t>29-98,28-30</t>
  </si>
  <si>
    <t>7-8,7-58</t>
  </si>
  <si>
    <t>20-20,21-41</t>
  </si>
  <si>
    <t>52-63,18-52</t>
  </si>
  <si>
    <t>81-95,76-81</t>
  </si>
  <si>
    <t>3-95,2-95</t>
  </si>
  <si>
    <t>74-84,68-75</t>
  </si>
  <si>
    <t>51-63,51-64</t>
  </si>
  <si>
    <t>19-72,40-72</t>
  </si>
  <si>
    <t>53-57,4-80</t>
  </si>
  <si>
    <t>21-88,19-87</t>
  </si>
  <si>
    <t>29-93,30-99</t>
  </si>
  <si>
    <t>4-98,7-98</t>
  </si>
  <si>
    <t>20-62,49-63</t>
  </si>
  <si>
    <t>5-71,5-70</t>
  </si>
  <si>
    <t>35-83,35-66</t>
  </si>
  <si>
    <t>12-71,35-78</t>
  </si>
  <si>
    <t>7-59,7-95</t>
  </si>
  <si>
    <t>7-62,7-70</t>
  </si>
  <si>
    <t>2-9,9-97</t>
  </si>
  <si>
    <t>5-11,8-12</t>
  </si>
  <si>
    <t>6-17,18-20</t>
  </si>
  <si>
    <t>5-87,3-3</t>
  </si>
  <si>
    <t>83-92,5-92</t>
  </si>
  <si>
    <t>12-95,12-54</t>
  </si>
  <si>
    <t>37-83,23-83</t>
  </si>
  <si>
    <t>39-48,40-53</t>
  </si>
  <si>
    <t>14-95,51-95</t>
  </si>
  <si>
    <t>37-98,70-80</t>
  </si>
  <si>
    <t>16-90,19-91</t>
  </si>
  <si>
    <t>2-27,16-46</t>
  </si>
  <si>
    <t>3-87,6-17</t>
  </si>
  <si>
    <t>49-49,49-79</t>
  </si>
  <si>
    <t>7-30,35-71</t>
  </si>
  <si>
    <t>21-40,22-29</t>
  </si>
  <si>
    <t>77-87,76-78</t>
  </si>
  <si>
    <t>11-68,23-69</t>
  </si>
  <si>
    <t>18-19,18-80</t>
  </si>
  <si>
    <t>21-79,13-21</t>
  </si>
  <si>
    <t>9-89,8-90</t>
  </si>
  <si>
    <t>4-85,7-89</t>
  </si>
  <si>
    <t>36-44,18-36</t>
  </si>
  <si>
    <t>1-21,2-44</t>
  </si>
  <si>
    <t>1-98,2-99</t>
  </si>
  <si>
    <t>56-57,3-56</t>
  </si>
  <si>
    <t>23-24,23-81</t>
  </si>
  <si>
    <t>22-25,10-24</t>
  </si>
  <si>
    <t>6-94,93-99</t>
  </si>
  <si>
    <t>13-37,12-14</t>
  </si>
  <si>
    <t>13-29,30-86</t>
  </si>
  <si>
    <t>65-88,66-90</t>
  </si>
  <si>
    <t>90-92,6-91</t>
  </si>
  <si>
    <t>27-33,28-31</t>
  </si>
  <si>
    <t>31-90,37-90</t>
  </si>
  <si>
    <t>5-97,2-3</t>
  </si>
  <si>
    <t>25-55,1-26</t>
  </si>
  <si>
    <t>90-91,10-90</t>
  </si>
  <si>
    <t>35-52,36-53</t>
  </si>
  <si>
    <t>41-42,41-41</t>
  </si>
  <si>
    <t>7-75,18-75</t>
  </si>
  <si>
    <t>8-69,2-82</t>
  </si>
  <si>
    <t>56-96,11-96</t>
  </si>
  <si>
    <t>13-79,12-78</t>
  </si>
  <si>
    <t>5-11,11-94</t>
  </si>
  <si>
    <t>18-18,17-72</t>
  </si>
  <si>
    <t>4-94,1-93</t>
  </si>
  <si>
    <t>32-38,33-71</t>
  </si>
  <si>
    <t>3-5,4-98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</si>
</sst>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49" xfId="0" applyAlignment="1" applyFont="1" applyNumberFormat="1">
      <alignment readingOrder="0"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shrinkToFit="0" wrapText="1"/>
    </xf>
    <xf borderId="0" fillId="0" fontId="3" numFmtId="49" xfId="0" applyFont="1" applyNumberFormat="1"/>
    <xf borderId="0" fillId="0" fontId="3" numFmtId="0" xfId="0" applyFont="1"/>
    <xf borderId="0" fillId="2" fontId="5" numFmtId="49" xfId="0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3.5"/>
  </cols>
  <sheetData>
    <row r="1" ht="27.0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13</v>
      </c>
      <c r="B2" s="7" t="str">
        <f>IFERROR(__xludf.DUMMYFUNCTION("INDEX(SPLIT(SUBSTITUTE(A2, ""-"", ""::""),"",""), 1, 1)"),"49::51")</f>
        <v>49::51</v>
      </c>
      <c r="C2" s="8">
        <f>IFERROR(__xludf.DUMMYFUNCTION("INDEX(SPLIT(B2,""::""), 1, 1)"),49.0)</f>
        <v>49</v>
      </c>
      <c r="D2" s="8">
        <f>IFERROR(__xludf.DUMMYFUNCTION("INDEX(SPLIT(B2,""::""), 1, 2)"),51.0)</f>
        <v>51</v>
      </c>
      <c r="E2" s="9" t="str">
        <f>IFERROR(__xludf.DUMMYFUNCTION("INDEX(SPLIT(SUBSTITUTE(A2, ""-"", ""::""),"",""), 1, 2)"),"31::50")</f>
        <v>31::50</v>
      </c>
      <c r="F2" s="8">
        <f>IFERROR(__xludf.DUMMYFUNCTION("INDEX(SPLIT(E2,""::""), 1, 1)"),31.0)</f>
        <v>31</v>
      </c>
      <c r="G2" s="8">
        <f>IFERROR(__xludf.DUMMYFUNCTION("INDEX(SPLIT(E2,""::""), 1, 2)"),50.0)</f>
        <v>50</v>
      </c>
      <c r="H2" s="8" t="b">
        <f t="shared" ref="H2:H1001" si="1">AND(F2&gt;=C2, G2&lt;=D2)</f>
        <v>0</v>
      </c>
      <c r="I2" s="8" t="b">
        <f t="shared" ref="I2:I1001" si="2">AND(F2&lt;=C2, G2&gt;=D2)</f>
        <v>0</v>
      </c>
      <c r="J2" s="8" t="b">
        <f t="shared" ref="J2:J1001" si="3">OR(H2,I2)</f>
        <v>0</v>
      </c>
      <c r="K2" s="8">
        <f>COUNTIF(J2:J1001, TRUE)</f>
        <v>453</v>
      </c>
      <c r="L2" s="8" t="b">
        <f t="shared" ref="L2:L1001" si="4">AND(C2&lt;=G2, F2&lt;=D2)</f>
        <v>1</v>
      </c>
      <c r="M2" s="8">
        <f>COUNTIF(L2:L1001, TRUE)</f>
        <v>919</v>
      </c>
    </row>
    <row r="3">
      <c r="A3" s="6" t="s">
        <v>14</v>
      </c>
      <c r="B3" s="7" t="str">
        <f>IFERROR(__xludf.DUMMYFUNCTION("INDEX(SPLIT(SUBSTITUTE(A3, ""-"", ""::""),"",""), 1, 1)"),"96::99")</f>
        <v>96::99</v>
      </c>
      <c r="C3" s="8">
        <f>IFERROR(__xludf.DUMMYFUNCTION("INDEX(SPLIT(B3,""::""), 1, 1)"),96.0)</f>
        <v>96</v>
      </c>
      <c r="D3" s="8">
        <f>IFERROR(__xludf.DUMMYFUNCTION("INDEX(SPLIT(B3,""::""), 1, 2)"),99.0)</f>
        <v>99</v>
      </c>
      <c r="E3" s="9" t="str">
        <f>IFERROR(__xludf.DUMMYFUNCTION("INDEX(SPLIT(SUBSTITUTE(A3, ""-"", ""::""),"",""), 1, 2)"),"2::95")</f>
        <v>2::95</v>
      </c>
      <c r="F3" s="8">
        <f>IFERROR(__xludf.DUMMYFUNCTION("INDEX(SPLIT(E3,""::""), 1, 1)"),2.0)</f>
        <v>2</v>
      </c>
      <c r="G3" s="8">
        <f>IFERROR(__xludf.DUMMYFUNCTION("INDEX(SPLIT(E3,""::""), 1, 2)"),95.0)</f>
        <v>95</v>
      </c>
      <c r="H3" s="8" t="b">
        <f t="shared" si="1"/>
        <v>0</v>
      </c>
      <c r="I3" s="8" t="b">
        <f t="shared" si="2"/>
        <v>0</v>
      </c>
      <c r="J3" s="8" t="b">
        <f t="shared" si="3"/>
        <v>0</v>
      </c>
      <c r="L3" s="8" t="b">
        <f t="shared" si="4"/>
        <v>0</v>
      </c>
    </row>
    <row r="4">
      <c r="A4" s="6" t="s">
        <v>15</v>
      </c>
      <c r="B4" s="7" t="str">
        <f>IFERROR(__xludf.DUMMYFUNCTION("INDEX(SPLIT(SUBSTITUTE(A4, ""-"", ""::""),"",""), 1, 1)"),"2::62")</f>
        <v>2::62</v>
      </c>
      <c r="C4" s="8">
        <f>IFERROR(__xludf.DUMMYFUNCTION("INDEX(SPLIT(B4,""::""), 1, 1)"),2.0)</f>
        <v>2</v>
      </c>
      <c r="D4" s="8">
        <f>IFERROR(__xludf.DUMMYFUNCTION("INDEX(SPLIT(B4,""::""), 1, 2)"),62.0)</f>
        <v>62</v>
      </c>
      <c r="E4" s="9" t="str">
        <f>IFERROR(__xludf.DUMMYFUNCTION("INDEX(SPLIT(SUBSTITUTE(A4, ""-"", ""::""),"",""), 1, 2)"),"62::98")</f>
        <v>62::98</v>
      </c>
      <c r="F4" s="8">
        <f>IFERROR(__xludf.DUMMYFUNCTION("INDEX(SPLIT(E4,""::""), 1, 1)"),62.0)</f>
        <v>62</v>
      </c>
      <c r="G4" s="8">
        <f>IFERROR(__xludf.DUMMYFUNCTION("INDEX(SPLIT(E4,""::""), 1, 2)"),98.0)</f>
        <v>98</v>
      </c>
      <c r="H4" s="8" t="b">
        <f t="shared" si="1"/>
        <v>0</v>
      </c>
      <c r="I4" s="8" t="b">
        <f t="shared" si="2"/>
        <v>0</v>
      </c>
      <c r="J4" s="8" t="b">
        <f t="shared" si="3"/>
        <v>0</v>
      </c>
      <c r="L4" s="8" t="b">
        <f t="shared" si="4"/>
        <v>1</v>
      </c>
    </row>
    <row r="5">
      <c r="A5" s="6" t="s">
        <v>16</v>
      </c>
      <c r="B5" s="7" t="str">
        <f>IFERROR(__xludf.DUMMYFUNCTION("INDEX(SPLIT(SUBSTITUTE(A5, ""-"", ""::""),"",""), 1, 1)"),"34::76")</f>
        <v>34::76</v>
      </c>
      <c r="C5" s="8">
        <f>IFERROR(__xludf.DUMMYFUNCTION("INDEX(SPLIT(B5,""::""), 1, 1)"),34.0)</f>
        <v>34</v>
      </c>
      <c r="D5" s="8">
        <f>IFERROR(__xludf.DUMMYFUNCTION("INDEX(SPLIT(B5,""::""), 1, 2)"),76.0)</f>
        <v>76</v>
      </c>
      <c r="E5" s="9" t="str">
        <f>IFERROR(__xludf.DUMMYFUNCTION("INDEX(SPLIT(SUBSTITUTE(A5, ""-"", ""::""),"",""), 1, 2)"),"10::59")</f>
        <v>10::59</v>
      </c>
      <c r="F5" s="8">
        <f>IFERROR(__xludf.DUMMYFUNCTION("INDEX(SPLIT(E5,""::""), 1, 1)"),10.0)</f>
        <v>10</v>
      </c>
      <c r="G5" s="8">
        <f>IFERROR(__xludf.DUMMYFUNCTION("INDEX(SPLIT(E5,""::""), 1, 2)"),59.0)</f>
        <v>59</v>
      </c>
      <c r="H5" s="8" t="b">
        <f t="shared" si="1"/>
        <v>0</v>
      </c>
      <c r="I5" s="8" t="b">
        <f t="shared" si="2"/>
        <v>0</v>
      </c>
      <c r="J5" s="8" t="b">
        <f t="shared" si="3"/>
        <v>0</v>
      </c>
      <c r="L5" s="8" t="b">
        <f t="shared" si="4"/>
        <v>1</v>
      </c>
    </row>
    <row r="6">
      <c r="A6" s="6" t="s">
        <v>17</v>
      </c>
      <c r="B6" s="7" t="str">
        <f>IFERROR(__xludf.DUMMYFUNCTION("INDEX(SPLIT(SUBSTITUTE(A6, ""-"", ""::""),"",""), 1, 1)"),"28::83")</f>
        <v>28::83</v>
      </c>
      <c r="C6" s="8">
        <f>IFERROR(__xludf.DUMMYFUNCTION("INDEX(SPLIT(B6,""::""), 1, 1)"),28.0)</f>
        <v>28</v>
      </c>
      <c r="D6" s="8">
        <f>IFERROR(__xludf.DUMMYFUNCTION("INDEX(SPLIT(B6,""::""), 1, 2)"),83.0)</f>
        <v>83</v>
      </c>
      <c r="E6" s="9" t="str">
        <f>IFERROR(__xludf.DUMMYFUNCTION("INDEX(SPLIT(SUBSTITUTE(A6, ""-"", ""::""),"",""), 1, 2)"),"27::84")</f>
        <v>27::84</v>
      </c>
      <c r="F6" s="8">
        <f>IFERROR(__xludf.DUMMYFUNCTION("INDEX(SPLIT(E6,""::""), 1, 1)"),27.0)</f>
        <v>27</v>
      </c>
      <c r="G6" s="8">
        <f>IFERROR(__xludf.DUMMYFUNCTION("INDEX(SPLIT(E6,""::""), 1, 2)"),84.0)</f>
        <v>84</v>
      </c>
      <c r="H6" s="8" t="b">
        <f t="shared" si="1"/>
        <v>0</v>
      </c>
      <c r="I6" s="8" t="b">
        <f t="shared" si="2"/>
        <v>1</v>
      </c>
      <c r="J6" s="8" t="b">
        <f t="shared" si="3"/>
        <v>1</v>
      </c>
      <c r="L6" s="8" t="b">
        <f t="shared" si="4"/>
        <v>1</v>
      </c>
    </row>
    <row r="7">
      <c r="A7" s="6" t="s">
        <v>18</v>
      </c>
      <c r="B7" s="7" t="str">
        <f>IFERROR(__xludf.DUMMYFUNCTION("INDEX(SPLIT(SUBSTITUTE(A7, ""-"", ""::""),"",""), 1, 1)"),"40::41")</f>
        <v>40::41</v>
      </c>
      <c r="C7" s="8">
        <f>IFERROR(__xludf.DUMMYFUNCTION("INDEX(SPLIT(B7,""::""), 1, 1)"),40.0)</f>
        <v>40</v>
      </c>
      <c r="D7" s="8">
        <f>IFERROR(__xludf.DUMMYFUNCTION("INDEX(SPLIT(B7,""::""), 1, 2)"),41.0)</f>
        <v>41</v>
      </c>
      <c r="E7" s="9" t="str">
        <f>IFERROR(__xludf.DUMMYFUNCTION("INDEX(SPLIT(SUBSTITUTE(A7, ""-"", ""::""),"",""), 1, 2)"),"41::86")</f>
        <v>41::86</v>
      </c>
      <c r="F7" s="8">
        <f>IFERROR(__xludf.DUMMYFUNCTION("INDEX(SPLIT(E7,""::""), 1, 1)"),41.0)</f>
        <v>41</v>
      </c>
      <c r="G7" s="8">
        <f>IFERROR(__xludf.DUMMYFUNCTION("INDEX(SPLIT(E7,""::""), 1, 2)"),86.0)</f>
        <v>86</v>
      </c>
      <c r="H7" s="8" t="b">
        <f t="shared" si="1"/>
        <v>0</v>
      </c>
      <c r="I7" s="8" t="b">
        <f t="shared" si="2"/>
        <v>0</v>
      </c>
      <c r="J7" s="8" t="b">
        <f t="shared" si="3"/>
        <v>0</v>
      </c>
      <c r="L7" s="8" t="b">
        <f t="shared" si="4"/>
        <v>1</v>
      </c>
    </row>
    <row r="8">
      <c r="A8" s="6" t="s">
        <v>19</v>
      </c>
      <c r="B8" s="7" t="str">
        <f>IFERROR(__xludf.DUMMYFUNCTION("INDEX(SPLIT(SUBSTITUTE(A8, ""-"", ""::""),"",""), 1, 1)"),"15::46")</f>
        <v>15::46</v>
      </c>
      <c r="C8" s="8">
        <f>IFERROR(__xludf.DUMMYFUNCTION("INDEX(SPLIT(B8,""::""), 1, 1)"),15.0)</f>
        <v>15</v>
      </c>
      <c r="D8" s="8">
        <f>IFERROR(__xludf.DUMMYFUNCTION("INDEX(SPLIT(B8,""::""), 1, 2)"),46.0)</f>
        <v>46</v>
      </c>
      <c r="E8" s="9" t="str">
        <f>IFERROR(__xludf.DUMMYFUNCTION("INDEX(SPLIT(SUBSTITUTE(A8, ""-"", ""::""),"",""), 1, 2)"),"16::47")</f>
        <v>16::47</v>
      </c>
      <c r="F8" s="8">
        <f>IFERROR(__xludf.DUMMYFUNCTION("INDEX(SPLIT(E8,""::""), 1, 1)"),16.0)</f>
        <v>16</v>
      </c>
      <c r="G8" s="8">
        <f>IFERROR(__xludf.DUMMYFUNCTION("INDEX(SPLIT(E8,""::""), 1, 2)"),47.0)</f>
        <v>47</v>
      </c>
      <c r="H8" s="8" t="b">
        <f t="shared" si="1"/>
        <v>0</v>
      </c>
      <c r="I8" s="8" t="b">
        <f t="shared" si="2"/>
        <v>0</v>
      </c>
      <c r="J8" s="8" t="b">
        <f t="shared" si="3"/>
        <v>0</v>
      </c>
      <c r="L8" s="8" t="b">
        <f t="shared" si="4"/>
        <v>1</v>
      </c>
    </row>
    <row r="9">
      <c r="A9" s="6" t="s">
        <v>20</v>
      </c>
      <c r="B9" s="7" t="str">
        <f>IFERROR(__xludf.DUMMYFUNCTION("INDEX(SPLIT(SUBSTITUTE(A9, ""-"", ""::""),"",""), 1, 1)"),"53::93")</f>
        <v>53::93</v>
      </c>
      <c r="C9" s="8">
        <f>IFERROR(__xludf.DUMMYFUNCTION("INDEX(SPLIT(B9,""::""), 1, 1)"),53.0)</f>
        <v>53</v>
      </c>
      <c r="D9" s="8">
        <f>IFERROR(__xludf.DUMMYFUNCTION("INDEX(SPLIT(B9,""::""), 1, 2)"),93.0)</f>
        <v>93</v>
      </c>
      <c r="E9" s="9" t="str">
        <f>IFERROR(__xludf.DUMMYFUNCTION("INDEX(SPLIT(SUBSTITUTE(A9, ""-"", ""::""),"",""), 1, 2)"),"54::93")</f>
        <v>54::93</v>
      </c>
      <c r="F9" s="8">
        <f>IFERROR(__xludf.DUMMYFUNCTION("INDEX(SPLIT(E9,""::""), 1, 1)"),54.0)</f>
        <v>54</v>
      </c>
      <c r="G9" s="8">
        <f>IFERROR(__xludf.DUMMYFUNCTION("INDEX(SPLIT(E9,""::""), 1, 2)"),93.0)</f>
        <v>93</v>
      </c>
      <c r="H9" s="8" t="b">
        <f t="shared" si="1"/>
        <v>1</v>
      </c>
      <c r="I9" s="8" t="b">
        <f t="shared" si="2"/>
        <v>0</v>
      </c>
      <c r="J9" s="8" t="b">
        <f t="shared" si="3"/>
        <v>1</v>
      </c>
      <c r="L9" s="8" t="b">
        <f t="shared" si="4"/>
        <v>1</v>
      </c>
    </row>
    <row r="10">
      <c r="A10" s="6" t="s">
        <v>21</v>
      </c>
      <c r="B10" s="7" t="str">
        <f>IFERROR(__xludf.DUMMYFUNCTION("INDEX(SPLIT(SUBSTITUTE(A10, ""-"", ""::""),"",""), 1, 1)"),"19::98")</f>
        <v>19::98</v>
      </c>
      <c r="C10" s="8">
        <f>IFERROR(__xludf.DUMMYFUNCTION("INDEX(SPLIT(B10,""::""), 1, 1)"),19.0)</f>
        <v>19</v>
      </c>
      <c r="D10" s="8">
        <f>IFERROR(__xludf.DUMMYFUNCTION("INDEX(SPLIT(B10,""::""), 1, 2)"),98.0)</f>
        <v>98</v>
      </c>
      <c r="E10" s="9" t="str">
        <f>IFERROR(__xludf.DUMMYFUNCTION("INDEX(SPLIT(SUBSTITUTE(A10, ""-"", ""::""),"",""), 1, 2)"),"97::97")</f>
        <v>97::97</v>
      </c>
      <c r="F10" s="8">
        <f>IFERROR(__xludf.DUMMYFUNCTION("INDEX(SPLIT(E10,""::""), 1, 1)"),97.0)</f>
        <v>97</v>
      </c>
      <c r="G10" s="8">
        <f>IFERROR(__xludf.DUMMYFUNCTION("INDEX(SPLIT(E10,""::""), 1, 2)"),97.0)</f>
        <v>97</v>
      </c>
      <c r="H10" s="8" t="b">
        <f t="shared" si="1"/>
        <v>1</v>
      </c>
      <c r="I10" s="8" t="b">
        <f t="shared" si="2"/>
        <v>0</v>
      </c>
      <c r="J10" s="8" t="b">
        <f t="shared" si="3"/>
        <v>1</v>
      </c>
      <c r="L10" s="8" t="b">
        <f t="shared" si="4"/>
        <v>1</v>
      </c>
    </row>
    <row r="11">
      <c r="A11" s="6" t="s">
        <v>22</v>
      </c>
      <c r="B11" s="7" t="str">
        <f>IFERROR(__xludf.DUMMYFUNCTION("INDEX(SPLIT(SUBSTITUTE(A11, ""-"", ""::""),"",""), 1, 1)"),"29::52")</f>
        <v>29::52</v>
      </c>
      <c r="C11" s="8">
        <f>IFERROR(__xludf.DUMMYFUNCTION("INDEX(SPLIT(B11,""::""), 1, 1)"),29.0)</f>
        <v>29</v>
      </c>
      <c r="D11" s="8">
        <f>IFERROR(__xludf.DUMMYFUNCTION("INDEX(SPLIT(B11,""::""), 1, 2)"),52.0)</f>
        <v>52</v>
      </c>
      <c r="E11" s="9" t="str">
        <f>IFERROR(__xludf.DUMMYFUNCTION("INDEX(SPLIT(SUBSTITUTE(A11, ""-"", ""::""),"",""), 1, 2)"),"44::71")</f>
        <v>44::71</v>
      </c>
      <c r="F11" s="8">
        <f>IFERROR(__xludf.DUMMYFUNCTION("INDEX(SPLIT(E11,""::""), 1, 1)"),44.0)</f>
        <v>44</v>
      </c>
      <c r="G11" s="8">
        <f>IFERROR(__xludf.DUMMYFUNCTION("INDEX(SPLIT(E11,""::""), 1, 2)"),71.0)</f>
        <v>71</v>
      </c>
      <c r="H11" s="8" t="b">
        <f t="shared" si="1"/>
        <v>0</v>
      </c>
      <c r="I11" s="8" t="b">
        <f t="shared" si="2"/>
        <v>0</v>
      </c>
      <c r="J11" s="8" t="b">
        <f t="shared" si="3"/>
        <v>0</v>
      </c>
      <c r="L11" s="8" t="b">
        <f t="shared" si="4"/>
        <v>1</v>
      </c>
    </row>
    <row r="12">
      <c r="A12" s="6" t="s">
        <v>23</v>
      </c>
      <c r="B12" s="7" t="str">
        <f>IFERROR(__xludf.DUMMYFUNCTION("INDEX(SPLIT(SUBSTITUTE(A12, ""-"", ""::""),"",""), 1, 1)"),"21::67")</f>
        <v>21::67</v>
      </c>
      <c r="C12" s="8">
        <f>IFERROR(__xludf.DUMMYFUNCTION("INDEX(SPLIT(B12,""::""), 1, 1)"),21.0)</f>
        <v>21</v>
      </c>
      <c r="D12" s="8">
        <f>IFERROR(__xludf.DUMMYFUNCTION("INDEX(SPLIT(B12,""::""), 1, 2)"),67.0)</f>
        <v>67</v>
      </c>
      <c r="E12" s="9" t="str">
        <f>IFERROR(__xludf.DUMMYFUNCTION("INDEX(SPLIT(SUBSTITUTE(A12, ""-"", ""::""),"",""), 1, 2)"),"14::83")</f>
        <v>14::83</v>
      </c>
      <c r="F12" s="8">
        <f>IFERROR(__xludf.DUMMYFUNCTION("INDEX(SPLIT(E12,""::""), 1, 1)"),14.0)</f>
        <v>14</v>
      </c>
      <c r="G12" s="8">
        <f>IFERROR(__xludf.DUMMYFUNCTION("INDEX(SPLIT(E12,""::""), 1, 2)"),83.0)</f>
        <v>83</v>
      </c>
      <c r="H12" s="8" t="b">
        <f t="shared" si="1"/>
        <v>0</v>
      </c>
      <c r="I12" s="8" t="b">
        <f t="shared" si="2"/>
        <v>1</v>
      </c>
      <c r="J12" s="8" t="b">
        <f t="shared" si="3"/>
        <v>1</v>
      </c>
      <c r="L12" s="8" t="b">
        <f t="shared" si="4"/>
        <v>1</v>
      </c>
    </row>
    <row r="13">
      <c r="A13" s="6" t="s">
        <v>24</v>
      </c>
      <c r="B13" s="7" t="str">
        <f>IFERROR(__xludf.DUMMYFUNCTION("INDEX(SPLIT(SUBSTITUTE(A13, ""-"", ""::""),"",""), 1, 1)"),"11::93")</f>
        <v>11::93</v>
      </c>
      <c r="C13" s="8">
        <f>IFERROR(__xludf.DUMMYFUNCTION("INDEX(SPLIT(B13,""::""), 1, 1)"),11.0)</f>
        <v>11</v>
      </c>
      <c r="D13" s="8">
        <f>IFERROR(__xludf.DUMMYFUNCTION("INDEX(SPLIT(B13,""::""), 1, 2)"),93.0)</f>
        <v>93</v>
      </c>
      <c r="E13" s="9" t="str">
        <f>IFERROR(__xludf.DUMMYFUNCTION("INDEX(SPLIT(SUBSTITUTE(A13, ""-"", ""::""),"",""), 1, 2)"),"11::12")</f>
        <v>11::12</v>
      </c>
      <c r="F13" s="8">
        <f>IFERROR(__xludf.DUMMYFUNCTION("INDEX(SPLIT(E13,""::""), 1, 1)"),11.0)</f>
        <v>11</v>
      </c>
      <c r="G13" s="8">
        <f>IFERROR(__xludf.DUMMYFUNCTION("INDEX(SPLIT(E13,""::""), 1, 2)"),12.0)</f>
        <v>12</v>
      </c>
      <c r="H13" s="8" t="b">
        <f t="shared" si="1"/>
        <v>1</v>
      </c>
      <c r="I13" s="8" t="b">
        <f t="shared" si="2"/>
        <v>0</v>
      </c>
      <c r="J13" s="8" t="b">
        <f t="shared" si="3"/>
        <v>1</v>
      </c>
      <c r="L13" s="8" t="b">
        <f t="shared" si="4"/>
        <v>1</v>
      </c>
    </row>
    <row r="14">
      <c r="A14" s="6" t="s">
        <v>25</v>
      </c>
      <c r="B14" s="7" t="str">
        <f>IFERROR(__xludf.DUMMYFUNCTION("INDEX(SPLIT(SUBSTITUTE(A14, ""-"", ""::""),"",""), 1, 1)"),"15::88")</f>
        <v>15::88</v>
      </c>
      <c r="C14" s="8">
        <f>IFERROR(__xludf.DUMMYFUNCTION("INDEX(SPLIT(B14,""::""), 1, 1)"),15.0)</f>
        <v>15</v>
      </c>
      <c r="D14" s="8">
        <f>IFERROR(__xludf.DUMMYFUNCTION("INDEX(SPLIT(B14,""::""), 1, 2)"),88.0)</f>
        <v>88</v>
      </c>
      <c r="E14" s="9" t="str">
        <f>IFERROR(__xludf.DUMMYFUNCTION("INDEX(SPLIT(SUBSTITUTE(A14, ""-"", ""::""),"",""), 1, 2)"),"18::89")</f>
        <v>18::89</v>
      </c>
      <c r="F14" s="8">
        <f>IFERROR(__xludf.DUMMYFUNCTION("INDEX(SPLIT(E14,""::""), 1, 1)"),18.0)</f>
        <v>18</v>
      </c>
      <c r="G14" s="8">
        <f>IFERROR(__xludf.DUMMYFUNCTION("INDEX(SPLIT(E14,""::""), 1, 2)"),89.0)</f>
        <v>89</v>
      </c>
      <c r="H14" s="8" t="b">
        <f t="shared" si="1"/>
        <v>0</v>
      </c>
      <c r="I14" s="8" t="b">
        <f t="shared" si="2"/>
        <v>0</v>
      </c>
      <c r="J14" s="8" t="b">
        <f t="shared" si="3"/>
        <v>0</v>
      </c>
      <c r="L14" s="8" t="b">
        <f t="shared" si="4"/>
        <v>1</v>
      </c>
    </row>
    <row r="15">
      <c r="A15" s="6" t="s">
        <v>26</v>
      </c>
      <c r="B15" s="7" t="str">
        <f>IFERROR(__xludf.DUMMYFUNCTION("INDEX(SPLIT(SUBSTITUTE(A15, ""-"", ""::""),"",""), 1, 1)"),"5::87")</f>
        <v>5::87</v>
      </c>
      <c r="C15" s="8">
        <f>IFERROR(__xludf.DUMMYFUNCTION("INDEX(SPLIT(B15,""::""), 1, 1)"),5.0)</f>
        <v>5</v>
      </c>
      <c r="D15" s="8">
        <f>IFERROR(__xludf.DUMMYFUNCTION("INDEX(SPLIT(B15,""::""), 1, 2)"),87.0)</f>
        <v>87</v>
      </c>
      <c r="E15" s="9" t="str">
        <f>IFERROR(__xludf.DUMMYFUNCTION("INDEX(SPLIT(SUBSTITUTE(A15, ""-"", ""::""),"",""), 1, 2)"),"6::6")</f>
        <v>6::6</v>
      </c>
      <c r="F15" s="8">
        <f>IFERROR(__xludf.DUMMYFUNCTION("INDEX(SPLIT(E15,""::""), 1, 1)"),6.0)</f>
        <v>6</v>
      </c>
      <c r="G15" s="8">
        <f>IFERROR(__xludf.DUMMYFUNCTION("INDEX(SPLIT(E15,""::""), 1, 2)"),6.0)</f>
        <v>6</v>
      </c>
      <c r="H15" s="8" t="b">
        <f t="shared" si="1"/>
        <v>1</v>
      </c>
      <c r="I15" s="8" t="b">
        <f t="shared" si="2"/>
        <v>0</v>
      </c>
      <c r="J15" s="8" t="b">
        <f t="shared" si="3"/>
        <v>1</v>
      </c>
      <c r="L15" s="8" t="b">
        <f t="shared" si="4"/>
        <v>1</v>
      </c>
    </row>
    <row r="16">
      <c r="A16" s="6" t="s">
        <v>27</v>
      </c>
      <c r="B16" s="7" t="str">
        <f>IFERROR(__xludf.DUMMYFUNCTION("INDEX(SPLIT(SUBSTITUTE(A16, ""-"", ""::""),"",""), 1, 1)"),"1::96")</f>
        <v>1::96</v>
      </c>
      <c r="C16" s="8">
        <f>IFERROR(__xludf.DUMMYFUNCTION("INDEX(SPLIT(B16,""::""), 1, 1)"),1.0)</f>
        <v>1</v>
      </c>
      <c r="D16" s="8">
        <f>IFERROR(__xludf.DUMMYFUNCTION("INDEX(SPLIT(B16,""::""), 1, 2)"),96.0)</f>
        <v>96</v>
      </c>
      <c r="E16" s="9" t="str">
        <f>IFERROR(__xludf.DUMMYFUNCTION("INDEX(SPLIT(SUBSTITUTE(A16, ""-"", ""::""),"",""), 1, 2)"),"96::97")</f>
        <v>96::97</v>
      </c>
      <c r="F16" s="8">
        <f>IFERROR(__xludf.DUMMYFUNCTION("INDEX(SPLIT(E16,""::""), 1, 1)"),96.0)</f>
        <v>96</v>
      </c>
      <c r="G16" s="8">
        <f>IFERROR(__xludf.DUMMYFUNCTION("INDEX(SPLIT(E16,""::""), 1, 2)"),97.0)</f>
        <v>97</v>
      </c>
      <c r="H16" s="8" t="b">
        <f t="shared" si="1"/>
        <v>0</v>
      </c>
      <c r="I16" s="8" t="b">
        <f t="shared" si="2"/>
        <v>0</v>
      </c>
      <c r="J16" s="8" t="b">
        <f t="shared" si="3"/>
        <v>0</v>
      </c>
      <c r="L16" s="8" t="b">
        <f t="shared" si="4"/>
        <v>1</v>
      </c>
    </row>
    <row r="17">
      <c r="A17" s="6" t="s">
        <v>28</v>
      </c>
      <c r="B17" s="7" t="str">
        <f>IFERROR(__xludf.DUMMYFUNCTION("INDEX(SPLIT(SUBSTITUTE(A17, ""-"", ""::""),"",""), 1, 1)"),"64::88")</f>
        <v>64::88</v>
      </c>
      <c r="C17" s="8">
        <f>IFERROR(__xludf.DUMMYFUNCTION("INDEX(SPLIT(B17,""::""), 1, 1)"),64.0)</f>
        <v>64</v>
      </c>
      <c r="D17" s="8">
        <f>IFERROR(__xludf.DUMMYFUNCTION("INDEX(SPLIT(B17,""::""), 1, 2)"),88.0)</f>
        <v>88</v>
      </c>
      <c r="E17" s="9" t="str">
        <f>IFERROR(__xludf.DUMMYFUNCTION("INDEX(SPLIT(SUBSTITUTE(A17, ""-"", ""::""),"",""), 1, 2)"),"64::91")</f>
        <v>64::91</v>
      </c>
      <c r="F17" s="8">
        <f>IFERROR(__xludf.DUMMYFUNCTION("INDEX(SPLIT(E17,""::""), 1, 1)"),64.0)</f>
        <v>64</v>
      </c>
      <c r="G17" s="8">
        <f>IFERROR(__xludf.DUMMYFUNCTION("INDEX(SPLIT(E17,""::""), 1, 2)"),91.0)</f>
        <v>91</v>
      </c>
      <c r="H17" s="8" t="b">
        <f t="shared" si="1"/>
        <v>0</v>
      </c>
      <c r="I17" s="8" t="b">
        <f t="shared" si="2"/>
        <v>1</v>
      </c>
      <c r="J17" s="8" t="b">
        <f t="shared" si="3"/>
        <v>1</v>
      </c>
      <c r="L17" s="8" t="b">
        <f t="shared" si="4"/>
        <v>1</v>
      </c>
    </row>
    <row r="18">
      <c r="A18" s="6" t="s">
        <v>29</v>
      </c>
      <c r="B18" s="7" t="str">
        <f>IFERROR(__xludf.DUMMYFUNCTION("INDEX(SPLIT(SUBSTITUTE(A18, ""-"", ""::""),"",""), 1, 1)"),"3::98")</f>
        <v>3::98</v>
      </c>
      <c r="C18" s="8">
        <f>IFERROR(__xludf.DUMMYFUNCTION("INDEX(SPLIT(B18,""::""), 1, 1)"),3.0)</f>
        <v>3</v>
      </c>
      <c r="D18" s="8">
        <f>IFERROR(__xludf.DUMMYFUNCTION("INDEX(SPLIT(B18,""::""), 1, 2)"),98.0)</f>
        <v>98</v>
      </c>
      <c r="E18" s="9" t="str">
        <f>IFERROR(__xludf.DUMMYFUNCTION("INDEX(SPLIT(SUBSTITUTE(A18, ""-"", ""::""),"",""), 1, 2)"),"2::3")</f>
        <v>2::3</v>
      </c>
      <c r="F18" s="8">
        <f>IFERROR(__xludf.DUMMYFUNCTION("INDEX(SPLIT(E18,""::""), 1, 1)"),2.0)</f>
        <v>2</v>
      </c>
      <c r="G18" s="8">
        <f>IFERROR(__xludf.DUMMYFUNCTION("INDEX(SPLIT(E18,""::""), 1, 2)"),3.0)</f>
        <v>3</v>
      </c>
      <c r="H18" s="8" t="b">
        <f t="shared" si="1"/>
        <v>0</v>
      </c>
      <c r="I18" s="8" t="b">
        <f t="shared" si="2"/>
        <v>0</v>
      </c>
      <c r="J18" s="8" t="b">
        <f t="shared" si="3"/>
        <v>0</v>
      </c>
      <c r="L18" s="8" t="b">
        <f t="shared" si="4"/>
        <v>1</v>
      </c>
    </row>
    <row r="19">
      <c r="A19" s="6" t="s">
        <v>30</v>
      </c>
      <c r="B19" s="7" t="str">
        <f>IFERROR(__xludf.DUMMYFUNCTION("INDEX(SPLIT(SUBSTITUTE(A19, ""-"", ""::""),"",""), 1, 1)"),"33::87")</f>
        <v>33::87</v>
      </c>
      <c r="C19" s="8">
        <f>IFERROR(__xludf.DUMMYFUNCTION("INDEX(SPLIT(B19,""::""), 1, 1)"),33.0)</f>
        <v>33</v>
      </c>
      <c r="D19" s="8">
        <f>IFERROR(__xludf.DUMMYFUNCTION("INDEX(SPLIT(B19,""::""), 1, 2)"),87.0)</f>
        <v>87</v>
      </c>
      <c r="E19" s="9" t="str">
        <f>IFERROR(__xludf.DUMMYFUNCTION("INDEX(SPLIT(SUBSTITUTE(A19, ""-"", ""::""),"",""), 1, 2)"),"34::86")</f>
        <v>34::86</v>
      </c>
      <c r="F19" s="8">
        <f>IFERROR(__xludf.DUMMYFUNCTION("INDEX(SPLIT(E19,""::""), 1, 1)"),34.0)</f>
        <v>34</v>
      </c>
      <c r="G19" s="8">
        <f>IFERROR(__xludf.DUMMYFUNCTION("INDEX(SPLIT(E19,""::""), 1, 2)"),86.0)</f>
        <v>86</v>
      </c>
      <c r="H19" s="8" t="b">
        <f t="shared" si="1"/>
        <v>1</v>
      </c>
      <c r="I19" s="8" t="b">
        <f t="shared" si="2"/>
        <v>0</v>
      </c>
      <c r="J19" s="8" t="b">
        <f t="shared" si="3"/>
        <v>1</v>
      </c>
      <c r="L19" s="8" t="b">
        <f t="shared" si="4"/>
        <v>1</v>
      </c>
    </row>
    <row r="20">
      <c r="A20" s="6" t="s">
        <v>31</v>
      </c>
      <c r="B20" s="7" t="str">
        <f>IFERROR(__xludf.DUMMYFUNCTION("INDEX(SPLIT(SUBSTITUTE(A20, ""-"", ""::""),"",""), 1, 1)"),"21::23")</f>
        <v>21::23</v>
      </c>
      <c r="C20" s="8">
        <f>IFERROR(__xludf.DUMMYFUNCTION("INDEX(SPLIT(B20,""::""), 1, 1)"),21.0)</f>
        <v>21</v>
      </c>
      <c r="D20" s="8">
        <f>IFERROR(__xludf.DUMMYFUNCTION("INDEX(SPLIT(B20,""::""), 1, 2)"),23.0)</f>
        <v>23</v>
      </c>
      <c r="E20" s="9" t="str">
        <f>IFERROR(__xludf.DUMMYFUNCTION("INDEX(SPLIT(SUBSTITUTE(A20, ""-"", ""::""),"",""), 1, 2)"),"16::22")</f>
        <v>16::22</v>
      </c>
      <c r="F20" s="8">
        <f>IFERROR(__xludf.DUMMYFUNCTION("INDEX(SPLIT(E20,""::""), 1, 1)"),16.0)</f>
        <v>16</v>
      </c>
      <c r="G20" s="8">
        <f>IFERROR(__xludf.DUMMYFUNCTION("INDEX(SPLIT(E20,""::""), 1, 2)"),22.0)</f>
        <v>22</v>
      </c>
      <c r="H20" s="8" t="b">
        <f t="shared" si="1"/>
        <v>0</v>
      </c>
      <c r="I20" s="8" t="b">
        <f t="shared" si="2"/>
        <v>0</v>
      </c>
      <c r="J20" s="8" t="b">
        <f t="shared" si="3"/>
        <v>0</v>
      </c>
      <c r="L20" s="8" t="b">
        <f t="shared" si="4"/>
        <v>1</v>
      </c>
    </row>
    <row r="21">
      <c r="A21" s="6" t="s">
        <v>32</v>
      </c>
      <c r="B21" s="7" t="str">
        <f>IFERROR(__xludf.DUMMYFUNCTION("INDEX(SPLIT(SUBSTITUTE(A21, ""-"", ""::""),"",""), 1, 1)"),"63::95")</f>
        <v>63::95</v>
      </c>
      <c r="C21" s="8">
        <f>IFERROR(__xludf.DUMMYFUNCTION("INDEX(SPLIT(B21,""::""), 1, 1)"),63.0)</f>
        <v>63</v>
      </c>
      <c r="D21" s="8">
        <f>IFERROR(__xludf.DUMMYFUNCTION("INDEX(SPLIT(B21,""::""), 1, 2)"),95.0)</f>
        <v>95</v>
      </c>
      <c r="E21" s="9" t="str">
        <f>IFERROR(__xludf.DUMMYFUNCTION("INDEX(SPLIT(SUBSTITUTE(A21, ""-"", ""::""),"",""), 1, 2)"),"63::99")</f>
        <v>63::99</v>
      </c>
      <c r="F21" s="8">
        <f>IFERROR(__xludf.DUMMYFUNCTION("INDEX(SPLIT(E21,""::""), 1, 1)"),63.0)</f>
        <v>63</v>
      </c>
      <c r="G21" s="8">
        <f>IFERROR(__xludf.DUMMYFUNCTION("INDEX(SPLIT(E21,""::""), 1, 2)"),99.0)</f>
        <v>99</v>
      </c>
      <c r="H21" s="8" t="b">
        <f t="shared" si="1"/>
        <v>0</v>
      </c>
      <c r="I21" s="8" t="b">
        <f t="shared" si="2"/>
        <v>1</v>
      </c>
      <c r="J21" s="8" t="b">
        <f t="shared" si="3"/>
        <v>1</v>
      </c>
      <c r="L21" s="8" t="b">
        <f t="shared" si="4"/>
        <v>1</v>
      </c>
    </row>
    <row r="22">
      <c r="A22" s="6" t="s">
        <v>33</v>
      </c>
      <c r="B22" s="7" t="str">
        <f>IFERROR(__xludf.DUMMYFUNCTION("INDEX(SPLIT(SUBSTITUTE(A22, ""-"", ""::""),"",""), 1, 1)"),"1::99")</f>
        <v>1::99</v>
      </c>
      <c r="C22" s="8">
        <f>IFERROR(__xludf.DUMMYFUNCTION("INDEX(SPLIT(B22,""::""), 1, 1)"),1.0)</f>
        <v>1</v>
      </c>
      <c r="D22" s="8">
        <f>IFERROR(__xludf.DUMMYFUNCTION("INDEX(SPLIT(B22,""::""), 1, 2)"),99.0)</f>
        <v>99</v>
      </c>
      <c r="E22" s="9" t="str">
        <f>IFERROR(__xludf.DUMMYFUNCTION("INDEX(SPLIT(SUBSTITUTE(A22, ""-"", ""::""),"",""), 1, 2)"),"1::2")</f>
        <v>1::2</v>
      </c>
      <c r="F22" s="8">
        <f>IFERROR(__xludf.DUMMYFUNCTION("INDEX(SPLIT(E22,""::""), 1, 1)"),1.0)</f>
        <v>1</v>
      </c>
      <c r="G22" s="8">
        <f>IFERROR(__xludf.DUMMYFUNCTION("INDEX(SPLIT(E22,""::""), 1, 2)"),2.0)</f>
        <v>2</v>
      </c>
      <c r="H22" s="8" t="b">
        <f t="shared" si="1"/>
        <v>1</v>
      </c>
      <c r="I22" s="8" t="b">
        <f t="shared" si="2"/>
        <v>0</v>
      </c>
      <c r="J22" s="8" t="b">
        <f t="shared" si="3"/>
        <v>1</v>
      </c>
      <c r="L22" s="8" t="b">
        <f t="shared" si="4"/>
        <v>1</v>
      </c>
    </row>
    <row r="23">
      <c r="A23" s="6" t="s">
        <v>34</v>
      </c>
      <c r="B23" s="7" t="str">
        <f>IFERROR(__xludf.DUMMYFUNCTION("INDEX(SPLIT(SUBSTITUTE(A23, ""-"", ""::""),"",""), 1, 1)"),"11::26")</f>
        <v>11::26</v>
      </c>
      <c r="C23" s="8">
        <f>IFERROR(__xludf.DUMMYFUNCTION("INDEX(SPLIT(B23,""::""), 1, 1)"),11.0)</f>
        <v>11</v>
      </c>
      <c r="D23" s="8">
        <f>IFERROR(__xludf.DUMMYFUNCTION("INDEX(SPLIT(B23,""::""), 1, 2)"),26.0)</f>
        <v>26</v>
      </c>
      <c r="E23" s="9" t="str">
        <f>IFERROR(__xludf.DUMMYFUNCTION("INDEX(SPLIT(SUBSTITUTE(A23, ""-"", ""::""),"",""), 1, 2)"),"26::39")</f>
        <v>26::39</v>
      </c>
      <c r="F23" s="8">
        <f>IFERROR(__xludf.DUMMYFUNCTION("INDEX(SPLIT(E23,""::""), 1, 1)"),26.0)</f>
        <v>26</v>
      </c>
      <c r="G23" s="8">
        <f>IFERROR(__xludf.DUMMYFUNCTION("INDEX(SPLIT(E23,""::""), 1, 2)"),39.0)</f>
        <v>39</v>
      </c>
      <c r="H23" s="8" t="b">
        <f t="shared" si="1"/>
        <v>0</v>
      </c>
      <c r="I23" s="8" t="b">
        <f t="shared" si="2"/>
        <v>0</v>
      </c>
      <c r="J23" s="8" t="b">
        <f t="shared" si="3"/>
        <v>0</v>
      </c>
      <c r="L23" s="8" t="b">
        <f t="shared" si="4"/>
        <v>1</v>
      </c>
    </row>
    <row r="24">
      <c r="A24" s="6" t="s">
        <v>35</v>
      </c>
      <c r="B24" s="7" t="str">
        <f>IFERROR(__xludf.DUMMYFUNCTION("INDEX(SPLIT(SUBSTITUTE(A24, ""-"", ""::""),"",""), 1, 1)"),"43::45")</f>
        <v>43::45</v>
      </c>
      <c r="C24" s="8">
        <f>IFERROR(__xludf.DUMMYFUNCTION("INDEX(SPLIT(B24,""::""), 1, 1)"),43.0)</f>
        <v>43</v>
      </c>
      <c r="D24" s="8">
        <f>IFERROR(__xludf.DUMMYFUNCTION("INDEX(SPLIT(B24,""::""), 1, 2)"),45.0)</f>
        <v>45</v>
      </c>
      <c r="E24" s="9" t="str">
        <f>IFERROR(__xludf.DUMMYFUNCTION("INDEX(SPLIT(SUBSTITUTE(A24, ""-"", ""::""),"",""), 1, 2)"),"14::82")</f>
        <v>14::82</v>
      </c>
      <c r="F24" s="8">
        <f>IFERROR(__xludf.DUMMYFUNCTION("INDEX(SPLIT(E24,""::""), 1, 1)"),14.0)</f>
        <v>14</v>
      </c>
      <c r="G24" s="8">
        <f>IFERROR(__xludf.DUMMYFUNCTION("INDEX(SPLIT(E24,""::""), 1, 2)"),82.0)</f>
        <v>82</v>
      </c>
      <c r="H24" s="8" t="b">
        <f t="shared" si="1"/>
        <v>0</v>
      </c>
      <c r="I24" s="8" t="b">
        <f t="shared" si="2"/>
        <v>1</v>
      </c>
      <c r="J24" s="8" t="b">
        <f t="shared" si="3"/>
        <v>1</v>
      </c>
      <c r="L24" s="8" t="b">
        <f t="shared" si="4"/>
        <v>1</v>
      </c>
    </row>
    <row r="25">
      <c r="A25" s="6" t="s">
        <v>36</v>
      </c>
      <c r="B25" s="7" t="str">
        <f>IFERROR(__xludf.DUMMYFUNCTION("INDEX(SPLIT(SUBSTITUTE(A25, ""-"", ""::""),"",""), 1, 1)"),"11::94")</f>
        <v>11::94</v>
      </c>
      <c r="C25" s="8">
        <f>IFERROR(__xludf.DUMMYFUNCTION("INDEX(SPLIT(B25,""::""), 1, 1)"),11.0)</f>
        <v>11</v>
      </c>
      <c r="D25" s="8">
        <f>IFERROR(__xludf.DUMMYFUNCTION("INDEX(SPLIT(B25,""::""), 1, 2)"),94.0)</f>
        <v>94</v>
      </c>
      <c r="E25" s="9" t="str">
        <f>IFERROR(__xludf.DUMMYFUNCTION("INDEX(SPLIT(SUBSTITUTE(A25, ""-"", ""::""),"",""), 1, 2)"),"65::98")</f>
        <v>65::98</v>
      </c>
      <c r="F25" s="8">
        <f>IFERROR(__xludf.DUMMYFUNCTION("INDEX(SPLIT(E25,""::""), 1, 1)"),65.0)</f>
        <v>65</v>
      </c>
      <c r="G25" s="8">
        <f>IFERROR(__xludf.DUMMYFUNCTION("INDEX(SPLIT(E25,""::""), 1, 2)"),98.0)</f>
        <v>98</v>
      </c>
      <c r="H25" s="8" t="b">
        <f t="shared" si="1"/>
        <v>0</v>
      </c>
      <c r="I25" s="8" t="b">
        <f t="shared" si="2"/>
        <v>0</v>
      </c>
      <c r="J25" s="8" t="b">
        <f t="shared" si="3"/>
        <v>0</v>
      </c>
      <c r="L25" s="8" t="b">
        <f t="shared" si="4"/>
        <v>1</v>
      </c>
    </row>
    <row r="26">
      <c r="A26" s="6" t="s">
        <v>37</v>
      </c>
      <c r="B26" s="7" t="str">
        <f>IFERROR(__xludf.DUMMYFUNCTION("INDEX(SPLIT(SUBSTITUTE(A26, ""-"", ""::""),"",""), 1, 1)"),"46::67")</f>
        <v>46::67</v>
      </c>
      <c r="C26" s="8">
        <f>IFERROR(__xludf.DUMMYFUNCTION("INDEX(SPLIT(B26,""::""), 1, 1)"),46.0)</f>
        <v>46</v>
      </c>
      <c r="D26" s="8">
        <f>IFERROR(__xludf.DUMMYFUNCTION("INDEX(SPLIT(B26,""::""), 1, 2)"),67.0)</f>
        <v>67</v>
      </c>
      <c r="E26" s="9" t="str">
        <f>IFERROR(__xludf.DUMMYFUNCTION("INDEX(SPLIT(SUBSTITUTE(A26, ""-"", ""::""),"",""), 1, 2)"),"6::50")</f>
        <v>6::50</v>
      </c>
      <c r="F26" s="8">
        <f>IFERROR(__xludf.DUMMYFUNCTION("INDEX(SPLIT(E26,""::""), 1, 1)"),6.0)</f>
        <v>6</v>
      </c>
      <c r="G26" s="8">
        <f>IFERROR(__xludf.DUMMYFUNCTION("INDEX(SPLIT(E26,""::""), 1, 2)"),50.0)</f>
        <v>50</v>
      </c>
      <c r="H26" s="8" t="b">
        <f t="shared" si="1"/>
        <v>0</v>
      </c>
      <c r="I26" s="8" t="b">
        <f t="shared" si="2"/>
        <v>0</v>
      </c>
      <c r="J26" s="8" t="b">
        <f t="shared" si="3"/>
        <v>0</v>
      </c>
      <c r="L26" s="8" t="b">
        <f t="shared" si="4"/>
        <v>1</v>
      </c>
    </row>
    <row r="27">
      <c r="A27" s="6" t="s">
        <v>38</v>
      </c>
      <c r="B27" s="7" t="str">
        <f>IFERROR(__xludf.DUMMYFUNCTION("INDEX(SPLIT(SUBSTITUTE(A27, ""-"", ""::""),"",""), 1, 1)"),"26::64")</f>
        <v>26::64</v>
      </c>
      <c r="C27" s="8">
        <f>IFERROR(__xludf.DUMMYFUNCTION("INDEX(SPLIT(B27,""::""), 1, 1)"),26.0)</f>
        <v>26</v>
      </c>
      <c r="D27" s="8">
        <f>IFERROR(__xludf.DUMMYFUNCTION("INDEX(SPLIT(B27,""::""), 1, 2)"),64.0)</f>
        <v>64</v>
      </c>
      <c r="E27" s="9" t="str">
        <f>IFERROR(__xludf.DUMMYFUNCTION("INDEX(SPLIT(SUBSTITUTE(A27, ""-"", ""::""),"",""), 1, 2)"),"17::63")</f>
        <v>17::63</v>
      </c>
      <c r="F27" s="8">
        <f>IFERROR(__xludf.DUMMYFUNCTION("INDEX(SPLIT(E27,""::""), 1, 1)"),17.0)</f>
        <v>17</v>
      </c>
      <c r="G27" s="8">
        <f>IFERROR(__xludf.DUMMYFUNCTION("INDEX(SPLIT(E27,""::""), 1, 2)"),63.0)</f>
        <v>63</v>
      </c>
      <c r="H27" s="8" t="b">
        <f t="shared" si="1"/>
        <v>0</v>
      </c>
      <c r="I27" s="8" t="b">
        <f t="shared" si="2"/>
        <v>0</v>
      </c>
      <c r="J27" s="8" t="b">
        <f t="shared" si="3"/>
        <v>0</v>
      </c>
      <c r="L27" s="8" t="b">
        <f t="shared" si="4"/>
        <v>1</v>
      </c>
    </row>
    <row r="28">
      <c r="A28" s="6" t="s">
        <v>39</v>
      </c>
      <c r="B28" s="7" t="str">
        <f>IFERROR(__xludf.DUMMYFUNCTION("INDEX(SPLIT(SUBSTITUTE(A28, ""-"", ""::""),"",""), 1, 1)"),"54::54")</f>
        <v>54::54</v>
      </c>
      <c r="C28" s="8">
        <f>IFERROR(__xludf.DUMMYFUNCTION("INDEX(SPLIT(B28,""::""), 1, 1)"),54.0)</f>
        <v>54</v>
      </c>
      <c r="D28" s="8">
        <f>IFERROR(__xludf.DUMMYFUNCTION("INDEX(SPLIT(B28,""::""), 1, 2)"),54.0)</f>
        <v>54</v>
      </c>
      <c r="E28" s="9" t="str">
        <f>IFERROR(__xludf.DUMMYFUNCTION("INDEX(SPLIT(SUBSTITUTE(A28, ""-"", ""::""),"",""), 1, 2)"),"55::97")</f>
        <v>55::97</v>
      </c>
      <c r="F28" s="8">
        <f>IFERROR(__xludf.DUMMYFUNCTION("INDEX(SPLIT(E28,""::""), 1, 1)"),55.0)</f>
        <v>55</v>
      </c>
      <c r="G28" s="8">
        <f>IFERROR(__xludf.DUMMYFUNCTION("INDEX(SPLIT(E28,""::""), 1, 2)"),97.0)</f>
        <v>97</v>
      </c>
      <c r="H28" s="8" t="b">
        <f t="shared" si="1"/>
        <v>0</v>
      </c>
      <c r="I28" s="8" t="b">
        <f t="shared" si="2"/>
        <v>0</v>
      </c>
      <c r="J28" s="8" t="b">
        <f t="shared" si="3"/>
        <v>0</v>
      </c>
      <c r="L28" s="8" t="b">
        <f t="shared" si="4"/>
        <v>0</v>
      </c>
    </row>
    <row r="29">
      <c r="A29" s="6" t="s">
        <v>40</v>
      </c>
      <c r="B29" s="7" t="str">
        <f>IFERROR(__xludf.DUMMYFUNCTION("INDEX(SPLIT(SUBSTITUTE(A29, ""-"", ""::""),"",""), 1, 1)"),"60::93")</f>
        <v>60::93</v>
      </c>
      <c r="C29" s="8">
        <f>IFERROR(__xludf.DUMMYFUNCTION("INDEX(SPLIT(B29,""::""), 1, 1)"),60.0)</f>
        <v>60</v>
      </c>
      <c r="D29" s="8">
        <f>IFERROR(__xludf.DUMMYFUNCTION("INDEX(SPLIT(B29,""::""), 1, 2)"),93.0)</f>
        <v>93</v>
      </c>
      <c r="E29" s="9" t="str">
        <f>IFERROR(__xludf.DUMMYFUNCTION("INDEX(SPLIT(SUBSTITUTE(A29, ""-"", ""::""),"",""), 1, 2)"),"60::99")</f>
        <v>60::99</v>
      </c>
      <c r="F29" s="8">
        <f>IFERROR(__xludf.DUMMYFUNCTION("INDEX(SPLIT(E29,""::""), 1, 1)"),60.0)</f>
        <v>60</v>
      </c>
      <c r="G29" s="8">
        <f>IFERROR(__xludf.DUMMYFUNCTION("INDEX(SPLIT(E29,""::""), 1, 2)"),99.0)</f>
        <v>99</v>
      </c>
      <c r="H29" s="8" t="b">
        <f t="shared" si="1"/>
        <v>0</v>
      </c>
      <c r="I29" s="8" t="b">
        <f t="shared" si="2"/>
        <v>1</v>
      </c>
      <c r="J29" s="8" t="b">
        <f t="shared" si="3"/>
        <v>1</v>
      </c>
      <c r="L29" s="8" t="b">
        <f t="shared" si="4"/>
        <v>1</v>
      </c>
    </row>
    <row r="30">
      <c r="A30" s="6" t="s">
        <v>41</v>
      </c>
      <c r="B30" s="7" t="str">
        <f>IFERROR(__xludf.DUMMYFUNCTION("INDEX(SPLIT(SUBSTITUTE(A30, ""-"", ""::""),"",""), 1, 1)"),"40::78")</f>
        <v>40::78</v>
      </c>
      <c r="C30" s="8">
        <f>IFERROR(__xludf.DUMMYFUNCTION("INDEX(SPLIT(B30,""::""), 1, 1)"),40.0)</f>
        <v>40</v>
      </c>
      <c r="D30" s="8">
        <f>IFERROR(__xludf.DUMMYFUNCTION("INDEX(SPLIT(B30,""::""), 1, 2)"),78.0)</f>
        <v>78</v>
      </c>
      <c r="E30" s="9" t="str">
        <f>IFERROR(__xludf.DUMMYFUNCTION("INDEX(SPLIT(SUBSTITUTE(A30, ""-"", ""::""),"",""), 1, 2)"),"58::74")</f>
        <v>58::74</v>
      </c>
      <c r="F30" s="8">
        <f>IFERROR(__xludf.DUMMYFUNCTION("INDEX(SPLIT(E30,""::""), 1, 1)"),58.0)</f>
        <v>58</v>
      </c>
      <c r="G30" s="8">
        <f>IFERROR(__xludf.DUMMYFUNCTION("INDEX(SPLIT(E30,""::""), 1, 2)"),74.0)</f>
        <v>74</v>
      </c>
      <c r="H30" s="8" t="b">
        <f t="shared" si="1"/>
        <v>1</v>
      </c>
      <c r="I30" s="8" t="b">
        <f t="shared" si="2"/>
        <v>0</v>
      </c>
      <c r="J30" s="8" t="b">
        <f t="shared" si="3"/>
        <v>1</v>
      </c>
      <c r="L30" s="8" t="b">
        <f t="shared" si="4"/>
        <v>1</v>
      </c>
    </row>
    <row r="31">
      <c r="A31" s="6" t="s">
        <v>42</v>
      </c>
      <c r="B31" s="7" t="str">
        <f>IFERROR(__xludf.DUMMYFUNCTION("INDEX(SPLIT(SUBSTITUTE(A31, ""-"", ""::""),"",""), 1, 1)"),"27::64")</f>
        <v>27::64</v>
      </c>
      <c r="C31" s="8">
        <f>IFERROR(__xludf.DUMMYFUNCTION("INDEX(SPLIT(B31,""::""), 1, 1)"),27.0)</f>
        <v>27</v>
      </c>
      <c r="D31" s="8">
        <f>IFERROR(__xludf.DUMMYFUNCTION("INDEX(SPLIT(B31,""::""), 1, 2)"),64.0)</f>
        <v>64</v>
      </c>
      <c r="E31" s="9" t="str">
        <f>IFERROR(__xludf.DUMMYFUNCTION("INDEX(SPLIT(SUBSTITUTE(A31, ""-"", ""::""),"",""), 1, 2)"),"2::33")</f>
        <v>2::33</v>
      </c>
      <c r="F31" s="8">
        <f>IFERROR(__xludf.DUMMYFUNCTION("INDEX(SPLIT(E31,""::""), 1, 1)"),2.0)</f>
        <v>2</v>
      </c>
      <c r="G31" s="8">
        <f>IFERROR(__xludf.DUMMYFUNCTION("INDEX(SPLIT(E31,""::""), 1, 2)"),33.0)</f>
        <v>33</v>
      </c>
      <c r="H31" s="8" t="b">
        <f t="shared" si="1"/>
        <v>0</v>
      </c>
      <c r="I31" s="8" t="b">
        <f t="shared" si="2"/>
        <v>0</v>
      </c>
      <c r="J31" s="8" t="b">
        <f t="shared" si="3"/>
        <v>0</v>
      </c>
      <c r="L31" s="8" t="b">
        <f t="shared" si="4"/>
        <v>1</v>
      </c>
    </row>
    <row r="32">
      <c r="A32" s="6" t="s">
        <v>43</v>
      </c>
      <c r="B32" s="7" t="str">
        <f>IFERROR(__xludf.DUMMYFUNCTION("INDEX(SPLIT(SUBSTITUTE(A32, ""-"", ""::""),"",""), 1, 1)"),"25::48")</f>
        <v>25::48</v>
      </c>
      <c r="C32" s="8">
        <f>IFERROR(__xludf.DUMMYFUNCTION("INDEX(SPLIT(B32,""::""), 1, 1)"),25.0)</f>
        <v>25</v>
      </c>
      <c r="D32" s="8">
        <f>IFERROR(__xludf.DUMMYFUNCTION("INDEX(SPLIT(B32,""::""), 1, 2)"),48.0)</f>
        <v>48</v>
      </c>
      <c r="E32" s="9" t="str">
        <f>IFERROR(__xludf.DUMMYFUNCTION("INDEX(SPLIT(SUBSTITUTE(A32, ""-"", ""::""),"",""), 1, 2)"),"32::80")</f>
        <v>32::80</v>
      </c>
      <c r="F32" s="8">
        <f>IFERROR(__xludf.DUMMYFUNCTION("INDEX(SPLIT(E32,""::""), 1, 1)"),32.0)</f>
        <v>32</v>
      </c>
      <c r="G32" s="8">
        <f>IFERROR(__xludf.DUMMYFUNCTION("INDEX(SPLIT(E32,""::""), 1, 2)"),80.0)</f>
        <v>80</v>
      </c>
      <c r="H32" s="8" t="b">
        <f t="shared" si="1"/>
        <v>0</v>
      </c>
      <c r="I32" s="8" t="b">
        <f t="shared" si="2"/>
        <v>0</v>
      </c>
      <c r="J32" s="8" t="b">
        <f t="shared" si="3"/>
        <v>0</v>
      </c>
      <c r="L32" s="8" t="b">
        <f t="shared" si="4"/>
        <v>1</v>
      </c>
    </row>
    <row r="33">
      <c r="A33" s="6" t="s">
        <v>44</v>
      </c>
      <c r="B33" s="7" t="str">
        <f>IFERROR(__xludf.DUMMYFUNCTION("INDEX(SPLIT(SUBSTITUTE(A33, ""-"", ""::""),"",""), 1, 1)"),"65::83")</f>
        <v>65::83</v>
      </c>
      <c r="C33" s="8">
        <f>IFERROR(__xludf.DUMMYFUNCTION("INDEX(SPLIT(B33,""::""), 1, 1)"),65.0)</f>
        <v>65</v>
      </c>
      <c r="D33" s="8">
        <f>IFERROR(__xludf.DUMMYFUNCTION("INDEX(SPLIT(B33,""::""), 1, 2)"),83.0)</f>
        <v>83</v>
      </c>
      <c r="E33" s="9" t="str">
        <f>IFERROR(__xludf.DUMMYFUNCTION("INDEX(SPLIT(SUBSTITUTE(A33, ""-"", ""::""),"",""), 1, 2)"),"64::66")</f>
        <v>64::66</v>
      </c>
      <c r="F33" s="8">
        <f>IFERROR(__xludf.DUMMYFUNCTION("INDEX(SPLIT(E33,""::""), 1, 1)"),64.0)</f>
        <v>64</v>
      </c>
      <c r="G33" s="8">
        <f>IFERROR(__xludf.DUMMYFUNCTION("INDEX(SPLIT(E33,""::""), 1, 2)"),66.0)</f>
        <v>66</v>
      </c>
      <c r="H33" s="8" t="b">
        <f t="shared" si="1"/>
        <v>0</v>
      </c>
      <c r="I33" s="8" t="b">
        <f t="shared" si="2"/>
        <v>0</v>
      </c>
      <c r="J33" s="8" t="b">
        <f t="shared" si="3"/>
        <v>0</v>
      </c>
      <c r="L33" s="8" t="b">
        <f t="shared" si="4"/>
        <v>1</v>
      </c>
    </row>
    <row r="34">
      <c r="A34" s="6" t="s">
        <v>45</v>
      </c>
      <c r="B34" s="7" t="str">
        <f>IFERROR(__xludf.DUMMYFUNCTION("INDEX(SPLIT(SUBSTITUTE(A34, ""-"", ""::""),"",""), 1, 1)"),"21::69")</f>
        <v>21::69</v>
      </c>
      <c r="C34" s="8">
        <f>IFERROR(__xludf.DUMMYFUNCTION("INDEX(SPLIT(B34,""::""), 1, 1)"),21.0)</f>
        <v>21</v>
      </c>
      <c r="D34" s="8">
        <f>IFERROR(__xludf.DUMMYFUNCTION("INDEX(SPLIT(B34,""::""), 1, 2)"),69.0)</f>
        <v>69</v>
      </c>
      <c r="E34" s="9" t="str">
        <f>IFERROR(__xludf.DUMMYFUNCTION("INDEX(SPLIT(SUBSTITUTE(A34, ""-"", ""::""),"",""), 1, 2)"),"65::88")</f>
        <v>65::88</v>
      </c>
      <c r="F34" s="8">
        <f>IFERROR(__xludf.DUMMYFUNCTION("INDEX(SPLIT(E34,""::""), 1, 1)"),65.0)</f>
        <v>65</v>
      </c>
      <c r="G34" s="8">
        <f>IFERROR(__xludf.DUMMYFUNCTION("INDEX(SPLIT(E34,""::""), 1, 2)"),88.0)</f>
        <v>88</v>
      </c>
      <c r="H34" s="8" t="b">
        <f t="shared" si="1"/>
        <v>0</v>
      </c>
      <c r="I34" s="8" t="b">
        <f t="shared" si="2"/>
        <v>0</v>
      </c>
      <c r="J34" s="8" t="b">
        <f t="shared" si="3"/>
        <v>0</v>
      </c>
      <c r="L34" s="8" t="b">
        <f t="shared" si="4"/>
        <v>1</v>
      </c>
    </row>
    <row r="35">
      <c r="A35" s="6" t="s">
        <v>46</v>
      </c>
      <c r="B35" s="7" t="str">
        <f>IFERROR(__xludf.DUMMYFUNCTION("INDEX(SPLIT(SUBSTITUTE(A35, ""-"", ""::""),"",""), 1, 1)"),"37::74")</f>
        <v>37::74</v>
      </c>
      <c r="C35" s="8">
        <f>IFERROR(__xludf.DUMMYFUNCTION("INDEX(SPLIT(B35,""::""), 1, 1)"),37.0)</f>
        <v>37</v>
      </c>
      <c r="D35" s="8">
        <f>IFERROR(__xludf.DUMMYFUNCTION("INDEX(SPLIT(B35,""::""), 1, 2)"),74.0)</f>
        <v>74</v>
      </c>
      <c r="E35" s="9" t="str">
        <f>IFERROR(__xludf.DUMMYFUNCTION("INDEX(SPLIT(SUBSTITUTE(A35, ""-"", ""::""),"",""), 1, 2)"),"36::75")</f>
        <v>36::75</v>
      </c>
      <c r="F35" s="8">
        <f>IFERROR(__xludf.DUMMYFUNCTION("INDEX(SPLIT(E35,""::""), 1, 1)"),36.0)</f>
        <v>36</v>
      </c>
      <c r="G35" s="8">
        <f>IFERROR(__xludf.DUMMYFUNCTION("INDEX(SPLIT(E35,""::""), 1, 2)"),75.0)</f>
        <v>75</v>
      </c>
      <c r="H35" s="8" t="b">
        <f t="shared" si="1"/>
        <v>0</v>
      </c>
      <c r="I35" s="8" t="b">
        <f t="shared" si="2"/>
        <v>1</v>
      </c>
      <c r="J35" s="8" t="b">
        <f t="shared" si="3"/>
        <v>1</v>
      </c>
      <c r="L35" s="8" t="b">
        <f t="shared" si="4"/>
        <v>1</v>
      </c>
    </row>
    <row r="36">
      <c r="A36" s="6" t="s">
        <v>47</v>
      </c>
      <c r="B36" s="7" t="str">
        <f>IFERROR(__xludf.DUMMYFUNCTION("INDEX(SPLIT(SUBSTITUTE(A36, ""-"", ""::""),"",""), 1, 1)"),"4::66")</f>
        <v>4::66</v>
      </c>
      <c r="C36" s="8">
        <f>IFERROR(__xludf.DUMMYFUNCTION("INDEX(SPLIT(B36,""::""), 1, 1)"),4.0)</f>
        <v>4</v>
      </c>
      <c r="D36" s="8">
        <f>IFERROR(__xludf.DUMMYFUNCTION("INDEX(SPLIT(B36,""::""), 1, 2)"),66.0)</f>
        <v>66</v>
      </c>
      <c r="E36" s="9" t="str">
        <f>IFERROR(__xludf.DUMMYFUNCTION("INDEX(SPLIT(SUBSTITUTE(A36, ""-"", ""::""),"",""), 1, 2)"),"66::66")</f>
        <v>66::66</v>
      </c>
      <c r="F36" s="8">
        <f>IFERROR(__xludf.DUMMYFUNCTION("INDEX(SPLIT(E36,""::""), 1, 1)"),66.0)</f>
        <v>66</v>
      </c>
      <c r="G36" s="8">
        <f>IFERROR(__xludf.DUMMYFUNCTION("INDEX(SPLIT(E36,""::""), 1, 2)"),66.0)</f>
        <v>66</v>
      </c>
      <c r="H36" s="8" t="b">
        <f t="shared" si="1"/>
        <v>1</v>
      </c>
      <c r="I36" s="8" t="b">
        <f t="shared" si="2"/>
        <v>0</v>
      </c>
      <c r="J36" s="8" t="b">
        <f t="shared" si="3"/>
        <v>1</v>
      </c>
      <c r="L36" s="8" t="b">
        <f t="shared" si="4"/>
        <v>1</v>
      </c>
    </row>
    <row r="37">
      <c r="A37" s="6" t="s">
        <v>48</v>
      </c>
      <c r="B37" s="7" t="str">
        <f>IFERROR(__xludf.DUMMYFUNCTION("INDEX(SPLIT(SUBSTITUTE(A37, ""-"", ""::""),"",""), 1, 1)"),"6::14")</f>
        <v>6::14</v>
      </c>
      <c r="C37" s="8">
        <f>IFERROR(__xludf.DUMMYFUNCTION("INDEX(SPLIT(B37,""::""), 1, 1)"),6.0)</f>
        <v>6</v>
      </c>
      <c r="D37" s="8">
        <f>IFERROR(__xludf.DUMMYFUNCTION("INDEX(SPLIT(B37,""::""), 1, 2)"),14.0)</f>
        <v>14</v>
      </c>
      <c r="E37" s="9" t="str">
        <f>IFERROR(__xludf.DUMMYFUNCTION("INDEX(SPLIT(SUBSTITUTE(A37, ""-"", ""::""),"",""), 1, 2)"),"6::47")</f>
        <v>6::47</v>
      </c>
      <c r="F37" s="8">
        <f>IFERROR(__xludf.DUMMYFUNCTION("INDEX(SPLIT(E37,""::""), 1, 1)"),6.0)</f>
        <v>6</v>
      </c>
      <c r="G37" s="8">
        <f>IFERROR(__xludf.DUMMYFUNCTION("INDEX(SPLIT(E37,""::""), 1, 2)"),47.0)</f>
        <v>47</v>
      </c>
      <c r="H37" s="8" t="b">
        <f t="shared" si="1"/>
        <v>0</v>
      </c>
      <c r="I37" s="8" t="b">
        <f t="shared" si="2"/>
        <v>1</v>
      </c>
      <c r="J37" s="8" t="b">
        <f t="shared" si="3"/>
        <v>1</v>
      </c>
      <c r="L37" s="8" t="b">
        <f t="shared" si="4"/>
        <v>1</v>
      </c>
    </row>
    <row r="38">
      <c r="A38" s="6" t="s">
        <v>49</v>
      </c>
      <c r="B38" s="7" t="str">
        <f>IFERROR(__xludf.DUMMYFUNCTION("INDEX(SPLIT(SUBSTITUTE(A38, ""-"", ""::""),"",""), 1, 1)"),"17::73")</f>
        <v>17::73</v>
      </c>
      <c r="C38" s="8">
        <f>IFERROR(__xludf.DUMMYFUNCTION("INDEX(SPLIT(B38,""::""), 1, 1)"),17.0)</f>
        <v>17</v>
      </c>
      <c r="D38" s="8">
        <f>IFERROR(__xludf.DUMMYFUNCTION("INDEX(SPLIT(B38,""::""), 1, 2)"),73.0)</f>
        <v>73</v>
      </c>
      <c r="E38" s="9" t="str">
        <f>IFERROR(__xludf.DUMMYFUNCTION("INDEX(SPLIT(SUBSTITUTE(A38, ""-"", ""::""),"",""), 1, 2)"),"41::74")</f>
        <v>41::74</v>
      </c>
      <c r="F38" s="8">
        <f>IFERROR(__xludf.DUMMYFUNCTION("INDEX(SPLIT(E38,""::""), 1, 1)"),41.0)</f>
        <v>41</v>
      </c>
      <c r="G38" s="8">
        <f>IFERROR(__xludf.DUMMYFUNCTION("INDEX(SPLIT(E38,""::""), 1, 2)"),74.0)</f>
        <v>74</v>
      </c>
      <c r="H38" s="8" t="b">
        <f t="shared" si="1"/>
        <v>0</v>
      </c>
      <c r="I38" s="8" t="b">
        <f t="shared" si="2"/>
        <v>0</v>
      </c>
      <c r="J38" s="8" t="b">
        <f t="shared" si="3"/>
        <v>0</v>
      </c>
      <c r="L38" s="8" t="b">
        <f t="shared" si="4"/>
        <v>1</v>
      </c>
    </row>
    <row r="39">
      <c r="A39" s="6" t="s">
        <v>50</v>
      </c>
      <c r="B39" s="7" t="str">
        <f>IFERROR(__xludf.DUMMYFUNCTION("INDEX(SPLIT(SUBSTITUTE(A39, ""-"", ""::""),"",""), 1, 1)"),"79::95")</f>
        <v>79::95</v>
      </c>
      <c r="C39" s="8">
        <f>IFERROR(__xludf.DUMMYFUNCTION("INDEX(SPLIT(B39,""::""), 1, 1)"),79.0)</f>
        <v>79</v>
      </c>
      <c r="D39" s="8">
        <f>IFERROR(__xludf.DUMMYFUNCTION("INDEX(SPLIT(B39,""::""), 1, 2)"),95.0)</f>
        <v>95</v>
      </c>
      <c r="E39" s="9" t="str">
        <f>IFERROR(__xludf.DUMMYFUNCTION("INDEX(SPLIT(SUBSTITUTE(A39, ""-"", ""::""),"",""), 1, 2)"),"20::92")</f>
        <v>20::92</v>
      </c>
      <c r="F39" s="8">
        <f>IFERROR(__xludf.DUMMYFUNCTION("INDEX(SPLIT(E39,""::""), 1, 1)"),20.0)</f>
        <v>20</v>
      </c>
      <c r="G39" s="8">
        <f>IFERROR(__xludf.DUMMYFUNCTION("INDEX(SPLIT(E39,""::""), 1, 2)"),92.0)</f>
        <v>92</v>
      </c>
      <c r="H39" s="8" t="b">
        <f t="shared" si="1"/>
        <v>0</v>
      </c>
      <c r="I39" s="8" t="b">
        <f t="shared" si="2"/>
        <v>0</v>
      </c>
      <c r="J39" s="8" t="b">
        <f t="shared" si="3"/>
        <v>0</v>
      </c>
      <c r="L39" s="8" t="b">
        <f t="shared" si="4"/>
        <v>1</v>
      </c>
    </row>
    <row r="40">
      <c r="A40" s="6" t="s">
        <v>51</v>
      </c>
      <c r="B40" s="7" t="str">
        <f>IFERROR(__xludf.DUMMYFUNCTION("INDEX(SPLIT(SUBSTITUTE(A40, ""-"", ""::""),"",""), 1, 1)"),"63::87")</f>
        <v>63::87</v>
      </c>
      <c r="C40" s="8">
        <f>IFERROR(__xludf.DUMMYFUNCTION("INDEX(SPLIT(B40,""::""), 1, 1)"),63.0)</f>
        <v>63</v>
      </c>
      <c r="D40" s="8">
        <f>IFERROR(__xludf.DUMMYFUNCTION("INDEX(SPLIT(B40,""::""), 1, 2)"),87.0)</f>
        <v>87</v>
      </c>
      <c r="E40" s="9" t="str">
        <f>IFERROR(__xludf.DUMMYFUNCTION("INDEX(SPLIT(SUBSTITUTE(A40, ""-"", ""::""),"",""), 1, 2)"),"54::54")</f>
        <v>54::54</v>
      </c>
      <c r="F40" s="8">
        <f>IFERROR(__xludf.DUMMYFUNCTION("INDEX(SPLIT(E40,""::""), 1, 1)"),54.0)</f>
        <v>54</v>
      </c>
      <c r="G40" s="8">
        <f>IFERROR(__xludf.DUMMYFUNCTION("INDEX(SPLIT(E40,""::""), 1, 2)"),54.0)</f>
        <v>54</v>
      </c>
      <c r="H40" s="8" t="b">
        <f t="shared" si="1"/>
        <v>0</v>
      </c>
      <c r="I40" s="8" t="b">
        <f t="shared" si="2"/>
        <v>0</v>
      </c>
      <c r="J40" s="8" t="b">
        <f t="shared" si="3"/>
        <v>0</v>
      </c>
      <c r="L40" s="8" t="b">
        <f t="shared" si="4"/>
        <v>0</v>
      </c>
    </row>
    <row r="41">
      <c r="A41" s="6" t="s">
        <v>52</v>
      </c>
      <c r="B41" s="7" t="str">
        <f>IFERROR(__xludf.DUMMYFUNCTION("INDEX(SPLIT(SUBSTITUTE(A41, ""-"", ""::""),"",""), 1, 1)"),"72::93")</f>
        <v>72::93</v>
      </c>
      <c r="C41" s="8">
        <f>IFERROR(__xludf.DUMMYFUNCTION("INDEX(SPLIT(B41,""::""), 1, 1)"),72.0)</f>
        <v>72</v>
      </c>
      <c r="D41" s="8">
        <f>IFERROR(__xludf.DUMMYFUNCTION("INDEX(SPLIT(B41,""::""), 1, 2)"),93.0)</f>
        <v>93</v>
      </c>
      <c r="E41" s="9" t="str">
        <f>IFERROR(__xludf.DUMMYFUNCTION("INDEX(SPLIT(SUBSTITUTE(A41, ""-"", ""::""),"",""), 1, 2)"),"24::72")</f>
        <v>24::72</v>
      </c>
      <c r="F41" s="8">
        <f>IFERROR(__xludf.DUMMYFUNCTION("INDEX(SPLIT(E41,""::""), 1, 1)"),24.0)</f>
        <v>24</v>
      </c>
      <c r="G41" s="8">
        <f>IFERROR(__xludf.DUMMYFUNCTION("INDEX(SPLIT(E41,""::""), 1, 2)"),72.0)</f>
        <v>72</v>
      </c>
      <c r="H41" s="8" t="b">
        <f t="shared" si="1"/>
        <v>0</v>
      </c>
      <c r="I41" s="8" t="b">
        <f t="shared" si="2"/>
        <v>0</v>
      </c>
      <c r="J41" s="8" t="b">
        <f t="shared" si="3"/>
        <v>0</v>
      </c>
      <c r="L41" s="8" t="b">
        <f t="shared" si="4"/>
        <v>1</v>
      </c>
    </row>
    <row r="42">
      <c r="A42" s="6" t="s">
        <v>53</v>
      </c>
      <c r="B42" s="7" t="str">
        <f>IFERROR(__xludf.DUMMYFUNCTION("INDEX(SPLIT(SUBSTITUTE(A42, ""-"", ""::""),"",""), 1, 1)"),"2::94")</f>
        <v>2::94</v>
      </c>
      <c r="C42" s="8">
        <f>IFERROR(__xludf.DUMMYFUNCTION("INDEX(SPLIT(B42,""::""), 1, 1)"),2.0)</f>
        <v>2</v>
      </c>
      <c r="D42" s="8">
        <f>IFERROR(__xludf.DUMMYFUNCTION("INDEX(SPLIT(B42,""::""), 1, 2)"),94.0)</f>
        <v>94</v>
      </c>
      <c r="E42" s="9" t="str">
        <f>IFERROR(__xludf.DUMMYFUNCTION("INDEX(SPLIT(SUBSTITUTE(A42, ""-"", ""::""),"",""), 1, 2)"),"3::96")</f>
        <v>3::96</v>
      </c>
      <c r="F42" s="8">
        <f>IFERROR(__xludf.DUMMYFUNCTION("INDEX(SPLIT(E42,""::""), 1, 1)"),3.0)</f>
        <v>3</v>
      </c>
      <c r="G42" s="8">
        <f>IFERROR(__xludf.DUMMYFUNCTION("INDEX(SPLIT(E42,""::""), 1, 2)"),96.0)</f>
        <v>96</v>
      </c>
      <c r="H42" s="8" t="b">
        <f t="shared" si="1"/>
        <v>0</v>
      </c>
      <c r="I42" s="8" t="b">
        <f t="shared" si="2"/>
        <v>0</v>
      </c>
      <c r="J42" s="8" t="b">
        <f t="shared" si="3"/>
        <v>0</v>
      </c>
      <c r="L42" s="8" t="b">
        <f t="shared" si="4"/>
        <v>1</v>
      </c>
    </row>
    <row r="43">
      <c r="A43" s="6" t="s">
        <v>54</v>
      </c>
      <c r="B43" s="7" t="str">
        <f>IFERROR(__xludf.DUMMYFUNCTION("INDEX(SPLIT(SUBSTITUTE(A43, ""-"", ""::""),"",""), 1, 1)"),"9::94")</f>
        <v>9::94</v>
      </c>
      <c r="C43" s="8">
        <f>IFERROR(__xludf.DUMMYFUNCTION("INDEX(SPLIT(B43,""::""), 1, 1)"),9.0)</f>
        <v>9</v>
      </c>
      <c r="D43" s="8">
        <f>IFERROR(__xludf.DUMMYFUNCTION("INDEX(SPLIT(B43,""::""), 1, 2)"),94.0)</f>
        <v>94</v>
      </c>
      <c r="E43" s="9" t="str">
        <f>IFERROR(__xludf.DUMMYFUNCTION("INDEX(SPLIT(SUBSTITUTE(A43, ""-"", ""::""),"",""), 1, 2)"),"8::48")</f>
        <v>8::48</v>
      </c>
      <c r="F43" s="8">
        <f>IFERROR(__xludf.DUMMYFUNCTION("INDEX(SPLIT(E43,""::""), 1, 1)"),8.0)</f>
        <v>8</v>
      </c>
      <c r="G43" s="8">
        <f>IFERROR(__xludf.DUMMYFUNCTION("INDEX(SPLIT(E43,""::""), 1, 2)"),48.0)</f>
        <v>48</v>
      </c>
      <c r="H43" s="8" t="b">
        <f t="shared" si="1"/>
        <v>0</v>
      </c>
      <c r="I43" s="8" t="b">
        <f t="shared" si="2"/>
        <v>0</v>
      </c>
      <c r="J43" s="8" t="b">
        <f t="shared" si="3"/>
        <v>0</v>
      </c>
      <c r="L43" s="8" t="b">
        <f t="shared" si="4"/>
        <v>1</v>
      </c>
    </row>
    <row r="44">
      <c r="A44" s="6" t="s">
        <v>55</v>
      </c>
      <c r="B44" s="7" t="str">
        <f>IFERROR(__xludf.DUMMYFUNCTION("INDEX(SPLIT(SUBSTITUTE(A44, ""-"", ""::""),"",""), 1, 1)"),"17::91")</f>
        <v>17::91</v>
      </c>
      <c r="C44" s="8">
        <f>IFERROR(__xludf.DUMMYFUNCTION("INDEX(SPLIT(B44,""::""), 1, 1)"),17.0)</f>
        <v>17</v>
      </c>
      <c r="D44" s="8">
        <f>IFERROR(__xludf.DUMMYFUNCTION("INDEX(SPLIT(B44,""::""), 1, 2)"),91.0)</f>
        <v>91</v>
      </c>
      <c r="E44" s="9" t="str">
        <f>IFERROR(__xludf.DUMMYFUNCTION("INDEX(SPLIT(SUBSTITUTE(A44, ""-"", ""::""),"",""), 1, 2)"),"16::87")</f>
        <v>16::87</v>
      </c>
      <c r="F44" s="8">
        <f>IFERROR(__xludf.DUMMYFUNCTION("INDEX(SPLIT(E44,""::""), 1, 1)"),16.0)</f>
        <v>16</v>
      </c>
      <c r="G44" s="8">
        <f>IFERROR(__xludf.DUMMYFUNCTION("INDEX(SPLIT(E44,""::""), 1, 2)"),87.0)</f>
        <v>87</v>
      </c>
      <c r="H44" s="8" t="b">
        <f t="shared" si="1"/>
        <v>0</v>
      </c>
      <c r="I44" s="8" t="b">
        <f t="shared" si="2"/>
        <v>0</v>
      </c>
      <c r="J44" s="8" t="b">
        <f t="shared" si="3"/>
        <v>0</v>
      </c>
      <c r="L44" s="8" t="b">
        <f t="shared" si="4"/>
        <v>1</v>
      </c>
    </row>
    <row r="45">
      <c r="A45" s="6" t="s">
        <v>56</v>
      </c>
      <c r="B45" s="7" t="str">
        <f>IFERROR(__xludf.DUMMYFUNCTION("INDEX(SPLIT(SUBSTITUTE(A45, ""-"", ""::""),"",""), 1, 1)"),"3::84")</f>
        <v>3::84</v>
      </c>
      <c r="C45" s="8">
        <f>IFERROR(__xludf.DUMMYFUNCTION("INDEX(SPLIT(B45,""::""), 1, 1)"),3.0)</f>
        <v>3</v>
      </c>
      <c r="D45" s="8">
        <f>IFERROR(__xludf.DUMMYFUNCTION("INDEX(SPLIT(B45,""::""), 1, 2)"),84.0)</f>
        <v>84</v>
      </c>
      <c r="E45" s="9" t="str">
        <f>IFERROR(__xludf.DUMMYFUNCTION("INDEX(SPLIT(SUBSTITUTE(A45, ""-"", ""::""),"",""), 1, 2)"),"9::84")</f>
        <v>9::84</v>
      </c>
      <c r="F45" s="8">
        <f>IFERROR(__xludf.DUMMYFUNCTION("INDEX(SPLIT(E45,""::""), 1, 1)"),9.0)</f>
        <v>9</v>
      </c>
      <c r="G45" s="8">
        <f>IFERROR(__xludf.DUMMYFUNCTION("INDEX(SPLIT(E45,""::""), 1, 2)"),84.0)</f>
        <v>84</v>
      </c>
      <c r="H45" s="8" t="b">
        <f t="shared" si="1"/>
        <v>1</v>
      </c>
      <c r="I45" s="8" t="b">
        <f t="shared" si="2"/>
        <v>0</v>
      </c>
      <c r="J45" s="8" t="b">
        <f t="shared" si="3"/>
        <v>1</v>
      </c>
      <c r="L45" s="8" t="b">
        <f t="shared" si="4"/>
        <v>1</v>
      </c>
    </row>
    <row r="46">
      <c r="A46" s="6" t="s">
        <v>57</v>
      </c>
      <c r="B46" s="7" t="str">
        <f>IFERROR(__xludf.DUMMYFUNCTION("INDEX(SPLIT(SUBSTITUTE(A46, ""-"", ""::""),"",""), 1, 1)"),"44::94")</f>
        <v>44::94</v>
      </c>
      <c r="C46" s="8">
        <f>IFERROR(__xludf.DUMMYFUNCTION("INDEX(SPLIT(B46,""::""), 1, 1)"),44.0)</f>
        <v>44</v>
      </c>
      <c r="D46" s="8">
        <f>IFERROR(__xludf.DUMMYFUNCTION("INDEX(SPLIT(B46,""::""), 1, 2)"),94.0)</f>
        <v>94</v>
      </c>
      <c r="E46" s="9" t="str">
        <f>IFERROR(__xludf.DUMMYFUNCTION("INDEX(SPLIT(SUBSTITUTE(A46, ""-"", ""::""),"",""), 1, 2)"),"92::95")</f>
        <v>92::95</v>
      </c>
      <c r="F46" s="8">
        <f>IFERROR(__xludf.DUMMYFUNCTION("INDEX(SPLIT(E46,""::""), 1, 1)"),92.0)</f>
        <v>92</v>
      </c>
      <c r="G46" s="8">
        <f>IFERROR(__xludf.DUMMYFUNCTION("INDEX(SPLIT(E46,""::""), 1, 2)"),95.0)</f>
        <v>95</v>
      </c>
      <c r="H46" s="8" t="b">
        <f t="shared" si="1"/>
        <v>0</v>
      </c>
      <c r="I46" s="8" t="b">
        <f t="shared" si="2"/>
        <v>0</v>
      </c>
      <c r="J46" s="8" t="b">
        <f t="shared" si="3"/>
        <v>0</v>
      </c>
      <c r="L46" s="8" t="b">
        <f t="shared" si="4"/>
        <v>1</v>
      </c>
    </row>
    <row r="47">
      <c r="A47" s="6" t="s">
        <v>58</v>
      </c>
      <c r="B47" s="7" t="str">
        <f>IFERROR(__xludf.DUMMYFUNCTION("INDEX(SPLIT(SUBSTITUTE(A47, ""-"", ""::""),"",""), 1, 1)"),"55::56")</f>
        <v>55::56</v>
      </c>
      <c r="C47" s="8">
        <f>IFERROR(__xludf.DUMMYFUNCTION("INDEX(SPLIT(B47,""::""), 1, 1)"),55.0)</f>
        <v>55</v>
      </c>
      <c r="D47" s="8">
        <f>IFERROR(__xludf.DUMMYFUNCTION("INDEX(SPLIT(B47,""::""), 1, 2)"),56.0)</f>
        <v>56</v>
      </c>
      <c r="E47" s="9" t="str">
        <f>IFERROR(__xludf.DUMMYFUNCTION("INDEX(SPLIT(SUBSTITUTE(A47, ""-"", ""::""),"",""), 1, 2)"),"56::96")</f>
        <v>56::96</v>
      </c>
      <c r="F47" s="8">
        <f>IFERROR(__xludf.DUMMYFUNCTION("INDEX(SPLIT(E47,""::""), 1, 1)"),56.0)</f>
        <v>56</v>
      </c>
      <c r="G47" s="8">
        <f>IFERROR(__xludf.DUMMYFUNCTION("INDEX(SPLIT(E47,""::""), 1, 2)"),96.0)</f>
        <v>96</v>
      </c>
      <c r="H47" s="8" t="b">
        <f t="shared" si="1"/>
        <v>0</v>
      </c>
      <c r="I47" s="8" t="b">
        <f t="shared" si="2"/>
        <v>0</v>
      </c>
      <c r="J47" s="8" t="b">
        <f t="shared" si="3"/>
        <v>0</v>
      </c>
      <c r="L47" s="8" t="b">
        <f t="shared" si="4"/>
        <v>1</v>
      </c>
    </row>
    <row r="48">
      <c r="A48" s="6" t="s">
        <v>59</v>
      </c>
      <c r="B48" s="7" t="str">
        <f>IFERROR(__xludf.DUMMYFUNCTION("INDEX(SPLIT(SUBSTITUTE(A48, ""-"", ""::""),"",""), 1, 1)"),"65::77")</f>
        <v>65::77</v>
      </c>
      <c r="C48" s="8">
        <f>IFERROR(__xludf.DUMMYFUNCTION("INDEX(SPLIT(B48,""::""), 1, 1)"),65.0)</f>
        <v>65</v>
      </c>
      <c r="D48" s="8">
        <f>IFERROR(__xludf.DUMMYFUNCTION("INDEX(SPLIT(B48,""::""), 1, 2)"),77.0)</f>
        <v>77</v>
      </c>
      <c r="E48" s="9" t="str">
        <f>IFERROR(__xludf.DUMMYFUNCTION("INDEX(SPLIT(SUBSTITUTE(A48, ""-"", ""::""),"",""), 1, 2)"),"66::90")</f>
        <v>66::90</v>
      </c>
      <c r="F48" s="8">
        <f>IFERROR(__xludf.DUMMYFUNCTION("INDEX(SPLIT(E48,""::""), 1, 1)"),66.0)</f>
        <v>66</v>
      </c>
      <c r="G48" s="8">
        <f>IFERROR(__xludf.DUMMYFUNCTION("INDEX(SPLIT(E48,""::""), 1, 2)"),90.0)</f>
        <v>90</v>
      </c>
      <c r="H48" s="8" t="b">
        <f t="shared" si="1"/>
        <v>0</v>
      </c>
      <c r="I48" s="8" t="b">
        <f t="shared" si="2"/>
        <v>0</v>
      </c>
      <c r="J48" s="8" t="b">
        <f t="shared" si="3"/>
        <v>0</v>
      </c>
      <c r="L48" s="8" t="b">
        <f t="shared" si="4"/>
        <v>1</v>
      </c>
    </row>
    <row r="49">
      <c r="A49" s="6" t="s">
        <v>60</v>
      </c>
      <c r="B49" s="7" t="str">
        <f>IFERROR(__xludf.DUMMYFUNCTION("INDEX(SPLIT(SUBSTITUTE(A49, ""-"", ""::""),"",""), 1, 1)"),"7::40")</f>
        <v>7::40</v>
      </c>
      <c r="C49" s="8">
        <f>IFERROR(__xludf.DUMMYFUNCTION("INDEX(SPLIT(B49,""::""), 1, 1)"),7.0)</f>
        <v>7</v>
      </c>
      <c r="D49" s="8">
        <f>IFERROR(__xludf.DUMMYFUNCTION("INDEX(SPLIT(B49,""::""), 1, 2)"),40.0)</f>
        <v>40</v>
      </c>
      <c r="E49" s="9" t="str">
        <f>IFERROR(__xludf.DUMMYFUNCTION("INDEX(SPLIT(SUBSTITUTE(A49, ""-"", ""::""),"",""), 1, 2)"),"7::30")</f>
        <v>7::30</v>
      </c>
      <c r="F49" s="8">
        <f>IFERROR(__xludf.DUMMYFUNCTION("INDEX(SPLIT(E49,""::""), 1, 1)"),7.0)</f>
        <v>7</v>
      </c>
      <c r="G49" s="8">
        <f>IFERROR(__xludf.DUMMYFUNCTION("INDEX(SPLIT(E49,""::""), 1, 2)"),30.0)</f>
        <v>30</v>
      </c>
      <c r="H49" s="8" t="b">
        <f t="shared" si="1"/>
        <v>1</v>
      </c>
      <c r="I49" s="8" t="b">
        <f t="shared" si="2"/>
        <v>0</v>
      </c>
      <c r="J49" s="8" t="b">
        <f t="shared" si="3"/>
        <v>1</v>
      </c>
      <c r="L49" s="8" t="b">
        <f t="shared" si="4"/>
        <v>1</v>
      </c>
    </row>
    <row r="50">
      <c r="A50" s="6" t="s">
        <v>61</v>
      </c>
      <c r="B50" s="7" t="str">
        <f>IFERROR(__xludf.DUMMYFUNCTION("INDEX(SPLIT(SUBSTITUTE(A50, ""-"", ""::""),"",""), 1, 1)"),"20::89")</f>
        <v>20::89</v>
      </c>
      <c r="C50" s="8">
        <f>IFERROR(__xludf.DUMMYFUNCTION("INDEX(SPLIT(B50,""::""), 1, 1)"),20.0)</f>
        <v>20</v>
      </c>
      <c r="D50" s="8">
        <f>IFERROR(__xludf.DUMMYFUNCTION("INDEX(SPLIT(B50,""::""), 1, 2)"),89.0)</f>
        <v>89</v>
      </c>
      <c r="E50" s="9" t="str">
        <f>IFERROR(__xludf.DUMMYFUNCTION("INDEX(SPLIT(SUBSTITUTE(A50, ""-"", ""::""),"",""), 1, 2)"),"89::90")</f>
        <v>89::90</v>
      </c>
      <c r="F50" s="8">
        <f>IFERROR(__xludf.DUMMYFUNCTION("INDEX(SPLIT(E50,""::""), 1, 1)"),89.0)</f>
        <v>89</v>
      </c>
      <c r="G50" s="8">
        <f>IFERROR(__xludf.DUMMYFUNCTION("INDEX(SPLIT(E50,""::""), 1, 2)"),90.0)</f>
        <v>90</v>
      </c>
      <c r="H50" s="8" t="b">
        <f t="shared" si="1"/>
        <v>0</v>
      </c>
      <c r="I50" s="8" t="b">
        <f t="shared" si="2"/>
        <v>0</v>
      </c>
      <c r="J50" s="8" t="b">
        <f t="shared" si="3"/>
        <v>0</v>
      </c>
      <c r="L50" s="8" t="b">
        <f t="shared" si="4"/>
        <v>1</v>
      </c>
    </row>
    <row r="51">
      <c r="A51" s="6" t="s">
        <v>62</v>
      </c>
      <c r="B51" s="7" t="str">
        <f>IFERROR(__xludf.DUMMYFUNCTION("INDEX(SPLIT(SUBSTITUTE(A51, ""-"", ""::""),"",""), 1, 1)"),"14::15")</f>
        <v>14::15</v>
      </c>
      <c r="C51" s="8">
        <f>IFERROR(__xludf.DUMMYFUNCTION("INDEX(SPLIT(B51,""::""), 1, 1)"),14.0)</f>
        <v>14</v>
      </c>
      <c r="D51" s="8">
        <f>IFERROR(__xludf.DUMMYFUNCTION("INDEX(SPLIT(B51,""::""), 1, 2)"),15.0)</f>
        <v>15</v>
      </c>
      <c r="E51" s="9" t="str">
        <f>IFERROR(__xludf.DUMMYFUNCTION("INDEX(SPLIT(SUBSTITUTE(A51, ""-"", ""::""),"",""), 1, 2)"),"17::45")</f>
        <v>17::45</v>
      </c>
      <c r="F51" s="8">
        <f>IFERROR(__xludf.DUMMYFUNCTION("INDEX(SPLIT(E51,""::""), 1, 1)"),17.0)</f>
        <v>17</v>
      </c>
      <c r="G51" s="8">
        <f>IFERROR(__xludf.DUMMYFUNCTION("INDEX(SPLIT(E51,""::""), 1, 2)"),45.0)</f>
        <v>45</v>
      </c>
      <c r="H51" s="8" t="b">
        <f t="shared" si="1"/>
        <v>0</v>
      </c>
      <c r="I51" s="8" t="b">
        <f t="shared" si="2"/>
        <v>0</v>
      </c>
      <c r="J51" s="8" t="b">
        <f t="shared" si="3"/>
        <v>0</v>
      </c>
      <c r="L51" s="8" t="b">
        <f t="shared" si="4"/>
        <v>0</v>
      </c>
    </row>
    <row r="52">
      <c r="A52" s="6" t="s">
        <v>63</v>
      </c>
      <c r="B52" s="7" t="str">
        <f>IFERROR(__xludf.DUMMYFUNCTION("INDEX(SPLIT(SUBSTITUTE(A52, ""-"", ""::""),"",""), 1, 1)"),"1::70")</f>
        <v>1::70</v>
      </c>
      <c r="C52" s="8">
        <f>IFERROR(__xludf.DUMMYFUNCTION("INDEX(SPLIT(B52,""::""), 1, 1)"),1.0)</f>
        <v>1</v>
      </c>
      <c r="D52" s="8">
        <f>IFERROR(__xludf.DUMMYFUNCTION("INDEX(SPLIT(B52,""::""), 1, 2)"),70.0)</f>
        <v>70</v>
      </c>
      <c r="E52" s="9" t="str">
        <f>IFERROR(__xludf.DUMMYFUNCTION("INDEX(SPLIT(SUBSTITUTE(A52, ""-"", ""::""),"",""), 1, 2)"),"50::50")</f>
        <v>50::50</v>
      </c>
      <c r="F52" s="8">
        <f>IFERROR(__xludf.DUMMYFUNCTION("INDEX(SPLIT(E52,""::""), 1, 1)"),50.0)</f>
        <v>50</v>
      </c>
      <c r="G52" s="8">
        <f>IFERROR(__xludf.DUMMYFUNCTION("INDEX(SPLIT(E52,""::""), 1, 2)"),50.0)</f>
        <v>50</v>
      </c>
      <c r="H52" s="8" t="b">
        <f t="shared" si="1"/>
        <v>1</v>
      </c>
      <c r="I52" s="8" t="b">
        <f t="shared" si="2"/>
        <v>0</v>
      </c>
      <c r="J52" s="8" t="b">
        <f t="shared" si="3"/>
        <v>1</v>
      </c>
      <c r="L52" s="8" t="b">
        <f t="shared" si="4"/>
        <v>1</v>
      </c>
    </row>
    <row r="53">
      <c r="A53" s="6" t="s">
        <v>64</v>
      </c>
      <c r="B53" s="7" t="str">
        <f>IFERROR(__xludf.DUMMYFUNCTION("INDEX(SPLIT(SUBSTITUTE(A53, ""-"", ""::""),"",""), 1, 1)"),"28::92")</f>
        <v>28::92</v>
      </c>
      <c r="C53" s="8">
        <f>IFERROR(__xludf.DUMMYFUNCTION("INDEX(SPLIT(B53,""::""), 1, 1)"),28.0)</f>
        <v>28</v>
      </c>
      <c r="D53" s="8">
        <f>IFERROR(__xludf.DUMMYFUNCTION("INDEX(SPLIT(B53,""::""), 1, 2)"),92.0)</f>
        <v>92</v>
      </c>
      <c r="E53" s="9" t="str">
        <f>IFERROR(__xludf.DUMMYFUNCTION("INDEX(SPLIT(SUBSTITUTE(A53, ""-"", ""::""),"",""), 1, 2)"),"91::92")</f>
        <v>91::92</v>
      </c>
      <c r="F53" s="8">
        <f>IFERROR(__xludf.DUMMYFUNCTION("INDEX(SPLIT(E53,""::""), 1, 1)"),91.0)</f>
        <v>91</v>
      </c>
      <c r="G53" s="8">
        <f>IFERROR(__xludf.DUMMYFUNCTION("INDEX(SPLIT(E53,""::""), 1, 2)"),92.0)</f>
        <v>92</v>
      </c>
      <c r="H53" s="8" t="b">
        <f t="shared" si="1"/>
        <v>1</v>
      </c>
      <c r="I53" s="8" t="b">
        <f t="shared" si="2"/>
        <v>0</v>
      </c>
      <c r="J53" s="8" t="b">
        <f t="shared" si="3"/>
        <v>1</v>
      </c>
      <c r="L53" s="8" t="b">
        <f t="shared" si="4"/>
        <v>1</v>
      </c>
    </row>
    <row r="54">
      <c r="A54" s="6" t="s">
        <v>65</v>
      </c>
      <c r="B54" s="7" t="str">
        <f>IFERROR(__xludf.DUMMYFUNCTION("INDEX(SPLIT(SUBSTITUTE(A54, ""-"", ""::""),"",""), 1, 1)"),"5::7")</f>
        <v>5::7</v>
      </c>
      <c r="C54" s="8">
        <f>IFERROR(__xludf.DUMMYFUNCTION("INDEX(SPLIT(B54,""::""), 1, 1)"),5.0)</f>
        <v>5</v>
      </c>
      <c r="D54" s="8">
        <f>IFERROR(__xludf.DUMMYFUNCTION("INDEX(SPLIT(B54,""::""), 1, 2)"),7.0)</f>
        <v>7</v>
      </c>
      <c r="E54" s="9" t="str">
        <f>IFERROR(__xludf.DUMMYFUNCTION("INDEX(SPLIT(SUBSTITUTE(A54, ""-"", ""::""),"",""), 1, 2)"),"6::57")</f>
        <v>6::57</v>
      </c>
      <c r="F54" s="8">
        <f>IFERROR(__xludf.DUMMYFUNCTION("INDEX(SPLIT(E54,""::""), 1, 1)"),6.0)</f>
        <v>6</v>
      </c>
      <c r="G54" s="8">
        <f>IFERROR(__xludf.DUMMYFUNCTION("INDEX(SPLIT(E54,""::""), 1, 2)"),57.0)</f>
        <v>57</v>
      </c>
      <c r="H54" s="8" t="b">
        <f t="shared" si="1"/>
        <v>0</v>
      </c>
      <c r="I54" s="8" t="b">
        <f t="shared" si="2"/>
        <v>0</v>
      </c>
      <c r="J54" s="8" t="b">
        <f t="shared" si="3"/>
        <v>0</v>
      </c>
      <c r="L54" s="8" t="b">
        <f t="shared" si="4"/>
        <v>1</v>
      </c>
    </row>
    <row r="55">
      <c r="A55" s="6" t="s">
        <v>66</v>
      </c>
      <c r="B55" s="7" t="str">
        <f>IFERROR(__xludf.DUMMYFUNCTION("INDEX(SPLIT(SUBSTITUTE(A55, ""-"", ""::""),"",""), 1, 1)"),"32::50")</f>
        <v>32::50</v>
      </c>
      <c r="C55" s="8">
        <f>IFERROR(__xludf.DUMMYFUNCTION("INDEX(SPLIT(B55,""::""), 1, 1)"),32.0)</f>
        <v>32</v>
      </c>
      <c r="D55" s="8">
        <f>IFERROR(__xludf.DUMMYFUNCTION("INDEX(SPLIT(B55,""::""), 1, 2)"),50.0)</f>
        <v>50</v>
      </c>
      <c r="E55" s="9" t="str">
        <f>IFERROR(__xludf.DUMMYFUNCTION("INDEX(SPLIT(SUBSTITUTE(A55, ""-"", ""::""),"",""), 1, 2)"),"36::67")</f>
        <v>36::67</v>
      </c>
      <c r="F55" s="8">
        <f>IFERROR(__xludf.DUMMYFUNCTION("INDEX(SPLIT(E55,""::""), 1, 1)"),36.0)</f>
        <v>36</v>
      </c>
      <c r="G55" s="8">
        <f>IFERROR(__xludf.DUMMYFUNCTION("INDEX(SPLIT(E55,""::""), 1, 2)"),67.0)</f>
        <v>67</v>
      </c>
      <c r="H55" s="8" t="b">
        <f t="shared" si="1"/>
        <v>0</v>
      </c>
      <c r="I55" s="8" t="b">
        <f t="shared" si="2"/>
        <v>0</v>
      </c>
      <c r="J55" s="8" t="b">
        <f t="shared" si="3"/>
        <v>0</v>
      </c>
      <c r="L55" s="8" t="b">
        <f t="shared" si="4"/>
        <v>1</v>
      </c>
    </row>
    <row r="56">
      <c r="A56" s="6" t="s">
        <v>67</v>
      </c>
      <c r="B56" s="7" t="str">
        <f>IFERROR(__xludf.DUMMYFUNCTION("INDEX(SPLIT(SUBSTITUTE(A56, ""-"", ""::""),"",""), 1, 1)"),"81::82")</f>
        <v>81::82</v>
      </c>
      <c r="C56" s="8">
        <f>IFERROR(__xludf.DUMMYFUNCTION("INDEX(SPLIT(B56,""::""), 1, 1)"),81.0)</f>
        <v>81</v>
      </c>
      <c r="D56" s="8">
        <f>IFERROR(__xludf.DUMMYFUNCTION("INDEX(SPLIT(B56,""::""), 1, 2)"),82.0)</f>
        <v>82</v>
      </c>
      <c r="E56" s="9" t="str">
        <f>IFERROR(__xludf.DUMMYFUNCTION("INDEX(SPLIT(SUBSTITUTE(A56, ""-"", ""::""),"",""), 1, 2)"),"80::82")</f>
        <v>80::82</v>
      </c>
      <c r="F56" s="8">
        <f>IFERROR(__xludf.DUMMYFUNCTION("INDEX(SPLIT(E56,""::""), 1, 1)"),80.0)</f>
        <v>80</v>
      </c>
      <c r="G56" s="8">
        <f>IFERROR(__xludf.DUMMYFUNCTION("INDEX(SPLIT(E56,""::""), 1, 2)"),82.0)</f>
        <v>82</v>
      </c>
      <c r="H56" s="8" t="b">
        <f t="shared" si="1"/>
        <v>0</v>
      </c>
      <c r="I56" s="8" t="b">
        <f t="shared" si="2"/>
        <v>1</v>
      </c>
      <c r="J56" s="8" t="b">
        <f t="shared" si="3"/>
        <v>1</v>
      </c>
      <c r="L56" s="8" t="b">
        <f t="shared" si="4"/>
        <v>1</v>
      </c>
    </row>
    <row r="57">
      <c r="A57" s="6" t="s">
        <v>68</v>
      </c>
      <c r="B57" s="7" t="str">
        <f>IFERROR(__xludf.DUMMYFUNCTION("INDEX(SPLIT(SUBSTITUTE(A57, ""-"", ""::""),"",""), 1, 1)"),"58::89")</f>
        <v>58::89</v>
      </c>
      <c r="C57" s="8">
        <f>IFERROR(__xludf.DUMMYFUNCTION("INDEX(SPLIT(B57,""::""), 1, 1)"),58.0)</f>
        <v>58</v>
      </c>
      <c r="D57" s="8">
        <f>IFERROR(__xludf.DUMMYFUNCTION("INDEX(SPLIT(B57,""::""), 1, 2)"),89.0)</f>
        <v>89</v>
      </c>
      <c r="E57" s="9" t="str">
        <f>IFERROR(__xludf.DUMMYFUNCTION("INDEX(SPLIT(SUBSTITUTE(A57, ""-"", ""::""),"",""), 1, 2)"),"13::59")</f>
        <v>13::59</v>
      </c>
      <c r="F57" s="8">
        <f>IFERROR(__xludf.DUMMYFUNCTION("INDEX(SPLIT(E57,""::""), 1, 1)"),13.0)</f>
        <v>13</v>
      </c>
      <c r="G57" s="8">
        <f>IFERROR(__xludf.DUMMYFUNCTION("INDEX(SPLIT(E57,""::""), 1, 2)"),59.0)</f>
        <v>59</v>
      </c>
      <c r="H57" s="8" t="b">
        <f t="shared" si="1"/>
        <v>0</v>
      </c>
      <c r="I57" s="8" t="b">
        <f t="shared" si="2"/>
        <v>0</v>
      </c>
      <c r="J57" s="8" t="b">
        <f t="shared" si="3"/>
        <v>0</v>
      </c>
      <c r="L57" s="8" t="b">
        <f t="shared" si="4"/>
        <v>1</v>
      </c>
    </row>
    <row r="58">
      <c r="A58" s="6" t="s">
        <v>69</v>
      </c>
      <c r="B58" s="7" t="str">
        <f>IFERROR(__xludf.DUMMYFUNCTION("INDEX(SPLIT(SUBSTITUTE(A58, ""-"", ""::""),"",""), 1, 1)"),"64::90")</f>
        <v>64::90</v>
      </c>
      <c r="C58" s="8">
        <f>IFERROR(__xludf.DUMMYFUNCTION("INDEX(SPLIT(B58,""::""), 1, 1)"),64.0)</f>
        <v>64</v>
      </c>
      <c r="D58" s="8">
        <f>IFERROR(__xludf.DUMMYFUNCTION("INDEX(SPLIT(B58,""::""), 1, 2)"),90.0)</f>
        <v>90</v>
      </c>
      <c r="E58" s="9" t="str">
        <f>IFERROR(__xludf.DUMMYFUNCTION("INDEX(SPLIT(SUBSTITUTE(A58, ""-"", ""::""),"",""), 1, 2)"),"1::65")</f>
        <v>1::65</v>
      </c>
      <c r="F58" s="8">
        <f>IFERROR(__xludf.DUMMYFUNCTION("INDEX(SPLIT(E58,""::""), 1, 1)"),1.0)</f>
        <v>1</v>
      </c>
      <c r="G58" s="8">
        <f>IFERROR(__xludf.DUMMYFUNCTION("INDEX(SPLIT(E58,""::""), 1, 2)"),65.0)</f>
        <v>65</v>
      </c>
      <c r="H58" s="8" t="b">
        <f t="shared" si="1"/>
        <v>0</v>
      </c>
      <c r="I58" s="8" t="b">
        <f t="shared" si="2"/>
        <v>0</v>
      </c>
      <c r="J58" s="8" t="b">
        <f t="shared" si="3"/>
        <v>0</v>
      </c>
      <c r="L58" s="8" t="b">
        <f t="shared" si="4"/>
        <v>1</v>
      </c>
    </row>
    <row r="59">
      <c r="A59" s="6" t="s">
        <v>70</v>
      </c>
      <c r="B59" s="7" t="str">
        <f>IFERROR(__xludf.DUMMYFUNCTION("INDEX(SPLIT(SUBSTITUTE(A59, ""-"", ""::""),"",""), 1, 1)"),"29::96")</f>
        <v>29::96</v>
      </c>
      <c r="C59" s="8">
        <f>IFERROR(__xludf.DUMMYFUNCTION("INDEX(SPLIT(B59,""::""), 1, 1)"),29.0)</f>
        <v>29</v>
      </c>
      <c r="D59" s="8">
        <f>IFERROR(__xludf.DUMMYFUNCTION("INDEX(SPLIT(B59,""::""), 1, 2)"),96.0)</f>
        <v>96</v>
      </c>
      <c r="E59" s="9" t="str">
        <f>IFERROR(__xludf.DUMMYFUNCTION("INDEX(SPLIT(SUBSTITUTE(A59, ""-"", ""::""),"",""), 1, 2)"),"28::29")</f>
        <v>28::29</v>
      </c>
      <c r="F59" s="8">
        <f>IFERROR(__xludf.DUMMYFUNCTION("INDEX(SPLIT(E59,""::""), 1, 1)"),28.0)</f>
        <v>28</v>
      </c>
      <c r="G59" s="8">
        <f>IFERROR(__xludf.DUMMYFUNCTION("INDEX(SPLIT(E59,""::""), 1, 2)"),29.0)</f>
        <v>29</v>
      </c>
      <c r="H59" s="8" t="b">
        <f t="shared" si="1"/>
        <v>0</v>
      </c>
      <c r="I59" s="8" t="b">
        <f t="shared" si="2"/>
        <v>0</v>
      </c>
      <c r="J59" s="8" t="b">
        <f t="shared" si="3"/>
        <v>0</v>
      </c>
      <c r="L59" s="8" t="b">
        <f t="shared" si="4"/>
        <v>1</v>
      </c>
    </row>
    <row r="60">
      <c r="A60" s="6" t="s">
        <v>71</v>
      </c>
      <c r="B60" s="7" t="str">
        <f>IFERROR(__xludf.DUMMYFUNCTION("INDEX(SPLIT(SUBSTITUTE(A60, ""-"", ""::""),"",""), 1, 1)"),"83::83")</f>
        <v>83::83</v>
      </c>
      <c r="C60" s="8">
        <f>IFERROR(__xludf.DUMMYFUNCTION("INDEX(SPLIT(B60,""::""), 1, 1)"),83.0)</f>
        <v>83</v>
      </c>
      <c r="D60" s="8">
        <f>IFERROR(__xludf.DUMMYFUNCTION("INDEX(SPLIT(B60,""::""), 1, 2)"),83.0)</f>
        <v>83</v>
      </c>
      <c r="E60" s="9" t="str">
        <f>IFERROR(__xludf.DUMMYFUNCTION("INDEX(SPLIT(SUBSTITUTE(A60, ""-"", ""::""),"",""), 1, 2)"),"16::83")</f>
        <v>16::83</v>
      </c>
      <c r="F60" s="8">
        <f>IFERROR(__xludf.DUMMYFUNCTION("INDEX(SPLIT(E60,""::""), 1, 1)"),16.0)</f>
        <v>16</v>
      </c>
      <c r="G60" s="8">
        <f>IFERROR(__xludf.DUMMYFUNCTION("INDEX(SPLIT(E60,""::""), 1, 2)"),83.0)</f>
        <v>83</v>
      </c>
      <c r="H60" s="8" t="b">
        <f t="shared" si="1"/>
        <v>0</v>
      </c>
      <c r="I60" s="8" t="b">
        <f t="shared" si="2"/>
        <v>1</v>
      </c>
      <c r="J60" s="8" t="b">
        <f t="shared" si="3"/>
        <v>1</v>
      </c>
      <c r="L60" s="8" t="b">
        <f t="shared" si="4"/>
        <v>1</v>
      </c>
    </row>
    <row r="61">
      <c r="A61" s="6" t="s">
        <v>72</v>
      </c>
      <c r="B61" s="7" t="str">
        <f>IFERROR(__xludf.DUMMYFUNCTION("INDEX(SPLIT(SUBSTITUTE(A61, ""-"", ""::""),"",""), 1, 1)"),"14::84")</f>
        <v>14::84</v>
      </c>
      <c r="C61" s="8">
        <f>IFERROR(__xludf.DUMMYFUNCTION("INDEX(SPLIT(B61,""::""), 1, 1)"),14.0)</f>
        <v>14</v>
      </c>
      <c r="D61" s="8">
        <f>IFERROR(__xludf.DUMMYFUNCTION("INDEX(SPLIT(B61,""::""), 1, 2)"),84.0)</f>
        <v>84</v>
      </c>
      <c r="E61" s="9" t="str">
        <f>IFERROR(__xludf.DUMMYFUNCTION("INDEX(SPLIT(SUBSTITUTE(A61, ""-"", ""::""),"",""), 1, 2)"),"85::85")</f>
        <v>85::85</v>
      </c>
      <c r="F61" s="8">
        <f>IFERROR(__xludf.DUMMYFUNCTION("INDEX(SPLIT(E61,""::""), 1, 1)"),85.0)</f>
        <v>85</v>
      </c>
      <c r="G61" s="8">
        <f>IFERROR(__xludf.DUMMYFUNCTION("INDEX(SPLIT(E61,""::""), 1, 2)"),85.0)</f>
        <v>85</v>
      </c>
      <c r="H61" s="8" t="b">
        <f t="shared" si="1"/>
        <v>0</v>
      </c>
      <c r="I61" s="8" t="b">
        <f t="shared" si="2"/>
        <v>0</v>
      </c>
      <c r="J61" s="8" t="b">
        <f t="shared" si="3"/>
        <v>0</v>
      </c>
      <c r="L61" s="8" t="b">
        <f t="shared" si="4"/>
        <v>0</v>
      </c>
    </row>
    <row r="62">
      <c r="A62" s="6" t="s">
        <v>73</v>
      </c>
      <c r="B62" s="7" t="str">
        <f>IFERROR(__xludf.DUMMYFUNCTION("INDEX(SPLIT(SUBSTITUTE(A62, ""-"", ""::""),"",""), 1, 1)"),"14::67")</f>
        <v>14::67</v>
      </c>
      <c r="C62" s="8">
        <f>IFERROR(__xludf.DUMMYFUNCTION("INDEX(SPLIT(B62,""::""), 1, 1)"),14.0)</f>
        <v>14</v>
      </c>
      <c r="D62" s="8">
        <f>IFERROR(__xludf.DUMMYFUNCTION("INDEX(SPLIT(B62,""::""), 1, 2)"),67.0)</f>
        <v>67</v>
      </c>
      <c r="E62" s="9" t="str">
        <f>IFERROR(__xludf.DUMMYFUNCTION("INDEX(SPLIT(SUBSTITUTE(A62, ""-"", ""::""),"",""), 1, 2)"),"14::68")</f>
        <v>14::68</v>
      </c>
      <c r="F62" s="8">
        <f>IFERROR(__xludf.DUMMYFUNCTION("INDEX(SPLIT(E62,""::""), 1, 1)"),14.0)</f>
        <v>14</v>
      </c>
      <c r="G62" s="8">
        <f>IFERROR(__xludf.DUMMYFUNCTION("INDEX(SPLIT(E62,""::""), 1, 2)"),68.0)</f>
        <v>68</v>
      </c>
      <c r="H62" s="8" t="b">
        <f t="shared" si="1"/>
        <v>0</v>
      </c>
      <c r="I62" s="8" t="b">
        <f t="shared" si="2"/>
        <v>1</v>
      </c>
      <c r="J62" s="8" t="b">
        <f t="shared" si="3"/>
        <v>1</v>
      </c>
      <c r="L62" s="8" t="b">
        <f t="shared" si="4"/>
        <v>1</v>
      </c>
    </row>
    <row r="63">
      <c r="A63" s="6" t="s">
        <v>74</v>
      </c>
      <c r="B63" s="7" t="str">
        <f>IFERROR(__xludf.DUMMYFUNCTION("INDEX(SPLIT(SUBSTITUTE(A63, ""-"", ""::""),"",""), 1, 1)"),"41::58")</f>
        <v>41::58</v>
      </c>
      <c r="C63" s="8">
        <f>IFERROR(__xludf.DUMMYFUNCTION("INDEX(SPLIT(B63,""::""), 1, 1)"),41.0)</f>
        <v>41</v>
      </c>
      <c r="D63" s="8">
        <f>IFERROR(__xludf.DUMMYFUNCTION("INDEX(SPLIT(B63,""::""), 1, 2)"),58.0)</f>
        <v>58</v>
      </c>
      <c r="E63" s="9" t="str">
        <f>IFERROR(__xludf.DUMMYFUNCTION("INDEX(SPLIT(SUBSTITUTE(A63, ""-"", ""::""),"",""), 1, 2)"),"40::42")</f>
        <v>40::42</v>
      </c>
      <c r="F63" s="8">
        <f>IFERROR(__xludf.DUMMYFUNCTION("INDEX(SPLIT(E63,""::""), 1, 1)"),40.0)</f>
        <v>40</v>
      </c>
      <c r="G63" s="8">
        <f>IFERROR(__xludf.DUMMYFUNCTION("INDEX(SPLIT(E63,""::""), 1, 2)"),42.0)</f>
        <v>42</v>
      </c>
      <c r="H63" s="8" t="b">
        <f t="shared" si="1"/>
        <v>0</v>
      </c>
      <c r="I63" s="8" t="b">
        <f t="shared" si="2"/>
        <v>0</v>
      </c>
      <c r="J63" s="8" t="b">
        <f t="shared" si="3"/>
        <v>0</v>
      </c>
      <c r="L63" s="8" t="b">
        <f t="shared" si="4"/>
        <v>1</v>
      </c>
    </row>
    <row r="64">
      <c r="A64" s="6" t="s">
        <v>75</v>
      </c>
      <c r="B64" s="7" t="str">
        <f>IFERROR(__xludf.DUMMYFUNCTION("INDEX(SPLIT(SUBSTITUTE(A64, ""-"", ""::""),"",""), 1, 1)"),"18::49")</f>
        <v>18::49</v>
      </c>
      <c r="C64" s="8">
        <f>IFERROR(__xludf.DUMMYFUNCTION("INDEX(SPLIT(B64,""::""), 1, 1)"),18.0)</f>
        <v>18</v>
      </c>
      <c r="D64" s="8">
        <f>IFERROR(__xludf.DUMMYFUNCTION("INDEX(SPLIT(B64,""::""), 1, 2)"),49.0)</f>
        <v>49</v>
      </c>
      <c r="E64" s="9" t="str">
        <f>IFERROR(__xludf.DUMMYFUNCTION("INDEX(SPLIT(SUBSTITUTE(A64, ""-"", ""::""),"",""), 1, 2)"),"19::48")</f>
        <v>19::48</v>
      </c>
      <c r="F64" s="8">
        <f>IFERROR(__xludf.DUMMYFUNCTION("INDEX(SPLIT(E64,""::""), 1, 1)"),19.0)</f>
        <v>19</v>
      </c>
      <c r="G64" s="8">
        <f>IFERROR(__xludf.DUMMYFUNCTION("INDEX(SPLIT(E64,""::""), 1, 2)"),48.0)</f>
        <v>48</v>
      </c>
      <c r="H64" s="8" t="b">
        <f t="shared" si="1"/>
        <v>1</v>
      </c>
      <c r="I64" s="8" t="b">
        <f t="shared" si="2"/>
        <v>0</v>
      </c>
      <c r="J64" s="8" t="b">
        <f t="shared" si="3"/>
        <v>1</v>
      </c>
      <c r="L64" s="8" t="b">
        <f t="shared" si="4"/>
        <v>1</v>
      </c>
    </row>
    <row r="65">
      <c r="A65" s="6" t="s">
        <v>76</v>
      </c>
      <c r="B65" s="7" t="str">
        <f>IFERROR(__xludf.DUMMYFUNCTION("INDEX(SPLIT(SUBSTITUTE(A65, ""-"", ""::""),"",""), 1, 1)"),"66::85")</f>
        <v>66::85</v>
      </c>
      <c r="C65" s="8">
        <f>IFERROR(__xludf.DUMMYFUNCTION("INDEX(SPLIT(B65,""::""), 1, 1)"),66.0)</f>
        <v>66</v>
      </c>
      <c r="D65" s="8">
        <f>IFERROR(__xludf.DUMMYFUNCTION("INDEX(SPLIT(B65,""::""), 1, 2)"),85.0)</f>
        <v>85</v>
      </c>
      <c r="E65" s="9" t="str">
        <f>IFERROR(__xludf.DUMMYFUNCTION("INDEX(SPLIT(SUBSTITUTE(A65, ""-"", ""::""),"",""), 1, 2)"),"26::72")</f>
        <v>26::72</v>
      </c>
      <c r="F65" s="8">
        <f>IFERROR(__xludf.DUMMYFUNCTION("INDEX(SPLIT(E65,""::""), 1, 1)"),26.0)</f>
        <v>26</v>
      </c>
      <c r="G65" s="8">
        <f>IFERROR(__xludf.DUMMYFUNCTION("INDEX(SPLIT(E65,""::""), 1, 2)"),72.0)</f>
        <v>72</v>
      </c>
      <c r="H65" s="8" t="b">
        <f t="shared" si="1"/>
        <v>0</v>
      </c>
      <c r="I65" s="8" t="b">
        <f t="shared" si="2"/>
        <v>0</v>
      </c>
      <c r="J65" s="8" t="b">
        <f t="shared" si="3"/>
        <v>0</v>
      </c>
      <c r="L65" s="8" t="b">
        <f t="shared" si="4"/>
        <v>1</v>
      </c>
    </row>
    <row r="66">
      <c r="A66" s="6" t="s">
        <v>77</v>
      </c>
      <c r="B66" s="7" t="str">
        <f>IFERROR(__xludf.DUMMYFUNCTION("INDEX(SPLIT(SUBSTITUTE(A66, ""-"", ""::""),"",""), 1, 1)"),"5::89")</f>
        <v>5::89</v>
      </c>
      <c r="C66" s="8">
        <f>IFERROR(__xludf.DUMMYFUNCTION("INDEX(SPLIT(B66,""::""), 1, 1)"),5.0)</f>
        <v>5</v>
      </c>
      <c r="D66" s="8">
        <f>IFERROR(__xludf.DUMMYFUNCTION("INDEX(SPLIT(B66,""::""), 1, 2)"),89.0)</f>
        <v>89</v>
      </c>
      <c r="E66" s="9" t="str">
        <f>IFERROR(__xludf.DUMMYFUNCTION("INDEX(SPLIT(SUBSTITUTE(A66, ""-"", ""::""),"",""), 1, 2)"),"88::90")</f>
        <v>88::90</v>
      </c>
      <c r="F66" s="8">
        <f>IFERROR(__xludf.DUMMYFUNCTION("INDEX(SPLIT(E66,""::""), 1, 1)"),88.0)</f>
        <v>88</v>
      </c>
      <c r="G66" s="8">
        <f>IFERROR(__xludf.DUMMYFUNCTION("INDEX(SPLIT(E66,""::""), 1, 2)"),90.0)</f>
        <v>90</v>
      </c>
      <c r="H66" s="8" t="b">
        <f t="shared" si="1"/>
        <v>0</v>
      </c>
      <c r="I66" s="8" t="b">
        <f t="shared" si="2"/>
        <v>0</v>
      </c>
      <c r="J66" s="8" t="b">
        <f t="shared" si="3"/>
        <v>0</v>
      </c>
      <c r="L66" s="8" t="b">
        <f t="shared" si="4"/>
        <v>1</v>
      </c>
    </row>
    <row r="67">
      <c r="A67" s="6" t="s">
        <v>78</v>
      </c>
      <c r="B67" s="7" t="str">
        <f>IFERROR(__xludf.DUMMYFUNCTION("INDEX(SPLIT(SUBSTITUTE(A67, ""-"", ""::""),"",""), 1, 1)"),"5::97")</f>
        <v>5::97</v>
      </c>
      <c r="C67" s="8">
        <f>IFERROR(__xludf.DUMMYFUNCTION("INDEX(SPLIT(B67,""::""), 1, 1)"),5.0)</f>
        <v>5</v>
      </c>
      <c r="D67" s="8">
        <f>IFERROR(__xludf.DUMMYFUNCTION("INDEX(SPLIT(B67,""::""), 1, 2)"),97.0)</f>
        <v>97</v>
      </c>
      <c r="E67" s="9" t="str">
        <f>IFERROR(__xludf.DUMMYFUNCTION("INDEX(SPLIT(SUBSTITUTE(A67, ""-"", ""::""),"",""), 1, 2)"),"5::6")</f>
        <v>5::6</v>
      </c>
      <c r="F67" s="8">
        <f>IFERROR(__xludf.DUMMYFUNCTION("INDEX(SPLIT(E67,""::""), 1, 1)"),5.0)</f>
        <v>5</v>
      </c>
      <c r="G67" s="8">
        <f>IFERROR(__xludf.DUMMYFUNCTION("INDEX(SPLIT(E67,""::""), 1, 2)"),6.0)</f>
        <v>6</v>
      </c>
      <c r="H67" s="8" t="b">
        <f t="shared" si="1"/>
        <v>1</v>
      </c>
      <c r="I67" s="8" t="b">
        <f t="shared" si="2"/>
        <v>0</v>
      </c>
      <c r="J67" s="8" t="b">
        <f t="shared" si="3"/>
        <v>1</v>
      </c>
      <c r="L67" s="8" t="b">
        <f t="shared" si="4"/>
        <v>1</v>
      </c>
    </row>
    <row r="68">
      <c r="A68" s="6" t="s">
        <v>79</v>
      </c>
      <c r="B68" s="7" t="str">
        <f>IFERROR(__xludf.DUMMYFUNCTION("INDEX(SPLIT(SUBSTITUTE(A68, ""-"", ""::""),"",""), 1, 1)"),"14::87")</f>
        <v>14::87</v>
      </c>
      <c r="C68" s="8">
        <f>IFERROR(__xludf.DUMMYFUNCTION("INDEX(SPLIT(B68,""::""), 1, 1)"),14.0)</f>
        <v>14</v>
      </c>
      <c r="D68" s="8">
        <f>IFERROR(__xludf.DUMMYFUNCTION("INDEX(SPLIT(B68,""::""), 1, 2)"),87.0)</f>
        <v>87</v>
      </c>
      <c r="E68" s="9" t="str">
        <f>IFERROR(__xludf.DUMMYFUNCTION("INDEX(SPLIT(SUBSTITUTE(A68, ""-"", ""::""),"",""), 1, 2)"),"14::14")</f>
        <v>14::14</v>
      </c>
      <c r="F68" s="8">
        <f>IFERROR(__xludf.DUMMYFUNCTION("INDEX(SPLIT(E68,""::""), 1, 1)"),14.0)</f>
        <v>14</v>
      </c>
      <c r="G68" s="8">
        <f>IFERROR(__xludf.DUMMYFUNCTION("INDEX(SPLIT(E68,""::""), 1, 2)"),14.0)</f>
        <v>14</v>
      </c>
      <c r="H68" s="8" t="b">
        <f t="shared" si="1"/>
        <v>1</v>
      </c>
      <c r="I68" s="8" t="b">
        <f t="shared" si="2"/>
        <v>0</v>
      </c>
      <c r="J68" s="8" t="b">
        <f t="shared" si="3"/>
        <v>1</v>
      </c>
      <c r="L68" s="8" t="b">
        <f t="shared" si="4"/>
        <v>1</v>
      </c>
    </row>
    <row r="69">
      <c r="A69" s="6" t="s">
        <v>80</v>
      </c>
      <c r="B69" s="7" t="str">
        <f>IFERROR(__xludf.DUMMYFUNCTION("INDEX(SPLIT(SUBSTITUTE(A69, ""-"", ""::""),"",""), 1, 1)"),"26::76")</f>
        <v>26::76</v>
      </c>
      <c r="C69" s="8">
        <f>IFERROR(__xludf.DUMMYFUNCTION("INDEX(SPLIT(B69,""::""), 1, 1)"),26.0)</f>
        <v>26</v>
      </c>
      <c r="D69" s="8">
        <f>IFERROR(__xludf.DUMMYFUNCTION("INDEX(SPLIT(B69,""::""), 1, 2)"),76.0)</f>
        <v>76</v>
      </c>
      <c r="E69" s="9" t="str">
        <f>IFERROR(__xludf.DUMMYFUNCTION("INDEX(SPLIT(SUBSTITUTE(A69, ""-"", ""::""),"",""), 1, 2)"),"47::92")</f>
        <v>47::92</v>
      </c>
      <c r="F69" s="8">
        <f>IFERROR(__xludf.DUMMYFUNCTION("INDEX(SPLIT(E69,""::""), 1, 1)"),47.0)</f>
        <v>47</v>
      </c>
      <c r="G69" s="8">
        <f>IFERROR(__xludf.DUMMYFUNCTION("INDEX(SPLIT(E69,""::""), 1, 2)"),92.0)</f>
        <v>92</v>
      </c>
      <c r="H69" s="8" t="b">
        <f t="shared" si="1"/>
        <v>0</v>
      </c>
      <c r="I69" s="8" t="b">
        <f t="shared" si="2"/>
        <v>0</v>
      </c>
      <c r="J69" s="8" t="b">
        <f t="shared" si="3"/>
        <v>0</v>
      </c>
      <c r="L69" s="8" t="b">
        <f t="shared" si="4"/>
        <v>1</v>
      </c>
    </row>
    <row r="70">
      <c r="A70" s="6" t="s">
        <v>81</v>
      </c>
      <c r="B70" s="7" t="str">
        <f>IFERROR(__xludf.DUMMYFUNCTION("INDEX(SPLIT(SUBSTITUTE(A70, ""-"", ""::""),"",""), 1, 1)"),"17::97")</f>
        <v>17::97</v>
      </c>
      <c r="C70" s="8">
        <f>IFERROR(__xludf.DUMMYFUNCTION("INDEX(SPLIT(B70,""::""), 1, 1)"),17.0)</f>
        <v>17</v>
      </c>
      <c r="D70" s="8">
        <f>IFERROR(__xludf.DUMMYFUNCTION("INDEX(SPLIT(B70,""::""), 1, 2)"),97.0)</f>
        <v>97</v>
      </c>
      <c r="E70" s="9" t="str">
        <f>IFERROR(__xludf.DUMMYFUNCTION("INDEX(SPLIT(SUBSTITUTE(A70, ""-"", ""::""),"",""), 1, 2)"),"73::99")</f>
        <v>73::99</v>
      </c>
      <c r="F70" s="8">
        <f>IFERROR(__xludf.DUMMYFUNCTION("INDEX(SPLIT(E70,""::""), 1, 1)"),73.0)</f>
        <v>73</v>
      </c>
      <c r="G70" s="8">
        <f>IFERROR(__xludf.DUMMYFUNCTION("INDEX(SPLIT(E70,""::""), 1, 2)"),99.0)</f>
        <v>99</v>
      </c>
      <c r="H70" s="8" t="b">
        <f t="shared" si="1"/>
        <v>0</v>
      </c>
      <c r="I70" s="8" t="b">
        <f t="shared" si="2"/>
        <v>0</v>
      </c>
      <c r="J70" s="8" t="b">
        <f t="shared" si="3"/>
        <v>0</v>
      </c>
      <c r="L70" s="8" t="b">
        <f t="shared" si="4"/>
        <v>1</v>
      </c>
    </row>
    <row r="71">
      <c r="A71" s="6" t="s">
        <v>82</v>
      </c>
      <c r="B71" s="7" t="str">
        <f>IFERROR(__xludf.DUMMYFUNCTION("INDEX(SPLIT(SUBSTITUTE(A71, ""-"", ""::""),"",""), 1, 1)"),"28::88")</f>
        <v>28::88</v>
      </c>
      <c r="C71" s="8">
        <f>IFERROR(__xludf.DUMMYFUNCTION("INDEX(SPLIT(B71,""::""), 1, 1)"),28.0)</f>
        <v>28</v>
      </c>
      <c r="D71" s="8">
        <f>IFERROR(__xludf.DUMMYFUNCTION("INDEX(SPLIT(B71,""::""), 1, 2)"),88.0)</f>
        <v>88</v>
      </c>
      <c r="E71" s="9" t="str">
        <f>IFERROR(__xludf.DUMMYFUNCTION("INDEX(SPLIT(SUBSTITUTE(A71, ""-"", ""::""),"",""), 1, 2)"),"27::28")</f>
        <v>27::28</v>
      </c>
      <c r="F71" s="8">
        <f>IFERROR(__xludf.DUMMYFUNCTION("INDEX(SPLIT(E71,""::""), 1, 1)"),27.0)</f>
        <v>27</v>
      </c>
      <c r="G71" s="8">
        <f>IFERROR(__xludf.DUMMYFUNCTION("INDEX(SPLIT(E71,""::""), 1, 2)"),28.0)</f>
        <v>28</v>
      </c>
      <c r="H71" s="8" t="b">
        <f t="shared" si="1"/>
        <v>0</v>
      </c>
      <c r="I71" s="8" t="b">
        <f t="shared" si="2"/>
        <v>0</v>
      </c>
      <c r="J71" s="8" t="b">
        <f t="shared" si="3"/>
        <v>0</v>
      </c>
      <c r="L71" s="8" t="b">
        <f t="shared" si="4"/>
        <v>1</v>
      </c>
    </row>
    <row r="72">
      <c r="A72" s="6" t="s">
        <v>83</v>
      </c>
      <c r="B72" s="7" t="str">
        <f>IFERROR(__xludf.DUMMYFUNCTION("INDEX(SPLIT(SUBSTITUTE(A72, ""-"", ""::""),"",""), 1, 1)"),"2::4")</f>
        <v>2::4</v>
      </c>
      <c r="C72" s="8">
        <f>IFERROR(__xludf.DUMMYFUNCTION("INDEX(SPLIT(B72,""::""), 1, 1)"),2.0)</f>
        <v>2</v>
      </c>
      <c r="D72" s="8">
        <f>IFERROR(__xludf.DUMMYFUNCTION("INDEX(SPLIT(B72,""::""), 1, 2)"),4.0)</f>
        <v>4</v>
      </c>
      <c r="E72" s="9" t="str">
        <f>IFERROR(__xludf.DUMMYFUNCTION("INDEX(SPLIT(SUBSTITUTE(A72, ""-"", ""::""),"",""), 1, 2)"),"3::54")</f>
        <v>3::54</v>
      </c>
      <c r="F72" s="8">
        <f>IFERROR(__xludf.DUMMYFUNCTION("INDEX(SPLIT(E72,""::""), 1, 1)"),3.0)</f>
        <v>3</v>
      </c>
      <c r="G72" s="8">
        <f>IFERROR(__xludf.DUMMYFUNCTION("INDEX(SPLIT(E72,""::""), 1, 2)"),54.0)</f>
        <v>54</v>
      </c>
      <c r="H72" s="8" t="b">
        <f t="shared" si="1"/>
        <v>0</v>
      </c>
      <c r="I72" s="8" t="b">
        <f t="shared" si="2"/>
        <v>0</v>
      </c>
      <c r="J72" s="8" t="b">
        <f t="shared" si="3"/>
        <v>0</v>
      </c>
      <c r="L72" s="8" t="b">
        <f t="shared" si="4"/>
        <v>1</v>
      </c>
    </row>
    <row r="73">
      <c r="A73" s="6" t="s">
        <v>84</v>
      </c>
      <c r="B73" s="7" t="str">
        <f>IFERROR(__xludf.DUMMYFUNCTION("INDEX(SPLIT(SUBSTITUTE(A73, ""-"", ""::""),"",""), 1, 1)"),"3::98")</f>
        <v>3::98</v>
      </c>
      <c r="C73" s="8">
        <f>IFERROR(__xludf.DUMMYFUNCTION("INDEX(SPLIT(B73,""::""), 1, 1)"),3.0)</f>
        <v>3</v>
      </c>
      <c r="D73" s="8">
        <f>IFERROR(__xludf.DUMMYFUNCTION("INDEX(SPLIT(B73,""::""), 1, 2)"),98.0)</f>
        <v>98</v>
      </c>
      <c r="E73" s="9" t="str">
        <f>IFERROR(__xludf.DUMMYFUNCTION("INDEX(SPLIT(SUBSTITUTE(A73, ""-"", ""::""),"",""), 1, 2)"),"16::16")</f>
        <v>16::16</v>
      </c>
      <c r="F73" s="8">
        <f>IFERROR(__xludf.DUMMYFUNCTION("INDEX(SPLIT(E73,""::""), 1, 1)"),16.0)</f>
        <v>16</v>
      </c>
      <c r="G73" s="8">
        <f>IFERROR(__xludf.DUMMYFUNCTION("INDEX(SPLIT(E73,""::""), 1, 2)"),16.0)</f>
        <v>16</v>
      </c>
      <c r="H73" s="8" t="b">
        <f t="shared" si="1"/>
        <v>1</v>
      </c>
      <c r="I73" s="8" t="b">
        <f t="shared" si="2"/>
        <v>0</v>
      </c>
      <c r="J73" s="8" t="b">
        <f t="shared" si="3"/>
        <v>1</v>
      </c>
      <c r="L73" s="8" t="b">
        <f t="shared" si="4"/>
        <v>1</v>
      </c>
    </row>
    <row r="74">
      <c r="A74" s="6" t="s">
        <v>85</v>
      </c>
      <c r="B74" s="7" t="str">
        <f>IFERROR(__xludf.DUMMYFUNCTION("INDEX(SPLIT(SUBSTITUTE(A74, ""-"", ""::""),"",""), 1, 1)"),"61::62")</f>
        <v>61::62</v>
      </c>
      <c r="C74" s="8">
        <f>IFERROR(__xludf.DUMMYFUNCTION("INDEX(SPLIT(B74,""::""), 1, 1)"),61.0)</f>
        <v>61</v>
      </c>
      <c r="D74" s="8">
        <f>IFERROR(__xludf.DUMMYFUNCTION("INDEX(SPLIT(B74,""::""), 1, 2)"),62.0)</f>
        <v>62</v>
      </c>
      <c r="E74" s="9" t="str">
        <f>IFERROR(__xludf.DUMMYFUNCTION("INDEX(SPLIT(SUBSTITUTE(A74, ""-"", ""::""),"",""), 1, 2)"),"52::62")</f>
        <v>52::62</v>
      </c>
      <c r="F74" s="8">
        <f>IFERROR(__xludf.DUMMYFUNCTION("INDEX(SPLIT(E74,""::""), 1, 1)"),52.0)</f>
        <v>52</v>
      </c>
      <c r="G74" s="8">
        <f>IFERROR(__xludf.DUMMYFUNCTION("INDEX(SPLIT(E74,""::""), 1, 2)"),62.0)</f>
        <v>62</v>
      </c>
      <c r="H74" s="8" t="b">
        <f t="shared" si="1"/>
        <v>0</v>
      </c>
      <c r="I74" s="8" t="b">
        <f t="shared" si="2"/>
        <v>1</v>
      </c>
      <c r="J74" s="8" t="b">
        <f t="shared" si="3"/>
        <v>1</v>
      </c>
      <c r="L74" s="8" t="b">
        <f t="shared" si="4"/>
        <v>1</v>
      </c>
    </row>
    <row r="75">
      <c r="A75" s="6" t="s">
        <v>86</v>
      </c>
      <c r="B75" s="7" t="str">
        <f>IFERROR(__xludf.DUMMYFUNCTION("INDEX(SPLIT(SUBSTITUTE(A75, ""-"", ""::""),"",""), 1, 1)"),"22::53")</f>
        <v>22::53</v>
      </c>
      <c r="C75" s="8">
        <f>IFERROR(__xludf.DUMMYFUNCTION("INDEX(SPLIT(B75,""::""), 1, 1)"),22.0)</f>
        <v>22</v>
      </c>
      <c r="D75" s="8">
        <f>IFERROR(__xludf.DUMMYFUNCTION("INDEX(SPLIT(B75,""::""), 1, 2)"),53.0)</f>
        <v>53</v>
      </c>
      <c r="E75" s="9" t="str">
        <f>IFERROR(__xludf.DUMMYFUNCTION("INDEX(SPLIT(SUBSTITUTE(A75, ""-"", ""::""),"",""), 1, 2)"),"21::22")</f>
        <v>21::22</v>
      </c>
      <c r="F75" s="8">
        <f>IFERROR(__xludf.DUMMYFUNCTION("INDEX(SPLIT(E75,""::""), 1, 1)"),21.0)</f>
        <v>21</v>
      </c>
      <c r="G75" s="8">
        <f>IFERROR(__xludf.DUMMYFUNCTION("INDEX(SPLIT(E75,""::""), 1, 2)"),22.0)</f>
        <v>22</v>
      </c>
      <c r="H75" s="8" t="b">
        <f t="shared" si="1"/>
        <v>0</v>
      </c>
      <c r="I75" s="8" t="b">
        <f t="shared" si="2"/>
        <v>0</v>
      </c>
      <c r="J75" s="8" t="b">
        <f t="shared" si="3"/>
        <v>0</v>
      </c>
      <c r="L75" s="8" t="b">
        <f t="shared" si="4"/>
        <v>1</v>
      </c>
    </row>
    <row r="76">
      <c r="A76" s="6" t="s">
        <v>87</v>
      </c>
      <c r="B76" s="7" t="str">
        <f>IFERROR(__xludf.DUMMYFUNCTION("INDEX(SPLIT(SUBSTITUTE(A76, ""-"", ""::""),"",""), 1, 1)"),"8::81")</f>
        <v>8::81</v>
      </c>
      <c r="C76" s="8">
        <f>IFERROR(__xludf.DUMMYFUNCTION("INDEX(SPLIT(B76,""::""), 1, 1)"),8.0)</f>
        <v>8</v>
      </c>
      <c r="D76" s="8">
        <f>IFERROR(__xludf.DUMMYFUNCTION("INDEX(SPLIT(B76,""::""), 1, 2)"),81.0)</f>
        <v>81</v>
      </c>
      <c r="E76" s="9" t="str">
        <f>IFERROR(__xludf.DUMMYFUNCTION("INDEX(SPLIT(SUBSTITUTE(A76, ""-"", ""::""),"",""), 1, 2)"),"15::30")</f>
        <v>15::30</v>
      </c>
      <c r="F76" s="8">
        <f>IFERROR(__xludf.DUMMYFUNCTION("INDEX(SPLIT(E76,""::""), 1, 1)"),15.0)</f>
        <v>15</v>
      </c>
      <c r="G76" s="8">
        <f>IFERROR(__xludf.DUMMYFUNCTION("INDEX(SPLIT(E76,""::""), 1, 2)"),30.0)</f>
        <v>30</v>
      </c>
      <c r="H76" s="8" t="b">
        <f t="shared" si="1"/>
        <v>1</v>
      </c>
      <c r="I76" s="8" t="b">
        <f t="shared" si="2"/>
        <v>0</v>
      </c>
      <c r="J76" s="8" t="b">
        <f t="shared" si="3"/>
        <v>1</v>
      </c>
      <c r="L76" s="8" t="b">
        <f t="shared" si="4"/>
        <v>1</v>
      </c>
    </row>
    <row r="77">
      <c r="A77" s="6" t="s">
        <v>88</v>
      </c>
      <c r="B77" s="7" t="str">
        <f>IFERROR(__xludf.DUMMYFUNCTION("INDEX(SPLIT(SUBSTITUTE(A77, ""-"", ""::""),"",""), 1, 1)"),"5::75")</f>
        <v>5::75</v>
      </c>
      <c r="C77" s="8">
        <f>IFERROR(__xludf.DUMMYFUNCTION("INDEX(SPLIT(B77,""::""), 1, 1)"),5.0)</f>
        <v>5</v>
      </c>
      <c r="D77" s="8">
        <f>IFERROR(__xludf.DUMMYFUNCTION("INDEX(SPLIT(B77,""::""), 1, 2)"),75.0)</f>
        <v>75</v>
      </c>
      <c r="E77" s="9" t="str">
        <f>IFERROR(__xludf.DUMMYFUNCTION("INDEX(SPLIT(SUBSTITUTE(A77, ""-"", ""::""),"",""), 1, 2)"),"4::74")</f>
        <v>4::74</v>
      </c>
      <c r="F77" s="8">
        <f>IFERROR(__xludf.DUMMYFUNCTION("INDEX(SPLIT(E77,""::""), 1, 1)"),4.0)</f>
        <v>4</v>
      </c>
      <c r="G77" s="8">
        <f>IFERROR(__xludf.DUMMYFUNCTION("INDEX(SPLIT(E77,""::""), 1, 2)"),74.0)</f>
        <v>74</v>
      </c>
      <c r="H77" s="8" t="b">
        <f t="shared" si="1"/>
        <v>0</v>
      </c>
      <c r="I77" s="8" t="b">
        <f t="shared" si="2"/>
        <v>0</v>
      </c>
      <c r="J77" s="8" t="b">
        <f t="shared" si="3"/>
        <v>0</v>
      </c>
      <c r="L77" s="8" t="b">
        <f t="shared" si="4"/>
        <v>1</v>
      </c>
    </row>
    <row r="78">
      <c r="A78" s="6" t="s">
        <v>89</v>
      </c>
      <c r="B78" s="7" t="str">
        <f>IFERROR(__xludf.DUMMYFUNCTION("INDEX(SPLIT(SUBSTITUTE(A78, ""-"", ""::""),"",""), 1, 1)"),"43::96")</f>
        <v>43::96</v>
      </c>
      <c r="C78" s="8">
        <f>IFERROR(__xludf.DUMMYFUNCTION("INDEX(SPLIT(B78,""::""), 1, 1)"),43.0)</f>
        <v>43</v>
      </c>
      <c r="D78" s="8">
        <f>IFERROR(__xludf.DUMMYFUNCTION("INDEX(SPLIT(B78,""::""), 1, 2)"),96.0)</f>
        <v>96</v>
      </c>
      <c r="E78" s="9" t="str">
        <f>IFERROR(__xludf.DUMMYFUNCTION("INDEX(SPLIT(SUBSTITUTE(A78, ""-"", ""::""),"",""), 1, 2)"),"95::96")</f>
        <v>95::96</v>
      </c>
      <c r="F78" s="8">
        <f>IFERROR(__xludf.DUMMYFUNCTION("INDEX(SPLIT(E78,""::""), 1, 1)"),95.0)</f>
        <v>95</v>
      </c>
      <c r="G78" s="8">
        <f>IFERROR(__xludf.DUMMYFUNCTION("INDEX(SPLIT(E78,""::""), 1, 2)"),96.0)</f>
        <v>96</v>
      </c>
      <c r="H78" s="8" t="b">
        <f t="shared" si="1"/>
        <v>1</v>
      </c>
      <c r="I78" s="8" t="b">
        <f t="shared" si="2"/>
        <v>0</v>
      </c>
      <c r="J78" s="8" t="b">
        <f t="shared" si="3"/>
        <v>1</v>
      </c>
      <c r="L78" s="8" t="b">
        <f t="shared" si="4"/>
        <v>1</v>
      </c>
    </row>
    <row r="79">
      <c r="A79" s="6" t="s">
        <v>90</v>
      </c>
      <c r="B79" s="7" t="str">
        <f>IFERROR(__xludf.DUMMYFUNCTION("INDEX(SPLIT(SUBSTITUTE(A79, ""-"", ""::""),"",""), 1, 1)"),"39::41")</f>
        <v>39::41</v>
      </c>
      <c r="C79" s="8">
        <f>IFERROR(__xludf.DUMMYFUNCTION("INDEX(SPLIT(B79,""::""), 1, 1)"),39.0)</f>
        <v>39</v>
      </c>
      <c r="D79" s="8">
        <f>IFERROR(__xludf.DUMMYFUNCTION("INDEX(SPLIT(B79,""::""), 1, 2)"),41.0)</f>
        <v>41</v>
      </c>
      <c r="E79" s="9" t="str">
        <f>IFERROR(__xludf.DUMMYFUNCTION("INDEX(SPLIT(SUBSTITUTE(A79, ""-"", ""::""),"",""), 1, 2)"),"41::90")</f>
        <v>41::90</v>
      </c>
      <c r="F79" s="8">
        <f>IFERROR(__xludf.DUMMYFUNCTION("INDEX(SPLIT(E79,""::""), 1, 1)"),41.0)</f>
        <v>41</v>
      </c>
      <c r="G79" s="8">
        <f>IFERROR(__xludf.DUMMYFUNCTION("INDEX(SPLIT(E79,""::""), 1, 2)"),90.0)</f>
        <v>90</v>
      </c>
      <c r="H79" s="8" t="b">
        <f t="shared" si="1"/>
        <v>0</v>
      </c>
      <c r="I79" s="8" t="b">
        <f t="shared" si="2"/>
        <v>0</v>
      </c>
      <c r="J79" s="8" t="b">
        <f t="shared" si="3"/>
        <v>0</v>
      </c>
      <c r="L79" s="8" t="b">
        <f t="shared" si="4"/>
        <v>1</v>
      </c>
    </row>
    <row r="80">
      <c r="A80" s="6" t="s">
        <v>91</v>
      </c>
      <c r="B80" s="7" t="str">
        <f>IFERROR(__xludf.DUMMYFUNCTION("INDEX(SPLIT(SUBSTITUTE(A80, ""-"", ""::""),"",""), 1, 1)"),"33::49")</f>
        <v>33::49</v>
      </c>
      <c r="C80" s="8">
        <f>IFERROR(__xludf.DUMMYFUNCTION("INDEX(SPLIT(B80,""::""), 1, 1)"),33.0)</f>
        <v>33</v>
      </c>
      <c r="D80" s="8">
        <f>IFERROR(__xludf.DUMMYFUNCTION("INDEX(SPLIT(B80,""::""), 1, 2)"),49.0)</f>
        <v>49</v>
      </c>
      <c r="E80" s="9" t="str">
        <f>IFERROR(__xludf.DUMMYFUNCTION("INDEX(SPLIT(SUBSTITUTE(A80, ""-"", ""::""),"",""), 1, 2)"),"33::50")</f>
        <v>33::50</v>
      </c>
      <c r="F80" s="8">
        <f>IFERROR(__xludf.DUMMYFUNCTION("INDEX(SPLIT(E80,""::""), 1, 1)"),33.0)</f>
        <v>33</v>
      </c>
      <c r="G80" s="8">
        <f>IFERROR(__xludf.DUMMYFUNCTION("INDEX(SPLIT(E80,""::""), 1, 2)"),50.0)</f>
        <v>50</v>
      </c>
      <c r="H80" s="8" t="b">
        <f t="shared" si="1"/>
        <v>0</v>
      </c>
      <c r="I80" s="8" t="b">
        <f t="shared" si="2"/>
        <v>1</v>
      </c>
      <c r="J80" s="8" t="b">
        <f t="shared" si="3"/>
        <v>1</v>
      </c>
      <c r="L80" s="8" t="b">
        <f t="shared" si="4"/>
        <v>1</v>
      </c>
    </row>
    <row r="81">
      <c r="A81" s="6" t="s">
        <v>92</v>
      </c>
      <c r="B81" s="7" t="str">
        <f>IFERROR(__xludf.DUMMYFUNCTION("INDEX(SPLIT(SUBSTITUTE(A81, ""-"", ""::""),"",""), 1, 1)"),"10::12")</f>
        <v>10::12</v>
      </c>
      <c r="C81" s="8">
        <f>IFERROR(__xludf.DUMMYFUNCTION("INDEX(SPLIT(B81,""::""), 1, 1)"),10.0)</f>
        <v>10</v>
      </c>
      <c r="D81" s="8">
        <f>IFERROR(__xludf.DUMMYFUNCTION("INDEX(SPLIT(B81,""::""), 1, 2)"),12.0)</f>
        <v>12</v>
      </c>
      <c r="E81" s="9" t="str">
        <f>IFERROR(__xludf.DUMMYFUNCTION("INDEX(SPLIT(SUBSTITUTE(A81, ""-"", ""::""),"",""), 1, 2)"),"11::81")</f>
        <v>11::81</v>
      </c>
      <c r="F81" s="8">
        <f>IFERROR(__xludf.DUMMYFUNCTION("INDEX(SPLIT(E81,""::""), 1, 1)"),11.0)</f>
        <v>11</v>
      </c>
      <c r="G81" s="8">
        <f>IFERROR(__xludf.DUMMYFUNCTION("INDEX(SPLIT(E81,""::""), 1, 2)"),81.0)</f>
        <v>81</v>
      </c>
      <c r="H81" s="8" t="b">
        <f t="shared" si="1"/>
        <v>0</v>
      </c>
      <c r="I81" s="8" t="b">
        <f t="shared" si="2"/>
        <v>0</v>
      </c>
      <c r="J81" s="8" t="b">
        <f t="shared" si="3"/>
        <v>0</v>
      </c>
      <c r="L81" s="8" t="b">
        <f t="shared" si="4"/>
        <v>1</v>
      </c>
    </row>
    <row r="82">
      <c r="A82" s="6" t="s">
        <v>93</v>
      </c>
      <c r="B82" s="7" t="str">
        <f>IFERROR(__xludf.DUMMYFUNCTION("INDEX(SPLIT(SUBSTITUTE(A82, ""-"", ""::""),"",""), 1, 1)"),"63::64")</f>
        <v>63::64</v>
      </c>
      <c r="C82" s="8">
        <f>IFERROR(__xludf.DUMMYFUNCTION("INDEX(SPLIT(B82,""::""), 1, 1)"),63.0)</f>
        <v>63</v>
      </c>
      <c r="D82" s="8">
        <f>IFERROR(__xludf.DUMMYFUNCTION("INDEX(SPLIT(B82,""::""), 1, 2)"),64.0)</f>
        <v>64</v>
      </c>
      <c r="E82" s="9" t="str">
        <f>IFERROR(__xludf.DUMMYFUNCTION("INDEX(SPLIT(SUBSTITUTE(A82, ""-"", ""::""),"",""), 1, 2)"),"63::70")</f>
        <v>63::70</v>
      </c>
      <c r="F82" s="8">
        <f>IFERROR(__xludf.DUMMYFUNCTION("INDEX(SPLIT(E82,""::""), 1, 1)"),63.0)</f>
        <v>63</v>
      </c>
      <c r="G82" s="8">
        <f>IFERROR(__xludf.DUMMYFUNCTION("INDEX(SPLIT(E82,""::""), 1, 2)"),70.0)</f>
        <v>70</v>
      </c>
      <c r="H82" s="8" t="b">
        <f t="shared" si="1"/>
        <v>0</v>
      </c>
      <c r="I82" s="8" t="b">
        <f t="shared" si="2"/>
        <v>1</v>
      </c>
      <c r="J82" s="8" t="b">
        <f t="shared" si="3"/>
        <v>1</v>
      </c>
      <c r="L82" s="8" t="b">
        <f t="shared" si="4"/>
        <v>1</v>
      </c>
    </row>
    <row r="83">
      <c r="A83" s="6" t="s">
        <v>94</v>
      </c>
      <c r="B83" s="7" t="str">
        <f>IFERROR(__xludf.DUMMYFUNCTION("INDEX(SPLIT(SUBSTITUTE(A83, ""-"", ""::""),"",""), 1, 1)"),"10::55")</f>
        <v>10::55</v>
      </c>
      <c r="C83" s="8">
        <f>IFERROR(__xludf.DUMMYFUNCTION("INDEX(SPLIT(B83,""::""), 1, 1)"),10.0)</f>
        <v>10</v>
      </c>
      <c r="D83" s="8">
        <f>IFERROR(__xludf.DUMMYFUNCTION("INDEX(SPLIT(B83,""::""), 1, 2)"),55.0)</f>
        <v>55</v>
      </c>
      <c r="E83" s="9" t="str">
        <f>IFERROR(__xludf.DUMMYFUNCTION("INDEX(SPLIT(SUBSTITUTE(A83, ""-"", ""::""),"",""), 1, 2)"),"10::91")</f>
        <v>10::91</v>
      </c>
      <c r="F83" s="8">
        <f>IFERROR(__xludf.DUMMYFUNCTION("INDEX(SPLIT(E83,""::""), 1, 1)"),10.0)</f>
        <v>10</v>
      </c>
      <c r="G83" s="8">
        <f>IFERROR(__xludf.DUMMYFUNCTION("INDEX(SPLIT(E83,""::""), 1, 2)"),91.0)</f>
        <v>91</v>
      </c>
      <c r="H83" s="8" t="b">
        <f t="shared" si="1"/>
        <v>0</v>
      </c>
      <c r="I83" s="8" t="b">
        <f t="shared" si="2"/>
        <v>1</v>
      </c>
      <c r="J83" s="8" t="b">
        <f t="shared" si="3"/>
        <v>1</v>
      </c>
      <c r="L83" s="8" t="b">
        <f t="shared" si="4"/>
        <v>1</v>
      </c>
    </row>
    <row r="84">
      <c r="A84" s="6" t="s">
        <v>95</v>
      </c>
      <c r="B84" s="7" t="str">
        <f>IFERROR(__xludf.DUMMYFUNCTION("INDEX(SPLIT(SUBSTITUTE(A84, ""-"", ""::""),"",""), 1, 1)"),"9::32")</f>
        <v>9::32</v>
      </c>
      <c r="C84" s="8">
        <f>IFERROR(__xludf.DUMMYFUNCTION("INDEX(SPLIT(B84,""::""), 1, 1)"),9.0)</f>
        <v>9</v>
      </c>
      <c r="D84" s="8">
        <f>IFERROR(__xludf.DUMMYFUNCTION("INDEX(SPLIT(B84,""::""), 1, 2)"),32.0)</f>
        <v>32</v>
      </c>
      <c r="E84" s="9" t="str">
        <f>IFERROR(__xludf.DUMMYFUNCTION("INDEX(SPLIT(SUBSTITUTE(A84, ""-"", ""::""),"",""), 1, 2)"),"8::8")</f>
        <v>8::8</v>
      </c>
      <c r="F84" s="8">
        <f>IFERROR(__xludf.DUMMYFUNCTION("INDEX(SPLIT(E84,""::""), 1, 1)"),8.0)</f>
        <v>8</v>
      </c>
      <c r="G84" s="8">
        <f>IFERROR(__xludf.DUMMYFUNCTION("INDEX(SPLIT(E84,""::""), 1, 2)"),8.0)</f>
        <v>8</v>
      </c>
      <c r="H84" s="8" t="b">
        <f t="shared" si="1"/>
        <v>0</v>
      </c>
      <c r="I84" s="8" t="b">
        <f t="shared" si="2"/>
        <v>0</v>
      </c>
      <c r="J84" s="8" t="b">
        <f t="shared" si="3"/>
        <v>0</v>
      </c>
      <c r="L84" s="8" t="b">
        <f t="shared" si="4"/>
        <v>0</v>
      </c>
    </row>
    <row r="85">
      <c r="A85" s="6" t="s">
        <v>96</v>
      </c>
      <c r="B85" s="7" t="str">
        <f>IFERROR(__xludf.DUMMYFUNCTION("INDEX(SPLIT(SUBSTITUTE(A85, ""-"", ""::""),"",""), 1, 1)"),"60::61")</f>
        <v>60::61</v>
      </c>
      <c r="C85" s="8">
        <f>IFERROR(__xludf.DUMMYFUNCTION("INDEX(SPLIT(B85,""::""), 1, 1)"),60.0)</f>
        <v>60</v>
      </c>
      <c r="D85" s="8">
        <f>IFERROR(__xludf.DUMMYFUNCTION("INDEX(SPLIT(B85,""::""), 1, 2)"),61.0)</f>
        <v>61</v>
      </c>
      <c r="E85" s="9" t="str">
        <f>IFERROR(__xludf.DUMMYFUNCTION("INDEX(SPLIT(SUBSTITUTE(A85, ""-"", ""::""),"",""), 1, 2)"),"60::77")</f>
        <v>60::77</v>
      </c>
      <c r="F85" s="8">
        <f>IFERROR(__xludf.DUMMYFUNCTION("INDEX(SPLIT(E85,""::""), 1, 1)"),60.0)</f>
        <v>60</v>
      </c>
      <c r="G85" s="8">
        <f>IFERROR(__xludf.DUMMYFUNCTION("INDEX(SPLIT(E85,""::""), 1, 2)"),77.0)</f>
        <v>77</v>
      </c>
      <c r="H85" s="8" t="b">
        <f t="shared" si="1"/>
        <v>0</v>
      </c>
      <c r="I85" s="8" t="b">
        <f t="shared" si="2"/>
        <v>1</v>
      </c>
      <c r="J85" s="8" t="b">
        <f t="shared" si="3"/>
        <v>1</v>
      </c>
      <c r="L85" s="8" t="b">
        <f t="shared" si="4"/>
        <v>1</v>
      </c>
    </row>
    <row r="86">
      <c r="A86" s="6" t="s">
        <v>97</v>
      </c>
      <c r="B86" s="7" t="str">
        <f>IFERROR(__xludf.DUMMYFUNCTION("INDEX(SPLIT(SUBSTITUTE(A86, ""-"", ""::""),"",""), 1, 1)"),"10::11")</f>
        <v>10::11</v>
      </c>
      <c r="C86" s="8">
        <f>IFERROR(__xludf.DUMMYFUNCTION("INDEX(SPLIT(B86,""::""), 1, 1)"),10.0)</f>
        <v>10</v>
      </c>
      <c r="D86" s="8">
        <f>IFERROR(__xludf.DUMMYFUNCTION("INDEX(SPLIT(B86,""::""), 1, 2)"),11.0)</f>
        <v>11</v>
      </c>
      <c r="E86" s="9" t="str">
        <f>IFERROR(__xludf.DUMMYFUNCTION("INDEX(SPLIT(SUBSTITUTE(A86, ""-"", ""::""),"",""), 1, 2)"),"10::69")</f>
        <v>10::69</v>
      </c>
      <c r="F86" s="8">
        <f>IFERROR(__xludf.DUMMYFUNCTION("INDEX(SPLIT(E86,""::""), 1, 1)"),10.0)</f>
        <v>10</v>
      </c>
      <c r="G86" s="8">
        <f>IFERROR(__xludf.DUMMYFUNCTION("INDEX(SPLIT(E86,""::""), 1, 2)"),69.0)</f>
        <v>69</v>
      </c>
      <c r="H86" s="8" t="b">
        <f t="shared" si="1"/>
        <v>0</v>
      </c>
      <c r="I86" s="8" t="b">
        <f t="shared" si="2"/>
        <v>1</v>
      </c>
      <c r="J86" s="8" t="b">
        <f t="shared" si="3"/>
        <v>1</v>
      </c>
      <c r="L86" s="8" t="b">
        <f t="shared" si="4"/>
        <v>1</v>
      </c>
    </row>
    <row r="87">
      <c r="A87" s="6" t="s">
        <v>98</v>
      </c>
      <c r="B87" s="7" t="str">
        <f>IFERROR(__xludf.DUMMYFUNCTION("INDEX(SPLIT(SUBSTITUTE(A87, ""-"", ""::""),"",""), 1, 1)"),"2::77")</f>
        <v>2::77</v>
      </c>
      <c r="C87" s="8">
        <f>IFERROR(__xludf.DUMMYFUNCTION("INDEX(SPLIT(B87,""::""), 1, 1)"),2.0)</f>
        <v>2</v>
      </c>
      <c r="D87" s="8">
        <f>IFERROR(__xludf.DUMMYFUNCTION("INDEX(SPLIT(B87,""::""), 1, 2)"),77.0)</f>
        <v>77</v>
      </c>
      <c r="E87" s="9" t="str">
        <f>IFERROR(__xludf.DUMMYFUNCTION("INDEX(SPLIT(SUBSTITUTE(A87, ""-"", ""::""),"",""), 1, 2)"),"65::76")</f>
        <v>65::76</v>
      </c>
      <c r="F87" s="8">
        <f>IFERROR(__xludf.DUMMYFUNCTION("INDEX(SPLIT(E87,""::""), 1, 1)"),65.0)</f>
        <v>65</v>
      </c>
      <c r="G87" s="8">
        <f>IFERROR(__xludf.DUMMYFUNCTION("INDEX(SPLIT(E87,""::""), 1, 2)"),76.0)</f>
        <v>76</v>
      </c>
      <c r="H87" s="8" t="b">
        <f t="shared" si="1"/>
        <v>1</v>
      </c>
      <c r="I87" s="8" t="b">
        <f t="shared" si="2"/>
        <v>0</v>
      </c>
      <c r="J87" s="8" t="b">
        <f t="shared" si="3"/>
        <v>1</v>
      </c>
      <c r="L87" s="8" t="b">
        <f t="shared" si="4"/>
        <v>1</v>
      </c>
    </row>
    <row r="88">
      <c r="A88" s="6" t="s">
        <v>99</v>
      </c>
      <c r="B88" s="7" t="str">
        <f>IFERROR(__xludf.DUMMYFUNCTION("INDEX(SPLIT(SUBSTITUTE(A88, ""-"", ""::""),"",""), 1, 1)"),"1::41")</f>
        <v>1::41</v>
      </c>
      <c r="C88" s="8">
        <f>IFERROR(__xludf.DUMMYFUNCTION("INDEX(SPLIT(B88,""::""), 1, 1)"),1.0)</f>
        <v>1</v>
      </c>
      <c r="D88" s="8">
        <f>IFERROR(__xludf.DUMMYFUNCTION("INDEX(SPLIT(B88,""::""), 1, 2)"),41.0)</f>
        <v>41</v>
      </c>
      <c r="E88" s="9" t="str">
        <f>IFERROR(__xludf.DUMMYFUNCTION("INDEX(SPLIT(SUBSTITUTE(A88, ""-"", ""::""),"",""), 1, 2)"),"3::22")</f>
        <v>3::22</v>
      </c>
      <c r="F88" s="8">
        <f>IFERROR(__xludf.DUMMYFUNCTION("INDEX(SPLIT(E88,""::""), 1, 1)"),3.0)</f>
        <v>3</v>
      </c>
      <c r="G88" s="8">
        <f>IFERROR(__xludf.DUMMYFUNCTION("INDEX(SPLIT(E88,""::""), 1, 2)"),22.0)</f>
        <v>22</v>
      </c>
      <c r="H88" s="8" t="b">
        <f t="shared" si="1"/>
        <v>1</v>
      </c>
      <c r="I88" s="8" t="b">
        <f t="shared" si="2"/>
        <v>0</v>
      </c>
      <c r="J88" s="8" t="b">
        <f t="shared" si="3"/>
        <v>1</v>
      </c>
      <c r="L88" s="8" t="b">
        <f t="shared" si="4"/>
        <v>1</v>
      </c>
    </row>
    <row r="89">
      <c r="A89" s="6" t="s">
        <v>100</v>
      </c>
      <c r="B89" s="7" t="str">
        <f>IFERROR(__xludf.DUMMYFUNCTION("INDEX(SPLIT(SUBSTITUTE(A89, ""-"", ""::""),"",""), 1, 1)"),"28::70")</f>
        <v>28::70</v>
      </c>
      <c r="C89" s="8">
        <f>IFERROR(__xludf.DUMMYFUNCTION("INDEX(SPLIT(B89,""::""), 1, 1)"),28.0)</f>
        <v>28</v>
      </c>
      <c r="D89" s="8">
        <f>IFERROR(__xludf.DUMMYFUNCTION("INDEX(SPLIT(B89,""::""), 1, 2)"),70.0)</f>
        <v>70</v>
      </c>
      <c r="E89" s="9" t="str">
        <f>IFERROR(__xludf.DUMMYFUNCTION("INDEX(SPLIT(SUBSTITUTE(A89, ""-"", ""::""),"",""), 1, 2)"),"29::71")</f>
        <v>29::71</v>
      </c>
      <c r="F89" s="8">
        <f>IFERROR(__xludf.DUMMYFUNCTION("INDEX(SPLIT(E89,""::""), 1, 1)"),29.0)</f>
        <v>29</v>
      </c>
      <c r="G89" s="8">
        <f>IFERROR(__xludf.DUMMYFUNCTION("INDEX(SPLIT(E89,""::""), 1, 2)"),71.0)</f>
        <v>71</v>
      </c>
      <c r="H89" s="8" t="b">
        <f t="shared" si="1"/>
        <v>0</v>
      </c>
      <c r="I89" s="8" t="b">
        <f t="shared" si="2"/>
        <v>0</v>
      </c>
      <c r="J89" s="8" t="b">
        <f t="shared" si="3"/>
        <v>0</v>
      </c>
      <c r="L89" s="8" t="b">
        <f t="shared" si="4"/>
        <v>1</v>
      </c>
    </row>
    <row r="90">
      <c r="A90" s="6" t="s">
        <v>101</v>
      </c>
      <c r="B90" s="7" t="str">
        <f>IFERROR(__xludf.DUMMYFUNCTION("INDEX(SPLIT(SUBSTITUTE(A90, ""-"", ""::""),"",""), 1, 1)"),"44::45")</f>
        <v>44::45</v>
      </c>
      <c r="C90" s="8">
        <f>IFERROR(__xludf.DUMMYFUNCTION("INDEX(SPLIT(B90,""::""), 1, 1)"),44.0)</f>
        <v>44</v>
      </c>
      <c r="D90" s="8">
        <f>IFERROR(__xludf.DUMMYFUNCTION("INDEX(SPLIT(B90,""::""), 1, 2)"),45.0)</f>
        <v>45</v>
      </c>
      <c r="E90" s="9" t="str">
        <f>IFERROR(__xludf.DUMMYFUNCTION("INDEX(SPLIT(SUBSTITUTE(A90, ""-"", ""::""),"",""), 1, 2)"),"11::44")</f>
        <v>11::44</v>
      </c>
      <c r="F90" s="8">
        <f>IFERROR(__xludf.DUMMYFUNCTION("INDEX(SPLIT(E90,""::""), 1, 1)"),11.0)</f>
        <v>11</v>
      </c>
      <c r="G90" s="8">
        <f>IFERROR(__xludf.DUMMYFUNCTION("INDEX(SPLIT(E90,""::""), 1, 2)"),44.0)</f>
        <v>44</v>
      </c>
      <c r="H90" s="8" t="b">
        <f t="shared" si="1"/>
        <v>0</v>
      </c>
      <c r="I90" s="8" t="b">
        <f t="shared" si="2"/>
        <v>0</v>
      </c>
      <c r="J90" s="8" t="b">
        <f t="shared" si="3"/>
        <v>0</v>
      </c>
      <c r="L90" s="8" t="b">
        <f t="shared" si="4"/>
        <v>1</v>
      </c>
    </row>
    <row r="91">
      <c r="A91" s="6" t="s">
        <v>102</v>
      </c>
      <c r="B91" s="7" t="str">
        <f>IFERROR(__xludf.DUMMYFUNCTION("INDEX(SPLIT(SUBSTITUTE(A91, ""-"", ""::""),"",""), 1, 1)"),"1::99")</f>
        <v>1::99</v>
      </c>
      <c r="C91" s="8">
        <f>IFERROR(__xludf.DUMMYFUNCTION("INDEX(SPLIT(B91,""::""), 1, 1)"),1.0)</f>
        <v>1</v>
      </c>
      <c r="D91" s="8">
        <f>IFERROR(__xludf.DUMMYFUNCTION("INDEX(SPLIT(B91,""::""), 1, 2)"),99.0)</f>
        <v>99</v>
      </c>
      <c r="E91" s="9" t="str">
        <f>IFERROR(__xludf.DUMMYFUNCTION("INDEX(SPLIT(SUBSTITUTE(A91, ""-"", ""::""),"",""), 1, 2)"),"2::98")</f>
        <v>2::98</v>
      </c>
      <c r="F91" s="8">
        <f>IFERROR(__xludf.DUMMYFUNCTION("INDEX(SPLIT(E91,""::""), 1, 1)"),2.0)</f>
        <v>2</v>
      </c>
      <c r="G91" s="8">
        <f>IFERROR(__xludf.DUMMYFUNCTION("INDEX(SPLIT(E91,""::""), 1, 2)"),98.0)</f>
        <v>98</v>
      </c>
      <c r="H91" s="8" t="b">
        <f t="shared" si="1"/>
        <v>1</v>
      </c>
      <c r="I91" s="8" t="b">
        <f t="shared" si="2"/>
        <v>0</v>
      </c>
      <c r="J91" s="8" t="b">
        <f t="shared" si="3"/>
        <v>1</v>
      </c>
      <c r="L91" s="8" t="b">
        <f t="shared" si="4"/>
        <v>1</v>
      </c>
    </row>
    <row r="92">
      <c r="A92" s="6" t="s">
        <v>103</v>
      </c>
      <c r="B92" s="7" t="str">
        <f>IFERROR(__xludf.DUMMYFUNCTION("INDEX(SPLIT(SUBSTITUTE(A92, ""-"", ""::""),"",""), 1, 1)"),"45::77")</f>
        <v>45::77</v>
      </c>
      <c r="C92" s="8">
        <f>IFERROR(__xludf.DUMMYFUNCTION("INDEX(SPLIT(B92,""::""), 1, 1)"),45.0)</f>
        <v>45</v>
      </c>
      <c r="D92" s="8">
        <f>IFERROR(__xludf.DUMMYFUNCTION("INDEX(SPLIT(B92,""::""), 1, 2)"),77.0)</f>
        <v>77</v>
      </c>
      <c r="E92" s="9" t="str">
        <f>IFERROR(__xludf.DUMMYFUNCTION("INDEX(SPLIT(SUBSTITUTE(A92, ""-"", ""::""),"",""), 1, 2)"),"44::78")</f>
        <v>44::78</v>
      </c>
      <c r="F92" s="8">
        <f>IFERROR(__xludf.DUMMYFUNCTION("INDEX(SPLIT(E92,""::""), 1, 1)"),44.0)</f>
        <v>44</v>
      </c>
      <c r="G92" s="8">
        <f>IFERROR(__xludf.DUMMYFUNCTION("INDEX(SPLIT(E92,""::""), 1, 2)"),78.0)</f>
        <v>78</v>
      </c>
      <c r="H92" s="8" t="b">
        <f t="shared" si="1"/>
        <v>0</v>
      </c>
      <c r="I92" s="8" t="b">
        <f t="shared" si="2"/>
        <v>1</v>
      </c>
      <c r="J92" s="8" t="b">
        <f t="shared" si="3"/>
        <v>1</v>
      </c>
      <c r="L92" s="8" t="b">
        <f t="shared" si="4"/>
        <v>1</v>
      </c>
    </row>
    <row r="93">
      <c r="A93" s="6" t="s">
        <v>104</v>
      </c>
      <c r="B93" s="7" t="str">
        <f>IFERROR(__xludf.DUMMYFUNCTION("INDEX(SPLIT(SUBSTITUTE(A93, ""-"", ""::""),"",""), 1, 1)"),"15::96")</f>
        <v>15::96</v>
      </c>
      <c r="C93" s="8">
        <f>IFERROR(__xludf.DUMMYFUNCTION("INDEX(SPLIT(B93,""::""), 1, 1)"),15.0)</f>
        <v>15</v>
      </c>
      <c r="D93" s="8">
        <f>IFERROR(__xludf.DUMMYFUNCTION("INDEX(SPLIT(B93,""::""), 1, 2)"),96.0)</f>
        <v>96</v>
      </c>
      <c r="E93" s="9" t="str">
        <f>IFERROR(__xludf.DUMMYFUNCTION("INDEX(SPLIT(SUBSTITUTE(A93, ""-"", ""::""),"",""), 1, 2)"),"95::99")</f>
        <v>95::99</v>
      </c>
      <c r="F93" s="8">
        <f>IFERROR(__xludf.DUMMYFUNCTION("INDEX(SPLIT(E93,""::""), 1, 1)"),95.0)</f>
        <v>95</v>
      </c>
      <c r="G93" s="8">
        <f>IFERROR(__xludf.DUMMYFUNCTION("INDEX(SPLIT(E93,""::""), 1, 2)"),99.0)</f>
        <v>99</v>
      </c>
      <c r="H93" s="8" t="b">
        <f t="shared" si="1"/>
        <v>0</v>
      </c>
      <c r="I93" s="8" t="b">
        <f t="shared" si="2"/>
        <v>0</v>
      </c>
      <c r="J93" s="8" t="b">
        <f t="shared" si="3"/>
        <v>0</v>
      </c>
      <c r="L93" s="8" t="b">
        <f t="shared" si="4"/>
        <v>1</v>
      </c>
    </row>
    <row r="94">
      <c r="A94" s="6" t="s">
        <v>105</v>
      </c>
      <c r="B94" s="7" t="str">
        <f>IFERROR(__xludf.DUMMYFUNCTION("INDEX(SPLIT(SUBSTITUTE(A94, ""-"", ""::""),"",""), 1, 1)"),"7::98")</f>
        <v>7::98</v>
      </c>
      <c r="C94" s="8">
        <f>IFERROR(__xludf.DUMMYFUNCTION("INDEX(SPLIT(B94,""::""), 1, 1)"),7.0)</f>
        <v>7</v>
      </c>
      <c r="D94" s="8">
        <f>IFERROR(__xludf.DUMMYFUNCTION("INDEX(SPLIT(B94,""::""), 1, 2)"),98.0)</f>
        <v>98</v>
      </c>
      <c r="E94" s="9" t="str">
        <f>IFERROR(__xludf.DUMMYFUNCTION("INDEX(SPLIT(SUBSTITUTE(A94, ""-"", ""::""),"",""), 1, 2)"),"6::6")</f>
        <v>6::6</v>
      </c>
      <c r="F94" s="8">
        <f>IFERROR(__xludf.DUMMYFUNCTION("INDEX(SPLIT(E94,""::""), 1, 1)"),6.0)</f>
        <v>6</v>
      </c>
      <c r="G94" s="8">
        <f>IFERROR(__xludf.DUMMYFUNCTION("INDEX(SPLIT(E94,""::""), 1, 2)"),6.0)</f>
        <v>6</v>
      </c>
      <c r="H94" s="8" t="b">
        <f t="shared" si="1"/>
        <v>0</v>
      </c>
      <c r="I94" s="8" t="b">
        <f t="shared" si="2"/>
        <v>0</v>
      </c>
      <c r="J94" s="8" t="b">
        <f t="shared" si="3"/>
        <v>0</v>
      </c>
      <c r="L94" s="8" t="b">
        <f t="shared" si="4"/>
        <v>0</v>
      </c>
    </row>
    <row r="95">
      <c r="A95" s="6" t="s">
        <v>106</v>
      </c>
      <c r="B95" s="7" t="str">
        <f>IFERROR(__xludf.DUMMYFUNCTION("INDEX(SPLIT(SUBSTITUTE(A95, ""-"", ""::""),"",""), 1, 1)"),"28::98")</f>
        <v>28::98</v>
      </c>
      <c r="C95" s="8">
        <f>IFERROR(__xludf.DUMMYFUNCTION("INDEX(SPLIT(B95,""::""), 1, 1)"),28.0)</f>
        <v>28</v>
      </c>
      <c r="D95" s="8">
        <f>IFERROR(__xludf.DUMMYFUNCTION("INDEX(SPLIT(B95,""::""), 1, 2)"),98.0)</f>
        <v>98</v>
      </c>
      <c r="E95" s="9" t="str">
        <f>IFERROR(__xludf.DUMMYFUNCTION("INDEX(SPLIT(SUBSTITUTE(A95, ""-"", ""::""),"",""), 1, 2)"),"49::99")</f>
        <v>49::99</v>
      </c>
      <c r="F95" s="8">
        <f>IFERROR(__xludf.DUMMYFUNCTION("INDEX(SPLIT(E95,""::""), 1, 1)"),49.0)</f>
        <v>49</v>
      </c>
      <c r="G95" s="8">
        <f>IFERROR(__xludf.DUMMYFUNCTION("INDEX(SPLIT(E95,""::""), 1, 2)"),99.0)</f>
        <v>99</v>
      </c>
      <c r="H95" s="8" t="b">
        <f t="shared" si="1"/>
        <v>0</v>
      </c>
      <c r="I95" s="8" t="b">
        <f t="shared" si="2"/>
        <v>0</v>
      </c>
      <c r="J95" s="8" t="b">
        <f t="shared" si="3"/>
        <v>0</v>
      </c>
      <c r="L95" s="8" t="b">
        <f t="shared" si="4"/>
        <v>1</v>
      </c>
    </row>
    <row r="96">
      <c r="A96" s="6" t="s">
        <v>107</v>
      </c>
      <c r="B96" s="7" t="str">
        <f>IFERROR(__xludf.DUMMYFUNCTION("INDEX(SPLIT(SUBSTITUTE(A96, ""-"", ""::""),"",""), 1, 1)"),"61::79")</f>
        <v>61::79</v>
      </c>
      <c r="C96" s="8">
        <f>IFERROR(__xludf.DUMMYFUNCTION("INDEX(SPLIT(B96,""::""), 1, 1)"),61.0)</f>
        <v>61</v>
      </c>
      <c r="D96" s="8">
        <f>IFERROR(__xludf.DUMMYFUNCTION("INDEX(SPLIT(B96,""::""), 1, 2)"),79.0)</f>
        <v>79</v>
      </c>
      <c r="E96" s="9" t="str">
        <f>IFERROR(__xludf.DUMMYFUNCTION("INDEX(SPLIT(SUBSTITUTE(A96, ""-"", ""::""),"",""), 1, 2)"),"75::75")</f>
        <v>75::75</v>
      </c>
      <c r="F96" s="8">
        <f>IFERROR(__xludf.DUMMYFUNCTION("INDEX(SPLIT(E96,""::""), 1, 1)"),75.0)</f>
        <v>75</v>
      </c>
      <c r="G96" s="8">
        <f>IFERROR(__xludf.DUMMYFUNCTION("INDEX(SPLIT(E96,""::""), 1, 2)"),75.0)</f>
        <v>75</v>
      </c>
      <c r="H96" s="8" t="b">
        <f t="shared" si="1"/>
        <v>1</v>
      </c>
      <c r="I96" s="8" t="b">
        <f t="shared" si="2"/>
        <v>0</v>
      </c>
      <c r="J96" s="8" t="b">
        <f t="shared" si="3"/>
        <v>1</v>
      </c>
      <c r="L96" s="8" t="b">
        <f t="shared" si="4"/>
        <v>1</v>
      </c>
    </row>
    <row r="97">
      <c r="A97" s="6" t="s">
        <v>108</v>
      </c>
      <c r="B97" s="7" t="str">
        <f>IFERROR(__xludf.DUMMYFUNCTION("INDEX(SPLIT(SUBSTITUTE(A97, ""-"", ""::""),"",""), 1, 1)"),"13::84")</f>
        <v>13::84</v>
      </c>
      <c r="C97" s="8">
        <f>IFERROR(__xludf.DUMMYFUNCTION("INDEX(SPLIT(B97,""::""), 1, 1)"),13.0)</f>
        <v>13</v>
      </c>
      <c r="D97" s="8">
        <f>IFERROR(__xludf.DUMMYFUNCTION("INDEX(SPLIT(B97,""::""), 1, 2)"),84.0)</f>
        <v>84</v>
      </c>
      <c r="E97" s="9" t="str">
        <f>IFERROR(__xludf.DUMMYFUNCTION("INDEX(SPLIT(SUBSTITUTE(A97, ""-"", ""::""),"",""), 1, 2)"),"46::62")</f>
        <v>46::62</v>
      </c>
      <c r="F97" s="8">
        <f>IFERROR(__xludf.DUMMYFUNCTION("INDEX(SPLIT(E97,""::""), 1, 1)"),46.0)</f>
        <v>46</v>
      </c>
      <c r="G97" s="8">
        <f>IFERROR(__xludf.DUMMYFUNCTION("INDEX(SPLIT(E97,""::""), 1, 2)"),62.0)</f>
        <v>62</v>
      </c>
      <c r="H97" s="8" t="b">
        <f t="shared" si="1"/>
        <v>1</v>
      </c>
      <c r="I97" s="8" t="b">
        <f t="shared" si="2"/>
        <v>0</v>
      </c>
      <c r="J97" s="8" t="b">
        <f t="shared" si="3"/>
        <v>1</v>
      </c>
      <c r="L97" s="8" t="b">
        <f t="shared" si="4"/>
        <v>1</v>
      </c>
    </row>
    <row r="98">
      <c r="A98" s="6" t="s">
        <v>109</v>
      </c>
      <c r="B98" s="7" t="str">
        <f>IFERROR(__xludf.DUMMYFUNCTION("INDEX(SPLIT(SUBSTITUTE(A98, ""-"", ""::""),"",""), 1, 1)"),"15::36")</f>
        <v>15::36</v>
      </c>
      <c r="C98" s="8">
        <f>IFERROR(__xludf.DUMMYFUNCTION("INDEX(SPLIT(B98,""::""), 1, 1)"),15.0)</f>
        <v>15</v>
      </c>
      <c r="D98" s="8">
        <f>IFERROR(__xludf.DUMMYFUNCTION("INDEX(SPLIT(B98,""::""), 1, 2)"),36.0)</f>
        <v>36</v>
      </c>
      <c r="E98" s="9" t="str">
        <f>IFERROR(__xludf.DUMMYFUNCTION("INDEX(SPLIT(SUBSTITUTE(A98, ""-"", ""::""),"",""), 1, 2)"),"15::36")</f>
        <v>15::36</v>
      </c>
      <c r="F98" s="8">
        <f>IFERROR(__xludf.DUMMYFUNCTION("INDEX(SPLIT(E98,""::""), 1, 1)"),15.0)</f>
        <v>15</v>
      </c>
      <c r="G98" s="8">
        <f>IFERROR(__xludf.DUMMYFUNCTION("INDEX(SPLIT(E98,""::""), 1, 2)"),36.0)</f>
        <v>36</v>
      </c>
      <c r="H98" s="8" t="b">
        <f t="shared" si="1"/>
        <v>1</v>
      </c>
      <c r="I98" s="8" t="b">
        <f t="shared" si="2"/>
        <v>1</v>
      </c>
      <c r="J98" s="8" t="b">
        <f t="shared" si="3"/>
        <v>1</v>
      </c>
      <c r="L98" s="8" t="b">
        <f t="shared" si="4"/>
        <v>1</v>
      </c>
    </row>
    <row r="99">
      <c r="A99" s="6" t="s">
        <v>110</v>
      </c>
      <c r="B99" s="7" t="str">
        <f>IFERROR(__xludf.DUMMYFUNCTION("INDEX(SPLIT(SUBSTITUTE(A99, ""-"", ""::""),"",""), 1, 1)"),"54::80")</f>
        <v>54::80</v>
      </c>
      <c r="C99" s="8">
        <f>IFERROR(__xludf.DUMMYFUNCTION("INDEX(SPLIT(B99,""::""), 1, 1)"),54.0)</f>
        <v>54</v>
      </c>
      <c r="D99" s="8">
        <f>IFERROR(__xludf.DUMMYFUNCTION("INDEX(SPLIT(B99,""::""), 1, 2)"),80.0)</f>
        <v>80</v>
      </c>
      <c r="E99" s="9" t="str">
        <f>IFERROR(__xludf.DUMMYFUNCTION("INDEX(SPLIT(SUBSTITUTE(A99, ""-"", ""::""),"",""), 1, 2)"),"80::93")</f>
        <v>80::93</v>
      </c>
      <c r="F99" s="8">
        <f>IFERROR(__xludf.DUMMYFUNCTION("INDEX(SPLIT(E99,""::""), 1, 1)"),80.0)</f>
        <v>80</v>
      </c>
      <c r="G99" s="8">
        <f>IFERROR(__xludf.DUMMYFUNCTION("INDEX(SPLIT(E99,""::""), 1, 2)"),93.0)</f>
        <v>93</v>
      </c>
      <c r="H99" s="8" t="b">
        <f t="shared" si="1"/>
        <v>0</v>
      </c>
      <c r="I99" s="8" t="b">
        <f t="shared" si="2"/>
        <v>0</v>
      </c>
      <c r="J99" s="8" t="b">
        <f t="shared" si="3"/>
        <v>0</v>
      </c>
      <c r="L99" s="8" t="b">
        <f t="shared" si="4"/>
        <v>1</v>
      </c>
    </row>
    <row r="100">
      <c r="A100" s="6" t="s">
        <v>111</v>
      </c>
      <c r="B100" s="7" t="str">
        <f>IFERROR(__xludf.DUMMYFUNCTION("INDEX(SPLIT(SUBSTITUTE(A100, ""-"", ""::""),"",""), 1, 1)"),"2::91")</f>
        <v>2::91</v>
      </c>
      <c r="C100" s="8">
        <f>IFERROR(__xludf.DUMMYFUNCTION("INDEX(SPLIT(B100,""::""), 1, 1)"),2.0)</f>
        <v>2</v>
      </c>
      <c r="D100" s="8">
        <f>IFERROR(__xludf.DUMMYFUNCTION("INDEX(SPLIT(B100,""::""), 1, 2)"),91.0)</f>
        <v>91</v>
      </c>
      <c r="E100" s="9" t="str">
        <f>IFERROR(__xludf.DUMMYFUNCTION("INDEX(SPLIT(SUBSTITUTE(A100, ""-"", ""::""),"",""), 1, 2)"),"22::91")</f>
        <v>22::91</v>
      </c>
      <c r="F100" s="8">
        <f>IFERROR(__xludf.DUMMYFUNCTION("INDEX(SPLIT(E100,""::""), 1, 1)"),22.0)</f>
        <v>22</v>
      </c>
      <c r="G100" s="8">
        <f>IFERROR(__xludf.DUMMYFUNCTION("INDEX(SPLIT(E100,""::""), 1, 2)"),91.0)</f>
        <v>91</v>
      </c>
      <c r="H100" s="8" t="b">
        <f t="shared" si="1"/>
        <v>1</v>
      </c>
      <c r="I100" s="8" t="b">
        <f t="shared" si="2"/>
        <v>0</v>
      </c>
      <c r="J100" s="8" t="b">
        <f t="shared" si="3"/>
        <v>1</v>
      </c>
      <c r="L100" s="8" t="b">
        <f t="shared" si="4"/>
        <v>1</v>
      </c>
    </row>
    <row r="101">
      <c r="A101" s="6" t="s">
        <v>112</v>
      </c>
      <c r="B101" s="7" t="str">
        <f>IFERROR(__xludf.DUMMYFUNCTION("INDEX(SPLIT(SUBSTITUTE(A101, ""-"", ""::""),"",""), 1, 1)"),"32::85")</f>
        <v>32::85</v>
      </c>
      <c r="C101" s="8">
        <f>IFERROR(__xludf.DUMMYFUNCTION("INDEX(SPLIT(B101,""::""), 1, 1)"),32.0)</f>
        <v>32</v>
      </c>
      <c r="D101" s="8">
        <f>IFERROR(__xludf.DUMMYFUNCTION("INDEX(SPLIT(B101,""::""), 1, 2)"),85.0)</f>
        <v>85</v>
      </c>
      <c r="E101" s="9" t="str">
        <f>IFERROR(__xludf.DUMMYFUNCTION("INDEX(SPLIT(SUBSTITUTE(A101, ""-"", ""::""),"",""), 1, 2)"),"32::33")</f>
        <v>32::33</v>
      </c>
      <c r="F101" s="8">
        <f>IFERROR(__xludf.DUMMYFUNCTION("INDEX(SPLIT(E101,""::""), 1, 1)"),32.0)</f>
        <v>32</v>
      </c>
      <c r="G101" s="8">
        <f>IFERROR(__xludf.DUMMYFUNCTION("INDEX(SPLIT(E101,""::""), 1, 2)"),33.0)</f>
        <v>33</v>
      </c>
      <c r="H101" s="8" t="b">
        <f t="shared" si="1"/>
        <v>1</v>
      </c>
      <c r="I101" s="8" t="b">
        <f t="shared" si="2"/>
        <v>0</v>
      </c>
      <c r="J101" s="8" t="b">
        <f t="shared" si="3"/>
        <v>1</v>
      </c>
      <c r="L101" s="8" t="b">
        <f t="shared" si="4"/>
        <v>1</v>
      </c>
    </row>
    <row r="102">
      <c r="A102" s="6" t="s">
        <v>113</v>
      </c>
      <c r="B102" s="7" t="str">
        <f>IFERROR(__xludf.DUMMYFUNCTION("INDEX(SPLIT(SUBSTITUTE(A102, ""-"", ""::""),"",""), 1, 1)"),"29::55")</f>
        <v>29::55</v>
      </c>
      <c r="C102" s="8">
        <f>IFERROR(__xludf.DUMMYFUNCTION("INDEX(SPLIT(B102,""::""), 1, 1)"),29.0)</f>
        <v>29</v>
      </c>
      <c r="D102" s="8">
        <f>IFERROR(__xludf.DUMMYFUNCTION("INDEX(SPLIT(B102,""::""), 1, 2)"),55.0)</f>
        <v>55</v>
      </c>
      <c r="E102" s="9" t="str">
        <f>IFERROR(__xludf.DUMMYFUNCTION("INDEX(SPLIT(SUBSTITUTE(A102, ""-"", ""::""),"",""), 1, 2)"),"55::56")</f>
        <v>55::56</v>
      </c>
      <c r="F102" s="8">
        <f>IFERROR(__xludf.DUMMYFUNCTION("INDEX(SPLIT(E102,""::""), 1, 1)"),55.0)</f>
        <v>55</v>
      </c>
      <c r="G102" s="8">
        <f>IFERROR(__xludf.DUMMYFUNCTION("INDEX(SPLIT(E102,""::""), 1, 2)"),56.0)</f>
        <v>56</v>
      </c>
      <c r="H102" s="8" t="b">
        <f t="shared" si="1"/>
        <v>0</v>
      </c>
      <c r="I102" s="8" t="b">
        <f t="shared" si="2"/>
        <v>0</v>
      </c>
      <c r="J102" s="8" t="b">
        <f t="shared" si="3"/>
        <v>0</v>
      </c>
      <c r="L102" s="8" t="b">
        <f t="shared" si="4"/>
        <v>1</v>
      </c>
    </row>
    <row r="103">
      <c r="A103" s="6" t="s">
        <v>114</v>
      </c>
      <c r="B103" s="7" t="str">
        <f>IFERROR(__xludf.DUMMYFUNCTION("INDEX(SPLIT(SUBSTITUTE(A103, ""-"", ""::""),"",""), 1, 1)"),"45::66")</f>
        <v>45::66</v>
      </c>
      <c r="C103" s="8">
        <f>IFERROR(__xludf.DUMMYFUNCTION("INDEX(SPLIT(B103,""::""), 1, 1)"),45.0)</f>
        <v>45</v>
      </c>
      <c r="D103" s="8">
        <f>IFERROR(__xludf.DUMMYFUNCTION("INDEX(SPLIT(B103,""::""), 1, 2)"),66.0)</f>
        <v>66</v>
      </c>
      <c r="E103" s="9" t="str">
        <f>IFERROR(__xludf.DUMMYFUNCTION("INDEX(SPLIT(SUBSTITUTE(A103, ""-"", ""::""),"",""), 1, 2)"),"45::46")</f>
        <v>45::46</v>
      </c>
      <c r="F103" s="8">
        <f>IFERROR(__xludf.DUMMYFUNCTION("INDEX(SPLIT(E103,""::""), 1, 1)"),45.0)</f>
        <v>45</v>
      </c>
      <c r="G103" s="8">
        <f>IFERROR(__xludf.DUMMYFUNCTION("INDEX(SPLIT(E103,""::""), 1, 2)"),46.0)</f>
        <v>46</v>
      </c>
      <c r="H103" s="8" t="b">
        <f t="shared" si="1"/>
        <v>1</v>
      </c>
      <c r="I103" s="8" t="b">
        <f t="shared" si="2"/>
        <v>0</v>
      </c>
      <c r="J103" s="8" t="b">
        <f t="shared" si="3"/>
        <v>1</v>
      </c>
      <c r="L103" s="8" t="b">
        <f t="shared" si="4"/>
        <v>1</v>
      </c>
    </row>
    <row r="104">
      <c r="A104" s="6" t="s">
        <v>115</v>
      </c>
      <c r="B104" s="7" t="str">
        <f>IFERROR(__xludf.DUMMYFUNCTION("INDEX(SPLIT(SUBSTITUTE(A104, ""-"", ""::""),"",""), 1, 1)"),"6::63")</f>
        <v>6::63</v>
      </c>
      <c r="C104" s="8">
        <f>IFERROR(__xludf.DUMMYFUNCTION("INDEX(SPLIT(B104,""::""), 1, 1)"),6.0)</f>
        <v>6</v>
      </c>
      <c r="D104" s="8">
        <f>IFERROR(__xludf.DUMMYFUNCTION("INDEX(SPLIT(B104,""::""), 1, 2)"),63.0)</f>
        <v>63</v>
      </c>
      <c r="E104" s="9" t="str">
        <f>IFERROR(__xludf.DUMMYFUNCTION("INDEX(SPLIT(SUBSTITUTE(A104, ""-"", ""::""),"",""), 1, 2)"),"6::62")</f>
        <v>6::62</v>
      </c>
      <c r="F104" s="8">
        <f>IFERROR(__xludf.DUMMYFUNCTION("INDEX(SPLIT(E104,""::""), 1, 1)"),6.0)</f>
        <v>6</v>
      </c>
      <c r="G104" s="8">
        <f>IFERROR(__xludf.DUMMYFUNCTION("INDEX(SPLIT(E104,""::""), 1, 2)"),62.0)</f>
        <v>62</v>
      </c>
      <c r="H104" s="8" t="b">
        <f t="shared" si="1"/>
        <v>1</v>
      </c>
      <c r="I104" s="8" t="b">
        <f t="shared" si="2"/>
        <v>0</v>
      </c>
      <c r="J104" s="8" t="b">
        <f t="shared" si="3"/>
        <v>1</v>
      </c>
      <c r="L104" s="8" t="b">
        <f t="shared" si="4"/>
        <v>1</v>
      </c>
    </row>
    <row r="105">
      <c r="A105" s="6" t="s">
        <v>116</v>
      </c>
      <c r="B105" s="7" t="str">
        <f>IFERROR(__xludf.DUMMYFUNCTION("INDEX(SPLIT(SUBSTITUTE(A105, ""-"", ""::""),"",""), 1, 1)"),"2::91")</f>
        <v>2::91</v>
      </c>
      <c r="C105" s="8">
        <f>IFERROR(__xludf.DUMMYFUNCTION("INDEX(SPLIT(B105,""::""), 1, 1)"),2.0)</f>
        <v>2</v>
      </c>
      <c r="D105" s="8">
        <f>IFERROR(__xludf.DUMMYFUNCTION("INDEX(SPLIT(B105,""::""), 1, 2)"),91.0)</f>
        <v>91</v>
      </c>
      <c r="E105" s="9" t="str">
        <f>IFERROR(__xludf.DUMMYFUNCTION("INDEX(SPLIT(SUBSTITUTE(A105, ""-"", ""::""),"",""), 1, 2)"),"5::91")</f>
        <v>5::91</v>
      </c>
      <c r="F105" s="8">
        <f>IFERROR(__xludf.DUMMYFUNCTION("INDEX(SPLIT(E105,""::""), 1, 1)"),5.0)</f>
        <v>5</v>
      </c>
      <c r="G105" s="8">
        <f>IFERROR(__xludf.DUMMYFUNCTION("INDEX(SPLIT(E105,""::""), 1, 2)"),91.0)</f>
        <v>91</v>
      </c>
      <c r="H105" s="8" t="b">
        <f t="shared" si="1"/>
        <v>1</v>
      </c>
      <c r="I105" s="8" t="b">
        <f t="shared" si="2"/>
        <v>0</v>
      </c>
      <c r="J105" s="8" t="b">
        <f t="shared" si="3"/>
        <v>1</v>
      </c>
      <c r="L105" s="8" t="b">
        <f t="shared" si="4"/>
        <v>1</v>
      </c>
    </row>
    <row r="106">
      <c r="A106" s="6" t="s">
        <v>117</v>
      </c>
      <c r="B106" s="7" t="str">
        <f>IFERROR(__xludf.DUMMYFUNCTION("INDEX(SPLIT(SUBSTITUTE(A106, ""-"", ""::""),"",""), 1, 1)"),"96::97")</f>
        <v>96::97</v>
      </c>
      <c r="C106" s="8">
        <f>IFERROR(__xludf.DUMMYFUNCTION("INDEX(SPLIT(B106,""::""), 1, 1)"),96.0)</f>
        <v>96</v>
      </c>
      <c r="D106" s="8">
        <f>IFERROR(__xludf.DUMMYFUNCTION("INDEX(SPLIT(B106,""::""), 1, 2)"),97.0)</f>
        <v>97</v>
      </c>
      <c r="E106" s="9" t="str">
        <f>IFERROR(__xludf.DUMMYFUNCTION("INDEX(SPLIT(SUBSTITUTE(A106, ""-"", ""::""),"",""), 1, 2)"),"1::97")</f>
        <v>1::97</v>
      </c>
      <c r="F106" s="8">
        <f>IFERROR(__xludf.DUMMYFUNCTION("INDEX(SPLIT(E106,""::""), 1, 1)"),1.0)</f>
        <v>1</v>
      </c>
      <c r="G106" s="8">
        <f>IFERROR(__xludf.DUMMYFUNCTION("INDEX(SPLIT(E106,""::""), 1, 2)"),97.0)</f>
        <v>97</v>
      </c>
      <c r="H106" s="8" t="b">
        <f t="shared" si="1"/>
        <v>0</v>
      </c>
      <c r="I106" s="8" t="b">
        <f t="shared" si="2"/>
        <v>1</v>
      </c>
      <c r="J106" s="8" t="b">
        <f t="shared" si="3"/>
        <v>1</v>
      </c>
      <c r="L106" s="8" t="b">
        <f t="shared" si="4"/>
        <v>1</v>
      </c>
    </row>
    <row r="107">
      <c r="A107" s="6" t="s">
        <v>118</v>
      </c>
      <c r="B107" s="7" t="str">
        <f>IFERROR(__xludf.DUMMYFUNCTION("INDEX(SPLIT(SUBSTITUTE(A107, ""-"", ""::""),"",""), 1, 1)"),"39::60")</f>
        <v>39::60</v>
      </c>
      <c r="C107" s="8">
        <f>IFERROR(__xludf.DUMMYFUNCTION("INDEX(SPLIT(B107,""::""), 1, 1)"),39.0)</f>
        <v>39</v>
      </c>
      <c r="D107" s="8">
        <f>IFERROR(__xludf.DUMMYFUNCTION("INDEX(SPLIT(B107,""::""), 1, 2)"),60.0)</f>
        <v>60</v>
      </c>
      <c r="E107" s="9" t="str">
        <f>IFERROR(__xludf.DUMMYFUNCTION("INDEX(SPLIT(SUBSTITUTE(A107, ""-"", ""::""),"",""), 1, 2)"),"31::60")</f>
        <v>31::60</v>
      </c>
      <c r="F107" s="8">
        <f>IFERROR(__xludf.DUMMYFUNCTION("INDEX(SPLIT(E107,""::""), 1, 1)"),31.0)</f>
        <v>31</v>
      </c>
      <c r="G107" s="8">
        <f>IFERROR(__xludf.DUMMYFUNCTION("INDEX(SPLIT(E107,""::""), 1, 2)"),60.0)</f>
        <v>60</v>
      </c>
      <c r="H107" s="8" t="b">
        <f t="shared" si="1"/>
        <v>0</v>
      </c>
      <c r="I107" s="8" t="b">
        <f t="shared" si="2"/>
        <v>1</v>
      </c>
      <c r="J107" s="8" t="b">
        <f t="shared" si="3"/>
        <v>1</v>
      </c>
      <c r="L107" s="8" t="b">
        <f t="shared" si="4"/>
        <v>1</v>
      </c>
    </row>
    <row r="108">
      <c r="A108" s="6" t="s">
        <v>119</v>
      </c>
      <c r="B108" s="7" t="str">
        <f>IFERROR(__xludf.DUMMYFUNCTION("INDEX(SPLIT(SUBSTITUTE(A108, ""-"", ""::""),"",""), 1, 1)"),"5::94")</f>
        <v>5::94</v>
      </c>
      <c r="C108" s="8">
        <f>IFERROR(__xludf.DUMMYFUNCTION("INDEX(SPLIT(B108,""::""), 1, 1)"),5.0)</f>
        <v>5</v>
      </c>
      <c r="D108" s="8">
        <f>IFERROR(__xludf.DUMMYFUNCTION("INDEX(SPLIT(B108,""::""), 1, 2)"),94.0)</f>
        <v>94</v>
      </c>
      <c r="E108" s="9" t="str">
        <f>IFERROR(__xludf.DUMMYFUNCTION("INDEX(SPLIT(SUBSTITUTE(A108, ""-"", ""::""),"",""), 1, 2)"),"6::94")</f>
        <v>6::94</v>
      </c>
      <c r="F108" s="8">
        <f>IFERROR(__xludf.DUMMYFUNCTION("INDEX(SPLIT(E108,""::""), 1, 1)"),6.0)</f>
        <v>6</v>
      </c>
      <c r="G108" s="8">
        <f>IFERROR(__xludf.DUMMYFUNCTION("INDEX(SPLIT(E108,""::""), 1, 2)"),94.0)</f>
        <v>94</v>
      </c>
      <c r="H108" s="8" t="b">
        <f t="shared" si="1"/>
        <v>1</v>
      </c>
      <c r="I108" s="8" t="b">
        <f t="shared" si="2"/>
        <v>0</v>
      </c>
      <c r="J108" s="8" t="b">
        <f t="shared" si="3"/>
        <v>1</v>
      </c>
      <c r="L108" s="8" t="b">
        <f t="shared" si="4"/>
        <v>1</v>
      </c>
    </row>
    <row r="109">
      <c r="A109" s="6" t="s">
        <v>120</v>
      </c>
      <c r="B109" s="7" t="str">
        <f>IFERROR(__xludf.DUMMYFUNCTION("INDEX(SPLIT(SUBSTITUTE(A109, ""-"", ""::""),"",""), 1, 1)"),"8::94")</f>
        <v>8::94</v>
      </c>
      <c r="C109" s="8">
        <f>IFERROR(__xludf.DUMMYFUNCTION("INDEX(SPLIT(B109,""::""), 1, 1)"),8.0)</f>
        <v>8</v>
      </c>
      <c r="D109" s="8">
        <f>IFERROR(__xludf.DUMMYFUNCTION("INDEX(SPLIT(B109,""::""), 1, 2)"),94.0)</f>
        <v>94</v>
      </c>
      <c r="E109" s="9" t="str">
        <f>IFERROR(__xludf.DUMMYFUNCTION("INDEX(SPLIT(SUBSTITUTE(A109, ""-"", ""::""),"",""), 1, 2)"),"7::8")</f>
        <v>7::8</v>
      </c>
      <c r="F109" s="8">
        <f>IFERROR(__xludf.DUMMYFUNCTION("INDEX(SPLIT(E109,""::""), 1, 1)"),7.0)</f>
        <v>7</v>
      </c>
      <c r="G109" s="8">
        <f>IFERROR(__xludf.DUMMYFUNCTION("INDEX(SPLIT(E109,""::""), 1, 2)"),8.0)</f>
        <v>8</v>
      </c>
      <c r="H109" s="8" t="b">
        <f t="shared" si="1"/>
        <v>0</v>
      </c>
      <c r="I109" s="8" t="b">
        <f t="shared" si="2"/>
        <v>0</v>
      </c>
      <c r="J109" s="8" t="b">
        <f t="shared" si="3"/>
        <v>0</v>
      </c>
      <c r="L109" s="8" t="b">
        <f t="shared" si="4"/>
        <v>1</v>
      </c>
    </row>
    <row r="110">
      <c r="A110" s="6" t="s">
        <v>121</v>
      </c>
      <c r="B110" s="7" t="str">
        <f>IFERROR(__xludf.DUMMYFUNCTION("INDEX(SPLIT(SUBSTITUTE(A110, ""-"", ""::""),"",""), 1, 1)"),"6::85")</f>
        <v>6::85</v>
      </c>
      <c r="C110" s="8">
        <f>IFERROR(__xludf.DUMMYFUNCTION("INDEX(SPLIT(B110,""::""), 1, 1)"),6.0)</f>
        <v>6</v>
      </c>
      <c r="D110" s="8">
        <f>IFERROR(__xludf.DUMMYFUNCTION("INDEX(SPLIT(B110,""::""), 1, 2)"),85.0)</f>
        <v>85</v>
      </c>
      <c r="E110" s="9" t="str">
        <f>IFERROR(__xludf.DUMMYFUNCTION("INDEX(SPLIT(SUBSTITUTE(A110, ""-"", ""::""),"",""), 1, 2)"),"5::85")</f>
        <v>5::85</v>
      </c>
      <c r="F110" s="8">
        <f>IFERROR(__xludf.DUMMYFUNCTION("INDEX(SPLIT(E110,""::""), 1, 1)"),5.0)</f>
        <v>5</v>
      </c>
      <c r="G110" s="8">
        <f>IFERROR(__xludf.DUMMYFUNCTION("INDEX(SPLIT(E110,""::""), 1, 2)"),85.0)</f>
        <v>85</v>
      </c>
      <c r="H110" s="8" t="b">
        <f t="shared" si="1"/>
        <v>0</v>
      </c>
      <c r="I110" s="8" t="b">
        <f t="shared" si="2"/>
        <v>1</v>
      </c>
      <c r="J110" s="8" t="b">
        <f t="shared" si="3"/>
        <v>1</v>
      </c>
      <c r="L110" s="8" t="b">
        <f t="shared" si="4"/>
        <v>1</v>
      </c>
    </row>
    <row r="111">
      <c r="A111" s="6" t="s">
        <v>122</v>
      </c>
      <c r="B111" s="7" t="str">
        <f>IFERROR(__xludf.DUMMYFUNCTION("INDEX(SPLIT(SUBSTITUTE(A111, ""-"", ""::""),"",""), 1, 1)"),"12::88")</f>
        <v>12::88</v>
      </c>
      <c r="C111" s="8">
        <f>IFERROR(__xludf.DUMMYFUNCTION("INDEX(SPLIT(B111,""::""), 1, 1)"),12.0)</f>
        <v>12</v>
      </c>
      <c r="D111" s="8">
        <f>IFERROR(__xludf.DUMMYFUNCTION("INDEX(SPLIT(B111,""::""), 1, 2)"),88.0)</f>
        <v>88</v>
      </c>
      <c r="E111" s="9" t="str">
        <f>IFERROR(__xludf.DUMMYFUNCTION("INDEX(SPLIT(SUBSTITUTE(A111, ""-"", ""::""),"",""), 1, 2)"),"11::26")</f>
        <v>11::26</v>
      </c>
      <c r="F111" s="8">
        <f>IFERROR(__xludf.DUMMYFUNCTION("INDEX(SPLIT(E111,""::""), 1, 1)"),11.0)</f>
        <v>11</v>
      </c>
      <c r="G111" s="8">
        <f>IFERROR(__xludf.DUMMYFUNCTION("INDEX(SPLIT(E111,""::""), 1, 2)"),26.0)</f>
        <v>26</v>
      </c>
      <c r="H111" s="8" t="b">
        <f t="shared" si="1"/>
        <v>0</v>
      </c>
      <c r="I111" s="8" t="b">
        <f t="shared" si="2"/>
        <v>0</v>
      </c>
      <c r="J111" s="8" t="b">
        <f t="shared" si="3"/>
        <v>0</v>
      </c>
      <c r="L111" s="8" t="b">
        <f t="shared" si="4"/>
        <v>1</v>
      </c>
    </row>
    <row r="112">
      <c r="A112" s="6" t="s">
        <v>123</v>
      </c>
      <c r="B112" s="7" t="str">
        <f>IFERROR(__xludf.DUMMYFUNCTION("INDEX(SPLIT(SUBSTITUTE(A112, ""-"", ""::""),"",""), 1, 1)"),"4::79")</f>
        <v>4::79</v>
      </c>
      <c r="C112" s="8">
        <f>IFERROR(__xludf.DUMMYFUNCTION("INDEX(SPLIT(B112,""::""), 1, 1)"),4.0)</f>
        <v>4</v>
      </c>
      <c r="D112" s="8">
        <f>IFERROR(__xludf.DUMMYFUNCTION("INDEX(SPLIT(B112,""::""), 1, 2)"),79.0)</f>
        <v>79</v>
      </c>
      <c r="E112" s="9" t="str">
        <f>IFERROR(__xludf.DUMMYFUNCTION("INDEX(SPLIT(SUBSTITUTE(A112, ""-"", ""::""),"",""), 1, 2)"),"4::46")</f>
        <v>4::46</v>
      </c>
      <c r="F112" s="8">
        <f>IFERROR(__xludf.DUMMYFUNCTION("INDEX(SPLIT(E112,""::""), 1, 1)"),4.0)</f>
        <v>4</v>
      </c>
      <c r="G112" s="8">
        <f>IFERROR(__xludf.DUMMYFUNCTION("INDEX(SPLIT(E112,""::""), 1, 2)"),46.0)</f>
        <v>46</v>
      </c>
      <c r="H112" s="8" t="b">
        <f t="shared" si="1"/>
        <v>1</v>
      </c>
      <c r="I112" s="8" t="b">
        <f t="shared" si="2"/>
        <v>0</v>
      </c>
      <c r="J112" s="8" t="b">
        <f t="shared" si="3"/>
        <v>1</v>
      </c>
      <c r="L112" s="8" t="b">
        <f t="shared" si="4"/>
        <v>1</v>
      </c>
    </row>
    <row r="113">
      <c r="A113" s="6" t="s">
        <v>124</v>
      </c>
      <c r="B113" s="7" t="str">
        <f>IFERROR(__xludf.DUMMYFUNCTION("INDEX(SPLIT(SUBSTITUTE(A113, ""-"", ""::""),"",""), 1, 1)"),"1::8")</f>
        <v>1::8</v>
      </c>
      <c r="C113" s="8">
        <f>IFERROR(__xludf.DUMMYFUNCTION("INDEX(SPLIT(B113,""::""), 1, 1)"),1.0)</f>
        <v>1</v>
      </c>
      <c r="D113" s="8">
        <f>IFERROR(__xludf.DUMMYFUNCTION("INDEX(SPLIT(B113,""::""), 1, 2)"),8.0)</f>
        <v>8</v>
      </c>
      <c r="E113" s="9" t="str">
        <f>IFERROR(__xludf.DUMMYFUNCTION("INDEX(SPLIT(SUBSTITUTE(A113, ""-"", ""::""),"",""), 1, 2)"),"10::96")</f>
        <v>10::96</v>
      </c>
      <c r="F113" s="8">
        <f>IFERROR(__xludf.DUMMYFUNCTION("INDEX(SPLIT(E113,""::""), 1, 1)"),10.0)</f>
        <v>10</v>
      </c>
      <c r="G113" s="8">
        <f>IFERROR(__xludf.DUMMYFUNCTION("INDEX(SPLIT(E113,""::""), 1, 2)"),96.0)</f>
        <v>96</v>
      </c>
      <c r="H113" s="8" t="b">
        <f t="shared" si="1"/>
        <v>0</v>
      </c>
      <c r="I113" s="8" t="b">
        <f t="shared" si="2"/>
        <v>0</v>
      </c>
      <c r="J113" s="8" t="b">
        <f t="shared" si="3"/>
        <v>0</v>
      </c>
      <c r="L113" s="8" t="b">
        <f t="shared" si="4"/>
        <v>0</v>
      </c>
    </row>
    <row r="114">
      <c r="A114" s="6" t="s">
        <v>125</v>
      </c>
      <c r="B114" s="7" t="str">
        <f>IFERROR(__xludf.DUMMYFUNCTION("INDEX(SPLIT(SUBSTITUTE(A114, ""-"", ""::""),"",""), 1, 1)"),"1::76")</f>
        <v>1::76</v>
      </c>
      <c r="C114" s="8">
        <f>IFERROR(__xludf.DUMMYFUNCTION("INDEX(SPLIT(B114,""::""), 1, 1)"),1.0)</f>
        <v>1</v>
      </c>
      <c r="D114" s="8">
        <f>IFERROR(__xludf.DUMMYFUNCTION("INDEX(SPLIT(B114,""::""), 1, 2)"),76.0)</f>
        <v>76</v>
      </c>
      <c r="E114" s="9" t="str">
        <f>IFERROR(__xludf.DUMMYFUNCTION("INDEX(SPLIT(SUBSTITUTE(A114, ""-"", ""::""),"",""), 1, 2)"),"75::76")</f>
        <v>75::76</v>
      </c>
      <c r="F114" s="8">
        <f>IFERROR(__xludf.DUMMYFUNCTION("INDEX(SPLIT(E114,""::""), 1, 1)"),75.0)</f>
        <v>75</v>
      </c>
      <c r="G114" s="8">
        <f>IFERROR(__xludf.DUMMYFUNCTION("INDEX(SPLIT(E114,""::""), 1, 2)"),76.0)</f>
        <v>76</v>
      </c>
      <c r="H114" s="8" t="b">
        <f t="shared" si="1"/>
        <v>1</v>
      </c>
      <c r="I114" s="8" t="b">
        <f t="shared" si="2"/>
        <v>0</v>
      </c>
      <c r="J114" s="8" t="b">
        <f t="shared" si="3"/>
        <v>1</v>
      </c>
      <c r="L114" s="8" t="b">
        <f t="shared" si="4"/>
        <v>1</v>
      </c>
    </row>
    <row r="115">
      <c r="A115" s="6" t="s">
        <v>126</v>
      </c>
      <c r="B115" s="7" t="str">
        <f>IFERROR(__xludf.DUMMYFUNCTION("INDEX(SPLIT(SUBSTITUTE(A115, ""-"", ""::""),"",""), 1, 1)"),"6::81")</f>
        <v>6::81</v>
      </c>
      <c r="C115" s="8">
        <f>IFERROR(__xludf.DUMMYFUNCTION("INDEX(SPLIT(B115,""::""), 1, 1)"),6.0)</f>
        <v>6</v>
      </c>
      <c r="D115" s="8">
        <f>IFERROR(__xludf.DUMMYFUNCTION("INDEX(SPLIT(B115,""::""), 1, 2)"),81.0)</f>
        <v>81</v>
      </c>
      <c r="E115" s="9" t="str">
        <f>IFERROR(__xludf.DUMMYFUNCTION("INDEX(SPLIT(SUBSTITUTE(A115, ""-"", ""::""),"",""), 1, 2)"),"77::82")</f>
        <v>77::82</v>
      </c>
      <c r="F115" s="8">
        <f>IFERROR(__xludf.DUMMYFUNCTION("INDEX(SPLIT(E115,""::""), 1, 1)"),77.0)</f>
        <v>77</v>
      </c>
      <c r="G115" s="8">
        <f>IFERROR(__xludf.DUMMYFUNCTION("INDEX(SPLIT(E115,""::""), 1, 2)"),82.0)</f>
        <v>82</v>
      </c>
      <c r="H115" s="8" t="b">
        <f t="shared" si="1"/>
        <v>0</v>
      </c>
      <c r="I115" s="8" t="b">
        <f t="shared" si="2"/>
        <v>0</v>
      </c>
      <c r="J115" s="8" t="b">
        <f t="shared" si="3"/>
        <v>0</v>
      </c>
      <c r="L115" s="8" t="b">
        <f t="shared" si="4"/>
        <v>1</v>
      </c>
    </row>
    <row r="116">
      <c r="A116" s="6" t="s">
        <v>127</v>
      </c>
      <c r="B116" s="7" t="str">
        <f>IFERROR(__xludf.DUMMYFUNCTION("INDEX(SPLIT(SUBSTITUTE(A116, ""-"", ""::""),"",""), 1, 1)"),"35::96")</f>
        <v>35::96</v>
      </c>
      <c r="C116" s="8">
        <f>IFERROR(__xludf.DUMMYFUNCTION("INDEX(SPLIT(B116,""::""), 1, 1)"),35.0)</f>
        <v>35</v>
      </c>
      <c r="D116" s="8">
        <f>IFERROR(__xludf.DUMMYFUNCTION("INDEX(SPLIT(B116,""::""), 1, 2)"),96.0)</f>
        <v>96</v>
      </c>
      <c r="E116" s="9" t="str">
        <f>IFERROR(__xludf.DUMMYFUNCTION("INDEX(SPLIT(SUBSTITUTE(A116, ""-"", ""::""),"",""), 1, 2)"),"52::98")</f>
        <v>52::98</v>
      </c>
      <c r="F116" s="8">
        <f>IFERROR(__xludf.DUMMYFUNCTION("INDEX(SPLIT(E116,""::""), 1, 1)"),52.0)</f>
        <v>52</v>
      </c>
      <c r="G116" s="8">
        <f>IFERROR(__xludf.DUMMYFUNCTION("INDEX(SPLIT(E116,""::""), 1, 2)"),98.0)</f>
        <v>98</v>
      </c>
      <c r="H116" s="8" t="b">
        <f t="shared" si="1"/>
        <v>0</v>
      </c>
      <c r="I116" s="8" t="b">
        <f t="shared" si="2"/>
        <v>0</v>
      </c>
      <c r="J116" s="8" t="b">
        <f t="shared" si="3"/>
        <v>0</v>
      </c>
      <c r="L116" s="8" t="b">
        <f t="shared" si="4"/>
        <v>1</v>
      </c>
    </row>
    <row r="117">
      <c r="A117" s="6" t="s">
        <v>128</v>
      </c>
      <c r="B117" s="7" t="str">
        <f>IFERROR(__xludf.DUMMYFUNCTION("INDEX(SPLIT(SUBSTITUTE(A117, ""-"", ""::""),"",""), 1, 1)"),"29::82")</f>
        <v>29::82</v>
      </c>
      <c r="C117" s="8">
        <f>IFERROR(__xludf.DUMMYFUNCTION("INDEX(SPLIT(B117,""::""), 1, 1)"),29.0)</f>
        <v>29</v>
      </c>
      <c r="D117" s="8">
        <f>IFERROR(__xludf.DUMMYFUNCTION("INDEX(SPLIT(B117,""::""), 1, 2)"),82.0)</f>
        <v>82</v>
      </c>
      <c r="E117" s="9" t="str">
        <f>IFERROR(__xludf.DUMMYFUNCTION("INDEX(SPLIT(SUBSTITUTE(A117, ""-"", ""::""),"",""), 1, 2)"),"29::83")</f>
        <v>29::83</v>
      </c>
      <c r="F117" s="8">
        <f>IFERROR(__xludf.DUMMYFUNCTION("INDEX(SPLIT(E117,""::""), 1, 1)"),29.0)</f>
        <v>29</v>
      </c>
      <c r="G117" s="8">
        <f>IFERROR(__xludf.DUMMYFUNCTION("INDEX(SPLIT(E117,""::""), 1, 2)"),83.0)</f>
        <v>83</v>
      </c>
      <c r="H117" s="8" t="b">
        <f t="shared" si="1"/>
        <v>0</v>
      </c>
      <c r="I117" s="8" t="b">
        <f t="shared" si="2"/>
        <v>1</v>
      </c>
      <c r="J117" s="8" t="b">
        <f t="shared" si="3"/>
        <v>1</v>
      </c>
      <c r="L117" s="8" t="b">
        <f t="shared" si="4"/>
        <v>1</v>
      </c>
    </row>
    <row r="118">
      <c r="A118" s="6" t="s">
        <v>129</v>
      </c>
      <c r="B118" s="7" t="str">
        <f>IFERROR(__xludf.DUMMYFUNCTION("INDEX(SPLIT(SUBSTITUTE(A118, ""-"", ""::""),"",""), 1, 1)"),"22::86")</f>
        <v>22::86</v>
      </c>
      <c r="C118" s="8">
        <f>IFERROR(__xludf.DUMMYFUNCTION("INDEX(SPLIT(B118,""::""), 1, 1)"),22.0)</f>
        <v>22</v>
      </c>
      <c r="D118" s="8">
        <f>IFERROR(__xludf.DUMMYFUNCTION("INDEX(SPLIT(B118,""::""), 1, 2)"),86.0)</f>
        <v>86</v>
      </c>
      <c r="E118" s="9" t="str">
        <f>IFERROR(__xludf.DUMMYFUNCTION("INDEX(SPLIT(SUBSTITUTE(A118, ""-"", ""::""),"",""), 1, 2)"),"86::87")</f>
        <v>86::87</v>
      </c>
      <c r="F118" s="8">
        <f>IFERROR(__xludf.DUMMYFUNCTION("INDEX(SPLIT(E118,""::""), 1, 1)"),86.0)</f>
        <v>86</v>
      </c>
      <c r="G118" s="8">
        <f>IFERROR(__xludf.DUMMYFUNCTION("INDEX(SPLIT(E118,""::""), 1, 2)"),87.0)</f>
        <v>87</v>
      </c>
      <c r="H118" s="8" t="b">
        <f t="shared" si="1"/>
        <v>0</v>
      </c>
      <c r="I118" s="8" t="b">
        <f t="shared" si="2"/>
        <v>0</v>
      </c>
      <c r="J118" s="8" t="b">
        <f t="shared" si="3"/>
        <v>0</v>
      </c>
      <c r="L118" s="8" t="b">
        <f t="shared" si="4"/>
        <v>1</v>
      </c>
    </row>
    <row r="119">
      <c r="A119" s="6" t="s">
        <v>130</v>
      </c>
      <c r="B119" s="7" t="str">
        <f>IFERROR(__xludf.DUMMYFUNCTION("INDEX(SPLIT(SUBSTITUTE(A119, ""-"", ""::""),"",""), 1, 1)"),"17::57")</f>
        <v>17::57</v>
      </c>
      <c r="C119" s="8">
        <f>IFERROR(__xludf.DUMMYFUNCTION("INDEX(SPLIT(B119,""::""), 1, 1)"),17.0)</f>
        <v>17</v>
      </c>
      <c r="D119" s="8">
        <f>IFERROR(__xludf.DUMMYFUNCTION("INDEX(SPLIT(B119,""::""), 1, 2)"),57.0)</f>
        <v>57</v>
      </c>
      <c r="E119" s="9" t="str">
        <f>IFERROR(__xludf.DUMMYFUNCTION("INDEX(SPLIT(SUBSTITUTE(A119, ""-"", ""::""),"",""), 1, 2)"),"17::63")</f>
        <v>17::63</v>
      </c>
      <c r="F119" s="8">
        <f>IFERROR(__xludf.DUMMYFUNCTION("INDEX(SPLIT(E119,""::""), 1, 1)"),17.0)</f>
        <v>17</v>
      </c>
      <c r="G119" s="8">
        <f>IFERROR(__xludf.DUMMYFUNCTION("INDEX(SPLIT(E119,""::""), 1, 2)"),63.0)</f>
        <v>63</v>
      </c>
      <c r="H119" s="8" t="b">
        <f t="shared" si="1"/>
        <v>0</v>
      </c>
      <c r="I119" s="8" t="b">
        <f t="shared" si="2"/>
        <v>1</v>
      </c>
      <c r="J119" s="8" t="b">
        <f t="shared" si="3"/>
        <v>1</v>
      </c>
      <c r="L119" s="8" t="b">
        <f t="shared" si="4"/>
        <v>1</v>
      </c>
    </row>
    <row r="120">
      <c r="A120" s="6" t="s">
        <v>131</v>
      </c>
      <c r="B120" s="7" t="str">
        <f>IFERROR(__xludf.DUMMYFUNCTION("INDEX(SPLIT(SUBSTITUTE(A120, ""-"", ""::""),"",""), 1, 1)"),"57::58")</f>
        <v>57::58</v>
      </c>
      <c r="C120" s="8">
        <f>IFERROR(__xludf.DUMMYFUNCTION("INDEX(SPLIT(B120,""::""), 1, 1)"),57.0)</f>
        <v>57</v>
      </c>
      <c r="D120" s="8">
        <f>IFERROR(__xludf.DUMMYFUNCTION("INDEX(SPLIT(B120,""::""), 1, 2)"),58.0)</f>
        <v>58</v>
      </c>
      <c r="E120" s="9" t="str">
        <f>IFERROR(__xludf.DUMMYFUNCTION("INDEX(SPLIT(SUBSTITUTE(A120, ""-"", ""::""),"",""), 1, 2)"),"17::57")</f>
        <v>17::57</v>
      </c>
      <c r="F120" s="8">
        <f>IFERROR(__xludf.DUMMYFUNCTION("INDEX(SPLIT(E120,""::""), 1, 1)"),17.0)</f>
        <v>17</v>
      </c>
      <c r="G120" s="8">
        <f>IFERROR(__xludf.DUMMYFUNCTION("INDEX(SPLIT(E120,""::""), 1, 2)"),57.0)</f>
        <v>57</v>
      </c>
      <c r="H120" s="8" t="b">
        <f t="shared" si="1"/>
        <v>0</v>
      </c>
      <c r="I120" s="8" t="b">
        <f t="shared" si="2"/>
        <v>0</v>
      </c>
      <c r="J120" s="8" t="b">
        <f t="shared" si="3"/>
        <v>0</v>
      </c>
      <c r="L120" s="8" t="b">
        <f t="shared" si="4"/>
        <v>1</v>
      </c>
    </row>
    <row r="121">
      <c r="A121" s="6" t="s">
        <v>132</v>
      </c>
      <c r="B121" s="7" t="str">
        <f>IFERROR(__xludf.DUMMYFUNCTION("INDEX(SPLIT(SUBSTITUTE(A121, ""-"", ""::""),"",""), 1, 1)"),"48::99")</f>
        <v>48::99</v>
      </c>
      <c r="C121" s="8">
        <f>IFERROR(__xludf.DUMMYFUNCTION("INDEX(SPLIT(B121,""::""), 1, 1)"),48.0)</f>
        <v>48</v>
      </c>
      <c r="D121" s="8">
        <f>IFERROR(__xludf.DUMMYFUNCTION("INDEX(SPLIT(B121,""::""), 1, 2)"),99.0)</f>
        <v>99</v>
      </c>
      <c r="E121" s="9" t="str">
        <f>IFERROR(__xludf.DUMMYFUNCTION("INDEX(SPLIT(SUBSTITUTE(A121, ""-"", ""::""),"",""), 1, 2)"),"48::97")</f>
        <v>48::97</v>
      </c>
      <c r="F121" s="8">
        <f>IFERROR(__xludf.DUMMYFUNCTION("INDEX(SPLIT(E121,""::""), 1, 1)"),48.0)</f>
        <v>48</v>
      </c>
      <c r="G121" s="8">
        <f>IFERROR(__xludf.DUMMYFUNCTION("INDEX(SPLIT(E121,""::""), 1, 2)"),97.0)</f>
        <v>97</v>
      </c>
      <c r="H121" s="8" t="b">
        <f t="shared" si="1"/>
        <v>1</v>
      </c>
      <c r="I121" s="8" t="b">
        <f t="shared" si="2"/>
        <v>0</v>
      </c>
      <c r="J121" s="8" t="b">
        <f t="shared" si="3"/>
        <v>1</v>
      </c>
      <c r="L121" s="8" t="b">
        <f t="shared" si="4"/>
        <v>1</v>
      </c>
    </row>
    <row r="122">
      <c r="A122" s="6" t="s">
        <v>133</v>
      </c>
      <c r="B122" s="7" t="str">
        <f>IFERROR(__xludf.DUMMYFUNCTION("INDEX(SPLIT(SUBSTITUTE(A122, ""-"", ""::""),"",""), 1, 1)"),"25::26")</f>
        <v>25::26</v>
      </c>
      <c r="C122" s="8">
        <f>IFERROR(__xludf.DUMMYFUNCTION("INDEX(SPLIT(B122,""::""), 1, 1)"),25.0)</f>
        <v>25</v>
      </c>
      <c r="D122" s="8">
        <f>IFERROR(__xludf.DUMMYFUNCTION("INDEX(SPLIT(B122,""::""), 1, 2)"),26.0)</f>
        <v>26</v>
      </c>
      <c r="E122" s="9" t="str">
        <f>IFERROR(__xludf.DUMMYFUNCTION("INDEX(SPLIT(SUBSTITUTE(A122, ""-"", ""::""),"",""), 1, 2)"),"25::26")</f>
        <v>25::26</v>
      </c>
      <c r="F122" s="8">
        <f>IFERROR(__xludf.DUMMYFUNCTION("INDEX(SPLIT(E122,""::""), 1, 1)"),25.0)</f>
        <v>25</v>
      </c>
      <c r="G122" s="8">
        <f>IFERROR(__xludf.DUMMYFUNCTION("INDEX(SPLIT(E122,""::""), 1, 2)"),26.0)</f>
        <v>26</v>
      </c>
      <c r="H122" s="8" t="b">
        <f t="shared" si="1"/>
        <v>1</v>
      </c>
      <c r="I122" s="8" t="b">
        <f t="shared" si="2"/>
        <v>1</v>
      </c>
      <c r="J122" s="8" t="b">
        <f t="shared" si="3"/>
        <v>1</v>
      </c>
      <c r="L122" s="8" t="b">
        <f t="shared" si="4"/>
        <v>1</v>
      </c>
    </row>
    <row r="123">
      <c r="A123" s="6" t="s">
        <v>134</v>
      </c>
      <c r="B123" s="7" t="str">
        <f>IFERROR(__xludf.DUMMYFUNCTION("INDEX(SPLIT(SUBSTITUTE(A123, ""-"", ""::""),"",""), 1, 1)"),"16::17")</f>
        <v>16::17</v>
      </c>
      <c r="C123" s="8">
        <f>IFERROR(__xludf.DUMMYFUNCTION("INDEX(SPLIT(B123,""::""), 1, 1)"),16.0)</f>
        <v>16</v>
      </c>
      <c r="D123" s="8">
        <f>IFERROR(__xludf.DUMMYFUNCTION("INDEX(SPLIT(B123,""::""), 1, 2)"),17.0)</f>
        <v>17</v>
      </c>
      <c r="E123" s="9" t="str">
        <f>IFERROR(__xludf.DUMMYFUNCTION("INDEX(SPLIT(SUBSTITUTE(A123, ""-"", ""::""),"",""), 1, 2)"),"17::93")</f>
        <v>17::93</v>
      </c>
      <c r="F123" s="8">
        <f>IFERROR(__xludf.DUMMYFUNCTION("INDEX(SPLIT(E123,""::""), 1, 1)"),17.0)</f>
        <v>17</v>
      </c>
      <c r="G123" s="8">
        <f>IFERROR(__xludf.DUMMYFUNCTION("INDEX(SPLIT(E123,""::""), 1, 2)"),93.0)</f>
        <v>93</v>
      </c>
      <c r="H123" s="8" t="b">
        <f t="shared" si="1"/>
        <v>0</v>
      </c>
      <c r="I123" s="8" t="b">
        <f t="shared" si="2"/>
        <v>0</v>
      </c>
      <c r="J123" s="8" t="b">
        <f t="shared" si="3"/>
        <v>0</v>
      </c>
      <c r="L123" s="8" t="b">
        <f t="shared" si="4"/>
        <v>1</v>
      </c>
    </row>
    <row r="124">
      <c r="A124" s="6" t="s">
        <v>135</v>
      </c>
      <c r="B124" s="7" t="str">
        <f>IFERROR(__xludf.DUMMYFUNCTION("INDEX(SPLIT(SUBSTITUTE(A124, ""-"", ""::""),"",""), 1, 1)"),"31::74")</f>
        <v>31::74</v>
      </c>
      <c r="C124" s="8">
        <f>IFERROR(__xludf.DUMMYFUNCTION("INDEX(SPLIT(B124,""::""), 1, 1)"),31.0)</f>
        <v>31</v>
      </c>
      <c r="D124" s="8">
        <f>IFERROR(__xludf.DUMMYFUNCTION("INDEX(SPLIT(B124,""::""), 1, 2)"),74.0)</f>
        <v>74</v>
      </c>
      <c r="E124" s="9" t="str">
        <f>IFERROR(__xludf.DUMMYFUNCTION("INDEX(SPLIT(SUBSTITUTE(A124, ""-"", ""::""),"",""), 1, 2)"),"30::30")</f>
        <v>30::30</v>
      </c>
      <c r="F124" s="8">
        <f>IFERROR(__xludf.DUMMYFUNCTION("INDEX(SPLIT(E124,""::""), 1, 1)"),30.0)</f>
        <v>30</v>
      </c>
      <c r="G124" s="8">
        <f>IFERROR(__xludf.DUMMYFUNCTION("INDEX(SPLIT(E124,""::""), 1, 2)"),30.0)</f>
        <v>30</v>
      </c>
      <c r="H124" s="8" t="b">
        <f t="shared" si="1"/>
        <v>0</v>
      </c>
      <c r="I124" s="8" t="b">
        <f t="shared" si="2"/>
        <v>0</v>
      </c>
      <c r="J124" s="8" t="b">
        <f t="shared" si="3"/>
        <v>0</v>
      </c>
      <c r="L124" s="8" t="b">
        <f t="shared" si="4"/>
        <v>0</v>
      </c>
    </row>
    <row r="125">
      <c r="A125" s="6" t="s">
        <v>136</v>
      </c>
      <c r="B125" s="7" t="str">
        <f>IFERROR(__xludf.DUMMYFUNCTION("INDEX(SPLIT(SUBSTITUTE(A125, ""-"", ""::""),"",""), 1, 1)"),"18::25")</f>
        <v>18::25</v>
      </c>
      <c r="C125" s="8">
        <f>IFERROR(__xludf.DUMMYFUNCTION("INDEX(SPLIT(B125,""::""), 1, 1)"),18.0)</f>
        <v>18</v>
      </c>
      <c r="D125" s="8">
        <f>IFERROR(__xludf.DUMMYFUNCTION("INDEX(SPLIT(B125,""::""), 1, 2)"),25.0)</f>
        <v>25</v>
      </c>
      <c r="E125" s="9" t="str">
        <f>IFERROR(__xludf.DUMMYFUNCTION("INDEX(SPLIT(SUBSTITUTE(A125, ""-"", ""::""),"",""), 1, 2)"),"18::94")</f>
        <v>18::94</v>
      </c>
      <c r="F125" s="8">
        <f>IFERROR(__xludf.DUMMYFUNCTION("INDEX(SPLIT(E125,""::""), 1, 1)"),18.0)</f>
        <v>18</v>
      </c>
      <c r="G125" s="8">
        <f>IFERROR(__xludf.DUMMYFUNCTION("INDEX(SPLIT(E125,""::""), 1, 2)"),94.0)</f>
        <v>94</v>
      </c>
      <c r="H125" s="8" t="b">
        <f t="shared" si="1"/>
        <v>0</v>
      </c>
      <c r="I125" s="8" t="b">
        <f t="shared" si="2"/>
        <v>1</v>
      </c>
      <c r="J125" s="8" t="b">
        <f t="shared" si="3"/>
        <v>1</v>
      </c>
      <c r="L125" s="8" t="b">
        <f t="shared" si="4"/>
        <v>1</v>
      </c>
    </row>
    <row r="126">
      <c r="A126" s="6" t="s">
        <v>137</v>
      </c>
      <c r="B126" s="7" t="str">
        <f>IFERROR(__xludf.DUMMYFUNCTION("INDEX(SPLIT(SUBSTITUTE(A126, ""-"", ""::""),"",""), 1, 1)"),"56::77")</f>
        <v>56::77</v>
      </c>
      <c r="C126" s="8">
        <f>IFERROR(__xludf.DUMMYFUNCTION("INDEX(SPLIT(B126,""::""), 1, 1)"),56.0)</f>
        <v>56</v>
      </c>
      <c r="D126" s="8">
        <f>IFERROR(__xludf.DUMMYFUNCTION("INDEX(SPLIT(B126,""::""), 1, 2)"),77.0)</f>
        <v>77</v>
      </c>
      <c r="E126" s="9" t="str">
        <f>IFERROR(__xludf.DUMMYFUNCTION("INDEX(SPLIT(SUBSTITUTE(A126, ""-"", ""::""),"",""), 1, 2)"),"30::30")</f>
        <v>30::30</v>
      </c>
      <c r="F126" s="8">
        <f>IFERROR(__xludf.DUMMYFUNCTION("INDEX(SPLIT(E126,""::""), 1, 1)"),30.0)</f>
        <v>30</v>
      </c>
      <c r="G126" s="8">
        <f>IFERROR(__xludf.DUMMYFUNCTION("INDEX(SPLIT(E126,""::""), 1, 2)"),30.0)</f>
        <v>30</v>
      </c>
      <c r="H126" s="8" t="b">
        <f t="shared" si="1"/>
        <v>0</v>
      </c>
      <c r="I126" s="8" t="b">
        <f t="shared" si="2"/>
        <v>0</v>
      </c>
      <c r="J126" s="8" t="b">
        <f t="shared" si="3"/>
        <v>0</v>
      </c>
      <c r="L126" s="8" t="b">
        <f t="shared" si="4"/>
        <v>0</v>
      </c>
    </row>
    <row r="127">
      <c r="A127" s="6" t="s">
        <v>138</v>
      </c>
      <c r="B127" s="7" t="str">
        <f>IFERROR(__xludf.DUMMYFUNCTION("INDEX(SPLIT(SUBSTITUTE(A127, ""-"", ""::""),"",""), 1, 1)"),"8::61")</f>
        <v>8::61</v>
      </c>
      <c r="C127" s="8">
        <f>IFERROR(__xludf.DUMMYFUNCTION("INDEX(SPLIT(B127,""::""), 1, 1)"),8.0)</f>
        <v>8</v>
      </c>
      <c r="D127" s="8">
        <f>IFERROR(__xludf.DUMMYFUNCTION("INDEX(SPLIT(B127,""::""), 1, 2)"),61.0)</f>
        <v>61</v>
      </c>
      <c r="E127" s="9" t="str">
        <f>IFERROR(__xludf.DUMMYFUNCTION("INDEX(SPLIT(SUBSTITUTE(A127, ""-"", ""::""),"",""), 1, 2)"),"50::61")</f>
        <v>50::61</v>
      </c>
      <c r="F127" s="8">
        <f>IFERROR(__xludf.DUMMYFUNCTION("INDEX(SPLIT(E127,""::""), 1, 1)"),50.0)</f>
        <v>50</v>
      </c>
      <c r="G127" s="8">
        <f>IFERROR(__xludf.DUMMYFUNCTION("INDEX(SPLIT(E127,""::""), 1, 2)"),61.0)</f>
        <v>61</v>
      </c>
      <c r="H127" s="8" t="b">
        <f t="shared" si="1"/>
        <v>1</v>
      </c>
      <c r="I127" s="8" t="b">
        <f t="shared" si="2"/>
        <v>0</v>
      </c>
      <c r="J127" s="8" t="b">
        <f t="shared" si="3"/>
        <v>1</v>
      </c>
      <c r="L127" s="8" t="b">
        <f t="shared" si="4"/>
        <v>1</v>
      </c>
    </row>
    <row r="128">
      <c r="A128" s="6" t="s">
        <v>139</v>
      </c>
      <c r="B128" s="7" t="str">
        <f>IFERROR(__xludf.DUMMYFUNCTION("INDEX(SPLIT(SUBSTITUTE(A128, ""-"", ""::""),"",""), 1, 1)"),"58::70")</f>
        <v>58::70</v>
      </c>
      <c r="C128" s="8">
        <f>IFERROR(__xludf.DUMMYFUNCTION("INDEX(SPLIT(B128,""::""), 1, 1)"),58.0)</f>
        <v>58</v>
      </c>
      <c r="D128" s="8">
        <f>IFERROR(__xludf.DUMMYFUNCTION("INDEX(SPLIT(B128,""::""), 1, 2)"),70.0)</f>
        <v>70</v>
      </c>
      <c r="E128" s="9" t="str">
        <f>IFERROR(__xludf.DUMMYFUNCTION("INDEX(SPLIT(SUBSTITUTE(A128, ""-"", ""::""),"",""), 1, 2)"),"21::59")</f>
        <v>21::59</v>
      </c>
      <c r="F128" s="8">
        <f>IFERROR(__xludf.DUMMYFUNCTION("INDEX(SPLIT(E128,""::""), 1, 1)"),21.0)</f>
        <v>21</v>
      </c>
      <c r="G128" s="8">
        <f>IFERROR(__xludf.DUMMYFUNCTION("INDEX(SPLIT(E128,""::""), 1, 2)"),59.0)</f>
        <v>59</v>
      </c>
      <c r="H128" s="8" t="b">
        <f t="shared" si="1"/>
        <v>0</v>
      </c>
      <c r="I128" s="8" t="b">
        <f t="shared" si="2"/>
        <v>0</v>
      </c>
      <c r="J128" s="8" t="b">
        <f t="shared" si="3"/>
        <v>0</v>
      </c>
      <c r="L128" s="8" t="b">
        <f t="shared" si="4"/>
        <v>1</v>
      </c>
    </row>
    <row r="129">
      <c r="A129" s="6" t="s">
        <v>140</v>
      </c>
      <c r="B129" s="7" t="str">
        <f>IFERROR(__xludf.DUMMYFUNCTION("INDEX(SPLIT(SUBSTITUTE(A129, ""-"", ""::""),"",""), 1, 1)"),"2::3")</f>
        <v>2::3</v>
      </c>
      <c r="C129" s="8">
        <f>IFERROR(__xludf.DUMMYFUNCTION("INDEX(SPLIT(B129,""::""), 1, 1)"),2.0)</f>
        <v>2</v>
      </c>
      <c r="D129" s="8">
        <f>IFERROR(__xludf.DUMMYFUNCTION("INDEX(SPLIT(B129,""::""), 1, 2)"),3.0)</f>
        <v>3</v>
      </c>
      <c r="E129" s="9" t="str">
        <f>IFERROR(__xludf.DUMMYFUNCTION("INDEX(SPLIT(SUBSTITUTE(A129, ""-"", ""::""),"",""), 1, 2)"),"2::70")</f>
        <v>2::70</v>
      </c>
      <c r="F129" s="8">
        <f>IFERROR(__xludf.DUMMYFUNCTION("INDEX(SPLIT(E129,""::""), 1, 1)"),2.0)</f>
        <v>2</v>
      </c>
      <c r="G129" s="8">
        <f>IFERROR(__xludf.DUMMYFUNCTION("INDEX(SPLIT(E129,""::""), 1, 2)"),70.0)</f>
        <v>70</v>
      </c>
      <c r="H129" s="8" t="b">
        <f t="shared" si="1"/>
        <v>0</v>
      </c>
      <c r="I129" s="8" t="b">
        <f t="shared" si="2"/>
        <v>1</v>
      </c>
      <c r="J129" s="8" t="b">
        <f t="shared" si="3"/>
        <v>1</v>
      </c>
      <c r="L129" s="8" t="b">
        <f t="shared" si="4"/>
        <v>1</v>
      </c>
    </row>
    <row r="130">
      <c r="A130" s="6" t="s">
        <v>141</v>
      </c>
      <c r="B130" s="7" t="str">
        <f>IFERROR(__xludf.DUMMYFUNCTION("INDEX(SPLIT(SUBSTITUTE(A130, ""-"", ""::""),"",""), 1, 1)"),"8::12")</f>
        <v>8::12</v>
      </c>
      <c r="C130" s="8">
        <f>IFERROR(__xludf.DUMMYFUNCTION("INDEX(SPLIT(B130,""::""), 1, 1)"),8.0)</f>
        <v>8</v>
      </c>
      <c r="D130" s="8">
        <f>IFERROR(__xludf.DUMMYFUNCTION("INDEX(SPLIT(B130,""::""), 1, 2)"),12.0)</f>
        <v>12</v>
      </c>
      <c r="E130" s="9" t="str">
        <f>IFERROR(__xludf.DUMMYFUNCTION("INDEX(SPLIT(SUBSTITUTE(A130, ""-"", ""::""),"",""), 1, 2)"),"9::14")</f>
        <v>9::14</v>
      </c>
      <c r="F130" s="8">
        <f>IFERROR(__xludf.DUMMYFUNCTION("INDEX(SPLIT(E130,""::""), 1, 1)"),9.0)</f>
        <v>9</v>
      </c>
      <c r="G130" s="8">
        <f>IFERROR(__xludf.DUMMYFUNCTION("INDEX(SPLIT(E130,""::""), 1, 2)"),14.0)</f>
        <v>14</v>
      </c>
      <c r="H130" s="8" t="b">
        <f t="shared" si="1"/>
        <v>0</v>
      </c>
      <c r="I130" s="8" t="b">
        <f t="shared" si="2"/>
        <v>0</v>
      </c>
      <c r="J130" s="8" t="b">
        <f t="shared" si="3"/>
        <v>0</v>
      </c>
      <c r="L130" s="8" t="b">
        <f t="shared" si="4"/>
        <v>1</v>
      </c>
    </row>
    <row r="131">
      <c r="A131" s="6" t="s">
        <v>142</v>
      </c>
      <c r="B131" s="7" t="str">
        <f>IFERROR(__xludf.DUMMYFUNCTION("INDEX(SPLIT(SUBSTITUTE(A131, ""-"", ""::""),"",""), 1, 1)"),"5::98")</f>
        <v>5::98</v>
      </c>
      <c r="C131" s="8">
        <f>IFERROR(__xludf.DUMMYFUNCTION("INDEX(SPLIT(B131,""::""), 1, 1)"),5.0)</f>
        <v>5</v>
      </c>
      <c r="D131" s="8">
        <f>IFERROR(__xludf.DUMMYFUNCTION("INDEX(SPLIT(B131,""::""), 1, 2)"),98.0)</f>
        <v>98</v>
      </c>
      <c r="E131" s="9" t="str">
        <f>IFERROR(__xludf.DUMMYFUNCTION("INDEX(SPLIT(SUBSTITUTE(A131, ""-"", ""::""),"",""), 1, 2)"),"97::98")</f>
        <v>97::98</v>
      </c>
      <c r="F131" s="8">
        <f>IFERROR(__xludf.DUMMYFUNCTION("INDEX(SPLIT(E131,""::""), 1, 1)"),97.0)</f>
        <v>97</v>
      </c>
      <c r="G131" s="8">
        <f>IFERROR(__xludf.DUMMYFUNCTION("INDEX(SPLIT(E131,""::""), 1, 2)"),98.0)</f>
        <v>98</v>
      </c>
      <c r="H131" s="8" t="b">
        <f t="shared" si="1"/>
        <v>1</v>
      </c>
      <c r="I131" s="8" t="b">
        <f t="shared" si="2"/>
        <v>0</v>
      </c>
      <c r="J131" s="8" t="b">
        <f t="shared" si="3"/>
        <v>1</v>
      </c>
      <c r="L131" s="8" t="b">
        <f t="shared" si="4"/>
        <v>1</v>
      </c>
    </row>
    <row r="132">
      <c r="A132" s="6" t="s">
        <v>143</v>
      </c>
      <c r="B132" s="7" t="str">
        <f>IFERROR(__xludf.DUMMYFUNCTION("INDEX(SPLIT(SUBSTITUTE(A132, ""-"", ""::""),"",""), 1, 1)"),"35::55")</f>
        <v>35::55</v>
      </c>
      <c r="C132" s="8">
        <f>IFERROR(__xludf.DUMMYFUNCTION("INDEX(SPLIT(B132,""::""), 1, 1)"),35.0)</f>
        <v>35</v>
      </c>
      <c r="D132" s="8">
        <f>IFERROR(__xludf.DUMMYFUNCTION("INDEX(SPLIT(B132,""::""), 1, 2)"),55.0)</f>
        <v>55</v>
      </c>
      <c r="E132" s="9" t="str">
        <f>IFERROR(__xludf.DUMMYFUNCTION("INDEX(SPLIT(SUBSTITUTE(A132, ""-"", ""::""),"",""), 1, 2)"),"35::87")</f>
        <v>35::87</v>
      </c>
      <c r="F132" s="8">
        <f>IFERROR(__xludf.DUMMYFUNCTION("INDEX(SPLIT(E132,""::""), 1, 1)"),35.0)</f>
        <v>35</v>
      </c>
      <c r="G132" s="8">
        <f>IFERROR(__xludf.DUMMYFUNCTION("INDEX(SPLIT(E132,""::""), 1, 2)"),87.0)</f>
        <v>87</v>
      </c>
      <c r="H132" s="8" t="b">
        <f t="shared" si="1"/>
        <v>0</v>
      </c>
      <c r="I132" s="8" t="b">
        <f t="shared" si="2"/>
        <v>1</v>
      </c>
      <c r="J132" s="8" t="b">
        <f t="shared" si="3"/>
        <v>1</v>
      </c>
      <c r="L132" s="8" t="b">
        <f t="shared" si="4"/>
        <v>1</v>
      </c>
    </row>
    <row r="133">
      <c r="A133" s="6" t="s">
        <v>144</v>
      </c>
      <c r="B133" s="7" t="str">
        <f>IFERROR(__xludf.DUMMYFUNCTION("INDEX(SPLIT(SUBSTITUTE(A133, ""-"", ""::""),"",""), 1, 1)"),"20::60")</f>
        <v>20::60</v>
      </c>
      <c r="C133" s="8">
        <f>IFERROR(__xludf.DUMMYFUNCTION("INDEX(SPLIT(B133,""::""), 1, 1)"),20.0)</f>
        <v>20</v>
      </c>
      <c r="D133" s="8">
        <f>IFERROR(__xludf.DUMMYFUNCTION("INDEX(SPLIT(B133,""::""), 1, 2)"),60.0)</f>
        <v>60</v>
      </c>
      <c r="E133" s="9" t="str">
        <f>IFERROR(__xludf.DUMMYFUNCTION("INDEX(SPLIT(SUBSTITUTE(A133, ""-"", ""::""),"",""), 1, 2)"),"20::36")</f>
        <v>20::36</v>
      </c>
      <c r="F133" s="8">
        <f>IFERROR(__xludf.DUMMYFUNCTION("INDEX(SPLIT(E133,""::""), 1, 1)"),20.0)</f>
        <v>20</v>
      </c>
      <c r="G133" s="8">
        <f>IFERROR(__xludf.DUMMYFUNCTION("INDEX(SPLIT(E133,""::""), 1, 2)"),36.0)</f>
        <v>36</v>
      </c>
      <c r="H133" s="8" t="b">
        <f t="shared" si="1"/>
        <v>1</v>
      </c>
      <c r="I133" s="8" t="b">
        <f t="shared" si="2"/>
        <v>0</v>
      </c>
      <c r="J133" s="8" t="b">
        <f t="shared" si="3"/>
        <v>1</v>
      </c>
      <c r="L133" s="8" t="b">
        <f t="shared" si="4"/>
        <v>1</v>
      </c>
    </row>
    <row r="134">
      <c r="A134" s="6" t="s">
        <v>145</v>
      </c>
      <c r="B134" s="7" t="str">
        <f>IFERROR(__xludf.DUMMYFUNCTION("INDEX(SPLIT(SUBSTITUTE(A134, ""-"", ""::""),"",""), 1, 1)"),"39::39")</f>
        <v>39::39</v>
      </c>
      <c r="C134" s="8">
        <f>IFERROR(__xludf.DUMMYFUNCTION("INDEX(SPLIT(B134,""::""), 1, 1)"),39.0)</f>
        <v>39</v>
      </c>
      <c r="D134" s="8">
        <f>IFERROR(__xludf.DUMMYFUNCTION("INDEX(SPLIT(B134,""::""), 1, 2)"),39.0)</f>
        <v>39</v>
      </c>
      <c r="E134" s="9" t="str">
        <f>IFERROR(__xludf.DUMMYFUNCTION("INDEX(SPLIT(SUBSTITUTE(A134, ""-"", ""::""),"",""), 1, 2)"),"40::68")</f>
        <v>40::68</v>
      </c>
      <c r="F134" s="8">
        <f>IFERROR(__xludf.DUMMYFUNCTION("INDEX(SPLIT(E134,""::""), 1, 1)"),40.0)</f>
        <v>40</v>
      </c>
      <c r="G134" s="8">
        <f>IFERROR(__xludf.DUMMYFUNCTION("INDEX(SPLIT(E134,""::""), 1, 2)"),68.0)</f>
        <v>68</v>
      </c>
      <c r="H134" s="8" t="b">
        <f t="shared" si="1"/>
        <v>0</v>
      </c>
      <c r="I134" s="8" t="b">
        <f t="shared" si="2"/>
        <v>0</v>
      </c>
      <c r="J134" s="8" t="b">
        <f t="shared" si="3"/>
        <v>0</v>
      </c>
      <c r="L134" s="8" t="b">
        <f t="shared" si="4"/>
        <v>0</v>
      </c>
    </row>
    <row r="135">
      <c r="A135" s="6" t="s">
        <v>146</v>
      </c>
      <c r="B135" s="7" t="str">
        <f>IFERROR(__xludf.DUMMYFUNCTION("INDEX(SPLIT(SUBSTITUTE(A135, ""-"", ""::""),"",""), 1, 1)"),"39::76")</f>
        <v>39::76</v>
      </c>
      <c r="C135" s="8">
        <f>IFERROR(__xludf.DUMMYFUNCTION("INDEX(SPLIT(B135,""::""), 1, 1)"),39.0)</f>
        <v>39</v>
      </c>
      <c r="D135" s="8">
        <f>IFERROR(__xludf.DUMMYFUNCTION("INDEX(SPLIT(B135,""::""), 1, 2)"),76.0)</f>
        <v>76</v>
      </c>
      <c r="E135" s="9" t="str">
        <f>IFERROR(__xludf.DUMMYFUNCTION("INDEX(SPLIT(SUBSTITUTE(A135, ""-"", ""::""),"",""), 1, 2)"),"40::88")</f>
        <v>40::88</v>
      </c>
      <c r="F135" s="8">
        <f>IFERROR(__xludf.DUMMYFUNCTION("INDEX(SPLIT(E135,""::""), 1, 1)"),40.0)</f>
        <v>40</v>
      </c>
      <c r="G135" s="8">
        <f>IFERROR(__xludf.DUMMYFUNCTION("INDEX(SPLIT(E135,""::""), 1, 2)"),88.0)</f>
        <v>88</v>
      </c>
      <c r="H135" s="8" t="b">
        <f t="shared" si="1"/>
        <v>0</v>
      </c>
      <c r="I135" s="8" t="b">
        <f t="shared" si="2"/>
        <v>0</v>
      </c>
      <c r="J135" s="8" t="b">
        <f t="shared" si="3"/>
        <v>0</v>
      </c>
      <c r="L135" s="8" t="b">
        <f t="shared" si="4"/>
        <v>1</v>
      </c>
    </row>
    <row r="136">
      <c r="A136" s="6" t="s">
        <v>147</v>
      </c>
      <c r="B136" s="7" t="str">
        <f>IFERROR(__xludf.DUMMYFUNCTION("INDEX(SPLIT(SUBSTITUTE(A136, ""-"", ""::""),"",""), 1, 1)"),"20::29")</f>
        <v>20::29</v>
      </c>
      <c r="C136" s="8">
        <f>IFERROR(__xludf.DUMMYFUNCTION("INDEX(SPLIT(B136,""::""), 1, 1)"),20.0)</f>
        <v>20</v>
      </c>
      <c r="D136" s="8">
        <f>IFERROR(__xludf.DUMMYFUNCTION("INDEX(SPLIT(B136,""::""), 1, 2)"),29.0)</f>
        <v>29</v>
      </c>
      <c r="E136" s="9" t="str">
        <f>IFERROR(__xludf.DUMMYFUNCTION("INDEX(SPLIT(SUBSTITUTE(A136, ""-"", ""::""),"",""), 1, 2)"),"29::88")</f>
        <v>29::88</v>
      </c>
      <c r="F136" s="8">
        <f>IFERROR(__xludf.DUMMYFUNCTION("INDEX(SPLIT(E136,""::""), 1, 1)"),29.0)</f>
        <v>29</v>
      </c>
      <c r="G136" s="8">
        <f>IFERROR(__xludf.DUMMYFUNCTION("INDEX(SPLIT(E136,""::""), 1, 2)"),88.0)</f>
        <v>88</v>
      </c>
      <c r="H136" s="8" t="b">
        <f t="shared" si="1"/>
        <v>0</v>
      </c>
      <c r="I136" s="8" t="b">
        <f t="shared" si="2"/>
        <v>0</v>
      </c>
      <c r="J136" s="8" t="b">
        <f t="shared" si="3"/>
        <v>0</v>
      </c>
      <c r="L136" s="8" t="b">
        <f t="shared" si="4"/>
        <v>1</v>
      </c>
    </row>
    <row r="137">
      <c r="A137" s="6" t="s">
        <v>148</v>
      </c>
      <c r="B137" s="7" t="str">
        <f>IFERROR(__xludf.DUMMYFUNCTION("INDEX(SPLIT(SUBSTITUTE(A137, ""-"", ""::""),"",""), 1, 1)"),"61::62")</f>
        <v>61::62</v>
      </c>
      <c r="C137" s="8">
        <f>IFERROR(__xludf.DUMMYFUNCTION("INDEX(SPLIT(B137,""::""), 1, 1)"),61.0)</f>
        <v>61</v>
      </c>
      <c r="D137" s="8">
        <f>IFERROR(__xludf.DUMMYFUNCTION("INDEX(SPLIT(B137,""::""), 1, 2)"),62.0)</f>
        <v>62</v>
      </c>
      <c r="E137" s="9" t="str">
        <f>IFERROR(__xludf.DUMMYFUNCTION("INDEX(SPLIT(SUBSTITUTE(A137, ""-"", ""::""),"",""), 1, 2)"),"61::84")</f>
        <v>61::84</v>
      </c>
      <c r="F137" s="8">
        <f>IFERROR(__xludf.DUMMYFUNCTION("INDEX(SPLIT(E137,""::""), 1, 1)"),61.0)</f>
        <v>61</v>
      </c>
      <c r="G137" s="8">
        <f>IFERROR(__xludf.DUMMYFUNCTION("INDEX(SPLIT(E137,""::""), 1, 2)"),84.0)</f>
        <v>84</v>
      </c>
      <c r="H137" s="8" t="b">
        <f t="shared" si="1"/>
        <v>0</v>
      </c>
      <c r="I137" s="8" t="b">
        <f t="shared" si="2"/>
        <v>1</v>
      </c>
      <c r="J137" s="8" t="b">
        <f t="shared" si="3"/>
        <v>1</v>
      </c>
      <c r="L137" s="8" t="b">
        <f t="shared" si="4"/>
        <v>1</v>
      </c>
    </row>
    <row r="138">
      <c r="A138" s="6" t="s">
        <v>149</v>
      </c>
      <c r="B138" s="7" t="str">
        <f>IFERROR(__xludf.DUMMYFUNCTION("INDEX(SPLIT(SUBSTITUTE(A138, ""-"", ""::""),"",""), 1, 1)"),"19::86")</f>
        <v>19::86</v>
      </c>
      <c r="C138" s="8">
        <f>IFERROR(__xludf.DUMMYFUNCTION("INDEX(SPLIT(B138,""::""), 1, 1)"),19.0)</f>
        <v>19</v>
      </c>
      <c r="D138" s="8">
        <f>IFERROR(__xludf.DUMMYFUNCTION("INDEX(SPLIT(B138,""::""), 1, 2)"),86.0)</f>
        <v>86</v>
      </c>
      <c r="E138" s="9" t="str">
        <f>IFERROR(__xludf.DUMMYFUNCTION("INDEX(SPLIT(SUBSTITUTE(A138, ""-"", ""::""),"",""), 1, 2)"),"38::95")</f>
        <v>38::95</v>
      </c>
      <c r="F138" s="8">
        <f>IFERROR(__xludf.DUMMYFUNCTION("INDEX(SPLIT(E138,""::""), 1, 1)"),38.0)</f>
        <v>38</v>
      </c>
      <c r="G138" s="8">
        <f>IFERROR(__xludf.DUMMYFUNCTION("INDEX(SPLIT(E138,""::""), 1, 2)"),95.0)</f>
        <v>95</v>
      </c>
      <c r="H138" s="8" t="b">
        <f t="shared" si="1"/>
        <v>0</v>
      </c>
      <c r="I138" s="8" t="b">
        <f t="shared" si="2"/>
        <v>0</v>
      </c>
      <c r="J138" s="8" t="b">
        <f t="shared" si="3"/>
        <v>0</v>
      </c>
      <c r="L138" s="8" t="b">
        <f t="shared" si="4"/>
        <v>1</v>
      </c>
    </row>
    <row r="139">
      <c r="A139" s="6" t="s">
        <v>150</v>
      </c>
      <c r="B139" s="7" t="str">
        <f>IFERROR(__xludf.DUMMYFUNCTION("INDEX(SPLIT(SUBSTITUTE(A139, ""-"", ""::""),"",""), 1, 1)"),"56::68")</f>
        <v>56::68</v>
      </c>
      <c r="C139" s="8">
        <f>IFERROR(__xludf.DUMMYFUNCTION("INDEX(SPLIT(B139,""::""), 1, 1)"),56.0)</f>
        <v>56</v>
      </c>
      <c r="D139" s="8">
        <f>IFERROR(__xludf.DUMMYFUNCTION("INDEX(SPLIT(B139,""::""), 1, 2)"),68.0)</f>
        <v>68</v>
      </c>
      <c r="E139" s="9" t="str">
        <f>IFERROR(__xludf.DUMMYFUNCTION("INDEX(SPLIT(SUBSTITUTE(A139, ""-"", ""::""),"",""), 1, 2)"),"1::71")</f>
        <v>1::71</v>
      </c>
      <c r="F139" s="8">
        <f>IFERROR(__xludf.DUMMYFUNCTION("INDEX(SPLIT(E139,""::""), 1, 1)"),1.0)</f>
        <v>1</v>
      </c>
      <c r="G139" s="8">
        <f>IFERROR(__xludf.DUMMYFUNCTION("INDEX(SPLIT(E139,""::""), 1, 2)"),71.0)</f>
        <v>71</v>
      </c>
      <c r="H139" s="8" t="b">
        <f t="shared" si="1"/>
        <v>0</v>
      </c>
      <c r="I139" s="8" t="b">
        <f t="shared" si="2"/>
        <v>1</v>
      </c>
      <c r="J139" s="8" t="b">
        <f t="shared" si="3"/>
        <v>1</v>
      </c>
      <c r="L139" s="8" t="b">
        <f t="shared" si="4"/>
        <v>1</v>
      </c>
    </row>
    <row r="140">
      <c r="A140" s="6" t="s">
        <v>151</v>
      </c>
      <c r="B140" s="7" t="str">
        <f>IFERROR(__xludf.DUMMYFUNCTION("INDEX(SPLIT(SUBSTITUTE(A140, ""-"", ""::""),"",""), 1, 1)"),"13::58")</f>
        <v>13::58</v>
      </c>
      <c r="C140" s="8">
        <f>IFERROR(__xludf.DUMMYFUNCTION("INDEX(SPLIT(B140,""::""), 1, 1)"),13.0)</f>
        <v>13</v>
      </c>
      <c r="D140" s="8">
        <f>IFERROR(__xludf.DUMMYFUNCTION("INDEX(SPLIT(B140,""::""), 1, 2)"),58.0)</f>
        <v>58</v>
      </c>
      <c r="E140" s="9" t="str">
        <f>IFERROR(__xludf.DUMMYFUNCTION("INDEX(SPLIT(SUBSTITUTE(A140, ""-"", ""::""),"",""), 1, 2)"),"12::19")</f>
        <v>12::19</v>
      </c>
      <c r="F140" s="8">
        <f>IFERROR(__xludf.DUMMYFUNCTION("INDEX(SPLIT(E140,""::""), 1, 1)"),12.0)</f>
        <v>12</v>
      </c>
      <c r="G140" s="8">
        <f>IFERROR(__xludf.DUMMYFUNCTION("INDEX(SPLIT(E140,""::""), 1, 2)"),19.0)</f>
        <v>19</v>
      </c>
      <c r="H140" s="8" t="b">
        <f t="shared" si="1"/>
        <v>0</v>
      </c>
      <c r="I140" s="8" t="b">
        <f t="shared" si="2"/>
        <v>0</v>
      </c>
      <c r="J140" s="8" t="b">
        <f t="shared" si="3"/>
        <v>0</v>
      </c>
      <c r="L140" s="8" t="b">
        <f t="shared" si="4"/>
        <v>1</v>
      </c>
    </row>
    <row r="141">
      <c r="A141" s="6" t="s">
        <v>152</v>
      </c>
      <c r="B141" s="7" t="str">
        <f>IFERROR(__xludf.DUMMYFUNCTION("INDEX(SPLIT(SUBSTITUTE(A141, ""-"", ""::""),"",""), 1, 1)"),"12::54")</f>
        <v>12::54</v>
      </c>
      <c r="C141" s="8">
        <f>IFERROR(__xludf.DUMMYFUNCTION("INDEX(SPLIT(B141,""::""), 1, 1)"),12.0)</f>
        <v>12</v>
      </c>
      <c r="D141" s="8">
        <f>IFERROR(__xludf.DUMMYFUNCTION("INDEX(SPLIT(B141,""::""), 1, 2)"),54.0)</f>
        <v>54</v>
      </c>
      <c r="E141" s="9" t="str">
        <f>IFERROR(__xludf.DUMMYFUNCTION("INDEX(SPLIT(SUBSTITUTE(A141, ""-"", ""::""),"",""), 1, 2)"),"12::68")</f>
        <v>12::68</v>
      </c>
      <c r="F141" s="8">
        <f>IFERROR(__xludf.DUMMYFUNCTION("INDEX(SPLIT(E141,""::""), 1, 1)"),12.0)</f>
        <v>12</v>
      </c>
      <c r="G141" s="8">
        <f>IFERROR(__xludf.DUMMYFUNCTION("INDEX(SPLIT(E141,""::""), 1, 2)"),68.0)</f>
        <v>68</v>
      </c>
      <c r="H141" s="8" t="b">
        <f t="shared" si="1"/>
        <v>0</v>
      </c>
      <c r="I141" s="8" t="b">
        <f t="shared" si="2"/>
        <v>1</v>
      </c>
      <c r="J141" s="8" t="b">
        <f t="shared" si="3"/>
        <v>1</v>
      </c>
      <c r="L141" s="8" t="b">
        <f t="shared" si="4"/>
        <v>1</v>
      </c>
    </row>
    <row r="142">
      <c r="A142" s="6" t="s">
        <v>153</v>
      </c>
      <c r="B142" s="7" t="str">
        <f>IFERROR(__xludf.DUMMYFUNCTION("INDEX(SPLIT(SUBSTITUTE(A142, ""-"", ""::""),"",""), 1, 1)"),"3::71")</f>
        <v>3::71</v>
      </c>
      <c r="C142" s="8">
        <f>IFERROR(__xludf.DUMMYFUNCTION("INDEX(SPLIT(B142,""::""), 1, 1)"),3.0)</f>
        <v>3</v>
      </c>
      <c r="D142" s="8">
        <f>IFERROR(__xludf.DUMMYFUNCTION("INDEX(SPLIT(B142,""::""), 1, 2)"),71.0)</f>
        <v>71</v>
      </c>
      <c r="E142" s="9" t="str">
        <f>IFERROR(__xludf.DUMMYFUNCTION("INDEX(SPLIT(SUBSTITUTE(A142, ""-"", ""::""),"",""), 1, 2)"),"3::3")</f>
        <v>3::3</v>
      </c>
      <c r="F142" s="8">
        <f>IFERROR(__xludf.DUMMYFUNCTION("INDEX(SPLIT(E142,""::""), 1, 1)"),3.0)</f>
        <v>3</v>
      </c>
      <c r="G142" s="8">
        <f>IFERROR(__xludf.DUMMYFUNCTION("INDEX(SPLIT(E142,""::""), 1, 2)"),3.0)</f>
        <v>3</v>
      </c>
      <c r="H142" s="8" t="b">
        <f t="shared" si="1"/>
        <v>1</v>
      </c>
      <c r="I142" s="8" t="b">
        <f t="shared" si="2"/>
        <v>0</v>
      </c>
      <c r="J142" s="8" t="b">
        <f t="shared" si="3"/>
        <v>1</v>
      </c>
      <c r="L142" s="8" t="b">
        <f t="shared" si="4"/>
        <v>1</v>
      </c>
    </row>
    <row r="143">
      <c r="A143" s="6" t="s">
        <v>154</v>
      </c>
      <c r="B143" s="7" t="str">
        <f>IFERROR(__xludf.DUMMYFUNCTION("INDEX(SPLIT(SUBSTITUTE(A143, ""-"", ""::""),"",""), 1, 1)"),"71::72")</f>
        <v>71::72</v>
      </c>
      <c r="C143" s="8">
        <f>IFERROR(__xludf.DUMMYFUNCTION("INDEX(SPLIT(B143,""::""), 1, 1)"),71.0)</f>
        <v>71</v>
      </c>
      <c r="D143" s="8">
        <f>IFERROR(__xludf.DUMMYFUNCTION("INDEX(SPLIT(B143,""::""), 1, 2)"),72.0)</f>
        <v>72</v>
      </c>
      <c r="E143" s="9" t="str">
        <f>IFERROR(__xludf.DUMMYFUNCTION("INDEX(SPLIT(SUBSTITUTE(A143, ""-"", ""::""),"",""), 1, 2)"),"35::71")</f>
        <v>35::71</v>
      </c>
      <c r="F143" s="8">
        <f>IFERROR(__xludf.DUMMYFUNCTION("INDEX(SPLIT(E143,""::""), 1, 1)"),35.0)</f>
        <v>35</v>
      </c>
      <c r="G143" s="8">
        <f>IFERROR(__xludf.DUMMYFUNCTION("INDEX(SPLIT(E143,""::""), 1, 2)"),71.0)</f>
        <v>71</v>
      </c>
      <c r="H143" s="8" t="b">
        <f t="shared" si="1"/>
        <v>0</v>
      </c>
      <c r="I143" s="8" t="b">
        <f t="shared" si="2"/>
        <v>0</v>
      </c>
      <c r="J143" s="8" t="b">
        <f t="shared" si="3"/>
        <v>0</v>
      </c>
      <c r="L143" s="8" t="b">
        <f t="shared" si="4"/>
        <v>1</v>
      </c>
    </row>
    <row r="144">
      <c r="A144" s="6" t="s">
        <v>155</v>
      </c>
      <c r="B144" s="7" t="str">
        <f>IFERROR(__xludf.DUMMYFUNCTION("INDEX(SPLIT(SUBSTITUTE(A144, ""-"", ""::""),"",""), 1, 1)"),"9::10")</f>
        <v>9::10</v>
      </c>
      <c r="C144" s="8">
        <f>IFERROR(__xludf.DUMMYFUNCTION("INDEX(SPLIT(B144,""::""), 1, 1)"),9.0)</f>
        <v>9</v>
      </c>
      <c r="D144" s="8">
        <f>IFERROR(__xludf.DUMMYFUNCTION("INDEX(SPLIT(B144,""::""), 1, 2)"),10.0)</f>
        <v>10</v>
      </c>
      <c r="E144" s="9" t="str">
        <f>IFERROR(__xludf.DUMMYFUNCTION("INDEX(SPLIT(SUBSTITUTE(A144, ""-"", ""::""),"",""), 1, 2)"),"8::16")</f>
        <v>8::16</v>
      </c>
      <c r="F144" s="8">
        <f>IFERROR(__xludf.DUMMYFUNCTION("INDEX(SPLIT(E144,""::""), 1, 1)"),8.0)</f>
        <v>8</v>
      </c>
      <c r="G144" s="8">
        <f>IFERROR(__xludf.DUMMYFUNCTION("INDEX(SPLIT(E144,""::""), 1, 2)"),16.0)</f>
        <v>16</v>
      </c>
      <c r="H144" s="8" t="b">
        <f t="shared" si="1"/>
        <v>0</v>
      </c>
      <c r="I144" s="8" t="b">
        <f t="shared" si="2"/>
        <v>1</v>
      </c>
      <c r="J144" s="8" t="b">
        <f t="shared" si="3"/>
        <v>1</v>
      </c>
      <c r="L144" s="8" t="b">
        <f t="shared" si="4"/>
        <v>1</v>
      </c>
    </row>
    <row r="145">
      <c r="A145" s="6" t="s">
        <v>156</v>
      </c>
      <c r="B145" s="7" t="str">
        <f>IFERROR(__xludf.DUMMYFUNCTION("INDEX(SPLIT(SUBSTITUTE(A145, ""-"", ""::""),"",""), 1, 1)"),"20::71")</f>
        <v>20::71</v>
      </c>
      <c r="C145" s="8">
        <f>IFERROR(__xludf.DUMMYFUNCTION("INDEX(SPLIT(B145,""::""), 1, 1)"),20.0)</f>
        <v>20</v>
      </c>
      <c r="D145" s="8">
        <f>IFERROR(__xludf.DUMMYFUNCTION("INDEX(SPLIT(B145,""::""), 1, 2)"),71.0)</f>
        <v>71</v>
      </c>
      <c r="E145" s="9" t="str">
        <f>IFERROR(__xludf.DUMMYFUNCTION("INDEX(SPLIT(SUBSTITUTE(A145, ""-"", ""::""),"",""), 1, 2)"),"21::70")</f>
        <v>21::70</v>
      </c>
      <c r="F145" s="8">
        <f>IFERROR(__xludf.DUMMYFUNCTION("INDEX(SPLIT(E145,""::""), 1, 1)"),21.0)</f>
        <v>21</v>
      </c>
      <c r="G145" s="8">
        <f>IFERROR(__xludf.DUMMYFUNCTION("INDEX(SPLIT(E145,""::""), 1, 2)"),70.0)</f>
        <v>70</v>
      </c>
      <c r="H145" s="8" t="b">
        <f t="shared" si="1"/>
        <v>1</v>
      </c>
      <c r="I145" s="8" t="b">
        <f t="shared" si="2"/>
        <v>0</v>
      </c>
      <c r="J145" s="8" t="b">
        <f t="shared" si="3"/>
        <v>1</v>
      </c>
      <c r="L145" s="8" t="b">
        <f t="shared" si="4"/>
        <v>1</v>
      </c>
    </row>
    <row r="146">
      <c r="A146" s="6" t="s">
        <v>157</v>
      </c>
      <c r="B146" s="7" t="str">
        <f>IFERROR(__xludf.DUMMYFUNCTION("INDEX(SPLIT(SUBSTITUTE(A146, ""-"", ""::""),"",""), 1, 1)"),"43::66")</f>
        <v>43::66</v>
      </c>
      <c r="C146" s="8">
        <f>IFERROR(__xludf.DUMMYFUNCTION("INDEX(SPLIT(B146,""::""), 1, 1)"),43.0)</f>
        <v>43</v>
      </c>
      <c r="D146" s="8">
        <f>IFERROR(__xludf.DUMMYFUNCTION("INDEX(SPLIT(B146,""::""), 1, 2)"),66.0)</f>
        <v>66</v>
      </c>
      <c r="E146" s="9" t="str">
        <f>IFERROR(__xludf.DUMMYFUNCTION("INDEX(SPLIT(SUBSTITUTE(A146, ""-"", ""::""),"",""), 1, 2)"),"65::73")</f>
        <v>65::73</v>
      </c>
      <c r="F146" s="8">
        <f>IFERROR(__xludf.DUMMYFUNCTION("INDEX(SPLIT(E146,""::""), 1, 1)"),65.0)</f>
        <v>65</v>
      </c>
      <c r="G146" s="8">
        <f>IFERROR(__xludf.DUMMYFUNCTION("INDEX(SPLIT(E146,""::""), 1, 2)"),73.0)</f>
        <v>73</v>
      </c>
      <c r="H146" s="8" t="b">
        <f t="shared" si="1"/>
        <v>0</v>
      </c>
      <c r="I146" s="8" t="b">
        <f t="shared" si="2"/>
        <v>0</v>
      </c>
      <c r="J146" s="8" t="b">
        <f t="shared" si="3"/>
        <v>0</v>
      </c>
      <c r="L146" s="8" t="b">
        <f t="shared" si="4"/>
        <v>1</v>
      </c>
    </row>
    <row r="147">
      <c r="A147" s="6" t="s">
        <v>158</v>
      </c>
      <c r="B147" s="7" t="str">
        <f>IFERROR(__xludf.DUMMYFUNCTION("INDEX(SPLIT(SUBSTITUTE(A147, ""-"", ""::""),"",""), 1, 1)"),"3::88")</f>
        <v>3::88</v>
      </c>
      <c r="C147" s="8">
        <f>IFERROR(__xludf.DUMMYFUNCTION("INDEX(SPLIT(B147,""::""), 1, 1)"),3.0)</f>
        <v>3</v>
      </c>
      <c r="D147" s="8">
        <f>IFERROR(__xludf.DUMMYFUNCTION("INDEX(SPLIT(B147,""::""), 1, 2)"),88.0)</f>
        <v>88</v>
      </c>
      <c r="E147" s="9" t="str">
        <f>IFERROR(__xludf.DUMMYFUNCTION("INDEX(SPLIT(SUBSTITUTE(A147, ""-"", ""::""),"",""), 1, 2)"),"4::87")</f>
        <v>4::87</v>
      </c>
      <c r="F147" s="8">
        <f>IFERROR(__xludf.DUMMYFUNCTION("INDEX(SPLIT(E147,""::""), 1, 1)"),4.0)</f>
        <v>4</v>
      </c>
      <c r="G147" s="8">
        <f>IFERROR(__xludf.DUMMYFUNCTION("INDEX(SPLIT(E147,""::""), 1, 2)"),87.0)</f>
        <v>87</v>
      </c>
      <c r="H147" s="8" t="b">
        <f t="shared" si="1"/>
        <v>1</v>
      </c>
      <c r="I147" s="8" t="b">
        <f t="shared" si="2"/>
        <v>0</v>
      </c>
      <c r="J147" s="8" t="b">
        <f t="shared" si="3"/>
        <v>1</v>
      </c>
      <c r="L147" s="8" t="b">
        <f t="shared" si="4"/>
        <v>1</v>
      </c>
    </row>
    <row r="148">
      <c r="A148" s="6" t="s">
        <v>159</v>
      </c>
      <c r="B148" s="7" t="str">
        <f>IFERROR(__xludf.DUMMYFUNCTION("INDEX(SPLIT(SUBSTITUTE(A148, ""-"", ""::""),"",""), 1, 1)"),"73::74")</f>
        <v>73::74</v>
      </c>
      <c r="C148" s="8">
        <f>IFERROR(__xludf.DUMMYFUNCTION("INDEX(SPLIT(B148,""::""), 1, 1)"),73.0)</f>
        <v>73</v>
      </c>
      <c r="D148" s="8">
        <f>IFERROR(__xludf.DUMMYFUNCTION("INDEX(SPLIT(B148,""::""), 1, 2)"),74.0)</f>
        <v>74</v>
      </c>
      <c r="E148" s="9" t="str">
        <f>IFERROR(__xludf.DUMMYFUNCTION("INDEX(SPLIT(SUBSTITUTE(A148, ""-"", ""::""),"",""), 1, 2)"),"4::74")</f>
        <v>4::74</v>
      </c>
      <c r="F148" s="8">
        <f>IFERROR(__xludf.DUMMYFUNCTION("INDEX(SPLIT(E148,""::""), 1, 1)"),4.0)</f>
        <v>4</v>
      </c>
      <c r="G148" s="8">
        <f>IFERROR(__xludf.DUMMYFUNCTION("INDEX(SPLIT(E148,""::""), 1, 2)"),74.0)</f>
        <v>74</v>
      </c>
      <c r="H148" s="8" t="b">
        <f t="shared" si="1"/>
        <v>0</v>
      </c>
      <c r="I148" s="8" t="b">
        <f t="shared" si="2"/>
        <v>1</v>
      </c>
      <c r="J148" s="8" t="b">
        <f t="shared" si="3"/>
        <v>1</v>
      </c>
      <c r="L148" s="8" t="b">
        <f t="shared" si="4"/>
        <v>1</v>
      </c>
    </row>
    <row r="149">
      <c r="A149" s="6" t="s">
        <v>160</v>
      </c>
      <c r="B149" s="7" t="str">
        <f>IFERROR(__xludf.DUMMYFUNCTION("INDEX(SPLIT(SUBSTITUTE(A149, ""-"", ""::""),"",""), 1, 1)"),"62::97")</f>
        <v>62::97</v>
      </c>
      <c r="C149" s="8">
        <f>IFERROR(__xludf.DUMMYFUNCTION("INDEX(SPLIT(B149,""::""), 1, 1)"),62.0)</f>
        <v>62</v>
      </c>
      <c r="D149" s="8">
        <f>IFERROR(__xludf.DUMMYFUNCTION("INDEX(SPLIT(B149,""::""), 1, 2)"),97.0)</f>
        <v>97</v>
      </c>
      <c r="E149" s="9" t="str">
        <f>IFERROR(__xludf.DUMMYFUNCTION("INDEX(SPLIT(SUBSTITUTE(A149, ""-"", ""::""),"",""), 1, 2)"),"15::95")</f>
        <v>15::95</v>
      </c>
      <c r="F149" s="8">
        <f>IFERROR(__xludf.DUMMYFUNCTION("INDEX(SPLIT(E149,""::""), 1, 1)"),15.0)</f>
        <v>15</v>
      </c>
      <c r="G149" s="8">
        <f>IFERROR(__xludf.DUMMYFUNCTION("INDEX(SPLIT(E149,""::""), 1, 2)"),95.0)</f>
        <v>95</v>
      </c>
      <c r="H149" s="8" t="b">
        <f t="shared" si="1"/>
        <v>0</v>
      </c>
      <c r="I149" s="8" t="b">
        <f t="shared" si="2"/>
        <v>0</v>
      </c>
      <c r="J149" s="8" t="b">
        <f t="shared" si="3"/>
        <v>0</v>
      </c>
      <c r="L149" s="8" t="b">
        <f t="shared" si="4"/>
        <v>1</v>
      </c>
    </row>
    <row r="150">
      <c r="A150" s="6" t="s">
        <v>161</v>
      </c>
      <c r="B150" s="7" t="str">
        <f>IFERROR(__xludf.DUMMYFUNCTION("INDEX(SPLIT(SUBSTITUTE(A150, ""-"", ""::""),"",""), 1, 1)"),"59::98")</f>
        <v>59::98</v>
      </c>
      <c r="C150" s="8">
        <f>IFERROR(__xludf.DUMMYFUNCTION("INDEX(SPLIT(B150,""::""), 1, 1)"),59.0)</f>
        <v>59</v>
      </c>
      <c r="D150" s="8">
        <f>IFERROR(__xludf.DUMMYFUNCTION("INDEX(SPLIT(B150,""::""), 1, 2)"),98.0)</f>
        <v>98</v>
      </c>
      <c r="E150" s="9" t="str">
        <f>IFERROR(__xludf.DUMMYFUNCTION("INDEX(SPLIT(SUBSTITUTE(A150, ""-"", ""::""),"",""), 1, 2)"),"98::99")</f>
        <v>98::99</v>
      </c>
      <c r="F150" s="8">
        <f>IFERROR(__xludf.DUMMYFUNCTION("INDEX(SPLIT(E150,""::""), 1, 1)"),98.0)</f>
        <v>98</v>
      </c>
      <c r="G150" s="8">
        <f>IFERROR(__xludf.DUMMYFUNCTION("INDEX(SPLIT(E150,""::""), 1, 2)"),99.0)</f>
        <v>99</v>
      </c>
      <c r="H150" s="8" t="b">
        <f t="shared" si="1"/>
        <v>0</v>
      </c>
      <c r="I150" s="8" t="b">
        <f t="shared" si="2"/>
        <v>0</v>
      </c>
      <c r="J150" s="8" t="b">
        <f t="shared" si="3"/>
        <v>0</v>
      </c>
      <c r="L150" s="8" t="b">
        <f t="shared" si="4"/>
        <v>1</v>
      </c>
    </row>
    <row r="151">
      <c r="A151" s="6" t="s">
        <v>162</v>
      </c>
      <c r="B151" s="7" t="str">
        <f>IFERROR(__xludf.DUMMYFUNCTION("INDEX(SPLIT(SUBSTITUTE(A151, ""-"", ""::""),"",""), 1, 1)"),"10::90")</f>
        <v>10::90</v>
      </c>
      <c r="C151" s="8">
        <f>IFERROR(__xludf.DUMMYFUNCTION("INDEX(SPLIT(B151,""::""), 1, 1)"),10.0)</f>
        <v>10</v>
      </c>
      <c r="D151" s="8">
        <f>IFERROR(__xludf.DUMMYFUNCTION("INDEX(SPLIT(B151,""::""), 1, 2)"),90.0)</f>
        <v>90</v>
      </c>
      <c r="E151" s="9" t="str">
        <f>IFERROR(__xludf.DUMMYFUNCTION("INDEX(SPLIT(SUBSTITUTE(A151, ""-"", ""::""),"",""), 1, 2)"),"89::99")</f>
        <v>89::99</v>
      </c>
      <c r="F151" s="8">
        <f>IFERROR(__xludf.DUMMYFUNCTION("INDEX(SPLIT(E151,""::""), 1, 1)"),89.0)</f>
        <v>89</v>
      </c>
      <c r="G151" s="8">
        <f>IFERROR(__xludf.DUMMYFUNCTION("INDEX(SPLIT(E151,""::""), 1, 2)"),99.0)</f>
        <v>99</v>
      </c>
      <c r="H151" s="8" t="b">
        <f t="shared" si="1"/>
        <v>0</v>
      </c>
      <c r="I151" s="8" t="b">
        <f t="shared" si="2"/>
        <v>0</v>
      </c>
      <c r="J151" s="8" t="b">
        <f t="shared" si="3"/>
        <v>0</v>
      </c>
      <c r="L151" s="8" t="b">
        <f t="shared" si="4"/>
        <v>1</v>
      </c>
    </row>
    <row r="152">
      <c r="A152" s="6" t="s">
        <v>163</v>
      </c>
      <c r="B152" s="7" t="str">
        <f>IFERROR(__xludf.DUMMYFUNCTION("INDEX(SPLIT(SUBSTITUTE(A152, ""-"", ""::""),"",""), 1, 1)"),"11::85")</f>
        <v>11::85</v>
      </c>
      <c r="C152" s="8">
        <f>IFERROR(__xludf.DUMMYFUNCTION("INDEX(SPLIT(B152,""::""), 1, 1)"),11.0)</f>
        <v>11</v>
      </c>
      <c r="D152" s="8">
        <f>IFERROR(__xludf.DUMMYFUNCTION("INDEX(SPLIT(B152,""::""), 1, 2)"),85.0)</f>
        <v>85</v>
      </c>
      <c r="E152" s="9" t="str">
        <f>IFERROR(__xludf.DUMMYFUNCTION("INDEX(SPLIT(SUBSTITUTE(A152, ""-"", ""::""),"",""), 1, 2)"),"10::86")</f>
        <v>10::86</v>
      </c>
      <c r="F152" s="8">
        <f>IFERROR(__xludf.DUMMYFUNCTION("INDEX(SPLIT(E152,""::""), 1, 1)"),10.0)</f>
        <v>10</v>
      </c>
      <c r="G152" s="8">
        <f>IFERROR(__xludf.DUMMYFUNCTION("INDEX(SPLIT(E152,""::""), 1, 2)"),86.0)</f>
        <v>86</v>
      </c>
      <c r="H152" s="8" t="b">
        <f t="shared" si="1"/>
        <v>0</v>
      </c>
      <c r="I152" s="8" t="b">
        <f t="shared" si="2"/>
        <v>1</v>
      </c>
      <c r="J152" s="8" t="b">
        <f t="shared" si="3"/>
        <v>1</v>
      </c>
      <c r="L152" s="8" t="b">
        <f t="shared" si="4"/>
        <v>1</v>
      </c>
    </row>
    <row r="153">
      <c r="A153" s="6" t="s">
        <v>164</v>
      </c>
      <c r="B153" s="7" t="str">
        <f>IFERROR(__xludf.DUMMYFUNCTION("INDEX(SPLIT(SUBSTITUTE(A153, ""-"", ""::""),"",""), 1, 1)"),"4::6")</f>
        <v>4::6</v>
      </c>
      <c r="C153" s="8">
        <f>IFERROR(__xludf.DUMMYFUNCTION("INDEX(SPLIT(B153,""::""), 1, 1)"),4.0)</f>
        <v>4</v>
      </c>
      <c r="D153" s="8">
        <f>IFERROR(__xludf.DUMMYFUNCTION("INDEX(SPLIT(B153,""::""), 1, 2)"),6.0)</f>
        <v>6</v>
      </c>
      <c r="E153" s="9" t="str">
        <f>IFERROR(__xludf.DUMMYFUNCTION("INDEX(SPLIT(SUBSTITUTE(A153, ""-"", ""::""),"",""), 1, 2)"),"5::6")</f>
        <v>5::6</v>
      </c>
      <c r="F153" s="8">
        <f>IFERROR(__xludf.DUMMYFUNCTION("INDEX(SPLIT(E153,""::""), 1, 1)"),5.0)</f>
        <v>5</v>
      </c>
      <c r="G153" s="8">
        <f>IFERROR(__xludf.DUMMYFUNCTION("INDEX(SPLIT(E153,""::""), 1, 2)"),6.0)</f>
        <v>6</v>
      </c>
      <c r="H153" s="8" t="b">
        <f t="shared" si="1"/>
        <v>1</v>
      </c>
      <c r="I153" s="8" t="b">
        <f t="shared" si="2"/>
        <v>0</v>
      </c>
      <c r="J153" s="8" t="b">
        <f t="shared" si="3"/>
        <v>1</v>
      </c>
      <c r="L153" s="8" t="b">
        <f t="shared" si="4"/>
        <v>1</v>
      </c>
    </row>
    <row r="154">
      <c r="A154" s="6" t="s">
        <v>165</v>
      </c>
      <c r="B154" s="7" t="str">
        <f>IFERROR(__xludf.DUMMYFUNCTION("INDEX(SPLIT(SUBSTITUTE(A154, ""-"", ""::""),"",""), 1, 1)"),"7::92")</f>
        <v>7::92</v>
      </c>
      <c r="C154" s="8">
        <f>IFERROR(__xludf.DUMMYFUNCTION("INDEX(SPLIT(B154,""::""), 1, 1)"),7.0)</f>
        <v>7</v>
      </c>
      <c r="D154" s="8">
        <f>IFERROR(__xludf.DUMMYFUNCTION("INDEX(SPLIT(B154,""::""), 1, 2)"),92.0)</f>
        <v>92</v>
      </c>
      <c r="E154" s="9" t="str">
        <f>IFERROR(__xludf.DUMMYFUNCTION("INDEX(SPLIT(SUBSTITUTE(A154, ""-"", ""::""),"",""), 1, 2)"),"2::92")</f>
        <v>2::92</v>
      </c>
      <c r="F154" s="8">
        <f>IFERROR(__xludf.DUMMYFUNCTION("INDEX(SPLIT(E154,""::""), 1, 1)"),2.0)</f>
        <v>2</v>
      </c>
      <c r="G154" s="8">
        <f>IFERROR(__xludf.DUMMYFUNCTION("INDEX(SPLIT(E154,""::""), 1, 2)"),92.0)</f>
        <v>92</v>
      </c>
      <c r="H154" s="8" t="b">
        <f t="shared" si="1"/>
        <v>0</v>
      </c>
      <c r="I154" s="8" t="b">
        <f t="shared" si="2"/>
        <v>1</v>
      </c>
      <c r="J154" s="8" t="b">
        <f t="shared" si="3"/>
        <v>1</v>
      </c>
      <c r="L154" s="8" t="b">
        <f t="shared" si="4"/>
        <v>1</v>
      </c>
    </row>
    <row r="155">
      <c r="A155" s="6" t="s">
        <v>166</v>
      </c>
      <c r="B155" s="7" t="str">
        <f>IFERROR(__xludf.DUMMYFUNCTION("INDEX(SPLIT(SUBSTITUTE(A155, ""-"", ""::""),"",""), 1, 1)"),"54::78")</f>
        <v>54::78</v>
      </c>
      <c r="C155" s="8">
        <f>IFERROR(__xludf.DUMMYFUNCTION("INDEX(SPLIT(B155,""::""), 1, 1)"),54.0)</f>
        <v>54</v>
      </c>
      <c r="D155" s="8">
        <f>IFERROR(__xludf.DUMMYFUNCTION("INDEX(SPLIT(B155,""::""), 1, 2)"),78.0)</f>
        <v>78</v>
      </c>
      <c r="E155" s="9" t="str">
        <f>IFERROR(__xludf.DUMMYFUNCTION("INDEX(SPLIT(SUBSTITUTE(A155, ""-"", ""::""),"",""), 1, 2)"),"78::78")</f>
        <v>78::78</v>
      </c>
      <c r="F155" s="8">
        <f>IFERROR(__xludf.DUMMYFUNCTION("INDEX(SPLIT(E155,""::""), 1, 1)"),78.0)</f>
        <v>78</v>
      </c>
      <c r="G155" s="8">
        <f>IFERROR(__xludf.DUMMYFUNCTION("INDEX(SPLIT(E155,""::""), 1, 2)"),78.0)</f>
        <v>78</v>
      </c>
      <c r="H155" s="8" t="b">
        <f t="shared" si="1"/>
        <v>1</v>
      </c>
      <c r="I155" s="8" t="b">
        <f t="shared" si="2"/>
        <v>0</v>
      </c>
      <c r="J155" s="8" t="b">
        <f t="shared" si="3"/>
        <v>1</v>
      </c>
      <c r="L155" s="8" t="b">
        <f t="shared" si="4"/>
        <v>1</v>
      </c>
    </row>
    <row r="156">
      <c r="A156" s="6" t="s">
        <v>167</v>
      </c>
      <c r="B156" s="7" t="str">
        <f>IFERROR(__xludf.DUMMYFUNCTION("INDEX(SPLIT(SUBSTITUTE(A156, ""-"", ""::""),"",""), 1, 1)"),"78::81")</f>
        <v>78::81</v>
      </c>
      <c r="C156" s="8">
        <f>IFERROR(__xludf.DUMMYFUNCTION("INDEX(SPLIT(B156,""::""), 1, 1)"),78.0)</f>
        <v>78</v>
      </c>
      <c r="D156" s="8">
        <f>IFERROR(__xludf.DUMMYFUNCTION("INDEX(SPLIT(B156,""::""), 1, 2)"),81.0)</f>
        <v>81</v>
      </c>
      <c r="E156" s="9" t="str">
        <f>IFERROR(__xludf.DUMMYFUNCTION("INDEX(SPLIT(SUBSTITUTE(A156, ""-"", ""::""),"",""), 1, 2)"),"69::84")</f>
        <v>69::84</v>
      </c>
      <c r="F156" s="8">
        <f>IFERROR(__xludf.DUMMYFUNCTION("INDEX(SPLIT(E156,""::""), 1, 1)"),69.0)</f>
        <v>69</v>
      </c>
      <c r="G156" s="8">
        <f>IFERROR(__xludf.DUMMYFUNCTION("INDEX(SPLIT(E156,""::""), 1, 2)"),84.0)</f>
        <v>84</v>
      </c>
      <c r="H156" s="8" t="b">
        <f t="shared" si="1"/>
        <v>0</v>
      </c>
      <c r="I156" s="8" t="b">
        <f t="shared" si="2"/>
        <v>1</v>
      </c>
      <c r="J156" s="8" t="b">
        <f t="shared" si="3"/>
        <v>1</v>
      </c>
      <c r="L156" s="8" t="b">
        <f t="shared" si="4"/>
        <v>1</v>
      </c>
    </row>
    <row r="157">
      <c r="A157" s="6" t="s">
        <v>168</v>
      </c>
      <c r="B157" s="7" t="str">
        <f>IFERROR(__xludf.DUMMYFUNCTION("INDEX(SPLIT(SUBSTITUTE(A157, ""-"", ""::""),"",""), 1, 1)"),"18::44")</f>
        <v>18::44</v>
      </c>
      <c r="C157" s="8">
        <f>IFERROR(__xludf.DUMMYFUNCTION("INDEX(SPLIT(B157,""::""), 1, 1)"),18.0)</f>
        <v>18</v>
      </c>
      <c r="D157" s="8">
        <f>IFERROR(__xludf.DUMMYFUNCTION("INDEX(SPLIT(B157,""::""), 1, 2)"),44.0)</f>
        <v>44</v>
      </c>
      <c r="E157" s="9" t="str">
        <f>IFERROR(__xludf.DUMMYFUNCTION("INDEX(SPLIT(SUBSTITUTE(A157, ""-"", ""::""),"",""), 1, 2)"),"17::19")</f>
        <v>17::19</v>
      </c>
      <c r="F157" s="8">
        <f>IFERROR(__xludf.DUMMYFUNCTION("INDEX(SPLIT(E157,""::""), 1, 1)"),17.0)</f>
        <v>17</v>
      </c>
      <c r="G157" s="8">
        <f>IFERROR(__xludf.DUMMYFUNCTION("INDEX(SPLIT(E157,""::""), 1, 2)"),19.0)</f>
        <v>19</v>
      </c>
      <c r="H157" s="8" t="b">
        <f t="shared" si="1"/>
        <v>0</v>
      </c>
      <c r="I157" s="8" t="b">
        <f t="shared" si="2"/>
        <v>0</v>
      </c>
      <c r="J157" s="8" t="b">
        <f t="shared" si="3"/>
        <v>0</v>
      </c>
      <c r="L157" s="8" t="b">
        <f t="shared" si="4"/>
        <v>1</v>
      </c>
    </row>
    <row r="158">
      <c r="A158" s="6" t="s">
        <v>169</v>
      </c>
      <c r="B158" s="7" t="str">
        <f>IFERROR(__xludf.DUMMYFUNCTION("INDEX(SPLIT(SUBSTITUTE(A158, ""-"", ""::""),"",""), 1, 1)"),"7::17")</f>
        <v>7::17</v>
      </c>
      <c r="C158" s="8">
        <f>IFERROR(__xludf.DUMMYFUNCTION("INDEX(SPLIT(B158,""::""), 1, 1)"),7.0)</f>
        <v>7</v>
      </c>
      <c r="D158" s="8">
        <f>IFERROR(__xludf.DUMMYFUNCTION("INDEX(SPLIT(B158,""::""), 1, 2)"),17.0)</f>
        <v>17</v>
      </c>
      <c r="E158" s="9" t="str">
        <f>IFERROR(__xludf.DUMMYFUNCTION("INDEX(SPLIT(SUBSTITUTE(A158, ""-"", ""::""),"",""), 1, 2)"),"4::16")</f>
        <v>4::16</v>
      </c>
      <c r="F158" s="8">
        <f>IFERROR(__xludf.DUMMYFUNCTION("INDEX(SPLIT(E158,""::""), 1, 1)"),4.0)</f>
        <v>4</v>
      </c>
      <c r="G158" s="8">
        <f>IFERROR(__xludf.DUMMYFUNCTION("INDEX(SPLIT(E158,""::""), 1, 2)"),16.0)</f>
        <v>16</v>
      </c>
      <c r="H158" s="8" t="b">
        <f t="shared" si="1"/>
        <v>0</v>
      </c>
      <c r="I158" s="8" t="b">
        <f t="shared" si="2"/>
        <v>0</v>
      </c>
      <c r="J158" s="8" t="b">
        <f t="shared" si="3"/>
        <v>0</v>
      </c>
      <c r="L158" s="8" t="b">
        <f t="shared" si="4"/>
        <v>1</v>
      </c>
    </row>
    <row r="159">
      <c r="A159" s="6" t="s">
        <v>170</v>
      </c>
      <c r="B159" s="7" t="str">
        <f>IFERROR(__xludf.DUMMYFUNCTION("INDEX(SPLIT(SUBSTITUTE(A159, ""-"", ""::""),"",""), 1, 1)"),"71::90")</f>
        <v>71::90</v>
      </c>
      <c r="C159" s="8">
        <f>IFERROR(__xludf.DUMMYFUNCTION("INDEX(SPLIT(B159,""::""), 1, 1)"),71.0)</f>
        <v>71</v>
      </c>
      <c r="D159" s="8">
        <f>IFERROR(__xludf.DUMMYFUNCTION("INDEX(SPLIT(B159,""::""), 1, 2)"),90.0)</f>
        <v>90</v>
      </c>
      <c r="E159" s="9" t="str">
        <f>IFERROR(__xludf.DUMMYFUNCTION("INDEX(SPLIT(SUBSTITUTE(A159, ""-"", ""::""),"",""), 1, 2)"),"70::88")</f>
        <v>70::88</v>
      </c>
      <c r="F159" s="8">
        <f>IFERROR(__xludf.DUMMYFUNCTION("INDEX(SPLIT(E159,""::""), 1, 1)"),70.0)</f>
        <v>70</v>
      </c>
      <c r="G159" s="8">
        <f>IFERROR(__xludf.DUMMYFUNCTION("INDEX(SPLIT(E159,""::""), 1, 2)"),88.0)</f>
        <v>88</v>
      </c>
      <c r="H159" s="8" t="b">
        <f t="shared" si="1"/>
        <v>0</v>
      </c>
      <c r="I159" s="8" t="b">
        <f t="shared" si="2"/>
        <v>0</v>
      </c>
      <c r="J159" s="8" t="b">
        <f t="shared" si="3"/>
        <v>0</v>
      </c>
      <c r="L159" s="8" t="b">
        <f t="shared" si="4"/>
        <v>1</v>
      </c>
    </row>
    <row r="160">
      <c r="A160" s="6" t="s">
        <v>171</v>
      </c>
      <c r="B160" s="7" t="str">
        <f>IFERROR(__xludf.DUMMYFUNCTION("INDEX(SPLIT(SUBSTITUTE(A160, ""-"", ""::""),"",""), 1, 1)"),"82::83")</f>
        <v>82::83</v>
      </c>
      <c r="C160" s="8">
        <f>IFERROR(__xludf.DUMMYFUNCTION("INDEX(SPLIT(B160,""::""), 1, 1)"),82.0)</f>
        <v>82</v>
      </c>
      <c r="D160" s="8">
        <f>IFERROR(__xludf.DUMMYFUNCTION("INDEX(SPLIT(B160,""::""), 1, 2)"),83.0)</f>
        <v>83</v>
      </c>
      <c r="E160" s="9" t="str">
        <f>IFERROR(__xludf.DUMMYFUNCTION("INDEX(SPLIT(SUBSTITUTE(A160, ""-"", ""::""),"",""), 1, 2)"),"82::88")</f>
        <v>82::88</v>
      </c>
      <c r="F160" s="8">
        <f>IFERROR(__xludf.DUMMYFUNCTION("INDEX(SPLIT(E160,""::""), 1, 1)"),82.0)</f>
        <v>82</v>
      </c>
      <c r="G160" s="8">
        <f>IFERROR(__xludf.DUMMYFUNCTION("INDEX(SPLIT(E160,""::""), 1, 2)"),88.0)</f>
        <v>88</v>
      </c>
      <c r="H160" s="8" t="b">
        <f t="shared" si="1"/>
        <v>0</v>
      </c>
      <c r="I160" s="8" t="b">
        <f t="shared" si="2"/>
        <v>1</v>
      </c>
      <c r="J160" s="8" t="b">
        <f t="shared" si="3"/>
        <v>1</v>
      </c>
      <c r="L160" s="8" t="b">
        <f t="shared" si="4"/>
        <v>1</v>
      </c>
    </row>
    <row r="161">
      <c r="A161" s="6" t="s">
        <v>172</v>
      </c>
      <c r="B161" s="7" t="str">
        <f>IFERROR(__xludf.DUMMYFUNCTION("INDEX(SPLIT(SUBSTITUTE(A161, ""-"", ""::""),"",""), 1, 1)"),"47::72")</f>
        <v>47::72</v>
      </c>
      <c r="C161" s="8">
        <f>IFERROR(__xludf.DUMMYFUNCTION("INDEX(SPLIT(B161,""::""), 1, 1)"),47.0)</f>
        <v>47</v>
      </c>
      <c r="D161" s="8">
        <f>IFERROR(__xludf.DUMMYFUNCTION("INDEX(SPLIT(B161,""::""), 1, 2)"),72.0)</f>
        <v>72</v>
      </c>
      <c r="E161" s="9" t="str">
        <f>IFERROR(__xludf.DUMMYFUNCTION("INDEX(SPLIT(SUBSTITUTE(A161, ""-"", ""::""),"",""), 1, 2)"),"39::72")</f>
        <v>39::72</v>
      </c>
      <c r="F161" s="8">
        <f>IFERROR(__xludf.DUMMYFUNCTION("INDEX(SPLIT(E161,""::""), 1, 1)"),39.0)</f>
        <v>39</v>
      </c>
      <c r="G161" s="8">
        <f>IFERROR(__xludf.DUMMYFUNCTION("INDEX(SPLIT(E161,""::""), 1, 2)"),72.0)</f>
        <v>72</v>
      </c>
      <c r="H161" s="8" t="b">
        <f t="shared" si="1"/>
        <v>0</v>
      </c>
      <c r="I161" s="8" t="b">
        <f t="shared" si="2"/>
        <v>1</v>
      </c>
      <c r="J161" s="8" t="b">
        <f t="shared" si="3"/>
        <v>1</v>
      </c>
      <c r="L161" s="8" t="b">
        <f t="shared" si="4"/>
        <v>1</v>
      </c>
    </row>
    <row r="162">
      <c r="A162" s="6" t="s">
        <v>173</v>
      </c>
      <c r="B162" s="7" t="str">
        <f>IFERROR(__xludf.DUMMYFUNCTION("INDEX(SPLIT(SUBSTITUTE(A162, ""-"", ""::""),"",""), 1, 1)"),"22::95")</f>
        <v>22::95</v>
      </c>
      <c r="C162" s="8">
        <f>IFERROR(__xludf.DUMMYFUNCTION("INDEX(SPLIT(B162,""::""), 1, 1)"),22.0)</f>
        <v>22</v>
      </c>
      <c r="D162" s="8">
        <f>IFERROR(__xludf.DUMMYFUNCTION("INDEX(SPLIT(B162,""::""), 1, 2)"),95.0)</f>
        <v>95</v>
      </c>
      <c r="E162" s="9" t="str">
        <f>IFERROR(__xludf.DUMMYFUNCTION("INDEX(SPLIT(SUBSTITUTE(A162, ""-"", ""::""),"",""), 1, 2)"),"28::98")</f>
        <v>28::98</v>
      </c>
      <c r="F162" s="8">
        <f>IFERROR(__xludf.DUMMYFUNCTION("INDEX(SPLIT(E162,""::""), 1, 1)"),28.0)</f>
        <v>28</v>
      </c>
      <c r="G162" s="8">
        <f>IFERROR(__xludf.DUMMYFUNCTION("INDEX(SPLIT(E162,""::""), 1, 2)"),98.0)</f>
        <v>98</v>
      </c>
      <c r="H162" s="8" t="b">
        <f t="shared" si="1"/>
        <v>0</v>
      </c>
      <c r="I162" s="8" t="b">
        <f t="shared" si="2"/>
        <v>0</v>
      </c>
      <c r="J162" s="8" t="b">
        <f t="shared" si="3"/>
        <v>0</v>
      </c>
      <c r="L162" s="8" t="b">
        <f t="shared" si="4"/>
        <v>1</v>
      </c>
    </row>
    <row r="163">
      <c r="A163" s="6" t="s">
        <v>174</v>
      </c>
      <c r="B163" s="7" t="str">
        <f>IFERROR(__xludf.DUMMYFUNCTION("INDEX(SPLIT(SUBSTITUTE(A163, ""-"", ""::""),"",""), 1, 1)"),"98::98")</f>
        <v>98::98</v>
      </c>
      <c r="C163" s="8">
        <f>IFERROR(__xludf.DUMMYFUNCTION("INDEX(SPLIT(B163,""::""), 1, 1)"),98.0)</f>
        <v>98</v>
      </c>
      <c r="D163" s="8">
        <f>IFERROR(__xludf.DUMMYFUNCTION("INDEX(SPLIT(B163,""::""), 1, 2)"),98.0)</f>
        <v>98</v>
      </c>
      <c r="E163" s="9" t="str">
        <f>IFERROR(__xludf.DUMMYFUNCTION("INDEX(SPLIT(SUBSTITUTE(A163, ""-"", ""::""),"",""), 1, 2)"),"68::98")</f>
        <v>68::98</v>
      </c>
      <c r="F163" s="8">
        <f>IFERROR(__xludf.DUMMYFUNCTION("INDEX(SPLIT(E163,""::""), 1, 1)"),68.0)</f>
        <v>68</v>
      </c>
      <c r="G163" s="8">
        <f>IFERROR(__xludf.DUMMYFUNCTION("INDEX(SPLIT(E163,""::""), 1, 2)"),98.0)</f>
        <v>98</v>
      </c>
      <c r="H163" s="8" t="b">
        <f t="shared" si="1"/>
        <v>0</v>
      </c>
      <c r="I163" s="8" t="b">
        <f t="shared" si="2"/>
        <v>1</v>
      </c>
      <c r="J163" s="8" t="b">
        <f t="shared" si="3"/>
        <v>1</v>
      </c>
      <c r="L163" s="8" t="b">
        <f t="shared" si="4"/>
        <v>1</v>
      </c>
    </row>
    <row r="164">
      <c r="A164" s="6" t="s">
        <v>175</v>
      </c>
      <c r="B164" s="7" t="str">
        <f>IFERROR(__xludf.DUMMYFUNCTION("INDEX(SPLIT(SUBSTITUTE(A164, ""-"", ""::""),"",""), 1, 1)"),"5::96")</f>
        <v>5::96</v>
      </c>
      <c r="C164" s="8">
        <f>IFERROR(__xludf.DUMMYFUNCTION("INDEX(SPLIT(B164,""::""), 1, 1)"),5.0)</f>
        <v>5</v>
      </c>
      <c r="D164" s="8">
        <f>IFERROR(__xludf.DUMMYFUNCTION("INDEX(SPLIT(B164,""::""), 1, 2)"),96.0)</f>
        <v>96</v>
      </c>
      <c r="E164" s="9" t="str">
        <f>IFERROR(__xludf.DUMMYFUNCTION("INDEX(SPLIT(SUBSTITUTE(A164, ""-"", ""::""),"",""), 1, 2)"),"4::97")</f>
        <v>4::97</v>
      </c>
      <c r="F164" s="8">
        <f>IFERROR(__xludf.DUMMYFUNCTION("INDEX(SPLIT(E164,""::""), 1, 1)"),4.0)</f>
        <v>4</v>
      </c>
      <c r="G164" s="8">
        <f>IFERROR(__xludf.DUMMYFUNCTION("INDEX(SPLIT(E164,""::""), 1, 2)"),97.0)</f>
        <v>97</v>
      </c>
      <c r="H164" s="8" t="b">
        <f t="shared" si="1"/>
        <v>0</v>
      </c>
      <c r="I164" s="8" t="b">
        <f t="shared" si="2"/>
        <v>1</v>
      </c>
      <c r="J164" s="8" t="b">
        <f t="shared" si="3"/>
        <v>1</v>
      </c>
      <c r="L164" s="8" t="b">
        <f t="shared" si="4"/>
        <v>1</v>
      </c>
    </row>
    <row r="165">
      <c r="A165" s="6" t="s">
        <v>176</v>
      </c>
      <c r="B165" s="7" t="str">
        <f>IFERROR(__xludf.DUMMYFUNCTION("INDEX(SPLIT(SUBSTITUTE(A165, ""-"", ""::""),"",""), 1, 1)"),"76::92")</f>
        <v>76::92</v>
      </c>
      <c r="C165" s="8">
        <f>IFERROR(__xludf.DUMMYFUNCTION("INDEX(SPLIT(B165,""::""), 1, 1)"),76.0)</f>
        <v>76</v>
      </c>
      <c r="D165" s="8">
        <f>IFERROR(__xludf.DUMMYFUNCTION("INDEX(SPLIT(B165,""::""), 1, 2)"),92.0)</f>
        <v>92</v>
      </c>
      <c r="E165" s="9" t="str">
        <f>IFERROR(__xludf.DUMMYFUNCTION("INDEX(SPLIT(SUBSTITUTE(A165, ""-"", ""::""),"",""), 1, 2)"),"1::77")</f>
        <v>1::77</v>
      </c>
      <c r="F165" s="8">
        <f>IFERROR(__xludf.DUMMYFUNCTION("INDEX(SPLIT(E165,""::""), 1, 1)"),1.0)</f>
        <v>1</v>
      </c>
      <c r="G165" s="8">
        <f>IFERROR(__xludf.DUMMYFUNCTION("INDEX(SPLIT(E165,""::""), 1, 2)"),77.0)</f>
        <v>77</v>
      </c>
      <c r="H165" s="8" t="b">
        <f t="shared" si="1"/>
        <v>0</v>
      </c>
      <c r="I165" s="8" t="b">
        <f t="shared" si="2"/>
        <v>0</v>
      </c>
      <c r="J165" s="8" t="b">
        <f t="shared" si="3"/>
        <v>0</v>
      </c>
      <c r="L165" s="8" t="b">
        <f t="shared" si="4"/>
        <v>1</v>
      </c>
    </row>
    <row r="166">
      <c r="A166" s="6" t="s">
        <v>177</v>
      </c>
      <c r="B166" s="7" t="str">
        <f>IFERROR(__xludf.DUMMYFUNCTION("INDEX(SPLIT(SUBSTITUTE(A166, ""-"", ""::""),"",""), 1, 1)"),"17::62")</f>
        <v>17::62</v>
      </c>
      <c r="C166" s="8">
        <f>IFERROR(__xludf.DUMMYFUNCTION("INDEX(SPLIT(B166,""::""), 1, 1)"),17.0)</f>
        <v>17</v>
      </c>
      <c r="D166" s="8">
        <f>IFERROR(__xludf.DUMMYFUNCTION("INDEX(SPLIT(B166,""::""), 1, 2)"),62.0)</f>
        <v>62</v>
      </c>
      <c r="E166" s="9" t="str">
        <f>IFERROR(__xludf.DUMMYFUNCTION("INDEX(SPLIT(SUBSTITUTE(A166, ""-"", ""::""),"",""), 1, 2)"),"16::63")</f>
        <v>16::63</v>
      </c>
      <c r="F166" s="8">
        <f>IFERROR(__xludf.DUMMYFUNCTION("INDEX(SPLIT(E166,""::""), 1, 1)"),16.0)</f>
        <v>16</v>
      </c>
      <c r="G166" s="8">
        <f>IFERROR(__xludf.DUMMYFUNCTION("INDEX(SPLIT(E166,""::""), 1, 2)"),63.0)</f>
        <v>63</v>
      </c>
      <c r="H166" s="8" t="b">
        <f t="shared" si="1"/>
        <v>0</v>
      </c>
      <c r="I166" s="8" t="b">
        <f t="shared" si="2"/>
        <v>1</v>
      </c>
      <c r="J166" s="8" t="b">
        <f t="shared" si="3"/>
        <v>1</v>
      </c>
      <c r="L166" s="8" t="b">
        <f t="shared" si="4"/>
        <v>1</v>
      </c>
    </row>
    <row r="167">
      <c r="A167" s="6" t="s">
        <v>178</v>
      </c>
      <c r="B167" s="7" t="str">
        <f>IFERROR(__xludf.DUMMYFUNCTION("INDEX(SPLIT(SUBSTITUTE(A167, ""-"", ""::""),"",""), 1, 1)"),"20::41")</f>
        <v>20::41</v>
      </c>
      <c r="C167" s="8">
        <f>IFERROR(__xludf.DUMMYFUNCTION("INDEX(SPLIT(B167,""::""), 1, 1)"),20.0)</f>
        <v>20</v>
      </c>
      <c r="D167" s="8">
        <f>IFERROR(__xludf.DUMMYFUNCTION("INDEX(SPLIT(B167,""::""), 1, 2)"),41.0)</f>
        <v>41</v>
      </c>
      <c r="E167" s="9" t="str">
        <f>IFERROR(__xludf.DUMMYFUNCTION("INDEX(SPLIT(SUBSTITUTE(A167, ""-"", ""::""),"",""), 1, 2)"),"20::83")</f>
        <v>20::83</v>
      </c>
      <c r="F167" s="8">
        <f>IFERROR(__xludf.DUMMYFUNCTION("INDEX(SPLIT(E167,""::""), 1, 1)"),20.0)</f>
        <v>20</v>
      </c>
      <c r="G167" s="8">
        <f>IFERROR(__xludf.DUMMYFUNCTION("INDEX(SPLIT(E167,""::""), 1, 2)"),83.0)</f>
        <v>83</v>
      </c>
      <c r="H167" s="8" t="b">
        <f t="shared" si="1"/>
        <v>0</v>
      </c>
      <c r="I167" s="8" t="b">
        <f t="shared" si="2"/>
        <v>1</v>
      </c>
      <c r="J167" s="8" t="b">
        <f t="shared" si="3"/>
        <v>1</v>
      </c>
      <c r="L167" s="8" t="b">
        <f t="shared" si="4"/>
        <v>1</v>
      </c>
    </row>
    <row r="168">
      <c r="A168" s="6" t="s">
        <v>179</v>
      </c>
      <c r="B168" s="7" t="str">
        <f>IFERROR(__xludf.DUMMYFUNCTION("INDEX(SPLIT(SUBSTITUTE(A168, ""-"", ""::""),"",""), 1, 1)"),"59::74")</f>
        <v>59::74</v>
      </c>
      <c r="C168" s="8">
        <f>IFERROR(__xludf.DUMMYFUNCTION("INDEX(SPLIT(B168,""::""), 1, 1)"),59.0)</f>
        <v>59</v>
      </c>
      <c r="D168" s="8">
        <f>IFERROR(__xludf.DUMMYFUNCTION("INDEX(SPLIT(B168,""::""), 1, 2)"),74.0)</f>
        <v>74</v>
      </c>
      <c r="E168" s="9" t="str">
        <f>IFERROR(__xludf.DUMMYFUNCTION("INDEX(SPLIT(SUBSTITUTE(A168, ""-"", ""::""),"",""), 1, 2)"),"58::60")</f>
        <v>58::60</v>
      </c>
      <c r="F168" s="8">
        <f>IFERROR(__xludf.DUMMYFUNCTION("INDEX(SPLIT(E168,""::""), 1, 1)"),58.0)</f>
        <v>58</v>
      </c>
      <c r="G168" s="8">
        <f>IFERROR(__xludf.DUMMYFUNCTION("INDEX(SPLIT(E168,""::""), 1, 2)"),60.0)</f>
        <v>60</v>
      </c>
      <c r="H168" s="8" t="b">
        <f t="shared" si="1"/>
        <v>0</v>
      </c>
      <c r="I168" s="8" t="b">
        <f t="shared" si="2"/>
        <v>0</v>
      </c>
      <c r="J168" s="8" t="b">
        <f t="shared" si="3"/>
        <v>0</v>
      </c>
      <c r="L168" s="8" t="b">
        <f t="shared" si="4"/>
        <v>1</v>
      </c>
    </row>
    <row r="169">
      <c r="A169" s="6" t="s">
        <v>180</v>
      </c>
      <c r="B169" s="7" t="str">
        <f>IFERROR(__xludf.DUMMYFUNCTION("INDEX(SPLIT(SUBSTITUTE(A169, ""-"", ""::""),"",""), 1, 1)"),"8::83")</f>
        <v>8::83</v>
      </c>
      <c r="C169" s="8">
        <f>IFERROR(__xludf.DUMMYFUNCTION("INDEX(SPLIT(B169,""::""), 1, 1)"),8.0)</f>
        <v>8</v>
      </c>
      <c r="D169" s="8">
        <f>IFERROR(__xludf.DUMMYFUNCTION("INDEX(SPLIT(B169,""::""), 1, 2)"),83.0)</f>
        <v>83</v>
      </c>
      <c r="E169" s="9" t="str">
        <f>IFERROR(__xludf.DUMMYFUNCTION("INDEX(SPLIT(SUBSTITUTE(A169, ""-"", ""::""),"",""), 1, 2)"),"8::9")</f>
        <v>8::9</v>
      </c>
      <c r="F169" s="8">
        <f>IFERROR(__xludf.DUMMYFUNCTION("INDEX(SPLIT(E169,""::""), 1, 1)"),8.0)</f>
        <v>8</v>
      </c>
      <c r="G169" s="8">
        <f>IFERROR(__xludf.DUMMYFUNCTION("INDEX(SPLIT(E169,""::""), 1, 2)"),9.0)</f>
        <v>9</v>
      </c>
      <c r="H169" s="8" t="b">
        <f t="shared" si="1"/>
        <v>1</v>
      </c>
      <c r="I169" s="8" t="b">
        <f t="shared" si="2"/>
        <v>0</v>
      </c>
      <c r="J169" s="8" t="b">
        <f t="shared" si="3"/>
        <v>1</v>
      </c>
      <c r="L169" s="8" t="b">
        <f t="shared" si="4"/>
        <v>1</v>
      </c>
    </row>
    <row r="170">
      <c r="A170" s="6" t="s">
        <v>181</v>
      </c>
      <c r="B170" s="7" t="str">
        <f>IFERROR(__xludf.DUMMYFUNCTION("INDEX(SPLIT(SUBSTITUTE(A170, ""-"", ""::""),"",""), 1, 1)"),"30::94")</f>
        <v>30::94</v>
      </c>
      <c r="C170" s="8">
        <f>IFERROR(__xludf.DUMMYFUNCTION("INDEX(SPLIT(B170,""::""), 1, 1)"),30.0)</f>
        <v>30</v>
      </c>
      <c r="D170" s="8">
        <f>IFERROR(__xludf.DUMMYFUNCTION("INDEX(SPLIT(B170,""::""), 1, 2)"),94.0)</f>
        <v>94</v>
      </c>
      <c r="E170" s="9" t="str">
        <f>IFERROR(__xludf.DUMMYFUNCTION("INDEX(SPLIT(SUBSTITUTE(A170, ""-"", ""::""),"",""), 1, 2)"),"64::97")</f>
        <v>64::97</v>
      </c>
      <c r="F170" s="8">
        <f>IFERROR(__xludf.DUMMYFUNCTION("INDEX(SPLIT(E170,""::""), 1, 1)"),64.0)</f>
        <v>64</v>
      </c>
      <c r="G170" s="8">
        <f>IFERROR(__xludf.DUMMYFUNCTION("INDEX(SPLIT(E170,""::""), 1, 2)"),97.0)</f>
        <v>97</v>
      </c>
      <c r="H170" s="8" t="b">
        <f t="shared" si="1"/>
        <v>0</v>
      </c>
      <c r="I170" s="8" t="b">
        <f t="shared" si="2"/>
        <v>0</v>
      </c>
      <c r="J170" s="8" t="b">
        <f t="shared" si="3"/>
        <v>0</v>
      </c>
      <c r="L170" s="8" t="b">
        <f t="shared" si="4"/>
        <v>1</v>
      </c>
    </row>
    <row r="171">
      <c r="A171" s="6" t="s">
        <v>182</v>
      </c>
      <c r="B171" s="7" t="str">
        <f>IFERROR(__xludf.DUMMYFUNCTION("INDEX(SPLIT(SUBSTITUTE(A171, ""-"", ""::""),"",""), 1, 1)"),"18::67")</f>
        <v>18::67</v>
      </c>
      <c r="C171" s="8">
        <f>IFERROR(__xludf.DUMMYFUNCTION("INDEX(SPLIT(B171,""::""), 1, 1)"),18.0)</f>
        <v>18</v>
      </c>
      <c r="D171" s="8">
        <f>IFERROR(__xludf.DUMMYFUNCTION("INDEX(SPLIT(B171,""::""), 1, 2)"),67.0)</f>
        <v>67</v>
      </c>
      <c r="E171" s="9" t="str">
        <f>IFERROR(__xludf.DUMMYFUNCTION("INDEX(SPLIT(SUBSTITUTE(A171, ""-"", ""::""),"",""), 1, 2)"),"12::67")</f>
        <v>12::67</v>
      </c>
      <c r="F171" s="8">
        <f>IFERROR(__xludf.DUMMYFUNCTION("INDEX(SPLIT(E171,""::""), 1, 1)"),12.0)</f>
        <v>12</v>
      </c>
      <c r="G171" s="8">
        <f>IFERROR(__xludf.DUMMYFUNCTION("INDEX(SPLIT(E171,""::""), 1, 2)"),67.0)</f>
        <v>67</v>
      </c>
      <c r="H171" s="8" t="b">
        <f t="shared" si="1"/>
        <v>0</v>
      </c>
      <c r="I171" s="8" t="b">
        <f t="shared" si="2"/>
        <v>1</v>
      </c>
      <c r="J171" s="8" t="b">
        <f t="shared" si="3"/>
        <v>1</v>
      </c>
      <c r="L171" s="8" t="b">
        <f t="shared" si="4"/>
        <v>1</v>
      </c>
    </row>
    <row r="172">
      <c r="A172" s="6" t="s">
        <v>183</v>
      </c>
      <c r="B172" s="7" t="str">
        <f>IFERROR(__xludf.DUMMYFUNCTION("INDEX(SPLIT(SUBSTITUTE(A172, ""-"", ""::""),"",""), 1, 1)"),"32::54")</f>
        <v>32::54</v>
      </c>
      <c r="C172" s="8">
        <f>IFERROR(__xludf.DUMMYFUNCTION("INDEX(SPLIT(B172,""::""), 1, 1)"),32.0)</f>
        <v>32</v>
      </c>
      <c r="D172" s="8">
        <f>IFERROR(__xludf.DUMMYFUNCTION("INDEX(SPLIT(B172,""::""), 1, 2)"),54.0)</f>
        <v>54</v>
      </c>
      <c r="E172" s="9" t="str">
        <f>IFERROR(__xludf.DUMMYFUNCTION("INDEX(SPLIT(SUBSTITUTE(A172, ""-"", ""::""),"",""), 1, 2)"),"18::33")</f>
        <v>18::33</v>
      </c>
      <c r="F172" s="8">
        <f>IFERROR(__xludf.DUMMYFUNCTION("INDEX(SPLIT(E172,""::""), 1, 1)"),18.0)</f>
        <v>18</v>
      </c>
      <c r="G172" s="8">
        <f>IFERROR(__xludf.DUMMYFUNCTION("INDEX(SPLIT(E172,""::""), 1, 2)"),33.0)</f>
        <v>33</v>
      </c>
      <c r="H172" s="8" t="b">
        <f t="shared" si="1"/>
        <v>0</v>
      </c>
      <c r="I172" s="8" t="b">
        <f t="shared" si="2"/>
        <v>0</v>
      </c>
      <c r="J172" s="8" t="b">
        <f t="shared" si="3"/>
        <v>0</v>
      </c>
      <c r="L172" s="8" t="b">
        <f t="shared" si="4"/>
        <v>1</v>
      </c>
    </row>
    <row r="173">
      <c r="A173" s="6" t="s">
        <v>184</v>
      </c>
      <c r="B173" s="7" t="str">
        <f>IFERROR(__xludf.DUMMYFUNCTION("INDEX(SPLIT(SUBSTITUTE(A173, ""-"", ""::""),"",""), 1, 1)"),"31::81")</f>
        <v>31::81</v>
      </c>
      <c r="C173" s="8">
        <f>IFERROR(__xludf.DUMMYFUNCTION("INDEX(SPLIT(B173,""::""), 1, 1)"),31.0)</f>
        <v>31</v>
      </c>
      <c r="D173" s="8">
        <f>IFERROR(__xludf.DUMMYFUNCTION("INDEX(SPLIT(B173,""::""), 1, 2)"),81.0)</f>
        <v>81</v>
      </c>
      <c r="E173" s="9" t="str">
        <f>IFERROR(__xludf.DUMMYFUNCTION("INDEX(SPLIT(SUBSTITUTE(A173, ""-"", ""::""),"",""), 1, 2)"),"31::81")</f>
        <v>31::81</v>
      </c>
      <c r="F173" s="8">
        <f>IFERROR(__xludf.DUMMYFUNCTION("INDEX(SPLIT(E173,""::""), 1, 1)"),31.0)</f>
        <v>31</v>
      </c>
      <c r="G173" s="8">
        <f>IFERROR(__xludf.DUMMYFUNCTION("INDEX(SPLIT(E173,""::""), 1, 2)"),81.0)</f>
        <v>81</v>
      </c>
      <c r="H173" s="8" t="b">
        <f t="shared" si="1"/>
        <v>1</v>
      </c>
      <c r="I173" s="8" t="b">
        <f t="shared" si="2"/>
        <v>1</v>
      </c>
      <c r="J173" s="8" t="b">
        <f t="shared" si="3"/>
        <v>1</v>
      </c>
      <c r="L173" s="8" t="b">
        <f t="shared" si="4"/>
        <v>1</v>
      </c>
    </row>
    <row r="174">
      <c r="A174" s="6" t="s">
        <v>185</v>
      </c>
      <c r="B174" s="7" t="str">
        <f>IFERROR(__xludf.DUMMYFUNCTION("INDEX(SPLIT(SUBSTITUTE(A174, ""-"", ""::""),"",""), 1, 1)"),"14::15")</f>
        <v>14::15</v>
      </c>
      <c r="C174" s="8">
        <f>IFERROR(__xludf.DUMMYFUNCTION("INDEX(SPLIT(B174,""::""), 1, 1)"),14.0)</f>
        <v>14</v>
      </c>
      <c r="D174" s="8">
        <f>IFERROR(__xludf.DUMMYFUNCTION("INDEX(SPLIT(B174,""::""), 1, 2)"),15.0)</f>
        <v>15</v>
      </c>
      <c r="E174" s="9" t="str">
        <f>IFERROR(__xludf.DUMMYFUNCTION("INDEX(SPLIT(SUBSTITUTE(A174, ""-"", ""::""),"",""), 1, 2)"),"14::14")</f>
        <v>14::14</v>
      </c>
      <c r="F174" s="8">
        <f>IFERROR(__xludf.DUMMYFUNCTION("INDEX(SPLIT(E174,""::""), 1, 1)"),14.0)</f>
        <v>14</v>
      </c>
      <c r="G174" s="8">
        <f>IFERROR(__xludf.DUMMYFUNCTION("INDEX(SPLIT(E174,""::""), 1, 2)"),14.0)</f>
        <v>14</v>
      </c>
      <c r="H174" s="8" t="b">
        <f t="shared" si="1"/>
        <v>1</v>
      </c>
      <c r="I174" s="8" t="b">
        <f t="shared" si="2"/>
        <v>0</v>
      </c>
      <c r="J174" s="8" t="b">
        <f t="shared" si="3"/>
        <v>1</v>
      </c>
      <c r="L174" s="8" t="b">
        <f t="shared" si="4"/>
        <v>1</v>
      </c>
    </row>
    <row r="175">
      <c r="A175" s="6" t="s">
        <v>186</v>
      </c>
      <c r="B175" s="7" t="str">
        <f>IFERROR(__xludf.DUMMYFUNCTION("INDEX(SPLIT(SUBSTITUTE(A175, ""-"", ""::""),"",""), 1, 1)"),"89::92")</f>
        <v>89::92</v>
      </c>
      <c r="C175" s="8">
        <f>IFERROR(__xludf.DUMMYFUNCTION("INDEX(SPLIT(B175,""::""), 1, 1)"),89.0)</f>
        <v>89</v>
      </c>
      <c r="D175" s="8">
        <f>IFERROR(__xludf.DUMMYFUNCTION("INDEX(SPLIT(B175,""::""), 1, 2)"),92.0)</f>
        <v>92</v>
      </c>
      <c r="E175" s="9" t="str">
        <f>IFERROR(__xludf.DUMMYFUNCTION("INDEX(SPLIT(SUBSTITUTE(A175, ""-"", ""::""),"",""), 1, 2)"),"18::90")</f>
        <v>18::90</v>
      </c>
      <c r="F175" s="8">
        <f>IFERROR(__xludf.DUMMYFUNCTION("INDEX(SPLIT(E175,""::""), 1, 1)"),18.0)</f>
        <v>18</v>
      </c>
      <c r="G175" s="8">
        <f>IFERROR(__xludf.DUMMYFUNCTION("INDEX(SPLIT(E175,""::""), 1, 2)"),90.0)</f>
        <v>90</v>
      </c>
      <c r="H175" s="8" t="b">
        <f t="shared" si="1"/>
        <v>0</v>
      </c>
      <c r="I175" s="8" t="b">
        <f t="shared" si="2"/>
        <v>0</v>
      </c>
      <c r="J175" s="8" t="b">
        <f t="shared" si="3"/>
        <v>0</v>
      </c>
      <c r="L175" s="8" t="b">
        <f t="shared" si="4"/>
        <v>1</v>
      </c>
    </row>
    <row r="176">
      <c r="A176" s="6" t="s">
        <v>187</v>
      </c>
      <c r="B176" s="7" t="str">
        <f>IFERROR(__xludf.DUMMYFUNCTION("INDEX(SPLIT(SUBSTITUTE(A176, ""-"", ""::""),"",""), 1, 1)"),"16::23")</f>
        <v>16::23</v>
      </c>
      <c r="C176" s="8">
        <f>IFERROR(__xludf.DUMMYFUNCTION("INDEX(SPLIT(B176,""::""), 1, 1)"),16.0)</f>
        <v>16</v>
      </c>
      <c r="D176" s="8">
        <f>IFERROR(__xludf.DUMMYFUNCTION("INDEX(SPLIT(B176,""::""), 1, 2)"),23.0)</f>
        <v>23</v>
      </c>
      <c r="E176" s="9" t="str">
        <f>IFERROR(__xludf.DUMMYFUNCTION("INDEX(SPLIT(SUBSTITUTE(A176, ""-"", ""::""),"",""), 1, 2)"),"1::34")</f>
        <v>1::34</v>
      </c>
      <c r="F176" s="8">
        <f>IFERROR(__xludf.DUMMYFUNCTION("INDEX(SPLIT(E176,""::""), 1, 1)"),1.0)</f>
        <v>1</v>
      </c>
      <c r="G176" s="8">
        <f>IFERROR(__xludf.DUMMYFUNCTION("INDEX(SPLIT(E176,""::""), 1, 2)"),34.0)</f>
        <v>34</v>
      </c>
      <c r="H176" s="8" t="b">
        <f t="shared" si="1"/>
        <v>0</v>
      </c>
      <c r="I176" s="8" t="b">
        <f t="shared" si="2"/>
        <v>1</v>
      </c>
      <c r="J176" s="8" t="b">
        <f t="shared" si="3"/>
        <v>1</v>
      </c>
      <c r="L176" s="8" t="b">
        <f t="shared" si="4"/>
        <v>1</v>
      </c>
    </row>
    <row r="177">
      <c r="A177" s="6" t="s">
        <v>188</v>
      </c>
      <c r="B177" s="7" t="str">
        <f>IFERROR(__xludf.DUMMYFUNCTION("INDEX(SPLIT(SUBSTITUTE(A177, ""-"", ""::""),"",""), 1, 1)"),"1::98")</f>
        <v>1::98</v>
      </c>
      <c r="C177" s="8">
        <f>IFERROR(__xludf.DUMMYFUNCTION("INDEX(SPLIT(B177,""::""), 1, 1)"),1.0)</f>
        <v>1</v>
      </c>
      <c r="D177" s="8">
        <f>IFERROR(__xludf.DUMMYFUNCTION("INDEX(SPLIT(B177,""::""), 1, 2)"),98.0)</f>
        <v>98</v>
      </c>
      <c r="E177" s="9" t="str">
        <f>IFERROR(__xludf.DUMMYFUNCTION("INDEX(SPLIT(SUBSTITUTE(A177, ""-"", ""::""),"",""), 1, 2)"),"1::51")</f>
        <v>1::51</v>
      </c>
      <c r="F177" s="8">
        <f>IFERROR(__xludf.DUMMYFUNCTION("INDEX(SPLIT(E177,""::""), 1, 1)"),1.0)</f>
        <v>1</v>
      </c>
      <c r="G177" s="8">
        <f>IFERROR(__xludf.DUMMYFUNCTION("INDEX(SPLIT(E177,""::""), 1, 2)"),51.0)</f>
        <v>51</v>
      </c>
      <c r="H177" s="8" t="b">
        <f t="shared" si="1"/>
        <v>1</v>
      </c>
      <c r="I177" s="8" t="b">
        <f t="shared" si="2"/>
        <v>0</v>
      </c>
      <c r="J177" s="8" t="b">
        <f t="shared" si="3"/>
        <v>1</v>
      </c>
      <c r="L177" s="8" t="b">
        <f t="shared" si="4"/>
        <v>1</v>
      </c>
    </row>
    <row r="178">
      <c r="A178" s="6" t="s">
        <v>29</v>
      </c>
      <c r="B178" s="7" t="str">
        <f>IFERROR(__xludf.DUMMYFUNCTION("INDEX(SPLIT(SUBSTITUTE(A178, ""-"", ""::""),"",""), 1, 1)"),"3::98")</f>
        <v>3::98</v>
      </c>
      <c r="C178" s="8">
        <f>IFERROR(__xludf.DUMMYFUNCTION("INDEX(SPLIT(B178,""::""), 1, 1)"),3.0)</f>
        <v>3</v>
      </c>
      <c r="D178" s="8">
        <f>IFERROR(__xludf.DUMMYFUNCTION("INDEX(SPLIT(B178,""::""), 1, 2)"),98.0)</f>
        <v>98</v>
      </c>
      <c r="E178" s="9" t="str">
        <f>IFERROR(__xludf.DUMMYFUNCTION("INDEX(SPLIT(SUBSTITUTE(A178, ""-"", ""::""),"",""), 1, 2)"),"2::3")</f>
        <v>2::3</v>
      </c>
      <c r="F178" s="8">
        <f>IFERROR(__xludf.DUMMYFUNCTION("INDEX(SPLIT(E178,""::""), 1, 1)"),2.0)</f>
        <v>2</v>
      </c>
      <c r="G178" s="8">
        <f>IFERROR(__xludf.DUMMYFUNCTION("INDEX(SPLIT(E178,""::""), 1, 2)"),3.0)</f>
        <v>3</v>
      </c>
      <c r="H178" s="8" t="b">
        <f t="shared" si="1"/>
        <v>0</v>
      </c>
      <c r="I178" s="8" t="b">
        <f t="shared" si="2"/>
        <v>0</v>
      </c>
      <c r="J178" s="8" t="b">
        <f t="shared" si="3"/>
        <v>0</v>
      </c>
      <c r="L178" s="8" t="b">
        <f t="shared" si="4"/>
        <v>1</v>
      </c>
    </row>
    <row r="179">
      <c r="A179" s="6" t="s">
        <v>189</v>
      </c>
      <c r="B179" s="7" t="str">
        <f>IFERROR(__xludf.DUMMYFUNCTION("INDEX(SPLIT(SUBSTITUTE(A179, ""-"", ""::""),"",""), 1, 1)"),"16::97")</f>
        <v>16::97</v>
      </c>
      <c r="C179" s="8">
        <f>IFERROR(__xludf.DUMMYFUNCTION("INDEX(SPLIT(B179,""::""), 1, 1)"),16.0)</f>
        <v>16</v>
      </c>
      <c r="D179" s="8">
        <f>IFERROR(__xludf.DUMMYFUNCTION("INDEX(SPLIT(B179,""::""), 1, 2)"),97.0)</f>
        <v>97</v>
      </c>
      <c r="E179" s="9" t="str">
        <f>IFERROR(__xludf.DUMMYFUNCTION("INDEX(SPLIT(SUBSTITUTE(A179, ""-"", ""::""),"",""), 1, 2)"),"97::98")</f>
        <v>97::98</v>
      </c>
      <c r="F179" s="8">
        <f>IFERROR(__xludf.DUMMYFUNCTION("INDEX(SPLIT(E179,""::""), 1, 1)"),97.0)</f>
        <v>97</v>
      </c>
      <c r="G179" s="8">
        <f>IFERROR(__xludf.DUMMYFUNCTION("INDEX(SPLIT(E179,""::""), 1, 2)"),98.0)</f>
        <v>98</v>
      </c>
      <c r="H179" s="8" t="b">
        <f t="shared" si="1"/>
        <v>0</v>
      </c>
      <c r="I179" s="8" t="b">
        <f t="shared" si="2"/>
        <v>0</v>
      </c>
      <c r="J179" s="8" t="b">
        <f t="shared" si="3"/>
        <v>0</v>
      </c>
      <c r="L179" s="8" t="b">
        <f t="shared" si="4"/>
        <v>1</v>
      </c>
    </row>
    <row r="180">
      <c r="A180" s="6" t="s">
        <v>190</v>
      </c>
      <c r="B180" s="7" t="str">
        <f>IFERROR(__xludf.DUMMYFUNCTION("INDEX(SPLIT(SUBSTITUTE(A180, ""-"", ""::""),"",""), 1, 1)"),"32::82")</f>
        <v>32::82</v>
      </c>
      <c r="C180" s="8">
        <f>IFERROR(__xludf.DUMMYFUNCTION("INDEX(SPLIT(B180,""::""), 1, 1)"),32.0)</f>
        <v>32</v>
      </c>
      <c r="D180" s="8">
        <f>IFERROR(__xludf.DUMMYFUNCTION("INDEX(SPLIT(B180,""::""), 1, 2)"),82.0)</f>
        <v>82</v>
      </c>
      <c r="E180" s="9" t="str">
        <f>IFERROR(__xludf.DUMMYFUNCTION("INDEX(SPLIT(SUBSTITUTE(A180, ""-"", ""::""),"",""), 1, 2)"),"32::33")</f>
        <v>32::33</v>
      </c>
      <c r="F180" s="8">
        <f>IFERROR(__xludf.DUMMYFUNCTION("INDEX(SPLIT(E180,""::""), 1, 1)"),32.0)</f>
        <v>32</v>
      </c>
      <c r="G180" s="8">
        <f>IFERROR(__xludf.DUMMYFUNCTION("INDEX(SPLIT(E180,""::""), 1, 2)"),33.0)</f>
        <v>33</v>
      </c>
      <c r="H180" s="8" t="b">
        <f t="shared" si="1"/>
        <v>1</v>
      </c>
      <c r="I180" s="8" t="b">
        <f t="shared" si="2"/>
        <v>0</v>
      </c>
      <c r="J180" s="8" t="b">
        <f t="shared" si="3"/>
        <v>1</v>
      </c>
      <c r="L180" s="8" t="b">
        <f t="shared" si="4"/>
        <v>1</v>
      </c>
    </row>
    <row r="181">
      <c r="A181" s="6" t="s">
        <v>191</v>
      </c>
      <c r="B181" s="7" t="str">
        <f>IFERROR(__xludf.DUMMYFUNCTION("INDEX(SPLIT(SUBSTITUTE(A181, ""-"", ""::""),"",""), 1, 1)"),"1::11")</f>
        <v>1::11</v>
      </c>
      <c r="C181" s="8">
        <f>IFERROR(__xludf.DUMMYFUNCTION("INDEX(SPLIT(B181,""::""), 1, 1)"),1.0)</f>
        <v>1</v>
      </c>
      <c r="D181" s="8">
        <f>IFERROR(__xludf.DUMMYFUNCTION("INDEX(SPLIT(B181,""::""), 1, 2)"),11.0)</f>
        <v>11</v>
      </c>
      <c r="E181" s="9" t="str">
        <f>IFERROR(__xludf.DUMMYFUNCTION("INDEX(SPLIT(SUBSTITUTE(A181, ""-"", ""::""),"",""), 1, 2)"),"2::12")</f>
        <v>2::12</v>
      </c>
      <c r="F181" s="8">
        <f>IFERROR(__xludf.DUMMYFUNCTION("INDEX(SPLIT(E181,""::""), 1, 1)"),2.0)</f>
        <v>2</v>
      </c>
      <c r="G181" s="8">
        <f>IFERROR(__xludf.DUMMYFUNCTION("INDEX(SPLIT(E181,""::""), 1, 2)"),12.0)</f>
        <v>12</v>
      </c>
      <c r="H181" s="8" t="b">
        <f t="shared" si="1"/>
        <v>0</v>
      </c>
      <c r="I181" s="8" t="b">
        <f t="shared" si="2"/>
        <v>0</v>
      </c>
      <c r="J181" s="8" t="b">
        <f t="shared" si="3"/>
        <v>0</v>
      </c>
      <c r="L181" s="8" t="b">
        <f t="shared" si="4"/>
        <v>1</v>
      </c>
    </row>
    <row r="182">
      <c r="A182" s="6" t="s">
        <v>192</v>
      </c>
      <c r="B182" s="7" t="str">
        <f>IFERROR(__xludf.DUMMYFUNCTION("INDEX(SPLIT(SUBSTITUTE(A182, ""-"", ""::""),"",""), 1, 1)"),"88::90")</f>
        <v>88::90</v>
      </c>
      <c r="C182" s="8">
        <f>IFERROR(__xludf.DUMMYFUNCTION("INDEX(SPLIT(B182,""::""), 1, 1)"),88.0)</f>
        <v>88</v>
      </c>
      <c r="D182" s="8">
        <f>IFERROR(__xludf.DUMMYFUNCTION("INDEX(SPLIT(B182,""::""), 1, 2)"),90.0)</f>
        <v>90</v>
      </c>
      <c r="E182" s="9" t="str">
        <f>IFERROR(__xludf.DUMMYFUNCTION("INDEX(SPLIT(SUBSTITUTE(A182, ""-"", ""::""),"",""), 1, 2)"),"37::92")</f>
        <v>37::92</v>
      </c>
      <c r="F182" s="8">
        <f>IFERROR(__xludf.DUMMYFUNCTION("INDEX(SPLIT(E182,""::""), 1, 1)"),37.0)</f>
        <v>37</v>
      </c>
      <c r="G182" s="8">
        <f>IFERROR(__xludf.DUMMYFUNCTION("INDEX(SPLIT(E182,""::""), 1, 2)"),92.0)</f>
        <v>92</v>
      </c>
      <c r="H182" s="8" t="b">
        <f t="shared" si="1"/>
        <v>0</v>
      </c>
      <c r="I182" s="8" t="b">
        <f t="shared" si="2"/>
        <v>1</v>
      </c>
      <c r="J182" s="8" t="b">
        <f t="shared" si="3"/>
        <v>1</v>
      </c>
      <c r="L182" s="8" t="b">
        <f t="shared" si="4"/>
        <v>1</v>
      </c>
    </row>
    <row r="183">
      <c r="A183" s="6" t="s">
        <v>193</v>
      </c>
      <c r="B183" s="7" t="str">
        <f>IFERROR(__xludf.DUMMYFUNCTION("INDEX(SPLIT(SUBSTITUTE(A183, ""-"", ""::""),"",""), 1, 1)"),"2::15")</f>
        <v>2::15</v>
      </c>
      <c r="C183" s="8">
        <f>IFERROR(__xludf.DUMMYFUNCTION("INDEX(SPLIT(B183,""::""), 1, 1)"),2.0)</f>
        <v>2</v>
      </c>
      <c r="D183" s="8">
        <f>IFERROR(__xludf.DUMMYFUNCTION("INDEX(SPLIT(B183,""::""), 1, 2)"),15.0)</f>
        <v>15</v>
      </c>
      <c r="E183" s="9" t="str">
        <f>IFERROR(__xludf.DUMMYFUNCTION("INDEX(SPLIT(SUBSTITUTE(A183, ""-"", ""::""),"",""), 1, 2)"),"3::15")</f>
        <v>3::15</v>
      </c>
      <c r="F183" s="8">
        <f>IFERROR(__xludf.DUMMYFUNCTION("INDEX(SPLIT(E183,""::""), 1, 1)"),3.0)</f>
        <v>3</v>
      </c>
      <c r="G183" s="8">
        <f>IFERROR(__xludf.DUMMYFUNCTION("INDEX(SPLIT(E183,""::""), 1, 2)"),15.0)</f>
        <v>15</v>
      </c>
      <c r="H183" s="8" t="b">
        <f t="shared" si="1"/>
        <v>1</v>
      </c>
      <c r="I183" s="8" t="b">
        <f t="shared" si="2"/>
        <v>0</v>
      </c>
      <c r="J183" s="8" t="b">
        <f t="shared" si="3"/>
        <v>1</v>
      </c>
      <c r="L183" s="8" t="b">
        <f t="shared" si="4"/>
        <v>1</v>
      </c>
    </row>
    <row r="184">
      <c r="A184" s="6" t="s">
        <v>194</v>
      </c>
      <c r="B184" s="7" t="str">
        <f>IFERROR(__xludf.DUMMYFUNCTION("INDEX(SPLIT(SUBSTITUTE(A184, ""-"", ""::""),"",""), 1, 1)"),"19::57")</f>
        <v>19::57</v>
      </c>
      <c r="C184" s="8">
        <f>IFERROR(__xludf.DUMMYFUNCTION("INDEX(SPLIT(B184,""::""), 1, 1)"),19.0)</f>
        <v>19</v>
      </c>
      <c r="D184" s="8">
        <f>IFERROR(__xludf.DUMMYFUNCTION("INDEX(SPLIT(B184,""::""), 1, 2)"),57.0)</f>
        <v>57</v>
      </c>
      <c r="E184" s="9" t="str">
        <f>IFERROR(__xludf.DUMMYFUNCTION("INDEX(SPLIT(SUBSTITUTE(A184, ""-"", ""::""),"",""), 1, 2)"),"5::60")</f>
        <v>5::60</v>
      </c>
      <c r="F184" s="8">
        <f>IFERROR(__xludf.DUMMYFUNCTION("INDEX(SPLIT(E184,""::""), 1, 1)"),5.0)</f>
        <v>5</v>
      </c>
      <c r="G184" s="8">
        <f>IFERROR(__xludf.DUMMYFUNCTION("INDEX(SPLIT(E184,""::""), 1, 2)"),60.0)</f>
        <v>60</v>
      </c>
      <c r="H184" s="8" t="b">
        <f t="shared" si="1"/>
        <v>0</v>
      </c>
      <c r="I184" s="8" t="b">
        <f t="shared" si="2"/>
        <v>1</v>
      </c>
      <c r="J184" s="8" t="b">
        <f t="shared" si="3"/>
        <v>1</v>
      </c>
      <c r="L184" s="8" t="b">
        <f t="shared" si="4"/>
        <v>1</v>
      </c>
    </row>
    <row r="185">
      <c r="A185" s="6" t="s">
        <v>195</v>
      </c>
      <c r="B185" s="7" t="str">
        <f>IFERROR(__xludf.DUMMYFUNCTION("INDEX(SPLIT(SUBSTITUTE(A185, ""-"", ""::""),"",""), 1, 1)"),"15::17")</f>
        <v>15::17</v>
      </c>
      <c r="C185" s="8">
        <f>IFERROR(__xludf.DUMMYFUNCTION("INDEX(SPLIT(B185,""::""), 1, 1)"),15.0)</f>
        <v>15</v>
      </c>
      <c r="D185" s="8">
        <f>IFERROR(__xludf.DUMMYFUNCTION("INDEX(SPLIT(B185,""::""), 1, 2)"),17.0)</f>
        <v>17</v>
      </c>
      <c r="E185" s="9" t="str">
        <f>IFERROR(__xludf.DUMMYFUNCTION("INDEX(SPLIT(SUBSTITUTE(A185, ""-"", ""::""),"",""), 1, 2)"),"14::17")</f>
        <v>14::17</v>
      </c>
      <c r="F185" s="8">
        <f>IFERROR(__xludf.DUMMYFUNCTION("INDEX(SPLIT(E185,""::""), 1, 1)"),14.0)</f>
        <v>14</v>
      </c>
      <c r="G185" s="8">
        <f>IFERROR(__xludf.DUMMYFUNCTION("INDEX(SPLIT(E185,""::""), 1, 2)"),17.0)</f>
        <v>17</v>
      </c>
      <c r="H185" s="8" t="b">
        <f t="shared" si="1"/>
        <v>0</v>
      </c>
      <c r="I185" s="8" t="b">
        <f t="shared" si="2"/>
        <v>1</v>
      </c>
      <c r="J185" s="8" t="b">
        <f t="shared" si="3"/>
        <v>1</v>
      </c>
      <c r="L185" s="8" t="b">
        <f t="shared" si="4"/>
        <v>1</v>
      </c>
    </row>
    <row r="186">
      <c r="A186" s="6" t="s">
        <v>196</v>
      </c>
      <c r="B186" s="7" t="str">
        <f>IFERROR(__xludf.DUMMYFUNCTION("INDEX(SPLIT(SUBSTITUTE(A186, ""-"", ""::""),"",""), 1, 1)"),"83::83")</f>
        <v>83::83</v>
      </c>
      <c r="C186" s="8">
        <f>IFERROR(__xludf.DUMMYFUNCTION("INDEX(SPLIT(B186,""::""), 1, 1)"),83.0)</f>
        <v>83</v>
      </c>
      <c r="D186" s="8">
        <f>IFERROR(__xludf.DUMMYFUNCTION("INDEX(SPLIT(B186,""::""), 1, 2)"),83.0)</f>
        <v>83</v>
      </c>
      <c r="E186" s="9" t="str">
        <f>IFERROR(__xludf.DUMMYFUNCTION("INDEX(SPLIT(SUBSTITUTE(A186, ""-"", ""::""),"",""), 1, 2)"),"50::84")</f>
        <v>50::84</v>
      </c>
      <c r="F186" s="8">
        <f>IFERROR(__xludf.DUMMYFUNCTION("INDEX(SPLIT(E186,""::""), 1, 1)"),50.0)</f>
        <v>50</v>
      </c>
      <c r="G186" s="8">
        <f>IFERROR(__xludf.DUMMYFUNCTION("INDEX(SPLIT(E186,""::""), 1, 2)"),84.0)</f>
        <v>84</v>
      </c>
      <c r="H186" s="8" t="b">
        <f t="shared" si="1"/>
        <v>0</v>
      </c>
      <c r="I186" s="8" t="b">
        <f t="shared" si="2"/>
        <v>1</v>
      </c>
      <c r="J186" s="8" t="b">
        <f t="shared" si="3"/>
        <v>1</v>
      </c>
      <c r="L186" s="8" t="b">
        <f t="shared" si="4"/>
        <v>1</v>
      </c>
    </row>
    <row r="187">
      <c r="A187" s="6" t="s">
        <v>197</v>
      </c>
      <c r="B187" s="7" t="str">
        <f>IFERROR(__xludf.DUMMYFUNCTION("INDEX(SPLIT(SUBSTITUTE(A187, ""-"", ""::""),"",""), 1, 1)"),"2::32")</f>
        <v>2::32</v>
      </c>
      <c r="C187" s="8">
        <f>IFERROR(__xludf.DUMMYFUNCTION("INDEX(SPLIT(B187,""::""), 1, 1)"),2.0)</f>
        <v>2</v>
      </c>
      <c r="D187" s="8">
        <f>IFERROR(__xludf.DUMMYFUNCTION("INDEX(SPLIT(B187,""::""), 1, 2)"),32.0)</f>
        <v>32</v>
      </c>
      <c r="E187" s="9" t="str">
        <f>IFERROR(__xludf.DUMMYFUNCTION("INDEX(SPLIT(SUBSTITUTE(A187, ""-"", ""::""),"",""), 1, 2)"),"27::54")</f>
        <v>27::54</v>
      </c>
      <c r="F187" s="8">
        <f>IFERROR(__xludf.DUMMYFUNCTION("INDEX(SPLIT(E187,""::""), 1, 1)"),27.0)</f>
        <v>27</v>
      </c>
      <c r="G187" s="8">
        <f>IFERROR(__xludf.DUMMYFUNCTION("INDEX(SPLIT(E187,""::""), 1, 2)"),54.0)</f>
        <v>54</v>
      </c>
      <c r="H187" s="8" t="b">
        <f t="shared" si="1"/>
        <v>0</v>
      </c>
      <c r="I187" s="8" t="b">
        <f t="shared" si="2"/>
        <v>0</v>
      </c>
      <c r="J187" s="8" t="b">
        <f t="shared" si="3"/>
        <v>0</v>
      </c>
      <c r="L187" s="8" t="b">
        <f t="shared" si="4"/>
        <v>1</v>
      </c>
    </row>
    <row r="188">
      <c r="A188" s="6" t="s">
        <v>198</v>
      </c>
      <c r="B188" s="7" t="str">
        <f>IFERROR(__xludf.DUMMYFUNCTION("INDEX(SPLIT(SUBSTITUTE(A188, ""-"", ""::""),"",""), 1, 1)"),"16::30")</f>
        <v>16::30</v>
      </c>
      <c r="C188" s="8">
        <f>IFERROR(__xludf.DUMMYFUNCTION("INDEX(SPLIT(B188,""::""), 1, 1)"),16.0)</f>
        <v>16</v>
      </c>
      <c r="D188" s="8">
        <f>IFERROR(__xludf.DUMMYFUNCTION("INDEX(SPLIT(B188,""::""), 1, 2)"),30.0)</f>
        <v>30</v>
      </c>
      <c r="E188" s="9" t="str">
        <f>IFERROR(__xludf.DUMMYFUNCTION("INDEX(SPLIT(SUBSTITUTE(A188, ""-"", ""::""),"",""), 1, 2)"),"2::29")</f>
        <v>2::29</v>
      </c>
      <c r="F188" s="8">
        <f>IFERROR(__xludf.DUMMYFUNCTION("INDEX(SPLIT(E188,""::""), 1, 1)"),2.0)</f>
        <v>2</v>
      </c>
      <c r="G188" s="8">
        <f>IFERROR(__xludf.DUMMYFUNCTION("INDEX(SPLIT(E188,""::""), 1, 2)"),29.0)</f>
        <v>29</v>
      </c>
      <c r="H188" s="8" t="b">
        <f t="shared" si="1"/>
        <v>0</v>
      </c>
      <c r="I188" s="8" t="b">
        <f t="shared" si="2"/>
        <v>0</v>
      </c>
      <c r="J188" s="8" t="b">
        <f t="shared" si="3"/>
        <v>0</v>
      </c>
      <c r="L188" s="8" t="b">
        <f t="shared" si="4"/>
        <v>1</v>
      </c>
    </row>
    <row r="189">
      <c r="A189" s="6" t="s">
        <v>199</v>
      </c>
      <c r="B189" s="7" t="str">
        <f>IFERROR(__xludf.DUMMYFUNCTION("INDEX(SPLIT(SUBSTITUTE(A189, ""-"", ""::""),"",""), 1, 1)"),"37::38")</f>
        <v>37::38</v>
      </c>
      <c r="C189" s="8">
        <f>IFERROR(__xludf.DUMMYFUNCTION("INDEX(SPLIT(B189,""::""), 1, 1)"),37.0)</f>
        <v>37</v>
      </c>
      <c r="D189" s="8">
        <f>IFERROR(__xludf.DUMMYFUNCTION("INDEX(SPLIT(B189,""::""), 1, 2)"),38.0)</f>
        <v>38</v>
      </c>
      <c r="E189" s="9" t="str">
        <f>IFERROR(__xludf.DUMMYFUNCTION("INDEX(SPLIT(SUBSTITUTE(A189, ""-"", ""::""),"",""), 1, 2)"),"38::93")</f>
        <v>38::93</v>
      </c>
      <c r="F189" s="8">
        <f>IFERROR(__xludf.DUMMYFUNCTION("INDEX(SPLIT(E189,""::""), 1, 1)"),38.0)</f>
        <v>38</v>
      </c>
      <c r="G189" s="8">
        <f>IFERROR(__xludf.DUMMYFUNCTION("INDEX(SPLIT(E189,""::""), 1, 2)"),93.0)</f>
        <v>93</v>
      </c>
      <c r="H189" s="8" t="b">
        <f t="shared" si="1"/>
        <v>0</v>
      </c>
      <c r="I189" s="8" t="b">
        <f t="shared" si="2"/>
        <v>0</v>
      </c>
      <c r="J189" s="8" t="b">
        <f t="shared" si="3"/>
        <v>0</v>
      </c>
      <c r="L189" s="8" t="b">
        <f t="shared" si="4"/>
        <v>1</v>
      </c>
    </row>
    <row r="190">
      <c r="A190" s="6" t="s">
        <v>200</v>
      </c>
      <c r="B190" s="7" t="str">
        <f>IFERROR(__xludf.DUMMYFUNCTION("INDEX(SPLIT(SUBSTITUTE(A190, ""-"", ""::""),"",""), 1, 1)"),"11::29")</f>
        <v>11::29</v>
      </c>
      <c r="C190" s="8">
        <f>IFERROR(__xludf.DUMMYFUNCTION("INDEX(SPLIT(B190,""::""), 1, 1)"),11.0)</f>
        <v>11</v>
      </c>
      <c r="D190" s="8">
        <f>IFERROR(__xludf.DUMMYFUNCTION("INDEX(SPLIT(B190,""::""), 1, 2)"),29.0)</f>
        <v>29</v>
      </c>
      <c r="E190" s="9" t="str">
        <f>IFERROR(__xludf.DUMMYFUNCTION("INDEX(SPLIT(SUBSTITUTE(A190, ""-"", ""::""),"",""), 1, 2)"),"16::99")</f>
        <v>16::99</v>
      </c>
      <c r="F190" s="8">
        <f>IFERROR(__xludf.DUMMYFUNCTION("INDEX(SPLIT(E190,""::""), 1, 1)"),16.0)</f>
        <v>16</v>
      </c>
      <c r="G190" s="8">
        <f>IFERROR(__xludf.DUMMYFUNCTION("INDEX(SPLIT(E190,""::""), 1, 2)"),99.0)</f>
        <v>99</v>
      </c>
      <c r="H190" s="8" t="b">
        <f t="shared" si="1"/>
        <v>0</v>
      </c>
      <c r="I190" s="8" t="b">
        <f t="shared" si="2"/>
        <v>0</v>
      </c>
      <c r="J190" s="8" t="b">
        <f t="shared" si="3"/>
        <v>0</v>
      </c>
      <c r="L190" s="8" t="b">
        <f t="shared" si="4"/>
        <v>1</v>
      </c>
    </row>
    <row r="191">
      <c r="A191" s="6" t="s">
        <v>201</v>
      </c>
      <c r="B191" s="7" t="str">
        <f>IFERROR(__xludf.DUMMYFUNCTION("INDEX(SPLIT(SUBSTITUTE(A191, ""-"", ""::""),"",""), 1, 1)"),"78::83")</f>
        <v>78::83</v>
      </c>
      <c r="C191" s="8">
        <f>IFERROR(__xludf.DUMMYFUNCTION("INDEX(SPLIT(B191,""::""), 1, 1)"),78.0)</f>
        <v>78</v>
      </c>
      <c r="D191" s="8">
        <f>IFERROR(__xludf.DUMMYFUNCTION("INDEX(SPLIT(B191,""::""), 1, 2)"),83.0)</f>
        <v>83</v>
      </c>
      <c r="E191" s="9" t="str">
        <f>IFERROR(__xludf.DUMMYFUNCTION("INDEX(SPLIT(SUBSTITUTE(A191, ""-"", ""::""),"",""), 1, 2)"),"37::77")</f>
        <v>37::77</v>
      </c>
      <c r="F191" s="8">
        <f>IFERROR(__xludf.DUMMYFUNCTION("INDEX(SPLIT(E191,""::""), 1, 1)"),37.0)</f>
        <v>37</v>
      </c>
      <c r="G191" s="8">
        <f>IFERROR(__xludf.DUMMYFUNCTION("INDEX(SPLIT(E191,""::""), 1, 2)"),77.0)</f>
        <v>77</v>
      </c>
      <c r="H191" s="8" t="b">
        <f t="shared" si="1"/>
        <v>0</v>
      </c>
      <c r="I191" s="8" t="b">
        <f t="shared" si="2"/>
        <v>0</v>
      </c>
      <c r="J191" s="8" t="b">
        <f t="shared" si="3"/>
        <v>0</v>
      </c>
      <c r="L191" s="8" t="b">
        <f t="shared" si="4"/>
        <v>0</v>
      </c>
    </row>
    <row r="192">
      <c r="A192" s="6" t="s">
        <v>202</v>
      </c>
      <c r="B192" s="7" t="str">
        <f>IFERROR(__xludf.DUMMYFUNCTION("INDEX(SPLIT(SUBSTITUTE(A192, ""-"", ""::""),"",""), 1, 1)"),"40::58")</f>
        <v>40::58</v>
      </c>
      <c r="C192" s="8">
        <f>IFERROR(__xludf.DUMMYFUNCTION("INDEX(SPLIT(B192,""::""), 1, 1)"),40.0)</f>
        <v>40</v>
      </c>
      <c r="D192" s="8">
        <f>IFERROR(__xludf.DUMMYFUNCTION("INDEX(SPLIT(B192,""::""), 1, 2)"),58.0)</f>
        <v>58</v>
      </c>
      <c r="E192" s="9" t="str">
        <f>IFERROR(__xludf.DUMMYFUNCTION("INDEX(SPLIT(SUBSTITUTE(A192, ""-"", ""::""),"",""), 1, 2)"),"17::57")</f>
        <v>17::57</v>
      </c>
      <c r="F192" s="8">
        <f>IFERROR(__xludf.DUMMYFUNCTION("INDEX(SPLIT(E192,""::""), 1, 1)"),17.0)</f>
        <v>17</v>
      </c>
      <c r="G192" s="8">
        <f>IFERROR(__xludf.DUMMYFUNCTION("INDEX(SPLIT(E192,""::""), 1, 2)"),57.0)</f>
        <v>57</v>
      </c>
      <c r="H192" s="8" t="b">
        <f t="shared" si="1"/>
        <v>0</v>
      </c>
      <c r="I192" s="8" t="b">
        <f t="shared" si="2"/>
        <v>0</v>
      </c>
      <c r="J192" s="8" t="b">
        <f t="shared" si="3"/>
        <v>0</v>
      </c>
      <c r="L192" s="8" t="b">
        <f t="shared" si="4"/>
        <v>1</v>
      </c>
    </row>
    <row r="193">
      <c r="A193" s="6" t="s">
        <v>203</v>
      </c>
      <c r="B193" s="7" t="str">
        <f>IFERROR(__xludf.DUMMYFUNCTION("INDEX(SPLIT(SUBSTITUTE(A193, ""-"", ""::""),"",""), 1, 1)"),"9::35")</f>
        <v>9::35</v>
      </c>
      <c r="C193" s="8">
        <f>IFERROR(__xludf.DUMMYFUNCTION("INDEX(SPLIT(B193,""::""), 1, 1)"),9.0)</f>
        <v>9</v>
      </c>
      <c r="D193" s="8">
        <f>IFERROR(__xludf.DUMMYFUNCTION("INDEX(SPLIT(B193,""::""), 1, 2)"),35.0)</f>
        <v>35</v>
      </c>
      <c r="E193" s="9" t="str">
        <f>IFERROR(__xludf.DUMMYFUNCTION("INDEX(SPLIT(SUBSTITUTE(A193, ""-"", ""::""),"",""), 1, 2)"),"8::10")</f>
        <v>8::10</v>
      </c>
      <c r="F193" s="8">
        <f>IFERROR(__xludf.DUMMYFUNCTION("INDEX(SPLIT(E193,""::""), 1, 1)"),8.0)</f>
        <v>8</v>
      </c>
      <c r="G193" s="8">
        <f>IFERROR(__xludf.DUMMYFUNCTION("INDEX(SPLIT(E193,""::""), 1, 2)"),10.0)</f>
        <v>10</v>
      </c>
      <c r="H193" s="8" t="b">
        <f t="shared" si="1"/>
        <v>0</v>
      </c>
      <c r="I193" s="8" t="b">
        <f t="shared" si="2"/>
        <v>0</v>
      </c>
      <c r="J193" s="8" t="b">
        <f t="shared" si="3"/>
        <v>0</v>
      </c>
      <c r="L193" s="8" t="b">
        <f t="shared" si="4"/>
        <v>1</v>
      </c>
    </row>
    <row r="194">
      <c r="A194" s="6" t="s">
        <v>204</v>
      </c>
      <c r="B194" s="7" t="str">
        <f>IFERROR(__xludf.DUMMYFUNCTION("INDEX(SPLIT(SUBSTITUTE(A194, ""-"", ""::""),"",""), 1, 1)"),"2::96")</f>
        <v>2::96</v>
      </c>
      <c r="C194" s="8">
        <f>IFERROR(__xludf.DUMMYFUNCTION("INDEX(SPLIT(B194,""::""), 1, 1)"),2.0)</f>
        <v>2</v>
      </c>
      <c r="D194" s="8">
        <f>IFERROR(__xludf.DUMMYFUNCTION("INDEX(SPLIT(B194,""::""), 1, 2)"),96.0)</f>
        <v>96</v>
      </c>
      <c r="E194" s="9" t="str">
        <f>IFERROR(__xludf.DUMMYFUNCTION("INDEX(SPLIT(SUBSTITUTE(A194, ""-"", ""::""),"",""), 1, 2)"),"2::3")</f>
        <v>2::3</v>
      </c>
      <c r="F194" s="8">
        <f>IFERROR(__xludf.DUMMYFUNCTION("INDEX(SPLIT(E194,""::""), 1, 1)"),2.0)</f>
        <v>2</v>
      </c>
      <c r="G194" s="8">
        <f>IFERROR(__xludf.DUMMYFUNCTION("INDEX(SPLIT(E194,""::""), 1, 2)"),3.0)</f>
        <v>3</v>
      </c>
      <c r="H194" s="8" t="b">
        <f t="shared" si="1"/>
        <v>1</v>
      </c>
      <c r="I194" s="8" t="b">
        <f t="shared" si="2"/>
        <v>0</v>
      </c>
      <c r="J194" s="8" t="b">
        <f t="shared" si="3"/>
        <v>1</v>
      </c>
      <c r="L194" s="8" t="b">
        <f t="shared" si="4"/>
        <v>1</v>
      </c>
    </row>
    <row r="195">
      <c r="A195" s="6" t="s">
        <v>205</v>
      </c>
      <c r="B195" s="7" t="str">
        <f>IFERROR(__xludf.DUMMYFUNCTION("INDEX(SPLIT(SUBSTITUTE(A195, ""-"", ""::""),"",""), 1, 1)"),"20::43")</f>
        <v>20::43</v>
      </c>
      <c r="C195" s="8">
        <f>IFERROR(__xludf.DUMMYFUNCTION("INDEX(SPLIT(B195,""::""), 1, 1)"),20.0)</f>
        <v>20</v>
      </c>
      <c r="D195" s="8">
        <f>IFERROR(__xludf.DUMMYFUNCTION("INDEX(SPLIT(B195,""::""), 1, 2)"),43.0)</f>
        <v>43</v>
      </c>
      <c r="E195" s="9" t="str">
        <f>IFERROR(__xludf.DUMMYFUNCTION("INDEX(SPLIT(SUBSTITUTE(A195, ""-"", ""::""),"",""), 1, 2)"),"20::70")</f>
        <v>20::70</v>
      </c>
      <c r="F195" s="8">
        <f>IFERROR(__xludf.DUMMYFUNCTION("INDEX(SPLIT(E195,""::""), 1, 1)"),20.0)</f>
        <v>20</v>
      </c>
      <c r="G195" s="8">
        <f>IFERROR(__xludf.DUMMYFUNCTION("INDEX(SPLIT(E195,""::""), 1, 2)"),70.0)</f>
        <v>70</v>
      </c>
      <c r="H195" s="8" t="b">
        <f t="shared" si="1"/>
        <v>0</v>
      </c>
      <c r="I195" s="8" t="b">
        <f t="shared" si="2"/>
        <v>1</v>
      </c>
      <c r="J195" s="8" t="b">
        <f t="shared" si="3"/>
        <v>1</v>
      </c>
      <c r="L195" s="8" t="b">
        <f t="shared" si="4"/>
        <v>1</v>
      </c>
    </row>
    <row r="196">
      <c r="A196" s="6" t="s">
        <v>206</v>
      </c>
      <c r="B196" s="7" t="str">
        <f>IFERROR(__xludf.DUMMYFUNCTION("INDEX(SPLIT(SUBSTITUTE(A196, ""-"", ""::""),"",""), 1, 1)"),"95::96")</f>
        <v>95::96</v>
      </c>
      <c r="C196" s="8">
        <f>IFERROR(__xludf.DUMMYFUNCTION("INDEX(SPLIT(B196,""::""), 1, 1)"),95.0)</f>
        <v>95</v>
      </c>
      <c r="D196" s="8">
        <f>IFERROR(__xludf.DUMMYFUNCTION("INDEX(SPLIT(B196,""::""), 1, 2)"),96.0)</f>
        <v>96</v>
      </c>
      <c r="E196" s="9" t="str">
        <f>IFERROR(__xludf.DUMMYFUNCTION("INDEX(SPLIT(SUBSTITUTE(A196, ""-"", ""::""),"",""), 1, 2)"),"15::96")</f>
        <v>15::96</v>
      </c>
      <c r="F196" s="8">
        <f>IFERROR(__xludf.DUMMYFUNCTION("INDEX(SPLIT(E196,""::""), 1, 1)"),15.0)</f>
        <v>15</v>
      </c>
      <c r="G196" s="8">
        <f>IFERROR(__xludf.DUMMYFUNCTION("INDEX(SPLIT(E196,""::""), 1, 2)"),96.0)</f>
        <v>96</v>
      </c>
      <c r="H196" s="8" t="b">
        <f t="shared" si="1"/>
        <v>0</v>
      </c>
      <c r="I196" s="8" t="b">
        <f t="shared" si="2"/>
        <v>1</v>
      </c>
      <c r="J196" s="8" t="b">
        <f t="shared" si="3"/>
        <v>1</v>
      </c>
      <c r="L196" s="8" t="b">
        <f t="shared" si="4"/>
        <v>1</v>
      </c>
    </row>
    <row r="197">
      <c r="A197" s="6" t="s">
        <v>207</v>
      </c>
      <c r="B197" s="7" t="str">
        <f>IFERROR(__xludf.DUMMYFUNCTION("INDEX(SPLIT(SUBSTITUTE(A197, ""-"", ""::""),"",""), 1, 1)"),"10::37")</f>
        <v>10::37</v>
      </c>
      <c r="C197" s="8">
        <f>IFERROR(__xludf.DUMMYFUNCTION("INDEX(SPLIT(B197,""::""), 1, 1)"),10.0)</f>
        <v>10</v>
      </c>
      <c r="D197" s="8">
        <f>IFERROR(__xludf.DUMMYFUNCTION("INDEX(SPLIT(B197,""::""), 1, 2)"),37.0)</f>
        <v>37</v>
      </c>
      <c r="E197" s="9" t="str">
        <f>IFERROR(__xludf.DUMMYFUNCTION("INDEX(SPLIT(SUBSTITUTE(A197, ""-"", ""::""),"",""), 1, 2)"),"4::16")</f>
        <v>4::16</v>
      </c>
      <c r="F197" s="8">
        <f>IFERROR(__xludf.DUMMYFUNCTION("INDEX(SPLIT(E197,""::""), 1, 1)"),4.0)</f>
        <v>4</v>
      </c>
      <c r="G197" s="8">
        <f>IFERROR(__xludf.DUMMYFUNCTION("INDEX(SPLIT(E197,""::""), 1, 2)"),16.0)</f>
        <v>16</v>
      </c>
      <c r="H197" s="8" t="b">
        <f t="shared" si="1"/>
        <v>0</v>
      </c>
      <c r="I197" s="8" t="b">
        <f t="shared" si="2"/>
        <v>0</v>
      </c>
      <c r="J197" s="8" t="b">
        <f t="shared" si="3"/>
        <v>0</v>
      </c>
      <c r="L197" s="8" t="b">
        <f t="shared" si="4"/>
        <v>1</v>
      </c>
    </row>
    <row r="198">
      <c r="A198" s="6" t="s">
        <v>208</v>
      </c>
      <c r="B198" s="7" t="str">
        <f>IFERROR(__xludf.DUMMYFUNCTION("INDEX(SPLIT(SUBSTITUTE(A198, ""-"", ""::""),"",""), 1, 1)"),"53::54")</f>
        <v>53::54</v>
      </c>
      <c r="C198" s="8">
        <f>IFERROR(__xludf.DUMMYFUNCTION("INDEX(SPLIT(B198,""::""), 1, 1)"),53.0)</f>
        <v>53</v>
      </c>
      <c r="D198" s="8">
        <f>IFERROR(__xludf.DUMMYFUNCTION("INDEX(SPLIT(B198,""::""), 1, 2)"),54.0)</f>
        <v>54</v>
      </c>
      <c r="E198" s="9" t="str">
        <f>IFERROR(__xludf.DUMMYFUNCTION("INDEX(SPLIT(SUBSTITUTE(A198, ""-"", ""::""),"",""), 1, 2)"),"54::90")</f>
        <v>54::90</v>
      </c>
      <c r="F198" s="8">
        <f>IFERROR(__xludf.DUMMYFUNCTION("INDEX(SPLIT(E198,""::""), 1, 1)"),54.0)</f>
        <v>54</v>
      </c>
      <c r="G198" s="8">
        <f>IFERROR(__xludf.DUMMYFUNCTION("INDEX(SPLIT(E198,""::""), 1, 2)"),90.0)</f>
        <v>90</v>
      </c>
      <c r="H198" s="8" t="b">
        <f t="shared" si="1"/>
        <v>0</v>
      </c>
      <c r="I198" s="8" t="b">
        <f t="shared" si="2"/>
        <v>0</v>
      </c>
      <c r="J198" s="8" t="b">
        <f t="shared" si="3"/>
        <v>0</v>
      </c>
      <c r="L198" s="8" t="b">
        <f t="shared" si="4"/>
        <v>1</v>
      </c>
    </row>
    <row r="199">
      <c r="A199" s="6" t="s">
        <v>209</v>
      </c>
      <c r="B199" s="7" t="str">
        <f>IFERROR(__xludf.DUMMYFUNCTION("INDEX(SPLIT(SUBSTITUTE(A199, ""-"", ""::""),"",""), 1, 1)"),"90::99")</f>
        <v>90::99</v>
      </c>
      <c r="C199" s="8">
        <f>IFERROR(__xludf.DUMMYFUNCTION("INDEX(SPLIT(B199,""::""), 1, 1)"),90.0)</f>
        <v>90</v>
      </c>
      <c r="D199" s="8">
        <f>IFERROR(__xludf.DUMMYFUNCTION("INDEX(SPLIT(B199,""::""), 1, 2)"),99.0)</f>
        <v>99</v>
      </c>
      <c r="E199" s="9" t="str">
        <f>IFERROR(__xludf.DUMMYFUNCTION("INDEX(SPLIT(SUBSTITUTE(A199, ""-"", ""::""),"",""), 1, 2)"),"49::91")</f>
        <v>49::91</v>
      </c>
      <c r="F199" s="8">
        <f>IFERROR(__xludf.DUMMYFUNCTION("INDEX(SPLIT(E199,""::""), 1, 1)"),49.0)</f>
        <v>49</v>
      </c>
      <c r="G199" s="8">
        <f>IFERROR(__xludf.DUMMYFUNCTION("INDEX(SPLIT(E199,""::""), 1, 2)"),91.0)</f>
        <v>91</v>
      </c>
      <c r="H199" s="8" t="b">
        <f t="shared" si="1"/>
        <v>0</v>
      </c>
      <c r="I199" s="8" t="b">
        <f t="shared" si="2"/>
        <v>0</v>
      </c>
      <c r="J199" s="8" t="b">
        <f t="shared" si="3"/>
        <v>0</v>
      </c>
      <c r="L199" s="8" t="b">
        <f t="shared" si="4"/>
        <v>1</v>
      </c>
    </row>
    <row r="200">
      <c r="A200" s="6" t="s">
        <v>210</v>
      </c>
      <c r="B200" s="7" t="str">
        <f>IFERROR(__xludf.DUMMYFUNCTION("INDEX(SPLIT(SUBSTITUTE(A200, ""-"", ""::""),"",""), 1, 1)"),"4::73")</f>
        <v>4::73</v>
      </c>
      <c r="C200" s="8">
        <f>IFERROR(__xludf.DUMMYFUNCTION("INDEX(SPLIT(B200,""::""), 1, 1)"),4.0)</f>
        <v>4</v>
      </c>
      <c r="D200" s="8">
        <f>IFERROR(__xludf.DUMMYFUNCTION("INDEX(SPLIT(B200,""::""), 1, 2)"),73.0)</f>
        <v>73</v>
      </c>
      <c r="E200" s="9" t="str">
        <f>IFERROR(__xludf.DUMMYFUNCTION("INDEX(SPLIT(SUBSTITUTE(A200, ""-"", ""::""),"",""), 1, 2)"),"4::74")</f>
        <v>4::74</v>
      </c>
      <c r="F200" s="8">
        <f>IFERROR(__xludf.DUMMYFUNCTION("INDEX(SPLIT(E200,""::""), 1, 1)"),4.0)</f>
        <v>4</v>
      </c>
      <c r="G200" s="8">
        <f>IFERROR(__xludf.DUMMYFUNCTION("INDEX(SPLIT(E200,""::""), 1, 2)"),74.0)</f>
        <v>74</v>
      </c>
      <c r="H200" s="8" t="b">
        <f t="shared" si="1"/>
        <v>0</v>
      </c>
      <c r="I200" s="8" t="b">
        <f t="shared" si="2"/>
        <v>1</v>
      </c>
      <c r="J200" s="8" t="b">
        <f t="shared" si="3"/>
        <v>1</v>
      </c>
      <c r="L200" s="8" t="b">
        <f t="shared" si="4"/>
        <v>1</v>
      </c>
    </row>
    <row r="201">
      <c r="A201" s="6" t="s">
        <v>211</v>
      </c>
      <c r="B201" s="7" t="str">
        <f>IFERROR(__xludf.DUMMYFUNCTION("INDEX(SPLIT(SUBSTITUTE(A201, ""-"", ""::""),"",""), 1, 1)"),"55::56")</f>
        <v>55::56</v>
      </c>
      <c r="C201" s="8">
        <f>IFERROR(__xludf.DUMMYFUNCTION("INDEX(SPLIT(B201,""::""), 1, 1)"),55.0)</f>
        <v>55</v>
      </c>
      <c r="D201" s="8">
        <f>IFERROR(__xludf.DUMMYFUNCTION("INDEX(SPLIT(B201,""::""), 1, 2)"),56.0)</f>
        <v>56</v>
      </c>
      <c r="E201" s="9" t="str">
        <f>IFERROR(__xludf.DUMMYFUNCTION("INDEX(SPLIT(SUBSTITUTE(A201, ""-"", ""::""),"",""), 1, 2)"),"56::76")</f>
        <v>56::76</v>
      </c>
      <c r="F201" s="8">
        <f>IFERROR(__xludf.DUMMYFUNCTION("INDEX(SPLIT(E201,""::""), 1, 1)"),56.0)</f>
        <v>56</v>
      </c>
      <c r="G201" s="8">
        <f>IFERROR(__xludf.DUMMYFUNCTION("INDEX(SPLIT(E201,""::""), 1, 2)"),76.0)</f>
        <v>76</v>
      </c>
      <c r="H201" s="8" t="b">
        <f t="shared" si="1"/>
        <v>0</v>
      </c>
      <c r="I201" s="8" t="b">
        <f t="shared" si="2"/>
        <v>0</v>
      </c>
      <c r="J201" s="8" t="b">
        <f t="shared" si="3"/>
        <v>0</v>
      </c>
      <c r="L201" s="8" t="b">
        <f t="shared" si="4"/>
        <v>1</v>
      </c>
    </row>
    <row r="202">
      <c r="A202" s="6" t="s">
        <v>212</v>
      </c>
      <c r="B202" s="7" t="str">
        <f>IFERROR(__xludf.DUMMYFUNCTION("INDEX(SPLIT(SUBSTITUTE(A202, ""-"", ""::""),"",""), 1, 1)"),"83::88")</f>
        <v>83::88</v>
      </c>
      <c r="C202" s="8">
        <f>IFERROR(__xludf.DUMMYFUNCTION("INDEX(SPLIT(B202,""::""), 1, 1)"),83.0)</f>
        <v>83</v>
      </c>
      <c r="D202" s="8">
        <f>IFERROR(__xludf.DUMMYFUNCTION("INDEX(SPLIT(B202,""::""), 1, 2)"),88.0)</f>
        <v>88</v>
      </c>
      <c r="E202" s="9" t="str">
        <f>IFERROR(__xludf.DUMMYFUNCTION("INDEX(SPLIT(SUBSTITUTE(A202, ""-"", ""::""),"",""), 1, 2)"),"83::86")</f>
        <v>83::86</v>
      </c>
      <c r="F202" s="8">
        <f>IFERROR(__xludf.DUMMYFUNCTION("INDEX(SPLIT(E202,""::""), 1, 1)"),83.0)</f>
        <v>83</v>
      </c>
      <c r="G202" s="8">
        <f>IFERROR(__xludf.DUMMYFUNCTION("INDEX(SPLIT(E202,""::""), 1, 2)"),86.0)</f>
        <v>86</v>
      </c>
      <c r="H202" s="8" t="b">
        <f t="shared" si="1"/>
        <v>1</v>
      </c>
      <c r="I202" s="8" t="b">
        <f t="shared" si="2"/>
        <v>0</v>
      </c>
      <c r="J202" s="8" t="b">
        <f t="shared" si="3"/>
        <v>1</v>
      </c>
      <c r="L202" s="8" t="b">
        <f t="shared" si="4"/>
        <v>1</v>
      </c>
    </row>
    <row r="203">
      <c r="A203" s="6" t="s">
        <v>213</v>
      </c>
      <c r="B203" s="7" t="str">
        <f>IFERROR(__xludf.DUMMYFUNCTION("INDEX(SPLIT(SUBSTITUTE(A203, ""-"", ""::""),"",""), 1, 1)"),"82::83")</f>
        <v>82::83</v>
      </c>
      <c r="C203" s="8">
        <f>IFERROR(__xludf.DUMMYFUNCTION("INDEX(SPLIT(B203,""::""), 1, 1)"),82.0)</f>
        <v>82</v>
      </c>
      <c r="D203" s="8">
        <f>IFERROR(__xludf.DUMMYFUNCTION("INDEX(SPLIT(B203,""::""), 1, 2)"),83.0)</f>
        <v>83</v>
      </c>
      <c r="E203" s="9" t="str">
        <f>IFERROR(__xludf.DUMMYFUNCTION("INDEX(SPLIT(SUBSTITUTE(A203, ""-"", ""::""),"",""), 1, 2)"),"69::82")</f>
        <v>69::82</v>
      </c>
      <c r="F203" s="8">
        <f>IFERROR(__xludf.DUMMYFUNCTION("INDEX(SPLIT(E203,""::""), 1, 1)"),69.0)</f>
        <v>69</v>
      </c>
      <c r="G203" s="8">
        <f>IFERROR(__xludf.DUMMYFUNCTION("INDEX(SPLIT(E203,""::""), 1, 2)"),82.0)</f>
        <v>82</v>
      </c>
      <c r="H203" s="8" t="b">
        <f t="shared" si="1"/>
        <v>0</v>
      </c>
      <c r="I203" s="8" t="b">
        <f t="shared" si="2"/>
        <v>0</v>
      </c>
      <c r="J203" s="8" t="b">
        <f t="shared" si="3"/>
        <v>0</v>
      </c>
      <c r="L203" s="8" t="b">
        <f t="shared" si="4"/>
        <v>1</v>
      </c>
    </row>
    <row r="204">
      <c r="A204" s="6" t="s">
        <v>214</v>
      </c>
      <c r="B204" s="7" t="str">
        <f>IFERROR(__xludf.DUMMYFUNCTION("INDEX(SPLIT(SUBSTITUTE(A204, ""-"", ""::""),"",""), 1, 1)"),"2::30")</f>
        <v>2::30</v>
      </c>
      <c r="C204" s="8">
        <f>IFERROR(__xludf.DUMMYFUNCTION("INDEX(SPLIT(B204,""::""), 1, 1)"),2.0)</f>
        <v>2</v>
      </c>
      <c r="D204" s="8">
        <f>IFERROR(__xludf.DUMMYFUNCTION("INDEX(SPLIT(B204,""::""), 1, 2)"),30.0)</f>
        <v>30</v>
      </c>
      <c r="E204" s="9" t="str">
        <f>IFERROR(__xludf.DUMMYFUNCTION("INDEX(SPLIT(SUBSTITUTE(A204, ""-"", ""::""),"",""), 1, 2)"),"4::77")</f>
        <v>4::77</v>
      </c>
      <c r="F204" s="8">
        <f>IFERROR(__xludf.DUMMYFUNCTION("INDEX(SPLIT(E204,""::""), 1, 1)"),4.0)</f>
        <v>4</v>
      </c>
      <c r="G204" s="8">
        <f>IFERROR(__xludf.DUMMYFUNCTION("INDEX(SPLIT(E204,""::""), 1, 2)"),77.0)</f>
        <v>77</v>
      </c>
      <c r="H204" s="8" t="b">
        <f t="shared" si="1"/>
        <v>0</v>
      </c>
      <c r="I204" s="8" t="b">
        <f t="shared" si="2"/>
        <v>0</v>
      </c>
      <c r="J204" s="8" t="b">
        <f t="shared" si="3"/>
        <v>0</v>
      </c>
      <c r="L204" s="8" t="b">
        <f t="shared" si="4"/>
        <v>1</v>
      </c>
    </row>
    <row r="205">
      <c r="A205" s="6" t="s">
        <v>215</v>
      </c>
      <c r="B205" s="7" t="str">
        <f>IFERROR(__xludf.DUMMYFUNCTION("INDEX(SPLIT(SUBSTITUTE(A205, ""-"", ""::""),"",""), 1, 1)"),"6::8")</f>
        <v>6::8</v>
      </c>
      <c r="C205" s="8">
        <f>IFERROR(__xludf.DUMMYFUNCTION("INDEX(SPLIT(B205,""::""), 1, 1)"),6.0)</f>
        <v>6</v>
      </c>
      <c r="D205" s="8">
        <f>IFERROR(__xludf.DUMMYFUNCTION("INDEX(SPLIT(B205,""::""), 1, 2)"),8.0)</f>
        <v>8</v>
      </c>
      <c r="E205" s="9" t="str">
        <f>IFERROR(__xludf.DUMMYFUNCTION("INDEX(SPLIT(SUBSTITUTE(A205, ""-"", ""::""),"",""), 1, 2)"),"8::49")</f>
        <v>8::49</v>
      </c>
      <c r="F205" s="8">
        <f>IFERROR(__xludf.DUMMYFUNCTION("INDEX(SPLIT(E205,""::""), 1, 1)"),8.0)</f>
        <v>8</v>
      </c>
      <c r="G205" s="8">
        <f>IFERROR(__xludf.DUMMYFUNCTION("INDEX(SPLIT(E205,""::""), 1, 2)"),49.0)</f>
        <v>49</v>
      </c>
      <c r="H205" s="8" t="b">
        <f t="shared" si="1"/>
        <v>0</v>
      </c>
      <c r="I205" s="8" t="b">
        <f t="shared" si="2"/>
        <v>0</v>
      </c>
      <c r="J205" s="8" t="b">
        <f t="shared" si="3"/>
        <v>0</v>
      </c>
      <c r="L205" s="8" t="b">
        <f t="shared" si="4"/>
        <v>1</v>
      </c>
    </row>
    <row r="206">
      <c r="A206" s="6" t="s">
        <v>216</v>
      </c>
      <c r="B206" s="7" t="str">
        <f>IFERROR(__xludf.DUMMYFUNCTION("INDEX(SPLIT(SUBSTITUTE(A206, ""-"", ""::""),"",""), 1, 1)"),"44::45")</f>
        <v>44::45</v>
      </c>
      <c r="C206" s="8">
        <f>IFERROR(__xludf.DUMMYFUNCTION("INDEX(SPLIT(B206,""::""), 1, 1)"),44.0)</f>
        <v>44</v>
      </c>
      <c r="D206" s="8">
        <f>IFERROR(__xludf.DUMMYFUNCTION("INDEX(SPLIT(B206,""::""), 1, 2)"),45.0)</f>
        <v>45</v>
      </c>
      <c r="E206" s="9" t="str">
        <f>IFERROR(__xludf.DUMMYFUNCTION("INDEX(SPLIT(SUBSTITUTE(A206, ""-"", ""::""),"",""), 1, 2)"),"18::44")</f>
        <v>18::44</v>
      </c>
      <c r="F206" s="8">
        <f>IFERROR(__xludf.DUMMYFUNCTION("INDEX(SPLIT(E206,""::""), 1, 1)"),18.0)</f>
        <v>18</v>
      </c>
      <c r="G206" s="8">
        <f>IFERROR(__xludf.DUMMYFUNCTION("INDEX(SPLIT(E206,""::""), 1, 2)"),44.0)</f>
        <v>44</v>
      </c>
      <c r="H206" s="8" t="b">
        <f t="shared" si="1"/>
        <v>0</v>
      </c>
      <c r="I206" s="8" t="b">
        <f t="shared" si="2"/>
        <v>0</v>
      </c>
      <c r="J206" s="8" t="b">
        <f t="shared" si="3"/>
        <v>0</v>
      </c>
      <c r="L206" s="8" t="b">
        <f t="shared" si="4"/>
        <v>1</v>
      </c>
    </row>
    <row r="207">
      <c r="A207" s="6" t="s">
        <v>217</v>
      </c>
      <c r="B207" s="7" t="str">
        <f>IFERROR(__xludf.DUMMYFUNCTION("INDEX(SPLIT(SUBSTITUTE(A207, ""-"", ""::""),"",""), 1, 1)"),"6::66")</f>
        <v>6::66</v>
      </c>
      <c r="C207" s="8">
        <f>IFERROR(__xludf.DUMMYFUNCTION("INDEX(SPLIT(B207,""::""), 1, 1)"),6.0)</f>
        <v>6</v>
      </c>
      <c r="D207" s="8">
        <f>IFERROR(__xludf.DUMMYFUNCTION("INDEX(SPLIT(B207,""::""), 1, 2)"),66.0)</f>
        <v>66</v>
      </c>
      <c r="E207" s="9" t="str">
        <f>IFERROR(__xludf.DUMMYFUNCTION("INDEX(SPLIT(SUBSTITUTE(A207, ""-"", ""::""),"",""), 1, 2)"),"66::67")</f>
        <v>66::67</v>
      </c>
      <c r="F207" s="8">
        <f>IFERROR(__xludf.DUMMYFUNCTION("INDEX(SPLIT(E207,""::""), 1, 1)"),66.0)</f>
        <v>66</v>
      </c>
      <c r="G207" s="8">
        <f>IFERROR(__xludf.DUMMYFUNCTION("INDEX(SPLIT(E207,""::""), 1, 2)"),67.0)</f>
        <v>67</v>
      </c>
      <c r="H207" s="8" t="b">
        <f t="shared" si="1"/>
        <v>0</v>
      </c>
      <c r="I207" s="8" t="b">
        <f t="shared" si="2"/>
        <v>0</v>
      </c>
      <c r="J207" s="8" t="b">
        <f t="shared" si="3"/>
        <v>0</v>
      </c>
      <c r="L207" s="8" t="b">
        <f t="shared" si="4"/>
        <v>1</v>
      </c>
    </row>
    <row r="208">
      <c r="A208" s="6" t="s">
        <v>218</v>
      </c>
      <c r="B208" s="7" t="str">
        <f>IFERROR(__xludf.DUMMYFUNCTION("INDEX(SPLIT(SUBSTITUTE(A208, ""-"", ""::""),"",""), 1, 1)"),"74::76")</f>
        <v>74::76</v>
      </c>
      <c r="C208" s="8">
        <f>IFERROR(__xludf.DUMMYFUNCTION("INDEX(SPLIT(B208,""::""), 1, 1)"),74.0)</f>
        <v>74</v>
      </c>
      <c r="D208" s="8">
        <f>IFERROR(__xludf.DUMMYFUNCTION("INDEX(SPLIT(B208,""::""), 1, 2)"),76.0)</f>
        <v>76</v>
      </c>
      <c r="E208" s="9" t="str">
        <f>IFERROR(__xludf.DUMMYFUNCTION("INDEX(SPLIT(SUBSTITUTE(A208, ""-"", ""::""),"",""), 1, 2)"),"10::76")</f>
        <v>10::76</v>
      </c>
      <c r="F208" s="8">
        <f>IFERROR(__xludf.DUMMYFUNCTION("INDEX(SPLIT(E208,""::""), 1, 1)"),10.0)</f>
        <v>10</v>
      </c>
      <c r="G208" s="8">
        <f>IFERROR(__xludf.DUMMYFUNCTION("INDEX(SPLIT(E208,""::""), 1, 2)"),76.0)</f>
        <v>76</v>
      </c>
      <c r="H208" s="8" t="b">
        <f t="shared" si="1"/>
        <v>0</v>
      </c>
      <c r="I208" s="8" t="b">
        <f t="shared" si="2"/>
        <v>1</v>
      </c>
      <c r="J208" s="8" t="b">
        <f t="shared" si="3"/>
        <v>1</v>
      </c>
      <c r="L208" s="8" t="b">
        <f t="shared" si="4"/>
        <v>1</v>
      </c>
    </row>
    <row r="209">
      <c r="A209" s="6" t="s">
        <v>219</v>
      </c>
      <c r="B209" s="7" t="str">
        <f>IFERROR(__xludf.DUMMYFUNCTION("INDEX(SPLIT(SUBSTITUTE(A209, ""-"", ""::""),"",""), 1, 1)"),"25::53")</f>
        <v>25::53</v>
      </c>
      <c r="C209" s="8">
        <f>IFERROR(__xludf.DUMMYFUNCTION("INDEX(SPLIT(B209,""::""), 1, 1)"),25.0)</f>
        <v>25</v>
      </c>
      <c r="D209" s="8">
        <f>IFERROR(__xludf.DUMMYFUNCTION("INDEX(SPLIT(B209,""::""), 1, 2)"),53.0)</f>
        <v>53</v>
      </c>
      <c r="E209" s="9" t="str">
        <f>IFERROR(__xludf.DUMMYFUNCTION("INDEX(SPLIT(SUBSTITUTE(A209, ""-"", ""::""),"",""), 1, 2)"),"24::25")</f>
        <v>24::25</v>
      </c>
      <c r="F209" s="8">
        <f>IFERROR(__xludf.DUMMYFUNCTION("INDEX(SPLIT(E209,""::""), 1, 1)"),24.0)</f>
        <v>24</v>
      </c>
      <c r="G209" s="8">
        <f>IFERROR(__xludf.DUMMYFUNCTION("INDEX(SPLIT(E209,""::""), 1, 2)"),25.0)</f>
        <v>25</v>
      </c>
      <c r="H209" s="8" t="b">
        <f t="shared" si="1"/>
        <v>0</v>
      </c>
      <c r="I209" s="8" t="b">
        <f t="shared" si="2"/>
        <v>0</v>
      </c>
      <c r="J209" s="8" t="b">
        <f t="shared" si="3"/>
        <v>0</v>
      </c>
      <c r="L209" s="8" t="b">
        <f t="shared" si="4"/>
        <v>1</v>
      </c>
    </row>
    <row r="210">
      <c r="A210" s="6" t="s">
        <v>220</v>
      </c>
      <c r="B210" s="7" t="str">
        <f>IFERROR(__xludf.DUMMYFUNCTION("INDEX(SPLIT(SUBSTITUTE(A210, ""-"", ""::""),"",""), 1, 1)"),"1::2")</f>
        <v>1::2</v>
      </c>
      <c r="C210" s="8">
        <f>IFERROR(__xludf.DUMMYFUNCTION("INDEX(SPLIT(B210,""::""), 1, 1)"),1.0)</f>
        <v>1</v>
      </c>
      <c r="D210" s="8">
        <f>IFERROR(__xludf.DUMMYFUNCTION("INDEX(SPLIT(B210,""::""), 1, 2)"),2.0)</f>
        <v>2</v>
      </c>
      <c r="E210" s="9" t="str">
        <f>IFERROR(__xludf.DUMMYFUNCTION("INDEX(SPLIT(SUBSTITUTE(A210, ""-"", ""::""),"",""), 1, 2)"),"5::22")</f>
        <v>5::22</v>
      </c>
      <c r="F210" s="8">
        <f>IFERROR(__xludf.DUMMYFUNCTION("INDEX(SPLIT(E210,""::""), 1, 1)"),5.0)</f>
        <v>5</v>
      </c>
      <c r="G210" s="8">
        <f>IFERROR(__xludf.DUMMYFUNCTION("INDEX(SPLIT(E210,""::""), 1, 2)"),22.0)</f>
        <v>22</v>
      </c>
      <c r="H210" s="8" t="b">
        <f t="shared" si="1"/>
        <v>0</v>
      </c>
      <c r="I210" s="8" t="b">
        <f t="shared" si="2"/>
        <v>0</v>
      </c>
      <c r="J210" s="8" t="b">
        <f t="shared" si="3"/>
        <v>0</v>
      </c>
      <c r="L210" s="8" t="b">
        <f t="shared" si="4"/>
        <v>0</v>
      </c>
    </row>
    <row r="211">
      <c r="A211" s="6" t="s">
        <v>221</v>
      </c>
      <c r="B211" s="7" t="str">
        <f>IFERROR(__xludf.DUMMYFUNCTION("INDEX(SPLIT(SUBSTITUTE(A211, ""-"", ""::""),"",""), 1, 1)"),"6::96")</f>
        <v>6::96</v>
      </c>
      <c r="C211" s="8">
        <f>IFERROR(__xludf.DUMMYFUNCTION("INDEX(SPLIT(B211,""::""), 1, 1)"),6.0)</f>
        <v>6</v>
      </c>
      <c r="D211" s="8">
        <f>IFERROR(__xludf.DUMMYFUNCTION("INDEX(SPLIT(B211,""::""), 1, 2)"),96.0)</f>
        <v>96</v>
      </c>
      <c r="E211" s="9" t="str">
        <f>IFERROR(__xludf.DUMMYFUNCTION("INDEX(SPLIT(SUBSTITUTE(A211, ""-"", ""::""),"",""), 1, 2)"),"96::96")</f>
        <v>96::96</v>
      </c>
      <c r="F211" s="8">
        <f>IFERROR(__xludf.DUMMYFUNCTION("INDEX(SPLIT(E211,""::""), 1, 1)"),96.0)</f>
        <v>96</v>
      </c>
      <c r="G211" s="8">
        <f>IFERROR(__xludf.DUMMYFUNCTION("INDEX(SPLIT(E211,""::""), 1, 2)"),96.0)</f>
        <v>96</v>
      </c>
      <c r="H211" s="8" t="b">
        <f t="shared" si="1"/>
        <v>1</v>
      </c>
      <c r="I211" s="8" t="b">
        <f t="shared" si="2"/>
        <v>0</v>
      </c>
      <c r="J211" s="8" t="b">
        <f t="shared" si="3"/>
        <v>1</v>
      </c>
      <c r="L211" s="8" t="b">
        <f t="shared" si="4"/>
        <v>1</v>
      </c>
    </row>
    <row r="212">
      <c r="A212" s="6" t="s">
        <v>222</v>
      </c>
      <c r="B212" s="7" t="str">
        <f>IFERROR(__xludf.DUMMYFUNCTION("INDEX(SPLIT(SUBSTITUTE(A212, ""-"", ""::""),"",""), 1, 1)"),"68::79")</f>
        <v>68::79</v>
      </c>
      <c r="C212" s="8">
        <f>IFERROR(__xludf.DUMMYFUNCTION("INDEX(SPLIT(B212,""::""), 1, 1)"),68.0)</f>
        <v>68</v>
      </c>
      <c r="D212" s="8">
        <f>IFERROR(__xludf.DUMMYFUNCTION("INDEX(SPLIT(B212,""::""), 1, 2)"),79.0)</f>
        <v>79</v>
      </c>
      <c r="E212" s="9" t="str">
        <f>IFERROR(__xludf.DUMMYFUNCTION("INDEX(SPLIT(SUBSTITUTE(A212, ""-"", ""::""),"",""), 1, 2)"),"80::98")</f>
        <v>80::98</v>
      </c>
      <c r="F212" s="8">
        <f>IFERROR(__xludf.DUMMYFUNCTION("INDEX(SPLIT(E212,""::""), 1, 1)"),80.0)</f>
        <v>80</v>
      </c>
      <c r="G212" s="8">
        <f>IFERROR(__xludf.DUMMYFUNCTION("INDEX(SPLIT(E212,""::""), 1, 2)"),98.0)</f>
        <v>98</v>
      </c>
      <c r="H212" s="8" t="b">
        <f t="shared" si="1"/>
        <v>0</v>
      </c>
      <c r="I212" s="8" t="b">
        <f t="shared" si="2"/>
        <v>0</v>
      </c>
      <c r="J212" s="8" t="b">
        <f t="shared" si="3"/>
        <v>0</v>
      </c>
      <c r="L212" s="8" t="b">
        <f t="shared" si="4"/>
        <v>0</v>
      </c>
    </row>
    <row r="213">
      <c r="A213" s="6" t="s">
        <v>223</v>
      </c>
      <c r="B213" s="7" t="str">
        <f>IFERROR(__xludf.DUMMYFUNCTION("INDEX(SPLIT(SUBSTITUTE(A213, ""-"", ""::""),"",""), 1, 1)"),"43::98")</f>
        <v>43::98</v>
      </c>
      <c r="C213" s="8">
        <f>IFERROR(__xludf.DUMMYFUNCTION("INDEX(SPLIT(B213,""::""), 1, 1)"),43.0)</f>
        <v>43</v>
      </c>
      <c r="D213" s="8">
        <f>IFERROR(__xludf.DUMMYFUNCTION("INDEX(SPLIT(B213,""::""), 1, 2)"),98.0)</f>
        <v>98</v>
      </c>
      <c r="E213" s="9" t="str">
        <f>IFERROR(__xludf.DUMMYFUNCTION("INDEX(SPLIT(SUBSTITUTE(A213, ""-"", ""::""),"",""), 1, 2)"),"42::44")</f>
        <v>42::44</v>
      </c>
      <c r="F213" s="8">
        <f>IFERROR(__xludf.DUMMYFUNCTION("INDEX(SPLIT(E213,""::""), 1, 1)"),42.0)</f>
        <v>42</v>
      </c>
      <c r="G213" s="8">
        <f>IFERROR(__xludf.DUMMYFUNCTION("INDEX(SPLIT(E213,""::""), 1, 2)"),44.0)</f>
        <v>44</v>
      </c>
      <c r="H213" s="8" t="b">
        <f t="shared" si="1"/>
        <v>0</v>
      </c>
      <c r="I213" s="8" t="b">
        <f t="shared" si="2"/>
        <v>0</v>
      </c>
      <c r="J213" s="8" t="b">
        <f t="shared" si="3"/>
        <v>0</v>
      </c>
      <c r="L213" s="8" t="b">
        <f t="shared" si="4"/>
        <v>1</v>
      </c>
    </row>
    <row r="214">
      <c r="A214" s="6" t="s">
        <v>224</v>
      </c>
      <c r="B214" s="7" t="str">
        <f>IFERROR(__xludf.DUMMYFUNCTION("INDEX(SPLIT(SUBSTITUTE(A214, ""-"", ""::""),"",""), 1, 1)"),"79::91")</f>
        <v>79::91</v>
      </c>
      <c r="C214" s="8">
        <f>IFERROR(__xludf.DUMMYFUNCTION("INDEX(SPLIT(B214,""::""), 1, 1)"),79.0)</f>
        <v>79</v>
      </c>
      <c r="D214" s="8">
        <f>IFERROR(__xludf.DUMMYFUNCTION("INDEX(SPLIT(B214,""::""), 1, 2)"),91.0)</f>
        <v>91</v>
      </c>
      <c r="E214" s="9" t="str">
        <f>IFERROR(__xludf.DUMMYFUNCTION("INDEX(SPLIT(SUBSTITUTE(A214, ""-"", ""::""),"",""), 1, 2)"),"27::91")</f>
        <v>27::91</v>
      </c>
      <c r="F214" s="8">
        <f>IFERROR(__xludf.DUMMYFUNCTION("INDEX(SPLIT(E214,""::""), 1, 1)"),27.0)</f>
        <v>27</v>
      </c>
      <c r="G214" s="8">
        <f>IFERROR(__xludf.DUMMYFUNCTION("INDEX(SPLIT(E214,""::""), 1, 2)"),91.0)</f>
        <v>91</v>
      </c>
      <c r="H214" s="8" t="b">
        <f t="shared" si="1"/>
        <v>0</v>
      </c>
      <c r="I214" s="8" t="b">
        <f t="shared" si="2"/>
        <v>1</v>
      </c>
      <c r="J214" s="8" t="b">
        <f t="shared" si="3"/>
        <v>1</v>
      </c>
      <c r="L214" s="8" t="b">
        <f t="shared" si="4"/>
        <v>1</v>
      </c>
    </row>
    <row r="215">
      <c r="A215" s="6" t="s">
        <v>225</v>
      </c>
      <c r="B215" s="7" t="str">
        <f>IFERROR(__xludf.DUMMYFUNCTION("INDEX(SPLIT(SUBSTITUTE(A215, ""-"", ""::""),"",""), 1, 1)"),"17::17")</f>
        <v>17::17</v>
      </c>
      <c r="C215" s="8">
        <f>IFERROR(__xludf.DUMMYFUNCTION("INDEX(SPLIT(B215,""::""), 1, 1)"),17.0)</f>
        <v>17</v>
      </c>
      <c r="D215" s="8">
        <f>IFERROR(__xludf.DUMMYFUNCTION("INDEX(SPLIT(B215,""::""), 1, 2)"),17.0)</f>
        <v>17</v>
      </c>
      <c r="E215" s="9" t="str">
        <f>IFERROR(__xludf.DUMMYFUNCTION("INDEX(SPLIT(SUBSTITUTE(A215, ""-"", ""::""),"",""), 1, 2)"),"17::17")</f>
        <v>17::17</v>
      </c>
      <c r="F215" s="8">
        <f>IFERROR(__xludf.DUMMYFUNCTION("INDEX(SPLIT(E215,""::""), 1, 1)"),17.0)</f>
        <v>17</v>
      </c>
      <c r="G215" s="8">
        <f>IFERROR(__xludf.DUMMYFUNCTION("INDEX(SPLIT(E215,""::""), 1, 2)"),17.0)</f>
        <v>17</v>
      </c>
      <c r="H215" s="8" t="b">
        <f t="shared" si="1"/>
        <v>1</v>
      </c>
      <c r="I215" s="8" t="b">
        <f t="shared" si="2"/>
        <v>1</v>
      </c>
      <c r="J215" s="8" t="b">
        <f t="shared" si="3"/>
        <v>1</v>
      </c>
      <c r="L215" s="8" t="b">
        <f t="shared" si="4"/>
        <v>1</v>
      </c>
    </row>
    <row r="216">
      <c r="A216" s="6" t="s">
        <v>226</v>
      </c>
      <c r="B216" s="7" t="str">
        <f>IFERROR(__xludf.DUMMYFUNCTION("INDEX(SPLIT(SUBSTITUTE(A216, ""-"", ""::""),"",""), 1, 1)"),"48::49")</f>
        <v>48::49</v>
      </c>
      <c r="C216" s="8">
        <f>IFERROR(__xludf.DUMMYFUNCTION("INDEX(SPLIT(B216,""::""), 1, 1)"),48.0)</f>
        <v>48</v>
      </c>
      <c r="D216" s="8">
        <f>IFERROR(__xludf.DUMMYFUNCTION("INDEX(SPLIT(B216,""::""), 1, 2)"),49.0)</f>
        <v>49</v>
      </c>
      <c r="E216" s="9" t="str">
        <f>IFERROR(__xludf.DUMMYFUNCTION("INDEX(SPLIT(SUBSTITUTE(A216, ""-"", ""::""),"",""), 1, 2)"),"1::48")</f>
        <v>1::48</v>
      </c>
      <c r="F216" s="8">
        <f>IFERROR(__xludf.DUMMYFUNCTION("INDEX(SPLIT(E216,""::""), 1, 1)"),1.0)</f>
        <v>1</v>
      </c>
      <c r="G216" s="8">
        <f>IFERROR(__xludf.DUMMYFUNCTION("INDEX(SPLIT(E216,""::""), 1, 2)"),48.0)</f>
        <v>48</v>
      </c>
      <c r="H216" s="8" t="b">
        <f t="shared" si="1"/>
        <v>0</v>
      </c>
      <c r="I216" s="8" t="b">
        <f t="shared" si="2"/>
        <v>0</v>
      </c>
      <c r="J216" s="8" t="b">
        <f t="shared" si="3"/>
        <v>0</v>
      </c>
      <c r="L216" s="8" t="b">
        <f t="shared" si="4"/>
        <v>1</v>
      </c>
    </row>
    <row r="217">
      <c r="A217" s="6" t="s">
        <v>227</v>
      </c>
      <c r="B217" s="7" t="str">
        <f>IFERROR(__xludf.DUMMYFUNCTION("INDEX(SPLIT(SUBSTITUTE(A217, ""-"", ""::""),"",""), 1, 1)"),"4::58")</f>
        <v>4::58</v>
      </c>
      <c r="C217" s="8">
        <f>IFERROR(__xludf.DUMMYFUNCTION("INDEX(SPLIT(B217,""::""), 1, 1)"),4.0)</f>
        <v>4</v>
      </c>
      <c r="D217" s="8">
        <f>IFERROR(__xludf.DUMMYFUNCTION("INDEX(SPLIT(B217,""::""), 1, 2)"),58.0)</f>
        <v>58</v>
      </c>
      <c r="E217" s="9" t="str">
        <f>IFERROR(__xludf.DUMMYFUNCTION("INDEX(SPLIT(SUBSTITUTE(A217, ""-"", ""::""),"",""), 1, 2)"),"20::58")</f>
        <v>20::58</v>
      </c>
      <c r="F217" s="8">
        <f>IFERROR(__xludf.DUMMYFUNCTION("INDEX(SPLIT(E217,""::""), 1, 1)"),20.0)</f>
        <v>20</v>
      </c>
      <c r="G217" s="8">
        <f>IFERROR(__xludf.DUMMYFUNCTION("INDEX(SPLIT(E217,""::""), 1, 2)"),58.0)</f>
        <v>58</v>
      </c>
      <c r="H217" s="8" t="b">
        <f t="shared" si="1"/>
        <v>1</v>
      </c>
      <c r="I217" s="8" t="b">
        <f t="shared" si="2"/>
        <v>0</v>
      </c>
      <c r="J217" s="8" t="b">
        <f t="shared" si="3"/>
        <v>1</v>
      </c>
      <c r="L217" s="8" t="b">
        <f t="shared" si="4"/>
        <v>1</v>
      </c>
    </row>
    <row r="218">
      <c r="A218" s="6" t="s">
        <v>228</v>
      </c>
      <c r="B218" s="7" t="str">
        <f>IFERROR(__xludf.DUMMYFUNCTION("INDEX(SPLIT(SUBSTITUTE(A218, ""-"", ""::""),"",""), 1, 1)"),"18::20")</f>
        <v>18::20</v>
      </c>
      <c r="C218" s="8">
        <f>IFERROR(__xludf.DUMMYFUNCTION("INDEX(SPLIT(B218,""::""), 1, 1)"),18.0)</f>
        <v>18</v>
      </c>
      <c r="D218" s="8">
        <f>IFERROR(__xludf.DUMMYFUNCTION("INDEX(SPLIT(B218,""::""), 1, 2)"),20.0)</f>
        <v>20</v>
      </c>
      <c r="E218" s="9" t="str">
        <f>IFERROR(__xludf.DUMMYFUNCTION("INDEX(SPLIT(SUBSTITUTE(A218, ""-"", ""::""),"",""), 1, 2)"),"19::87")</f>
        <v>19::87</v>
      </c>
      <c r="F218" s="8">
        <f>IFERROR(__xludf.DUMMYFUNCTION("INDEX(SPLIT(E218,""::""), 1, 1)"),19.0)</f>
        <v>19</v>
      </c>
      <c r="G218" s="8">
        <f>IFERROR(__xludf.DUMMYFUNCTION("INDEX(SPLIT(E218,""::""), 1, 2)"),87.0)</f>
        <v>87</v>
      </c>
      <c r="H218" s="8" t="b">
        <f t="shared" si="1"/>
        <v>0</v>
      </c>
      <c r="I218" s="8" t="b">
        <f t="shared" si="2"/>
        <v>0</v>
      </c>
      <c r="J218" s="8" t="b">
        <f t="shared" si="3"/>
        <v>0</v>
      </c>
      <c r="L218" s="8" t="b">
        <f t="shared" si="4"/>
        <v>1</v>
      </c>
    </row>
    <row r="219">
      <c r="A219" s="6" t="s">
        <v>229</v>
      </c>
      <c r="B219" s="7" t="str">
        <f>IFERROR(__xludf.DUMMYFUNCTION("INDEX(SPLIT(SUBSTITUTE(A219, ""-"", ""::""),"",""), 1, 1)"),"86::87")</f>
        <v>86::87</v>
      </c>
      <c r="C219" s="8">
        <f>IFERROR(__xludf.DUMMYFUNCTION("INDEX(SPLIT(B219,""::""), 1, 1)"),86.0)</f>
        <v>86</v>
      </c>
      <c r="D219" s="8">
        <f>IFERROR(__xludf.DUMMYFUNCTION("INDEX(SPLIT(B219,""::""), 1, 2)"),87.0)</f>
        <v>87</v>
      </c>
      <c r="E219" s="9" t="str">
        <f>IFERROR(__xludf.DUMMYFUNCTION("INDEX(SPLIT(SUBSTITUTE(A219, ""-"", ""::""),"",""), 1, 2)"),"7::86")</f>
        <v>7::86</v>
      </c>
      <c r="F219" s="8">
        <f>IFERROR(__xludf.DUMMYFUNCTION("INDEX(SPLIT(E219,""::""), 1, 1)"),7.0)</f>
        <v>7</v>
      </c>
      <c r="G219" s="8">
        <f>IFERROR(__xludf.DUMMYFUNCTION("INDEX(SPLIT(E219,""::""), 1, 2)"),86.0)</f>
        <v>86</v>
      </c>
      <c r="H219" s="8" t="b">
        <f t="shared" si="1"/>
        <v>0</v>
      </c>
      <c r="I219" s="8" t="b">
        <f t="shared" si="2"/>
        <v>0</v>
      </c>
      <c r="J219" s="8" t="b">
        <f t="shared" si="3"/>
        <v>0</v>
      </c>
      <c r="L219" s="8" t="b">
        <f t="shared" si="4"/>
        <v>1</v>
      </c>
    </row>
    <row r="220">
      <c r="A220" s="6" t="s">
        <v>230</v>
      </c>
      <c r="B220" s="7" t="str">
        <f>IFERROR(__xludf.DUMMYFUNCTION("INDEX(SPLIT(SUBSTITUTE(A220, ""-"", ""::""),"",""), 1, 1)"),"34::35")</f>
        <v>34::35</v>
      </c>
      <c r="C220" s="8">
        <f>IFERROR(__xludf.DUMMYFUNCTION("INDEX(SPLIT(B220,""::""), 1, 1)"),34.0)</f>
        <v>34</v>
      </c>
      <c r="D220" s="8">
        <f>IFERROR(__xludf.DUMMYFUNCTION("INDEX(SPLIT(B220,""::""), 1, 2)"),35.0)</f>
        <v>35</v>
      </c>
      <c r="E220" s="9" t="str">
        <f>IFERROR(__xludf.DUMMYFUNCTION("INDEX(SPLIT(SUBSTITUTE(A220, ""-"", ""::""),"",""), 1, 2)"),"21::35")</f>
        <v>21::35</v>
      </c>
      <c r="F220" s="8">
        <f>IFERROR(__xludf.DUMMYFUNCTION("INDEX(SPLIT(E220,""::""), 1, 1)"),21.0)</f>
        <v>21</v>
      </c>
      <c r="G220" s="8">
        <f>IFERROR(__xludf.DUMMYFUNCTION("INDEX(SPLIT(E220,""::""), 1, 2)"),35.0)</f>
        <v>35</v>
      </c>
      <c r="H220" s="8" t="b">
        <f t="shared" si="1"/>
        <v>0</v>
      </c>
      <c r="I220" s="8" t="b">
        <f t="shared" si="2"/>
        <v>1</v>
      </c>
      <c r="J220" s="8" t="b">
        <f t="shared" si="3"/>
        <v>1</v>
      </c>
      <c r="L220" s="8" t="b">
        <f t="shared" si="4"/>
        <v>1</v>
      </c>
    </row>
    <row r="221">
      <c r="A221" s="6" t="s">
        <v>231</v>
      </c>
      <c r="B221" s="7" t="str">
        <f>IFERROR(__xludf.DUMMYFUNCTION("INDEX(SPLIT(SUBSTITUTE(A221, ""-"", ""::""),"",""), 1, 1)"),"18::67")</f>
        <v>18::67</v>
      </c>
      <c r="C221" s="8">
        <f>IFERROR(__xludf.DUMMYFUNCTION("INDEX(SPLIT(B221,""::""), 1, 1)"),18.0)</f>
        <v>18</v>
      </c>
      <c r="D221" s="8">
        <f>IFERROR(__xludf.DUMMYFUNCTION("INDEX(SPLIT(B221,""::""), 1, 2)"),67.0)</f>
        <v>67</v>
      </c>
      <c r="E221" s="9" t="str">
        <f>IFERROR(__xludf.DUMMYFUNCTION("INDEX(SPLIT(SUBSTITUTE(A221, ""-"", ""::""),"",""), 1, 2)"),"17::68")</f>
        <v>17::68</v>
      </c>
      <c r="F221" s="8">
        <f>IFERROR(__xludf.DUMMYFUNCTION("INDEX(SPLIT(E221,""::""), 1, 1)"),17.0)</f>
        <v>17</v>
      </c>
      <c r="G221" s="8">
        <f>IFERROR(__xludf.DUMMYFUNCTION("INDEX(SPLIT(E221,""::""), 1, 2)"),68.0)</f>
        <v>68</v>
      </c>
      <c r="H221" s="8" t="b">
        <f t="shared" si="1"/>
        <v>0</v>
      </c>
      <c r="I221" s="8" t="b">
        <f t="shared" si="2"/>
        <v>1</v>
      </c>
      <c r="J221" s="8" t="b">
        <f t="shared" si="3"/>
        <v>1</v>
      </c>
      <c r="L221" s="8" t="b">
        <f t="shared" si="4"/>
        <v>1</v>
      </c>
    </row>
    <row r="222">
      <c r="A222" s="6" t="s">
        <v>232</v>
      </c>
      <c r="B222" s="7" t="str">
        <f>IFERROR(__xludf.DUMMYFUNCTION("INDEX(SPLIT(SUBSTITUTE(A222, ""-"", ""::""),"",""), 1, 1)"),"19::95")</f>
        <v>19::95</v>
      </c>
      <c r="C222" s="8">
        <f>IFERROR(__xludf.DUMMYFUNCTION("INDEX(SPLIT(B222,""::""), 1, 1)"),19.0)</f>
        <v>19</v>
      </c>
      <c r="D222" s="8">
        <f>IFERROR(__xludf.DUMMYFUNCTION("INDEX(SPLIT(B222,""::""), 1, 2)"),95.0)</f>
        <v>95</v>
      </c>
      <c r="E222" s="9" t="str">
        <f>IFERROR(__xludf.DUMMYFUNCTION("INDEX(SPLIT(SUBSTITUTE(A222, ""-"", ""::""),"",""), 1, 2)"),"18::24")</f>
        <v>18::24</v>
      </c>
      <c r="F222" s="8">
        <f>IFERROR(__xludf.DUMMYFUNCTION("INDEX(SPLIT(E222,""::""), 1, 1)"),18.0)</f>
        <v>18</v>
      </c>
      <c r="G222" s="8">
        <f>IFERROR(__xludf.DUMMYFUNCTION("INDEX(SPLIT(E222,""::""), 1, 2)"),24.0)</f>
        <v>24</v>
      </c>
      <c r="H222" s="8" t="b">
        <f t="shared" si="1"/>
        <v>0</v>
      </c>
      <c r="I222" s="8" t="b">
        <f t="shared" si="2"/>
        <v>0</v>
      </c>
      <c r="J222" s="8" t="b">
        <f t="shared" si="3"/>
        <v>0</v>
      </c>
      <c r="L222" s="8" t="b">
        <f t="shared" si="4"/>
        <v>1</v>
      </c>
    </row>
    <row r="223">
      <c r="A223" s="6" t="s">
        <v>233</v>
      </c>
      <c r="B223" s="7" t="str">
        <f>IFERROR(__xludf.DUMMYFUNCTION("INDEX(SPLIT(SUBSTITUTE(A223, ""-"", ""::""),"",""), 1, 1)"),"44::77")</f>
        <v>44::77</v>
      </c>
      <c r="C223" s="8">
        <f>IFERROR(__xludf.DUMMYFUNCTION("INDEX(SPLIT(B223,""::""), 1, 1)"),44.0)</f>
        <v>44</v>
      </c>
      <c r="D223" s="8">
        <f>IFERROR(__xludf.DUMMYFUNCTION("INDEX(SPLIT(B223,""::""), 1, 2)"),77.0)</f>
        <v>77</v>
      </c>
      <c r="E223" s="9" t="str">
        <f>IFERROR(__xludf.DUMMYFUNCTION("INDEX(SPLIT(SUBSTITUTE(A223, ""-"", ""::""),"",""), 1, 2)"),"38::76")</f>
        <v>38::76</v>
      </c>
      <c r="F223" s="8">
        <f>IFERROR(__xludf.DUMMYFUNCTION("INDEX(SPLIT(E223,""::""), 1, 1)"),38.0)</f>
        <v>38</v>
      </c>
      <c r="G223" s="8">
        <f>IFERROR(__xludf.DUMMYFUNCTION("INDEX(SPLIT(E223,""::""), 1, 2)"),76.0)</f>
        <v>76</v>
      </c>
      <c r="H223" s="8" t="b">
        <f t="shared" si="1"/>
        <v>0</v>
      </c>
      <c r="I223" s="8" t="b">
        <f t="shared" si="2"/>
        <v>0</v>
      </c>
      <c r="J223" s="8" t="b">
        <f t="shared" si="3"/>
        <v>0</v>
      </c>
      <c r="L223" s="8" t="b">
        <f t="shared" si="4"/>
        <v>1</v>
      </c>
    </row>
    <row r="224">
      <c r="A224" s="6" t="s">
        <v>234</v>
      </c>
      <c r="B224" s="7" t="str">
        <f>IFERROR(__xludf.DUMMYFUNCTION("INDEX(SPLIT(SUBSTITUTE(A224, ""-"", ""::""),"",""), 1, 1)"),"70::72")</f>
        <v>70::72</v>
      </c>
      <c r="C224" s="8">
        <f>IFERROR(__xludf.DUMMYFUNCTION("INDEX(SPLIT(B224,""::""), 1, 1)"),70.0)</f>
        <v>70</v>
      </c>
      <c r="D224" s="8">
        <f>IFERROR(__xludf.DUMMYFUNCTION("INDEX(SPLIT(B224,""::""), 1, 2)"),72.0)</f>
        <v>72</v>
      </c>
      <c r="E224" s="9" t="str">
        <f>IFERROR(__xludf.DUMMYFUNCTION("INDEX(SPLIT(SUBSTITUTE(A224, ""-"", ""::""),"",""), 1, 2)"),"50::71")</f>
        <v>50::71</v>
      </c>
      <c r="F224" s="8">
        <f>IFERROR(__xludf.DUMMYFUNCTION("INDEX(SPLIT(E224,""::""), 1, 1)"),50.0)</f>
        <v>50</v>
      </c>
      <c r="G224" s="8">
        <f>IFERROR(__xludf.DUMMYFUNCTION("INDEX(SPLIT(E224,""::""), 1, 2)"),71.0)</f>
        <v>71</v>
      </c>
      <c r="H224" s="8" t="b">
        <f t="shared" si="1"/>
        <v>0</v>
      </c>
      <c r="I224" s="8" t="b">
        <f t="shared" si="2"/>
        <v>0</v>
      </c>
      <c r="J224" s="8" t="b">
        <f t="shared" si="3"/>
        <v>0</v>
      </c>
      <c r="L224" s="8" t="b">
        <f t="shared" si="4"/>
        <v>1</v>
      </c>
    </row>
    <row r="225">
      <c r="A225" s="6" t="s">
        <v>235</v>
      </c>
      <c r="B225" s="7" t="str">
        <f>IFERROR(__xludf.DUMMYFUNCTION("INDEX(SPLIT(SUBSTITUTE(A225, ""-"", ""::""),"",""), 1, 1)"),"19::99")</f>
        <v>19::99</v>
      </c>
      <c r="C225" s="8">
        <f>IFERROR(__xludf.DUMMYFUNCTION("INDEX(SPLIT(B225,""::""), 1, 1)"),19.0)</f>
        <v>19</v>
      </c>
      <c r="D225" s="8">
        <f>IFERROR(__xludf.DUMMYFUNCTION("INDEX(SPLIT(B225,""::""), 1, 2)"),99.0)</f>
        <v>99</v>
      </c>
      <c r="E225" s="9" t="str">
        <f>IFERROR(__xludf.DUMMYFUNCTION("INDEX(SPLIT(SUBSTITUTE(A225, ""-"", ""::""),"",""), 1, 2)"),"20::99")</f>
        <v>20::99</v>
      </c>
      <c r="F225" s="8">
        <f>IFERROR(__xludf.DUMMYFUNCTION("INDEX(SPLIT(E225,""::""), 1, 1)"),20.0)</f>
        <v>20</v>
      </c>
      <c r="G225" s="8">
        <f>IFERROR(__xludf.DUMMYFUNCTION("INDEX(SPLIT(E225,""::""), 1, 2)"),99.0)</f>
        <v>99</v>
      </c>
      <c r="H225" s="8" t="b">
        <f t="shared" si="1"/>
        <v>1</v>
      </c>
      <c r="I225" s="8" t="b">
        <f t="shared" si="2"/>
        <v>0</v>
      </c>
      <c r="J225" s="8" t="b">
        <f t="shared" si="3"/>
        <v>1</v>
      </c>
      <c r="L225" s="8" t="b">
        <f t="shared" si="4"/>
        <v>1</v>
      </c>
    </row>
    <row r="226">
      <c r="A226" s="6" t="s">
        <v>236</v>
      </c>
      <c r="B226" s="7" t="str">
        <f>IFERROR(__xludf.DUMMYFUNCTION("INDEX(SPLIT(SUBSTITUTE(A226, ""-"", ""::""),"",""), 1, 1)"),"98::99")</f>
        <v>98::99</v>
      </c>
      <c r="C226" s="8">
        <f>IFERROR(__xludf.DUMMYFUNCTION("INDEX(SPLIT(B226,""::""), 1, 1)"),98.0)</f>
        <v>98</v>
      </c>
      <c r="D226" s="8">
        <f>IFERROR(__xludf.DUMMYFUNCTION("INDEX(SPLIT(B226,""::""), 1, 2)"),99.0)</f>
        <v>99</v>
      </c>
      <c r="E226" s="9" t="str">
        <f>IFERROR(__xludf.DUMMYFUNCTION("INDEX(SPLIT(SUBSTITUTE(A226, ""-"", ""::""),"",""), 1, 2)"),"19::96")</f>
        <v>19::96</v>
      </c>
      <c r="F226" s="8">
        <f>IFERROR(__xludf.DUMMYFUNCTION("INDEX(SPLIT(E226,""::""), 1, 1)"),19.0)</f>
        <v>19</v>
      </c>
      <c r="G226" s="8">
        <f>IFERROR(__xludf.DUMMYFUNCTION("INDEX(SPLIT(E226,""::""), 1, 2)"),96.0)</f>
        <v>96</v>
      </c>
      <c r="H226" s="8" t="b">
        <f t="shared" si="1"/>
        <v>0</v>
      </c>
      <c r="I226" s="8" t="b">
        <f t="shared" si="2"/>
        <v>0</v>
      </c>
      <c r="J226" s="8" t="b">
        <f t="shared" si="3"/>
        <v>0</v>
      </c>
      <c r="L226" s="8" t="b">
        <f t="shared" si="4"/>
        <v>0</v>
      </c>
    </row>
    <row r="227">
      <c r="A227" s="6" t="s">
        <v>237</v>
      </c>
      <c r="B227" s="7" t="str">
        <f>IFERROR(__xludf.DUMMYFUNCTION("INDEX(SPLIT(SUBSTITUTE(A227, ""-"", ""::""),"",""), 1, 1)"),"22::57")</f>
        <v>22::57</v>
      </c>
      <c r="C227" s="8">
        <f>IFERROR(__xludf.DUMMYFUNCTION("INDEX(SPLIT(B227,""::""), 1, 1)"),22.0)</f>
        <v>22</v>
      </c>
      <c r="D227" s="8">
        <f>IFERROR(__xludf.DUMMYFUNCTION("INDEX(SPLIT(B227,""::""), 1, 2)"),57.0)</f>
        <v>57</v>
      </c>
      <c r="E227" s="9" t="str">
        <f>IFERROR(__xludf.DUMMYFUNCTION("INDEX(SPLIT(SUBSTITUTE(A227, ""-"", ""::""),"",""), 1, 2)"),"5::20")</f>
        <v>5::20</v>
      </c>
      <c r="F227" s="8">
        <f>IFERROR(__xludf.DUMMYFUNCTION("INDEX(SPLIT(E227,""::""), 1, 1)"),5.0)</f>
        <v>5</v>
      </c>
      <c r="G227" s="8">
        <f>IFERROR(__xludf.DUMMYFUNCTION("INDEX(SPLIT(E227,""::""), 1, 2)"),20.0)</f>
        <v>20</v>
      </c>
      <c r="H227" s="8" t="b">
        <f t="shared" si="1"/>
        <v>0</v>
      </c>
      <c r="I227" s="8" t="b">
        <f t="shared" si="2"/>
        <v>0</v>
      </c>
      <c r="J227" s="8" t="b">
        <f t="shared" si="3"/>
        <v>0</v>
      </c>
      <c r="L227" s="8" t="b">
        <f t="shared" si="4"/>
        <v>0</v>
      </c>
    </row>
    <row r="228">
      <c r="A228" s="6" t="s">
        <v>238</v>
      </c>
      <c r="B228" s="7" t="str">
        <f>IFERROR(__xludf.DUMMYFUNCTION("INDEX(SPLIT(SUBSTITUTE(A228, ""-"", ""::""),"",""), 1, 1)"),"95::97")</f>
        <v>95::97</v>
      </c>
      <c r="C228" s="8">
        <f>IFERROR(__xludf.DUMMYFUNCTION("INDEX(SPLIT(B228,""::""), 1, 1)"),95.0)</f>
        <v>95</v>
      </c>
      <c r="D228" s="8">
        <f>IFERROR(__xludf.DUMMYFUNCTION("INDEX(SPLIT(B228,""::""), 1, 2)"),97.0)</f>
        <v>97</v>
      </c>
      <c r="E228" s="9" t="str">
        <f>IFERROR(__xludf.DUMMYFUNCTION("INDEX(SPLIT(SUBSTITUTE(A228, ""-"", ""::""),"",""), 1, 2)"),"5::96")</f>
        <v>5::96</v>
      </c>
      <c r="F228" s="8">
        <f>IFERROR(__xludf.DUMMYFUNCTION("INDEX(SPLIT(E228,""::""), 1, 1)"),5.0)</f>
        <v>5</v>
      </c>
      <c r="G228" s="8">
        <f>IFERROR(__xludf.DUMMYFUNCTION("INDEX(SPLIT(E228,""::""), 1, 2)"),96.0)</f>
        <v>96</v>
      </c>
      <c r="H228" s="8" t="b">
        <f t="shared" si="1"/>
        <v>0</v>
      </c>
      <c r="I228" s="8" t="b">
        <f t="shared" si="2"/>
        <v>0</v>
      </c>
      <c r="J228" s="8" t="b">
        <f t="shared" si="3"/>
        <v>0</v>
      </c>
      <c r="L228" s="8" t="b">
        <f t="shared" si="4"/>
        <v>1</v>
      </c>
    </row>
    <row r="229">
      <c r="A229" s="6" t="s">
        <v>239</v>
      </c>
      <c r="B229" s="7" t="str">
        <f>IFERROR(__xludf.DUMMYFUNCTION("INDEX(SPLIT(SUBSTITUTE(A229, ""-"", ""::""),"",""), 1, 1)"),"4::98")</f>
        <v>4::98</v>
      </c>
      <c r="C229" s="8">
        <f>IFERROR(__xludf.DUMMYFUNCTION("INDEX(SPLIT(B229,""::""), 1, 1)"),4.0)</f>
        <v>4</v>
      </c>
      <c r="D229" s="8">
        <f>IFERROR(__xludf.DUMMYFUNCTION("INDEX(SPLIT(B229,""::""), 1, 2)"),98.0)</f>
        <v>98</v>
      </c>
      <c r="E229" s="9" t="str">
        <f>IFERROR(__xludf.DUMMYFUNCTION("INDEX(SPLIT(SUBSTITUTE(A229, ""-"", ""::""),"",""), 1, 2)"),"3::97")</f>
        <v>3::97</v>
      </c>
      <c r="F229" s="8">
        <f>IFERROR(__xludf.DUMMYFUNCTION("INDEX(SPLIT(E229,""::""), 1, 1)"),3.0)</f>
        <v>3</v>
      </c>
      <c r="G229" s="8">
        <f>IFERROR(__xludf.DUMMYFUNCTION("INDEX(SPLIT(E229,""::""), 1, 2)"),97.0)</f>
        <v>97</v>
      </c>
      <c r="H229" s="8" t="b">
        <f t="shared" si="1"/>
        <v>0</v>
      </c>
      <c r="I229" s="8" t="b">
        <f t="shared" si="2"/>
        <v>0</v>
      </c>
      <c r="J229" s="8" t="b">
        <f t="shared" si="3"/>
        <v>0</v>
      </c>
      <c r="L229" s="8" t="b">
        <f t="shared" si="4"/>
        <v>1</v>
      </c>
    </row>
    <row r="230">
      <c r="A230" s="6" t="s">
        <v>240</v>
      </c>
      <c r="B230" s="7" t="str">
        <f>IFERROR(__xludf.DUMMYFUNCTION("INDEX(SPLIT(SUBSTITUTE(A230, ""-"", ""::""),"",""), 1, 1)"),"10::58")</f>
        <v>10::58</v>
      </c>
      <c r="C230" s="8">
        <f>IFERROR(__xludf.DUMMYFUNCTION("INDEX(SPLIT(B230,""::""), 1, 1)"),10.0)</f>
        <v>10</v>
      </c>
      <c r="D230" s="8">
        <f>IFERROR(__xludf.DUMMYFUNCTION("INDEX(SPLIT(B230,""::""), 1, 2)"),58.0)</f>
        <v>58</v>
      </c>
      <c r="E230" s="9" t="str">
        <f>IFERROR(__xludf.DUMMYFUNCTION("INDEX(SPLIT(SUBSTITUTE(A230, ""-"", ""::""),"",""), 1, 2)"),"10::59")</f>
        <v>10::59</v>
      </c>
      <c r="F230" s="8">
        <f>IFERROR(__xludf.DUMMYFUNCTION("INDEX(SPLIT(E230,""::""), 1, 1)"),10.0)</f>
        <v>10</v>
      </c>
      <c r="G230" s="8">
        <f>IFERROR(__xludf.DUMMYFUNCTION("INDEX(SPLIT(E230,""::""), 1, 2)"),59.0)</f>
        <v>59</v>
      </c>
      <c r="H230" s="8" t="b">
        <f t="shared" si="1"/>
        <v>0</v>
      </c>
      <c r="I230" s="8" t="b">
        <f t="shared" si="2"/>
        <v>1</v>
      </c>
      <c r="J230" s="8" t="b">
        <f t="shared" si="3"/>
        <v>1</v>
      </c>
      <c r="L230" s="8" t="b">
        <f t="shared" si="4"/>
        <v>1</v>
      </c>
    </row>
    <row r="231">
      <c r="A231" s="6" t="s">
        <v>241</v>
      </c>
      <c r="B231" s="7" t="str">
        <f>IFERROR(__xludf.DUMMYFUNCTION("INDEX(SPLIT(SUBSTITUTE(A231, ""-"", ""::""),"",""), 1, 1)"),"5::8")</f>
        <v>5::8</v>
      </c>
      <c r="C231" s="8">
        <f>IFERROR(__xludf.DUMMYFUNCTION("INDEX(SPLIT(B231,""::""), 1, 1)"),5.0)</f>
        <v>5</v>
      </c>
      <c r="D231" s="8">
        <f>IFERROR(__xludf.DUMMYFUNCTION("INDEX(SPLIT(B231,""::""), 1, 2)"),8.0)</f>
        <v>8</v>
      </c>
      <c r="E231" s="9" t="str">
        <f>IFERROR(__xludf.DUMMYFUNCTION("INDEX(SPLIT(SUBSTITUTE(A231, ""-"", ""::""),"",""), 1, 2)"),"7::95")</f>
        <v>7::95</v>
      </c>
      <c r="F231" s="8">
        <f>IFERROR(__xludf.DUMMYFUNCTION("INDEX(SPLIT(E231,""::""), 1, 1)"),7.0)</f>
        <v>7</v>
      </c>
      <c r="G231" s="8">
        <f>IFERROR(__xludf.DUMMYFUNCTION("INDEX(SPLIT(E231,""::""), 1, 2)"),95.0)</f>
        <v>95</v>
      </c>
      <c r="H231" s="8" t="b">
        <f t="shared" si="1"/>
        <v>0</v>
      </c>
      <c r="I231" s="8" t="b">
        <f t="shared" si="2"/>
        <v>0</v>
      </c>
      <c r="J231" s="8" t="b">
        <f t="shared" si="3"/>
        <v>0</v>
      </c>
      <c r="L231" s="8" t="b">
        <f t="shared" si="4"/>
        <v>1</v>
      </c>
    </row>
    <row r="232">
      <c r="A232" s="6" t="s">
        <v>242</v>
      </c>
      <c r="B232" s="7" t="str">
        <f>IFERROR(__xludf.DUMMYFUNCTION("INDEX(SPLIT(SUBSTITUTE(A232, ""-"", ""::""),"",""), 1, 1)"),"10::94")</f>
        <v>10::94</v>
      </c>
      <c r="C232" s="8">
        <f>IFERROR(__xludf.DUMMYFUNCTION("INDEX(SPLIT(B232,""::""), 1, 1)"),10.0)</f>
        <v>10</v>
      </c>
      <c r="D232" s="8">
        <f>IFERROR(__xludf.DUMMYFUNCTION("INDEX(SPLIT(B232,""::""), 1, 2)"),94.0)</f>
        <v>94</v>
      </c>
      <c r="E232" s="9" t="str">
        <f>IFERROR(__xludf.DUMMYFUNCTION("INDEX(SPLIT(SUBSTITUTE(A232, ""-"", ""::""),"",""), 1, 2)"),"8::17")</f>
        <v>8::17</v>
      </c>
      <c r="F232" s="8">
        <f>IFERROR(__xludf.DUMMYFUNCTION("INDEX(SPLIT(E232,""::""), 1, 1)"),8.0)</f>
        <v>8</v>
      </c>
      <c r="G232" s="8">
        <f>IFERROR(__xludf.DUMMYFUNCTION("INDEX(SPLIT(E232,""::""), 1, 2)"),17.0)</f>
        <v>17</v>
      </c>
      <c r="H232" s="8" t="b">
        <f t="shared" si="1"/>
        <v>0</v>
      </c>
      <c r="I232" s="8" t="b">
        <f t="shared" si="2"/>
        <v>0</v>
      </c>
      <c r="J232" s="8" t="b">
        <f t="shared" si="3"/>
        <v>0</v>
      </c>
      <c r="L232" s="8" t="b">
        <f t="shared" si="4"/>
        <v>1</v>
      </c>
    </row>
    <row r="233">
      <c r="A233" s="6" t="s">
        <v>243</v>
      </c>
      <c r="B233" s="7" t="str">
        <f>IFERROR(__xludf.DUMMYFUNCTION("INDEX(SPLIT(SUBSTITUTE(A233, ""-"", ""::""),"",""), 1, 1)"),"1::11")</f>
        <v>1::11</v>
      </c>
      <c r="C233" s="8">
        <f>IFERROR(__xludf.DUMMYFUNCTION("INDEX(SPLIT(B233,""::""), 1, 1)"),1.0)</f>
        <v>1</v>
      </c>
      <c r="D233" s="8">
        <f>IFERROR(__xludf.DUMMYFUNCTION("INDEX(SPLIT(B233,""::""), 1, 2)"),11.0)</f>
        <v>11</v>
      </c>
      <c r="E233" s="9" t="str">
        <f>IFERROR(__xludf.DUMMYFUNCTION("INDEX(SPLIT(SUBSTITUTE(A233, ""-"", ""::""),"",""), 1, 2)"),"12::72")</f>
        <v>12::72</v>
      </c>
      <c r="F233" s="8">
        <f>IFERROR(__xludf.DUMMYFUNCTION("INDEX(SPLIT(E233,""::""), 1, 1)"),12.0)</f>
        <v>12</v>
      </c>
      <c r="G233" s="8">
        <f>IFERROR(__xludf.DUMMYFUNCTION("INDEX(SPLIT(E233,""::""), 1, 2)"),72.0)</f>
        <v>72</v>
      </c>
      <c r="H233" s="8" t="b">
        <f t="shared" si="1"/>
        <v>0</v>
      </c>
      <c r="I233" s="8" t="b">
        <f t="shared" si="2"/>
        <v>0</v>
      </c>
      <c r="J233" s="8" t="b">
        <f t="shared" si="3"/>
        <v>0</v>
      </c>
      <c r="L233" s="8" t="b">
        <f t="shared" si="4"/>
        <v>0</v>
      </c>
    </row>
    <row r="234">
      <c r="A234" s="6" t="s">
        <v>244</v>
      </c>
      <c r="B234" s="7" t="str">
        <f>IFERROR(__xludf.DUMMYFUNCTION("INDEX(SPLIT(SUBSTITUTE(A234, ""-"", ""::""),"",""), 1, 1)"),"37::56")</f>
        <v>37::56</v>
      </c>
      <c r="C234" s="8">
        <f>IFERROR(__xludf.DUMMYFUNCTION("INDEX(SPLIT(B234,""::""), 1, 1)"),37.0)</f>
        <v>37</v>
      </c>
      <c r="D234" s="8">
        <f>IFERROR(__xludf.DUMMYFUNCTION("INDEX(SPLIT(B234,""::""), 1, 2)"),56.0)</f>
        <v>56</v>
      </c>
      <c r="E234" s="9" t="str">
        <f>IFERROR(__xludf.DUMMYFUNCTION("INDEX(SPLIT(SUBSTITUTE(A234, ""-"", ""::""),"",""), 1, 2)"),"55::56")</f>
        <v>55::56</v>
      </c>
      <c r="F234" s="8">
        <f>IFERROR(__xludf.DUMMYFUNCTION("INDEX(SPLIT(E234,""::""), 1, 1)"),55.0)</f>
        <v>55</v>
      </c>
      <c r="G234" s="8">
        <f>IFERROR(__xludf.DUMMYFUNCTION("INDEX(SPLIT(E234,""::""), 1, 2)"),56.0)</f>
        <v>56</v>
      </c>
      <c r="H234" s="8" t="b">
        <f t="shared" si="1"/>
        <v>1</v>
      </c>
      <c r="I234" s="8" t="b">
        <f t="shared" si="2"/>
        <v>0</v>
      </c>
      <c r="J234" s="8" t="b">
        <f t="shared" si="3"/>
        <v>1</v>
      </c>
      <c r="L234" s="8" t="b">
        <f t="shared" si="4"/>
        <v>1</v>
      </c>
    </row>
    <row r="235">
      <c r="A235" s="6" t="s">
        <v>245</v>
      </c>
      <c r="B235" s="7" t="str">
        <f>IFERROR(__xludf.DUMMYFUNCTION("INDEX(SPLIT(SUBSTITUTE(A235, ""-"", ""::""),"",""), 1, 1)"),"32::78")</f>
        <v>32::78</v>
      </c>
      <c r="C235" s="8">
        <f>IFERROR(__xludf.DUMMYFUNCTION("INDEX(SPLIT(B235,""::""), 1, 1)"),32.0)</f>
        <v>32</v>
      </c>
      <c r="D235" s="8">
        <f>IFERROR(__xludf.DUMMYFUNCTION("INDEX(SPLIT(B235,""::""), 1, 2)"),78.0)</f>
        <v>78</v>
      </c>
      <c r="E235" s="9" t="str">
        <f>IFERROR(__xludf.DUMMYFUNCTION("INDEX(SPLIT(SUBSTITUTE(A235, ""-"", ""::""),"",""), 1, 2)"),"19::78")</f>
        <v>19::78</v>
      </c>
      <c r="F235" s="8">
        <f>IFERROR(__xludf.DUMMYFUNCTION("INDEX(SPLIT(E235,""::""), 1, 1)"),19.0)</f>
        <v>19</v>
      </c>
      <c r="G235" s="8">
        <f>IFERROR(__xludf.DUMMYFUNCTION("INDEX(SPLIT(E235,""::""), 1, 2)"),78.0)</f>
        <v>78</v>
      </c>
      <c r="H235" s="8" t="b">
        <f t="shared" si="1"/>
        <v>0</v>
      </c>
      <c r="I235" s="8" t="b">
        <f t="shared" si="2"/>
        <v>1</v>
      </c>
      <c r="J235" s="8" t="b">
        <f t="shared" si="3"/>
        <v>1</v>
      </c>
      <c r="L235" s="8" t="b">
        <f t="shared" si="4"/>
        <v>1</v>
      </c>
    </row>
    <row r="236">
      <c r="A236" s="6" t="s">
        <v>246</v>
      </c>
      <c r="B236" s="7" t="str">
        <f>IFERROR(__xludf.DUMMYFUNCTION("INDEX(SPLIT(SUBSTITUTE(A236, ""-"", ""::""),"",""), 1, 1)"),"29::92")</f>
        <v>29::92</v>
      </c>
      <c r="C236" s="8">
        <f>IFERROR(__xludf.DUMMYFUNCTION("INDEX(SPLIT(B236,""::""), 1, 1)"),29.0)</f>
        <v>29</v>
      </c>
      <c r="D236" s="8">
        <f>IFERROR(__xludf.DUMMYFUNCTION("INDEX(SPLIT(B236,""::""), 1, 2)"),92.0)</f>
        <v>92</v>
      </c>
      <c r="E236" s="9" t="str">
        <f>IFERROR(__xludf.DUMMYFUNCTION("INDEX(SPLIT(SUBSTITUTE(A236, ""-"", ""::""),"",""), 1, 2)"),"10::90")</f>
        <v>10::90</v>
      </c>
      <c r="F236" s="8">
        <f>IFERROR(__xludf.DUMMYFUNCTION("INDEX(SPLIT(E236,""::""), 1, 1)"),10.0)</f>
        <v>10</v>
      </c>
      <c r="G236" s="8">
        <f>IFERROR(__xludf.DUMMYFUNCTION("INDEX(SPLIT(E236,""::""), 1, 2)"),90.0)</f>
        <v>90</v>
      </c>
      <c r="H236" s="8" t="b">
        <f t="shared" si="1"/>
        <v>0</v>
      </c>
      <c r="I236" s="8" t="b">
        <f t="shared" si="2"/>
        <v>0</v>
      </c>
      <c r="J236" s="8" t="b">
        <f t="shared" si="3"/>
        <v>0</v>
      </c>
      <c r="L236" s="8" t="b">
        <f t="shared" si="4"/>
        <v>1</v>
      </c>
    </row>
    <row r="237">
      <c r="A237" s="6" t="s">
        <v>247</v>
      </c>
      <c r="B237" s="7" t="str">
        <f>IFERROR(__xludf.DUMMYFUNCTION("INDEX(SPLIT(SUBSTITUTE(A237, ""-"", ""::""),"",""), 1, 1)"),"11::73")</f>
        <v>11::73</v>
      </c>
      <c r="C237" s="8">
        <f>IFERROR(__xludf.DUMMYFUNCTION("INDEX(SPLIT(B237,""::""), 1, 1)"),11.0)</f>
        <v>11</v>
      </c>
      <c r="D237" s="8">
        <f>IFERROR(__xludf.DUMMYFUNCTION("INDEX(SPLIT(B237,""::""), 1, 2)"),73.0)</f>
        <v>73</v>
      </c>
      <c r="E237" s="9" t="str">
        <f>IFERROR(__xludf.DUMMYFUNCTION("INDEX(SPLIT(SUBSTITUTE(A237, ""-"", ""::""),"",""), 1, 2)"),"60::73")</f>
        <v>60::73</v>
      </c>
      <c r="F237" s="8">
        <f>IFERROR(__xludf.DUMMYFUNCTION("INDEX(SPLIT(E237,""::""), 1, 1)"),60.0)</f>
        <v>60</v>
      </c>
      <c r="G237" s="8">
        <f>IFERROR(__xludf.DUMMYFUNCTION("INDEX(SPLIT(E237,""::""), 1, 2)"),73.0)</f>
        <v>73</v>
      </c>
      <c r="H237" s="8" t="b">
        <f t="shared" si="1"/>
        <v>1</v>
      </c>
      <c r="I237" s="8" t="b">
        <f t="shared" si="2"/>
        <v>0</v>
      </c>
      <c r="J237" s="8" t="b">
        <f t="shared" si="3"/>
        <v>1</v>
      </c>
      <c r="L237" s="8" t="b">
        <f t="shared" si="4"/>
        <v>1</v>
      </c>
    </row>
    <row r="238">
      <c r="A238" s="6" t="s">
        <v>248</v>
      </c>
      <c r="B238" s="7" t="str">
        <f>IFERROR(__xludf.DUMMYFUNCTION("INDEX(SPLIT(SUBSTITUTE(A238, ""-"", ""::""),"",""), 1, 1)"),"16::95")</f>
        <v>16::95</v>
      </c>
      <c r="C238" s="8">
        <f>IFERROR(__xludf.DUMMYFUNCTION("INDEX(SPLIT(B238,""::""), 1, 1)"),16.0)</f>
        <v>16</v>
      </c>
      <c r="D238" s="8">
        <f>IFERROR(__xludf.DUMMYFUNCTION("INDEX(SPLIT(B238,""::""), 1, 2)"),95.0)</f>
        <v>95</v>
      </c>
      <c r="E238" s="9" t="str">
        <f>IFERROR(__xludf.DUMMYFUNCTION("INDEX(SPLIT(SUBSTITUTE(A238, ""-"", ""::""),"",""), 1, 2)"),"17::72")</f>
        <v>17::72</v>
      </c>
      <c r="F238" s="8">
        <f>IFERROR(__xludf.DUMMYFUNCTION("INDEX(SPLIT(E238,""::""), 1, 1)"),17.0)</f>
        <v>17</v>
      </c>
      <c r="G238" s="8">
        <f>IFERROR(__xludf.DUMMYFUNCTION("INDEX(SPLIT(E238,""::""), 1, 2)"),72.0)</f>
        <v>72</v>
      </c>
      <c r="H238" s="8" t="b">
        <f t="shared" si="1"/>
        <v>1</v>
      </c>
      <c r="I238" s="8" t="b">
        <f t="shared" si="2"/>
        <v>0</v>
      </c>
      <c r="J238" s="8" t="b">
        <f t="shared" si="3"/>
        <v>1</v>
      </c>
      <c r="L238" s="8" t="b">
        <f t="shared" si="4"/>
        <v>1</v>
      </c>
    </row>
    <row r="239">
      <c r="A239" s="6" t="s">
        <v>249</v>
      </c>
      <c r="B239" s="7" t="str">
        <f>IFERROR(__xludf.DUMMYFUNCTION("INDEX(SPLIT(SUBSTITUTE(A239, ""-"", ""::""),"",""), 1, 1)"),"90::93")</f>
        <v>90::93</v>
      </c>
      <c r="C239" s="8">
        <f>IFERROR(__xludf.DUMMYFUNCTION("INDEX(SPLIT(B239,""::""), 1, 1)"),90.0)</f>
        <v>90</v>
      </c>
      <c r="D239" s="8">
        <f>IFERROR(__xludf.DUMMYFUNCTION("INDEX(SPLIT(B239,""::""), 1, 2)"),93.0)</f>
        <v>93</v>
      </c>
      <c r="E239" s="9" t="str">
        <f>IFERROR(__xludf.DUMMYFUNCTION("INDEX(SPLIT(SUBSTITUTE(A239, ""-"", ""::""),"",""), 1, 2)"),"43::91")</f>
        <v>43::91</v>
      </c>
      <c r="F239" s="8">
        <f>IFERROR(__xludf.DUMMYFUNCTION("INDEX(SPLIT(E239,""::""), 1, 1)"),43.0)</f>
        <v>43</v>
      </c>
      <c r="G239" s="8">
        <f>IFERROR(__xludf.DUMMYFUNCTION("INDEX(SPLIT(E239,""::""), 1, 2)"),91.0)</f>
        <v>91</v>
      </c>
      <c r="H239" s="8" t="b">
        <f t="shared" si="1"/>
        <v>0</v>
      </c>
      <c r="I239" s="8" t="b">
        <f t="shared" si="2"/>
        <v>0</v>
      </c>
      <c r="J239" s="8" t="b">
        <f t="shared" si="3"/>
        <v>0</v>
      </c>
      <c r="L239" s="8" t="b">
        <f t="shared" si="4"/>
        <v>1</v>
      </c>
    </row>
    <row r="240">
      <c r="A240" s="6" t="s">
        <v>250</v>
      </c>
      <c r="B240" s="7" t="str">
        <f>IFERROR(__xludf.DUMMYFUNCTION("INDEX(SPLIT(SUBSTITUTE(A240, ""-"", ""::""),"",""), 1, 1)"),"27::73")</f>
        <v>27::73</v>
      </c>
      <c r="C240" s="8">
        <f>IFERROR(__xludf.DUMMYFUNCTION("INDEX(SPLIT(B240,""::""), 1, 1)"),27.0)</f>
        <v>27</v>
      </c>
      <c r="D240" s="8">
        <f>IFERROR(__xludf.DUMMYFUNCTION("INDEX(SPLIT(B240,""::""), 1, 2)"),73.0)</f>
        <v>73</v>
      </c>
      <c r="E240" s="9" t="str">
        <f>IFERROR(__xludf.DUMMYFUNCTION("INDEX(SPLIT(SUBSTITUTE(A240, ""-"", ""::""),"",""), 1, 2)"),"72::73")</f>
        <v>72::73</v>
      </c>
      <c r="F240" s="8">
        <f>IFERROR(__xludf.DUMMYFUNCTION("INDEX(SPLIT(E240,""::""), 1, 1)"),72.0)</f>
        <v>72</v>
      </c>
      <c r="G240" s="8">
        <f>IFERROR(__xludf.DUMMYFUNCTION("INDEX(SPLIT(E240,""::""), 1, 2)"),73.0)</f>
        <v>73</v>
      </c>
      <c r="H240" s="8" t="b">
        <f t="shared" si="1"/>
        <v>1</v>
      </c>
      <c r="I240" s="8" t="b">
        <f t="shared" si="2"/>
        <v>0</v>
      </c>
      <c r="J240" s="8" t="b">
        <f t="shared" si="3"/>
        <v>1</v>
      </c>
      <c r="L240" s="8" t="b">
        <f t="shared" si="4"/>
        <v>1</v>
      </c>
    </row>
    <row r="241">
      <c r="A241" s="6" t="s">
        <v>251</v>
      </c>
      <c r="B241" s="7" t="str">
        <f>IFERROR(__xludf.DUMMYFUNCTION("INDEX(SPLIT(SUBSTITUTE(A241, ""-"", ""::""),"",""), 1, 1)"),"25::57")</f>
        <v>25::57</v>
      </c>
      <c r="C241" s="8">
        <f>IFERROR(__xludf.DUMMYFUNCTION("INDEX(SPLIT(B241,""::""), 1, 1)"),25.0)</f>
        <v>25</v>
      </c>
      <c r="D241" s="8">
        <f>IFERROR(__xludf.DUMMYFUNCTION("INDEX(SPLIT(B241,""::""), 1, 2)"),57.0)</f>
        <v>57</v>
      </c>
      <c r="E241" s="9" t="str">
        <f>IFERROR(__xludf.DUMMYFUNCTION("INDEX(SPLIT(SUBSTITUTE(A241, ""-"", ""::""),"",""), 1, 2)"),"28::57")</f>
        <v>28::57</v>
      </c>
      <c r="F241" s="8">
        <f>IFERROR(__xludf.DUMMYFUNCTION("INDEX(SPLIT(E241,""::""), 1, 1)"),28.0)</f>
        <v>28</v>
      </c>
      <c r="G241" s="8">
        <f>IFERROR(__xludf.DUMMYFUNCTION("INDEX(SPLIT(E241,""::""), 1, 2)"),57.0)</f>
        <v>57</v>
      </c>
      <c r="H241" s="8" t="b">
        <f t="shared" si="1"/>
        <v>1</v>
      </c>
      <c r="I241" s="8" t="b">
        <f t="shared" si="2"/>
        <v>0</v>
      </c>
      <c r="J241" s="8" t="b">
        <f t="shared" si="3"/>
        <v>1</v>
      </c>
      <c r="L241" s="8" t="b">
        <f t="shared" si="4"/>
        <v>1</v>
      </c>
    </row>
    <row r="242">
      <c r="A242" s="6" t="s">
        <v>252</v>
      </c>
      <c r="B242" s="7" t="str">
        <f>IFERROR(__xludf.DUMMYFUNCTION("INDEX(SPLIT(SUBSTITUTE(A242, ""-"", ""::""),"",""), 1, 1)"),"32::87")</f>
        <v>32::87</v>
      </c>
      <c r="C242" s="8">
        <f>IFERROR(__xludf.DUMMYFUNCTION("INDEX(SPLIT(B242,""::""), 1, 1)"),32.0)</f>
        <v>32</v>
      </c>
      <c r="D242" s="8">
        <f>IFERROR(__xludf.DUMMYFUNCTION("INDEX(SPLIT(B242,""::""), 1, 2)"),87.0)</f>
        <v>87</v>
      </c>
      <c r="E242" s="9" t="str">
        <f>IFERROR(__xludf.DUMMYFUNCTION("INDEX(SPLIT(SUBSTITUTE(A242, ""-"", ""::""),"",""), 1, 2)"),"31::85")</f>
        <v>31::85</v>
      </c>
      <c r="F242" s="8">
        <f>IFERROR(__xludf.DUMMYFUNCTION("INDEX(SPLIT(E242,""::""), 1, 1)"),31.0)</f>
        <v>31</v>
      </c>
      <c r="G242" s="8">
        <f>IFERROR(__xludf.DUMMYFUNCTION("INDEX(SPLIT(E242,""::""), 1, 2)"),85.0)</f>
        <v>85</v>
      </c>
      <c r="H242" s="8" t="b">
        <f t="shared" si="1"/>
        <v>0</v>
      </c>
      <c r="I242" s="8" t="b">
        <f t="shared" si="2"/>
        <v>0</v>
      </c>
      <c r="J242" s="8" t="b">
        <f t="shared" si="3"/>
        <v>0</v>
      </c>
      <c r="L242" s="8" t="b">
        <f t="shared" si="4"/>
        <v>1</v>
      </c>
    </row>
    <row r="243">
      <c r="A243" s="6" t="s">
        <v>253</v>
      </c>
      <c r="B243" s="7" t="str">
        <f>IFERROR(__xludf.DUMMYFUNCTION("INDEX(SPLIT(SUBSTITUTE(A243, ""-"", ""::""),"",""), 1, 1)"),"96::99")</f>
        <v>96::99</v>
      </c>
      <c r="C243" s="8">
        <f>IFERROR(__xludf.DUMMYFUNCTION("INDEX(SPLIT(B243,""::""), 1, 1)"),96.0)</f>
        <v>96</v>
      </c>
      <c r="D243" s="8">
        <f>IFERROR(__xludf.DUMMYFUNCTION("INDEX(SPLIT(B243,""::""), 1, 2)"),99.0)</f>
        <v>99</v>
      </c>
      <c r="E243" s="9" t="str">
        <f>IFERROR(__xludf.DUMMYFUNCTION("INDEX(SPLIT(SUBSTITUTE(A243, ""-"", ""::""),"",""), 1, 2)"),"2::97")</f>
        <v>2::97</v>
      </c>
      <c r="F243" s="8">
        <f>IFERROR(__xludf.DUMMYFUNCTION("INDEX(SPLIT(E243,""::""), 1, 1)"),2.0)</f>
        <v>2</v>
      </c>
      <c r="G243" s="8">
        <f>IFERROR(__xludf.DUMMYFUNCTION("INDEX(SPLIT(E243,""::""), 1, 2)"),97.0)</f>
        <v>97</v>
      </c>
      <c r="H243" s="8" t="b">
        <f t="shared" si="1"/>
        <v>0</v>
      </c>
      <c r="I243" s="8" t="b">
        <f t="shared" si="2"/>
        <v>0</v>
      </c>
      <c r="J243" s="8" t="b">
        <f t="shared" si="3"/>
        <v>0</v>
      </c>
      <c r="L243" s="8" t="b">
        <f t="shared" si="4"/>
        <v>1</v>
      </c>
    </row>
    <row r="244">
      <c r="A244" s="6" t="s">
        <v>254</v>
      </c>
      <c r="B244" s="7" t="str">
        <f>IFERROR(__xludf.DUMMYFUNCTION("INDEX(SPLIT(SUBSTITUTE(A244, ""-"", ""::""),"",""), 1, 1)"),"24::51")</f>
        <v>24::51</v>
      </c>
      <c r="C244" s="8">
        <f>IFERROR(__xludf.DUMMYFUNCTION("INDEX(SPLIT(B244,""::""), 1, 1)"),24.0)</f>
        <v>24</v>
      </c>
      <c r="D244" s="8">
        <f>IFERROR(__xludf.DUMMYFUNCTION("INDEX(SPLIT(B244,""::""), 1, 2)"),51.0)</f>
        <v>51</v>
      </c>
      <c r="E244" s="9" t="str">
        <f>IFERROR(__xludf.DUMMYFUNCTION("INDEX(SPLIT(SUBSTITUTE(A244, ""-"", ""::""),"",""), 1, 2)"),"23::52")</f>
        <v>23::52</v>
      </c>
      <c r="F244" s="8">
        <f>IFERROR(__xludf.DUMMYFUNCTION("INDEX(SPLIT(E244,""::""), 1, 1)"),23.0)</f>
        <v>23</v>
      </c>
      <c r="G244" s="8">
        <f>IFERROR(__xludf.DUMMYFUNCTION("INDEX(SPLIT(E244,""::""), 1, 2)"),52.0)</f>
        <v>52</v>
      </c>
      <c r="H244" s="8" t="b">
        <f t="shared" si="1"/>
        <v>0</v>
      </c>
      <c r="I244" s="8" t="b">
        <f t="shared" si="2"/>
        <v>1</v>
      </c>
      <c r="J244" s="8" t="b">
        <f t="shared" si="3"/>
        <v>1</v>
      </c>
      <c r="L244" s="8" t="b">
        <f t="shared" si="4"/>
        <v>1</v>
      </c>
    </row>
    <row r="245">
      <c r="A245" s="6" t="s">
        <v>255</v>
      </c>
      <c r="B245" s="7" t="str">
        <f>IFERROR(__xludf.DUMMYFUNCTION("INDEX(SPLIT(SUBSTITUTE(A245, ""-"", ""::""),"",""), 1, 1)"),"25::54")</f>
        <v>25::54</v>
      </c>
      <c r="C245" s="8">
        <f>IFERROR(__xludf.DUMMYFUNCTION("INDEX(SPLIT(B245,""::""), 1, 1)"),25.0)</f>
        <v>25</v>
      </c>
      <c r="D245" s="8">
        <f>IFERROR(__xludf.DUMMYFUNCTION("INDEX(SPLIT(B245,""::""), 1, 2)"),54.0)</f>
        <v>54</v>
      </c>
      <c r="E245" s="9" t="str">
        <f>IFERROR(__xludf.DUMMYFUNCTION("INDEX(SPLIT(SUBSTITUTE(A245, ""-"", ""::""),"",""), 1, 2)"),"32::55")</f>
        <v>32::55</v>
      </c>
      <c r="F245" s="8">
        <f>IFERROR(__xludf.DUMMYFUNCTION("INDEX(SPLIT(E245,""::""), 1, 1)"),32.0)</f>
        <v>32</v>
      </c>
      <c r="G245" s="8">
        <f>IFERROR(__xludf.DUMMYFUNCTION("INDEX(SPLIT(E245,""::""), 1, 2)"),55.0)</f>
        <v>55</v>
      </c>
      <c r="H245" s="8" t="b">
        <f t="shared" si="1"/>
        <v>0</v>
      </c>
      <c r="I245" s="8" t="b">
        <f t="shared" si="2"/>
        <v>0</v>
      </c>
      <c r="J245" s="8" t="b">
        <f t="shared" si="3"/>
        <v>0</v>
      </c>
      <c r="L245" s="8" t="b">
        <f t="shared" si="4"/>
        <v>1</v>
      </c>
    </row>
    <row r="246">
      <c r="A246" s="6" t="s">
        <v>256</v>
      </c>
      <c r="B246" s="7" t="str">
        <f>IFERROR(__xludf.DUMMYFUNCTION("INDEX(SPLIT(SUBSTITUTE(A246, ""-"", ""::""),"",""), 1, 1)"),"2::91")</f>
        <v>2::91</v>
      </c>
      <c r="C246" s="8">
        <f>IFERROR(__xludf.DUMMYFUNCTION("INDEX(SPLIT(B246,""::""), 1, 1)"),2.0)</f>
        <v>2</v>
      </c>
      <c r="D246" s="8">
        <f>IFERROR(__xludf.DUMMYFUNCTION("INDEX(SPLIT(B246,""::""), 1, 2)"),91.0)</f>
        <v>91</v>
      </c>
      <c r="E246" s="9" t="str">
        <f>IFERROR(__xludf.DUMMYFUNCTION("INDEX(SPLIT(SUBSTITUTE(A246, ""-"", ""::""),"",""), 1, 2)"),"2::66")</f>
        <v>2::66</v>
      </c>
      <c r="F246" s="8">
        <f>IFERROR(__xludf.DUMMYFUNCTION("INDEX(SPLIT(E246,""::""), 1, 1)"),2.0)</f>
        <v>2</v>
      </c>
      <c r="G246" s="8">
        <f>IFERROR(__xludf.DUMMYFUNCTION("INDEX(SPLIT(E246,""::""), 1, 2)"),66.0)</f>
        <v>66</v>
      </c>
      <c r="H246" s="8" t="b">
        <f t="shared" si="1"/>
        <v>1</v>
      </c>
      <c r="I246" s="8" t="b">
        <f t="shared" si="2"/>
        <v>0</v>
      </c>
      <c r="J246" s="8" t="b">
        <f t="shared" si="3"/>
        <v>1</v>
      </c>
      <c r="L246" s="8" t="b">
        <f t="shared" si="4"/>
        <v>1</v>
      </c>
    </row>
    <row r="247">
      <c r="A247" s="6" t="s">
        <v>257</v>
      </c>
      <c r="B247" s="7" t="str">
        <f>IFERROR(__xludf.DUMMYFUNCTION("INDEX(SPLIT(SUBSTITUTE(A247, ""-"", ""::""),"",""), 1, 1)"),"15::82")</f>
        <v>15::82</v>
      </c>
      <c r="C247" s="8">
        <f>IFERROR(__xludf.DUMMYFUNCTION("INDEX(SPLIT(B247,""::""), 1, 1)"),15.0)</f>
        <v>15</v>
      </c>
      <c r="D247" s="8">
        <f>IFERROR(__xludf.DUMMYFUNCTION("INDEX(SPLIT(B247,""::""), 1, 2)"),82.0)</f>
        <v>82</v>
      </c>
      <c r="E247" s="9" t="str">
        <f>IFERROR(__xludf.DUMMYFUNCTION("INDEX(SPLIT(SUBSTITUTE(A247, ""-"", ""::""),"",""), 1, 2)"),"14::15")</f>
        <v>14::15</v>
      </c>
      <c r="F247" s="8">
        <f>IFERROR(__xludf.DUMMYFUNCTION("INDEX(SPLIT(E247,""::""), 1, 1)"),14.0)</f>
        <v>14</v>
      </c>
      <c r="G247" s="8">
        <f>IFERROR(__xludf.DUMMYFUNCTION("INDEX(SPLIT(E247,""::""), 1, 2)"),15.0)</f>
        <v>15</v>
      </c>
      <c r="H247" s="8" t="b">
        <f t="shared" si="1"/>
        <v>0</v>
      </c>
      <c r="I247" s="8" t="b">
        <f t="shared" si="2"/>
        <v>0</v>
      </c>
      <c r="J247" s="8" t="b">
        <f t="shared" si="3"/>
        <v>0</v>
      </c>
      <c r="L247" s="8" t="b">
        <f t="shared" si="4"/>
        <v>1</v>
      </c>
    </row>
    <row r="248">
      <c r="A248" s="6" t="s">
        <v>258</v>
      </c>
      <c r="B248" s="7" t="str">
        <f>IFERROR(__xludf.DUMMYFUNCTION("INDEX(SPLIT(SUBSTITUTE(A248, ""-"", ""::""),"",""), 1, 1)"),"24::40")</f>
        <v>24::40</v>
      </c>
      <c r="C248" s="8">
        <f>IFERROR(__xludf.DUMMYFUNCTION("INDEX(SPLIT(B248,""::""), 1, 1)"),24.0)</f>
        <v>24</v>
      </c>
      <c r="D248" s="8">
        <f>IFERROR(__xludf.DUMMYFUNCTION("INDEX(SPLIT(B248,""::""), 1, 2)"),40.0)</f>
        <v>40</v>
      </c>
      <c r="E248" s="9" t="str">
        <f>IFERROR(__xludf.DUMMYFUNCTION("INDEX(SPLIT(SUBSTITUTE(A248, ""-"", ""::""),"",""), 1, 2)"),"24::80")</f>
        <v>24::80</v>
      </c>
      <c r="F248" s="8">
        <f>IFERROR(__xludf.DUMMYFUNCTION("INDEX(SPLIT(E248,""::""), 1, 1)"),24.0)</f>
        <v>24</v>
      </c>
      <c r="G248" s="8">
        <f>IFERROR(__xludf.DUMMYFUNCTION("INDEX(SPLIT(E248,""::""), 1, 2)"),80.0)</f>
        <v>80</v>
      </c>
      <c r="H248" s="8" t="b">
        <f t="shared" si="1"/>
        <v>0</v>
      </c>
      <c r="I248" s="8" t="b">
        <f t="shared" si="2"/>
        <v>1</v>
      </c>
      <c r="J248" s="8" t="b">
        <f t="shared" si="3"/>
        <v>1</v>
      </c>
      <c r="L248" s="8" t="b">
        <f t="shared" si="4"/>
        <v>1</v>
      </c>
    </row>
    <row r="249">
      <c r="A249" s="6" t="s">
        <v>259</v>
      </c>
      <c r="B249" s="7" t="str">
        <f>IFERROR(__xludf.DUMMYFUNCTION("INDEX(SPLIT(SUBSTITUTE(A249, ""-"", ""::""),"",""), 1, 1)"),"14::34")</f>
        <v>14::34</v>
      </c>
      <c r="C249" s="8">
        <f>IFERROR(__xludf.DUMMYFUNCTION("INDEX(SPLIT(B249,""::""), 1, 1)"),14.0)</f>
        <v>14</v>
      </c>
      <c r="D249" s="8">
        <f>IFERROR(__xludf.DUMMYFUNCTION("INDEX(SPLIT(B249,""::""), 1, 2)"),34.0)</f>
        <v>34</v>
      </c>
      <c r="E249" s="9" t="str">
        <f>IFERROR(__xludf.DUMMYFUNCTION("INDEX(SPLIT(SUBSTITUTE(A249, ""-"", ""::""),"",""), 1, 2)"),"13::34")</f>
        <v>13::34</v>
      </c>
      <c r="F249" s="8">
        <f>IFERROR(__xludf.DUMMYFUNCTION("INDEX(SPLIT(E249,""::""), 1, 1)"),13.0)</f>
        <v>13</v>
      </c>
      <c r="G249" s="8">
        <f>IFERROR(__xludf.DUMMYFUNCTION("INDEX(SPLIT(E249,""::""), 1, 2)"),34.0)</f>
        <v>34</v>
      </c>
      <c r="H249" s="8" t="b">
        <f t="shared" si="1"/>
        <v>0</v>
      </c>
      <c r="I249" s="8" t="b">
        <f t="shared" si="2"/>
        <v>1</v>
      </c>
      <c r="J249" s="8" t="b">
        <f t="shared" si="3"/>
        <v>1</v>
      </c>
      <c r="L249" s="8" t="b">
        <f t="shared" si="4"/>
        <v>1</v>
      </c>
    </row>
    <row r="250">
      <c r="A250" s="6" t="s">
        <v>260</v>
      </c>
      <c r="B250" s="7" t="str">
        <f>IFERROR(__xludf.DUMMYFUNCTION("INDEX(SPLIT(SUBSTITUTE(A250, ""-"", ""::""),"",""), 1, 1)"),"30::95")</f>
        <v>30::95</v>
      </c>
      <c r="C250" s="8">
        <f>IFERROR(__xludf.DUMMYFUNCTION("INDEX(SPLIT(B250,""::""), 1, 1)"),30.0)</f>
        <v>30</v>
      </c>
      <c r="D250" s="8">
        <f>IFERROR(__xludf.DUMMYFUNCTION("INDEX(SPLIT(B250,""::""), 1, 2)"),95.0)</f>
        <v>95</v>
      </c>
      <c r="E250" s="9" t="str">
        <f>IFERROR(__xludf.DUMMYFUNCTION("INDEX(SPLIT(SUBSTITUTE(A250, ""-"", ""::""),"",""), 1, 2)"),"21::94")</f>
        <v>21::94</v>
      </c>
      <c r="F250" s="8">
        <f>IFERROR(__xludf.DUMMYFUNCTION("INDEX(SPLIT(E250,""::""), 1, 1)"),21.0)</f>
        <v>21</v>
      </c>
      <c r="G250" s="8">
        <f>IFERROR(__xludf.DUMMYFUNCTION("INDEX(SPLIT(E250,""::""), 1, 2)"),94.0)</f>
        <v>94</v>
      </c>
      <c r="H250" s="8" t="b">
        <f t="shared" si="1"/>
        <v>0</v>
      </c>
      <c r="I250" s="8" t="b">
        <f t="shared" si="2"/>
        <v>0</v>
      </c>
      <c r="J250" s="8" t="b">
        <f t="shared" si="3"/>
        <v>0</v>
      </c>
      <c r="L250" s="8" t="b">
        <f t="shared" si="4"/>
        <v>1</v>
      </c>
    </row>
    <row r="251">
      <c r="A251" s="6" t="s">
        <v>261</v>
      </c>
      <c r="B251" s="7" t="str">
        <f>IFERROR(__xludf.DUMMYFUNCTION("INDEX(SPLIT(SUBSTITUTE(A251, ""-"", ""::""),"",""), 1, 1)"),"53::74")</f>
        <v>53::74</v>
      </c>
      <c r="C251" s="8">
        <f>IFERROR(__xludf.DUMMYFUNCTION("INDEX(SPLIT(B251,""::""), 1, 1)"),53.0)</f>
        <v>53</v>
      </c>
      <c r="D251" s="8">
        <f>IFERROR(__xludf.DUMMYFUNCTION("INDEX(SPLIT(B251,""::""), 1, 2)"),74.0)</f>
        <v>74</v>
      </c>
      <c r="E251" s="9" t="str">
        <f>IFERROR(__xludf.DUMMYFUNCTION("INDEX(SPLIT(SUBSTITUTE(A251, ""-"", ""::""),"",""), 1, 2)"),"53::73")</f>
        <v>53::73</v>
      </c>
      <c r="F251" s="8">
        <f>IFERROR(__xludf.DUMMYFUNCTION("INDEX(SPLIT(E251,""::""), 1, 1)"),53.0)</f>
        <v>53</v>
      </c>
      <c r="G251" s="8">
        <f>IFERROR(__xludf.DUMMYFUNCTION("INDEX(SPLIT(E251,""::""), 1, 2)"),73.0)</f>
        <v>73</v>
      </c>
      <c r="H251" s="8" t="b">
        <f t="shared" si="1"/>
        <v>1</v>
      </c>
      <c r="I251" s="8" t="b">
        <f t="shared" si="2"/>
        <v>0</v>
      </c>
      <c r="J251" s="8" t="b">
        <f t="shared" si="3"/>
        <v>1</v>
      </c>
      <c r="L251" s="8" t="b">
        <f t="shared" si="4"/>
        <v>1</v>
      </c>
    </row>
    <row r="252">
      <c r="A252" s="6" t="s">
        <v>262</v>
      </c>
      <c r="B252" s="7" t="str">
        <f>IFERROR(__xludf.DUMMYFUNCTION("INDEX(SPLIT(SUBSTITUTE(A252, ""-"", ""::""),"",""), 1, 1)"),"77::81")</f>
        <v>77::81</v>
      </c>
      <c r="C252" s="8">
        <f>IFERROR(__xludf.DUMMYFUNCTION("INDEX(SPLIT(B252,""::""), 1, 1)"),77.0)</f>
        <v>77</v>
      </c>
      <c r="D252" s="8">
        <f>IFERROR(__xludf.DUMMYFUNCTION("INDEX(SPLIT(B252,""::""), 1, 2)"),81.0)</f>
        <v>81</v>
      </c>
      <c r="E252" s="9" t="str">
        <f>IFERROR(__xludf.DUMMYFUNCTION("INDEX(SPLIT(SUBSTITUTE(A252, ""-"", ""::""),"",""), 1, 2)"),"79::98")</f>
        <v>79::98</v>
      </c>
      <c r="F252" s="8">
        <f>IFERROR(__xludf.DUMMYFUNCTION("INDEX(SPLIT(E252,""::""), 1, 1)"),79.0)</f>
        <v>79</v>
      </c>
      <c r="G252" s="8">
        <f>IFERROR(__xludf.DUMMYFUNCTION("INDEX(SPLIT(E252,""::""), 1, 2)"),98.0)</f>
        <v>98</v>
      </c>
      <c r="H252" s="8" t="b">
        <f t="shared" si="1"/>
        <v>0</v>
      </c>
      <c r="I252" s="8" t="b">
        <f t="shared" si="2"/>
        <v>0</v>
      </c>
      <c r="J252" s="8" t="b">
        <f t="shared" si="3"/>
        <v>0</v>
      </c>
      <c r="L252" s="8" t="b">
        <f t="shared" si="4"/>
        <v>1</v>
      </c>
    </row>
    <row r="253">
      <c r="A253" s="6" t="s">
        <v>263</v>
      </c>
      <c r="B253" s="7" t="str">
        <f>IFERROR(__xludf.DUMMYFUNCTION("INDEX(SPLIT(SUBSTITUTE(A253, ""-"", ""::""),"",""), 1, 1)"),"9::98")</f>
        <v>9::98</v>
      </c>
      <c r="C253" s="8">
        <f>IFERROR(__xludf.DUMMYFUNCTION("INDEX(SPLIT(B253,""::""), 1, 1)"),9.0)</f>
        <v>9</v>
      </c>
      <c r="D253" s="8">
        <f>IFERROR(__xludf.DUMMYFUNCTION("INDEX(SPLIT(B253,""::""), 1, 2)"),98.0)</f>
        <v>98</v>
      </c>
      <c r="E253" s="9" t="str">
        <f>IFERROR(__xludf.DUMMYFUNCTION("INDEX(SPLIT(SUBSTITUTE(A253, ""-"", ""::""),"",""), 1, 2)"),"6::6")</f>
        <v>6::6</v>
      </c>
      <c r="F253" s="8">
        <f>IFERROR(__xludf.DUMMYFUNCTION("INDEX(SPLIT(E253,""::""), 1, 1)"),6.0)</f>
        <v>6</v>
      </c>
      <c r="G253" s="8">
        <f>IFERROR(__xludf.DUMMYFUNCTION("INDEX(SPLIT(E253,""::""), 1, 2)"),6.0)</f>
        <v>6</v>
      </c>
      <c r="H253" s="8" t="b">
        <f t="shared" si="1"/>
        <v>0</v>
      </c>
      <c r="I253" s="8" t="b">
        <f t="shared" si="2"/>
        <v>0</v>
      </c>
      <c r="J253" s="8" t="b">
        <f t="shared" si="3"/>
        <v>0</v>
      </c>
      <c r="L253" s="8" t="b">
        <f t="shared" si="4"/>
        <v>0</v>
      </c>
    </row>
    <row r="254">
      <c r="A254" s="6" t="s">
        <v>264</v>
      </c>
      <c r="B254" s="7" t="str">
        <f>IFERROR(__xludf.DUMMYFUNCTION("INDEX(SPLIT(SUBSTITUTE(A254, ""-"", ""::""),"",""), 1, 1)"),"13::94")</f>
        <v>13::94</v>
      </c>
      <c r="C254" s="8">
        <f>IFERROR(__xludf.DUMMYFUNCTION("INDEX(SPLIT(B254,""::""), 1, 1)"),13.0)</f>
        <v>13</v>
      </c>
      <c r="D254" s="8">
        <f>IFERROR(__xludf.DUMMYFUNCTION("INDEX(SPLIT(B254,""::""), 1, 2)"),94.0)</f>
        <v>94</v>
      </c>
      <c r="E254" s="9" t="str">
        <f>IFERROR(__xludf.DUMMYFUNCTION("INDEX(SPLIT(SUBSTITUTE(A254, ""-"", ""::""),"",""), 1, 2)"),"14::95")</f>
        <v>14::95</v>
      </c>
      <c r="F254" s="8">
        <f>IFERROR(__xludf.DUMMYFUNCTION("INDEX(SPLIT(E254,""::""), 1, 1)"),14.0)</f>
        <v>14</v>
      </c>
      <c r="G254" s="8">
        <f>IFERROR(__xludf.DUMMYFUNCTION("INDEX(SPLIT(E254,""::""), 1, 2)"),95.0)</f>
        <v>95</v>
      </c>
      <c r="H254" s="8" t="b">
        <f t="shared" si="1"/>
        <v>0</v>
      </c>
      <c r="I254" s="8" t="b">
        <f t="shared" si="2"/>
        <v>0</v>
      </c>
      <c r="J254" s="8" t="b">
        <f t="shared" si="3"/>
        <v>0</v>
      </c>
      <c r="L254" s="8" t="b">
        <f t="shared" si="4"/>
        <v>1</v>
      </c>
    </row>
    <row r="255">
      <c r="A255" s="6" t="s">
        <v>265</v>
      </c>
      <c r="B255" s="7" t="str">
        <f>IFERROR(__xludf.DUMMYFUNCTION("INDEX(SPLIT(SUBSTITUTE(A255, ""-"", ""::""),"",""), 1, 1)"),"46::81")</f>
        <v>46::81</v>
      </c>
      <c r="C255" s="8">
        <f>IFERROR(__xludf.DUMMYFUNCTION("INDEX(SPLIT(B255,""::""), 1, 1)"),46.0)</f>
        <v>46</v>
      </c>
      <c r="D255" s="8">
        <f>IFERROR(__xludf.DUMMYFUNCTION("INDEX(SPLIT(B255,""::""), 1, 2)"),81.0)</f>
        <v>81</v>
      </c>
      <c r="E255" s="9" t="str">
        <f>IFERROR(__xludf.DUMMYFUNCTION("INDEX(SPLIT(SUBSTITUTE(A255, ""-"", ""::""),"",""), 1, 2)"),"23::80")</f>
        <v>23::80</v>
      </c>
      <c r="F255" s="8">
        <f>IFERROR(__xludf.DUMMYFUNCTION("INDEX(SPLIT(E255,""::""), 1, 1)"),23.0)</f>
        <v>23</v>
      </c>
      <c r="G255" s="8">
        <f>IFERROR(__xludf.DUMMYFUNCTION("INDEX(SPLIT(E255,""::""), 1, 2)"),80.0)</f>
        <v>80</v>
      </c>
      <c r="H255" s="8" t="b">
        <f t="shared" si="1"/>
        <v>0</v>
      </c>
      <c r="I255" s="8" t="b">
        <f t="shared" si="2"/>
        <v>0</v>
      </c>
      <c r="J255" s="8" t="b">
        <f t="shared" si="3"/>
        <v>0</v>
      </c>
      <c r="L255" s="8" t="b">
        <f t="shared" si="4"/>
        <v>1</v>
      </c>
    </row>
    <row r="256">
      <c r="A256" s="6" t="s">
        <v>266</v>
      </c>
      <c r="B256" s="7" t="str">
        <f>IFERROR(__xludf.DUMMYFUNCTION("INDEX(SPLIT(SUBSTITUTE(A256, ""-"", ""::""),"",""), 1, 1)"),"6::89")</f>
        <v>6::89</v>
      </c>
      <c r="C256" s="8">
        <f>IFERROR(__xludf.DUMMYFUNCTION("INDEX(SPLIT(B256,""::""), 1, 1)"),6.0)</f>
        <v>6</v>
      </c>
      <c r="D256" s="8">
        <f>IFERROR(__xludf.DUMMYFUNCTION("INDEX(SPLIT(B256,""::""), 1, 2)"),89.0)</f>
        <v>89</v>
      </c>
      <c r="E256" s="9" t="str">
        <f>IFERROR(__xludf.DUMMYFUNCTION("INDEX(SPLIT(SUBSTITUTE(A256, ""-"", ""::""),"",""), 1, 2)"),"14::90")</f>
        <v>14::90</v>
      </c>
      <c r="F256" s="8">
        <f>IFERROR(__xludf.DUMMYFUNCTION("INDEX(SPLIT(E256,""::""), 1, 1)"),14.0)</f>
        <v>14</v>
      </c>
      <c r="G256" s="8">
        <f>IFERROR(__xludf.DUMMYFUNCTION("INDEX(SPLIT(E256,""::""), 1, 2)"),90.0)</f>
        <v>90</v>
      </c>
      <c r="H256" s="8" t="b">
        <f t="shared" si="1"/>
        <v>0</v>
      </c>
      <c r="I256" s="8" t="b">
        <f t="shared" si="2"/>
        <v>0</v>
      </c>
      <c r="J256" s="8" t="b">
        <f t="shared" si="3"/>
        <v>0</v>
      </c>
      <c r="L256" s="8" t="b">
        <f t="shared" si="4"/>
        <v>1</v>
      </c>
    </row>
    <row r="257">
      <c r="A257" s="6" t="s">
        <v>267</v>
      </c>
      <c r="B257" s="7" t="str">
        <f>IFERROR(__xludf.DUMMYFUNCTION("INDEX(SPLIT(SUBSTITUTE(A257, ""-"", ""::""),"",""), 1, 1)"),"42::56")</f>
        <v>42::56</v>
      </c>
      <c r="C257" s="8">
        <f>IFERROR(__xludf.DUMMYFUNCTION("INDEX(SPLIT(B257,""::""), 1, 1)"),42.0)</f>
        <v>42</v>
      </c>
      <c r="D257" s="8">
        <f>IFERROR(__xludf.DUMMYFUNCTION("INDEX(SPLIT(B257,""::""), 1, 2)"),56.0)</f>
        <v>56</v>
      </c>
      <c r="E257" s="9" t="str">
        <f>IFERROR(__xludf.DUMMYFUNCTION("INDEX(SPLIT(SUBSTITUTE(A257, ""-"", ""::""),"",""), 1, 2)"),"43::51")</f>
        <v>43::51</v>
      </c>
      <c r="F257" s="8">
        <f>IFERROR(__xludf.DUMMYFUNCTION("INDEX(SPLIT(E257,""::""), 1, 1)"),43.0)</f>
        <v>43</v>
      </c>
      <c r="G257" s="8">
        <f>IFERROR(__xludf.DUMMYFUNCTION("INDEX(SPLIT(E257,""::""), 1, 2)"),51.0)</f>
        <v>51</v>
      </c>
      <c r="H257" s="8" t="b">
        <f t="shared" si="1"/>
        <v>1</v>
      </c>
      <c r="I257" s="8" t="b">
        <f t="shared" si="2"/>
        <v>0</v>
      </c>
      <c r="J257" s="8" t="b">
        <f t="shared" si="3"/>
        <v>1</v>
      </c>
      <c r="L257" s="8" t="b">
        <f t="shared" si="4"/>
        <v>1</v>
      </c>
    </row>
    <row r="258">
      <c r="A258" s="6" t="s">
        <v>268</v>
      </c>
      <c r="B258" s="7" t="str">
        <f>IFERROR(__xludf.DUMMYFUNCTION("INDEX(SPLIT(SUBSTITUTE(A258, ""-"", ""::""),"",""), 1, 1)"),"96::97")</f>
        <v>96::97</v>
      </c>
      <c r="C258" s="8">
        <f>IFERROR(__xludf.DUMMYFUNCTION("INDEX(SPLIT(B258,""::""), 1, 1)"),96.0)</f>
        <v>96</v>
      </c>
      <c r="D258" s="8">
        <f>IFERROR(__xludf.DUMMYFUNCTION("INDEX(SPLIT(B258,""::""), 1, 2)"),97.0)</f>
        <v>97</v>
      </c>
      <c r="E258" s="9" t="str">
        <f>IFERROR(__xludf.DUMMYFUNCTION("INDEX(SPLIT(SUBSTITUTE(A258, ""-"", ""::""),"",""), 1, 2)"),"4::96")</f>
        <v>4::96</v>
      </c>
      <c r="F258" s="8">
        <f>IFERROR(__xludf.DUMMYFUNCTION("INDEX(SPLIT(E258,""::""), 1, 1)"),4.0)</f>
        <v>4</v>
      </c>
      <c r="G258" s="8">
        <f>IFERROR(__xludf.DUMMYFUNCTION("INDEX(SPLIT(E258,""::""), 1, 2)"),96.0)</f>
        <v>96</v>
      </c>
      <c r="H258" s="8" t="b">
        <f t="shared" si="1"/>
        <v>0</v>
      </c>
      <c r="I258" s="8" t="b">
        <f t="shared" si="2"/>
        <v>0</v>
      </c>
      <c r="J258" s="8" t="b">
        <f t="shared" si="3"/>
        <v>0</v>
      </c>
      <c r="L258" s="8" t="b">
        <f t="shared" si="4"/>
        <v>1</v>
      </c>
    </row>
    <row r="259">
      <c r="A259" s="6" t="s">
        <v>269</v>
      </c>
      <c r="B259" s="7" t="str">
        <f>IFERROR(__xludf.DUMMYFUNCTION("INDEX(SPLIT(SUBSTITUTE(A259, ""-"", ""::""),"",""), 1, 1)"),"11::11")</f>
        <v>11::11</v>
      </c>
      <c r="C259" s="8">
        <f>IFERROR(__xludf.DUMMYFUNCTION("INDEX(SPLIT(B259,""::""), 1, 1)"),11.0)</f>
        <v>11</v>
      </c>
      <c r="D259" s="8">
        <f>IFERROR(__xludf.DUMMYFUNCTION("INDEX(SPLIT(B259,""::""), 1, 2)"),11.0)</f>
        <v>11</v>
      </c>
      <c r="E259" s="9" t="str">
        <f>IFERROR(__xludf.DUMMYFUNCTION("INDEX(SPLIT(SUBSTITUTE(A259, ""-"", ""::""),"",""), 1, 2)"),"12::26")</f>
        <v>12::26</v>
      </c>
      <c r="F259" s="8">
        <f>IFERROR(__xludf.DUMMYFUNCTION("INDEX(SPLIT(E259,""::""), 1, 1)"),12.0)</f>
        <v>12</v>
      </c>
      <c r="G259" s="8">
        <f>IFERROR(__xludf.DUMMYFUNCTION("INDEX(SPLIT(E259,""::""), 1, 2)"),26.0)</f>
        <v>26</v>
      </c>
      <c r="H259" s="8" t="b">
        <f t="shared" si="1"/>
        <v>0</v>
      </c>
      <c r="I259" s="8" t="b">
        <f t="shared" si="2"/>
        <v>0</v>
      </c>
      <c r="J259" s="8" t="b">
        <f t="shared" si="3"/>
        <v>0</v>
      </c>
      <c r="L259" s="8" t="b">
        <f t="shared" si="4"/>
        <v>0</v>
      </c>
    </row>
    <row r="260">
      <c r="A260" s="6" t="s">
        <v>270</v>
      </c>
      <c r="B260" s="7" t="str">
        <f>IFERROR(__xludf.DUMMYFUNCTION("INDEX(SPLIT(SUBSTITUTE(A260, ""-"", ""::""),"",""), 1, 1)"),"50::71")</f>
        <v>50::71</v>
      </c>
      <c r="C260" s="8">
        <f>IFERROR(__xludf.DUMMYFUNCTION("INDEX(SPLIT(B260,""::""), 1, 1)"),50.0)</f>
        <v>50</v>
      </c>
      <c r="D260" s="8">
        <f>IFERROR(__xludf.DUMMYFUNCTION("INDEX(SPLIT(B260,""::""), 1, 2)"),71.0)</f>
        <v>71</v>
      </c>
      <c r="E260" s="9" t="str">
        <f>IFERROR(__xludf.DUMMYFUNCTION("INDEX(SPLIT(SUBSTITUTE(A260, ""-"", ""::""),"",""), 1, 2)"),"50::72")</f>
        <v>50::72</v>
      </c>
      <c r="F260" s="8">
        <f>IFERROR(__xludf.DUMMYFUNCTION("INDEX(SPLIT(E260,""::""), 1, 1)"),50.0)</f>
        <v>50</v>
      </c>
      <c r="G260" s="8">
        <f>IFERROR(__xludf.DUMMYFUNCTION("INDEX(SPLIT(E260,""::""), 1, 2)"),72.0)</f>
        <v>72</v>
      </c>
      <c r="H260" s="8" t="b">
        <f t="shared" si="1"/>
        <v>0</v>
      </c>
      <c r="I260" s="8" t="b">
        <f t="shared" si="2"/>
        <v>1</v>
      </c>
      <c r="J260" s="8" t="b">
        <f t="shared" si="3"/>
        <v>1</v>
      </c>
      <c r="L260" s="8" t="b">
        <f t="shared" si="4"/>
        <v>1</v>
      </c>
    </row>
    <row r="261">
      <c r="A261" s="6" t="s">
        <v>271</v>
      </c>
      <c r="B261" s="7" t="str">
        <f>IFERROR(__xludf.DUMMYFUNCTION("INDEX(SPLIT(SUBSTITUTE(A261, ""-"", ""::""),"",""), 1, 1)"),"81::85")</f>
        <v>81::85</v>
      </c>
      <c r="C261" s="8">
        <f>IFERROR(__xludf.DUMMYFUNCTION("INDEX(SPLIT(B261,""::""), 1, 1)"),81.0)</f>
        <v>81</v>
      </c>
      <c r="D261" s="8">
        <f>IFERROR(__xludf.DUMMYFUNCTION("INDEX(SPLIT(B261,""::""), 1, 2)"),85.0)</f>
        <v>85</v>
      </c>
      <c r="E261" s="9" t="str">
        <f>IFERROR(__xludf.DUMMYFUNCTION("INDEX(SPLIT(SUBSTITUTE(A261, ""-"", ""::""),"",""), 1, 2)"),"27::82")</f>
        <v>27::82</v>
      </c>
      <c r="F261" s="8">
        <f>IFERROR(__xludf.DUMMYFUNCTION("INDEX(SPLIT(E261,""::""), 1, 1)"),27.0)</f>
        <v>27</v>
      </c>
      <c r="G261" s="8">
        <f>IFERROR(__xludf.DUMMYFUNCTION("INDEX(SPLIT(E261,""::""), 1, 2)"),82.0)</f>
        <v>82</v>
      </c>
      <c r="H261" s="8" t="b">
        <f t="shared" si="1"/>
        <v>0</v>
      </c>
      <c r="I261" s="8" t="b">
        <f t="shared" si="2"/>
        <v>0</v>
      </c>
      <c r="J261" s="8" t="b">
        <f t="shared" si="3"/>
        <v>0</v>
      </c>
      <c r="L261" s="8" t="b">
        <f t="shared" si="4"/>
        <v>1</v>
      </c>
    </row>
    <row r="262">
      <c r="A262" s="6" t="s">
        <v>272</v>
      </c>
      <c r="B262" s="7" t="str">
        <f>IFERROR(__xludf.DUMMYFUNCTION("INDEX(SPLIT(SUBSTITUTE(A262, ""-"", ""::""),"",""), 1, 1)"),"10::36")</f>
        <v>10::36</v>
      </c>
      <c r="C262" s="8">
        <f>IFERROR(__xludf.DUMMYFUNCTION("INDEX(SPLIT(B262,""::""), 1, 1)"),10.0)</f>
        <v>10</v>
      </c>
      <c r="D262" s="8">
        <f>IFERROR(__xludf.DUMMYFUNCTION("INDEX(SPLIT(B262,""::""), 1, 2)"),36.0)</f>
        <v>36</v>
      </c>
      <c r="E262" s="9" t="str">
        <f>IFERROR(__xludf.DUMMYFUNCTION("INDEX(SPLIT(SUBSTITUTE(A262, ""-"", ""::""),"",""), 1, 2)"),"11::11")</f>
        <v>11::11</v>
      </c>
      <c r="F262" s="8">
        <f>IFERROR(__xludf.DUMMYFUNCTION("INDEX(SPLIT(E262,""::""), 1, 1)"),11.0)</f>
        <v>11</v>
      </c>
      <c r="G262" s="8">
        <f>IFERROR(__xludf.DUMMYFUNCTION("INDEX(SPLIT(E262,""::""), 1, 2)"),11.0)</f>
        <v>11</v>
      </c>
      <c r="H262" s="8" t="b">
        <f t="shared" si="1"/>
        <v>1</v>
      </c>
      <c r="I262" s="8" t="b">
        <f t="shared" si="2"/>
        <v>0</v>
      </c>
      <c r="J262" s="8" t="b">
        <f t="shared" si="3"/>
        <v>1</v>
      </c>
      <c r="L262" s="8" t="b">
        <f t="shared" si="4"/>
        <v>1</v>
      </c>
    </row>
    <row r="263">
      <c r="A263" s="6" t="s">
        <v>273</v>
      </c>
      <c r="B263" s="7" t="str">
        <f>IFERROR(__xludf.DUMMYFUNCTION("INDEX(SPLIT(SUBSTITUTE(A263, ""-"", ""::""),"",""), 1, 1)"),"30::31")</f>
        <v>30::31</v>
      </c>
      <c r="C263" s="8">
        <f>IFERROR(__xludf.DUMMYFUNCTION("INDEX(SPLIT(B263,""::""), 1, 1)"),30.0)</f>
        <v>30</v>
      </c>
      <c r="D263" s="8">
        <f>IFERROR(__xludf.DUMMYFUNCTION("INDEX(SPLIT(B263,""::""), 1, 2)"),31.0)</f>
        <v>31</v>
      </c>
      <c r="E263" s="9" t="str">
        <f>IFERROR(__xludf.DUMMYFUNCTION("INDEX(SPLIT(SUBSTITUTE(A263, ""-"", ""::""),"",""), 1, 2)"),"30::75")</f>
        <v>30::75</v>
      </c>
      <c r="F263" s="8">
        <f>IFERROR(__xludf.DUMMYFUNCTION("INDEX(SPLIT(E263,""::""), 1, 1)"),30.0)</f>
        <v>30</v>
      </c>
      <c r="G263" s="8">
        <f>IFERROR(__xludf.DUMMYFUNCTION("INDEX(SPLIT(E263,""::""), 1, 2)"),75.0)</f>
        <v>75</v>
      </c>
      <c r="H263" s="8" t="b">
        <f t="shared" si="1"/>
        <v>0</v>
      </c>
      <c r="I263" s="8" t="b">
        <f t="shared" si="2"/>
        <v>1</v>
      </c>
      <c r="J263" s="8" t="b">
        <f t="shared" si="3"/>
        <v>1</v>
      </c>
      <c r="L263" s="8" t="b">
        <f t="shared" si="4"/>
        <v>1</v>
      </c>
    </row>
    <row r="264">
      <c r="A264" s="6" t="s">
        <v>274</v>
      </c>
      <c r="B264" s="7" t="str">
        <f>IFERROR(__xludf.DUMMYFUNCTION("INDEX(SPLIT(SUBSTITUTE(A264, ""-"", ""::""),"",""), 1, 1)"),"34::39")</f>
        <v>34::39</v>
      </c>
      <c r="C264" s="8">
        <f>IFERROR(__xludf.DUMMYFUNCTION("INDEX(SPLIT(B264,""::""), 1, 1)"),34.0)</f>
        <v>34</v>
      </c>
      <c r="D264" s="8">
        <f>IFERROR(__xludf.DUMMYFUNCTION("INDEX(SPLIT(B264,""::""), 1, 2)"),39.0)</f>
        <v>39</v>
      </c>
      <c r="E264" s="9" t="str">
        <f>IFERROR(__xludf.DUMMYFUNCTION("INDEX(SPLIT(SUBSTITUTE(A264, ""-"", ""::""),"",""), 1, 2)"),"34::88")</f>
        <v>34::88</v>
      </c>
      <c r="F264" s="8">
        <f>IFERROR(__xludf.DUMMYFUNCTION("INDEX(SPLIT(E264,""::""), 1, 1)"),34.0)</f>
        <v>34</v>
      </c>
      <c r="G264" s="8">
        <f>IFERROR(__xludf.DUMMYFUNCTION("INDEX(SPLIT(E264,""::""), 1, 2)"),88.0)</f>
        <v>88</v>
      </c>
      <c r="H264" s="8" t="b">
        <f t="shared" si="1"/>
        <v>0</v>
      </c>
      <c r="I264" s="8" t="b">
        <f t="shared" si="2"/>
        <v>1</v>
      </c>
      <c r="J264" s="8" t="b">
        <f t="shared" si="3"/>
        <v>1</v>
      </c>
      <c r="L264" s="8" t="b">
        <f t="shared" si="4"/>
        <v>1</v>
      </c>
    </row>
    <row r="265">
      <c r="A265" s="6" t="s">
        <v>275</v>
      </c>
      <c r="B265" s="7" t="str">
        <f>IFERROR(__xludf.DUMMYFUNCTION("INDEX(SPLIT(SUBSTITUTE(A265, ""-"", ""::""),"",""), 1, 1)"),"30::65")</f>
        <v>30::65</v>
      </c>
      <c r="C265" s="8">
        <f>IFERROR(__xludf.DUMMYFUNCTION("INDEX(SPLIT(B265,""::""), 1, 1)"),30.0)</f>
        <v>30</v>
      </c>
      <c r="D265" s="8">
        <f>IFERROR(__xludf.DUMMYFUNCTION("INDEX(SPLIT(B265,""::""), 1, 2)"),65.0)</f>
        <v>65</v>
      </c>
      <c r="E265" s="9" t="str">
        <f>IFERROR(__xludf.DUMMYFUNCTION("INDEX(SPLIT(SUBSTITUTE(A265, ""-"", ""::""),"",""), 1, 2)"),"30::64")</f>
        <v>30::64</v>
      </c>
      <c r="F265" s="8">
        <f>IFERROR(__xludf.DUMMYFUNCTION("INDEX(SPLIT(E265,""::""), 1, 1)"),30.0)</f>
        <v>30</v>
      </c>
      <c r="G265" s="8">
        <f>IFERROR(__xludf.DUMMYFUNCTION("INDEX(SPLIT(E265,""::""), 1, 2)"),64.0)</f>
        <v>64</v>
      </c>
      <c r="H265" s="8" t="b">
        <f t="shared" si="1"/>
        <v>1</v>
      </c>
      <c r="I265" s="8" t="b">
        <f t="shared" si="2"/>
        <v>0</v>
      </c>
      <c r="J265" s="8" t="b">
        <f t="shared" si="3"/>
        <v>1</v>
      </c>
      <c r="L265" s="8" t="b">
        <f t="shared" si="4"/>
        <v>1</v>
      </c>
    </row>
    <row r="266">
      <c r="A266" s="6" t="s">
        <v>276</v>
      </c>
      <c r="B266" s="7" t="str">
        <f>IFERROR(__xludf.DUMMYFUNCTION("INDEX(SPLIT(SUBSTITUTE(A266, ""-"", ""::""),"",""), 1, 1)"),"1::98")</f>
        <v>1::98</v>
      </c>
      <c r="C266" s="8">
        <f>IFERROR(__xludf.DUMMYFUNCTION("INDEX(SPLIT(B266,""::""), 1, 1)"),1.0)</f>
        <v>1</v>
      </c>
      <c r="D266" s="8">
        <f>IFERROR(__xludf.DUMMYFUNCTION("INDEX(SPLIT(B266,""::""), 1, 2)"),98.0)</f>
        <v>98</v>
      </c>
      <c r="E266" s="9" t="str">
        <f>IFERROR(__xludf.DUMMYFUNCTION("INDEX(SPLIT(SUBSTITUTE(A266, ""-"", ""::""),"",""), 1, 2)"),"1::36")</f>
        <v>1::36</v>
      </c>
      <c r="F266" s="8">
        <f>IFERROR(__xludf.DUMMYFUNCTION("INDEX(SPLIT(E266,""::""), 1, 1)"),1.0)</f>
        <v>1</v>
      </c>
      <c r="G266" s="8">
        <f>IFERROR(__xludf.DUMMYFUNCTION("INDEX(SPLIT(E266,""::""), 1, 2)"),36.0)</f>
        <v>36</v>
      </c>
      <c r="H266" s="8" t="b">
        <f t="shared" si="1"/>
        <v>1</v>
      </c>
      <c r="I266" s="8" t="b">
        <f t="shared" si="2"/>
        <v>0</v>
      </c>
      <c r="J266" s="8" t="b">
        <f t="shared" si="3"/>
        <v>1</v>
      </c>
      <c r="L266" s="8" t="b">
        <f t="shared" si="4"/>
        <v>1</v>
      </c>
    </row>
    <row r="267">
      <c r="A267" s="6" t="s">
        <v>277</v>
      </c>
      <c r="B267" s="7" t="str">
        <f>IFERROR(__xludf.DUMMYFUNCTION("INDEX(SPLIT(SUBSTITUTE(A267, ""-"", ""::""),"",""), 1, 1)"),"67::73")</f>
        <v>67::73</v>
      </c>
      <c r="C267" s="8">
        <f>IFERROR(__xludf.DUMMYFUNCTION("INDEX(SPLIT(B267,""::""), 1, 1)"),67.0)</f>
        <v>67</v>
      </c>
      <c r="D267" s="8">
        <f>IFERROR(__xludf.DUMMYFUNCTION("INDEX(SPLIT(B267,""::""), 1, 2)"),73.0)</f>
        <v>73</v>
      </c>
      <c r="E267" s="9" t="str">
        <f>IFERROR(__xludf.DUMMYFUNCTION("INDEX(SPLIT(SUBSTITUTE(A267, ""-"", ""::""),"",""), 1, 2)"),"63::67")</f>
        <v>63::67</v>
      </c>
      <c r="F267" s="8">
        <f>IFERROR(__xludf.DUMMYFUNCTION("INDEX(SPLIT(E267,""::""), 1, 1)"),63.0)</f>
        <v>63</v>
      </c>
      <c r="G267" s="8">
        <f>IFERROR(__xludf.DUMMYFUNCTION("INDEX(SPLIT(E267,""::""), 1, 2)"),67.0)</f>
        <v>67</v>
      </c>
      <c r="H267" s="8" t="b">
        <f t="shared" si="1"/>
        <v>0</v>
      </c>
      <c r="I267" s="8" t="b">
        <f t="shared" si="2"/>
        <v>0</v>
      </c>
      <c r="J267" s="8" t="b">
        <f t="shared" si="3"/>
        <v>0</v>
      </c>
      <c r="L267" s="8" t="b">
        <f t="shared" si="4"/>
        <v>1</v>
      </c>
    </row>
    <row r="268">
      <c r="A268" s="6" t="s">
        <v>278</v>
      </c>
      <c r="B268" s="7" t="str">
        <f>IFERROR(__xludf.DUMMYFUNCTION("INDEX(SPLIT(SUBSTITUTE(A268, ""-"", ""::""),"",""), 1, 1)"),"8::94")</f>
        <v>8::94</v>
      </c>
      <c r="C268" s="8">
        <f>IFERROR(__xludf.DUMMYFUNCTION("INDEX(SPLIT(B268,""::""), 1, 1)"),8.0)</f>
        <v>8</v>
      </c>
      <c r="D268" s="8">
        <f>IFERROR(__xludf.DUMMYFUNCTION("INDEX(SPLIT(B268,""::""), 1, 2)"),94.0)</f>
        <v>94</v>
      </c>
      <c r="E268" s="9" t="str">
        <f>IFERROR(__xludf.DUMMYFUNCTION("INDEX(SPLIT(SUBSTITUTE(A268, ""-"", ""::""),"",""), 1, 2)"),"7::99")</f>
        <v>7::99</v>
      </c>
      <c r="F268" s="8">
        <f>IFERROR(__xludf.DUMMYFUNCTION("INDEX(SPLIT(E268,""::""), 1, 1)"),7.0)</f>
        <v>7</v>
      </c>
      <c r="G268" s="8">
        <f>IFERROR(__xludf.DUMMYFUNCTION("INDEX(SPLIT(E268,""::""), 1, 2)"),99.0)</f>
        <v>99</v>
      </c>
      <c r="H268" s="8" t="b">
        <f t="shared" si="1"/>
        <v>0</v>
      </c>
      <c r="I268" s="8" t="b">
        <f t="shared" si="2"/>
        <v>1</v>
      </c>
      <c r="J268" s="8" t="b">
        <f t="shared" si="3"/>
        <v>1</v>
      </c>
      <c r="L268" s="8" t="b">
        <f t="shared" si="4"/>
        <v>1</v>
      </c>
    </row>
    <row r="269">
      <c r="A269" s="6" t="s">
        <v>279</v>
      </c>
      <c r="B269" s="7" t="str">
        <f>IFERROR(__xludf.DUMMYFUNCTION("INDEX(SPLIT(SUBSTITUTE(A269, ""-"", ""::""),"",""), 1, 1)"),"64::65")</f>
        <v>64::65</v>
      </c>
      <c r="C269" s="8">
        <f>IFERROR(__xludf.DUMMYFUNCTION("INDEX(SPLIT(B269,""::""), 1, 1)"),64.0)</f>
        <v>64</v>
      </c>
      <c r="D269" s="8">
        <f>IFERROR(__xludf.DUMMYFUNCTION("INDEX(SPLIT(B269,""::""), 1, 2)"),65.0)</f>
        <v>65</v>
      </c>
      <c r="E269" s="9" t="str">
        <f>IFERROR(__xludf.DUMMYFUNCTION("INDEX(SPLIT(SUBSTITUTE(A269, ""-"", ""::""),"",""), 1, 2)"),"64::81")</f>
        <v>64::81</v>
      </c>
      <c r="F269" s="8">
        <f>IFERROR(__xludf.DUMMYFUNCTION("INDEX(SPLIT(E269,""::""), 1, 1)"),64.0)</f>
        <v>64</v>
      </c>
      <c r="G269" s="8">
        <f>IFERROR(__xludf.DUMMYFUNCTION("INDEX(SPLIT(E269,""::""), 1, 2)"),81.0)</f>
        <v>81</v>
      </c>
      <c r="H269" s="8" t="b">
        <f t="shared" si="1"/>
        <v>0</v>
      </c>
      <c r="I269" s="8" t="b">
        <f t="shared" si="2"/>
        <v>1</v>
      </c>
      <c r="J269" s="8" t="b">
        <f t="shared" si="3"/>
        <v>1</v>
      </c>
      <c r="L269" s="8" t="b">
        <f t="shared" si="4"/>
        <v>1</v>
      </c>
    </row>
    <row r="270">
      <c r="A270" s="6" t="s">
        <v>280</v>
      </c>
      <c r="B270" s="7" t="str">
        <f>IFERROR(__xludf.DUMMYFUNCTION("INDEX(SPLIT(SUBSTITUTE(A270, ""-"", ""::""),"",""), 1, 1)"),"64::94")</f>
        <v>64::94</v>
      </c>
      <c r="C270" s="8">
        <f>IFERROR(__xludf.DUMMYFUNCTION("INDEX(SPLIT(B270,""::""), 1, 1)"),64.0)</f>
        <v>64</v>
      </c>
      <c r="D270" s="8">
        <f>IFERROR(__xludf.DUMMYFUNCTION("INDEX(SPLIT(B270,""::""), 1, 2)"),94.0)</f>
        <v>94</v>
      </c>
      <c r="E270" s="9" t="str">
        <f>IFERROR(__xludf.DUMMYFUNCTION("INDEX(SPLIT(SUBSTITUTE(A270, ""-"", ""::""),"",""), 1, 2)"),"41::94")</f>
        <v>41::94</v>
      </c>
      <c r="F270" s="8">
        <f>IFERROR(__xludf.DUMMYFUNCTION("INDEX(SPLIT(E270,""::""), 1, 1)"),41.0)</f>
        <v>41</v>
      </c>
      <c r="G270" s="8">
        <f>IFERROR(__xludf.DUMMYFUNCTION("INDEX(SPLIT(E270,""::""), 1, 2)"),94.0)</f>
        <v>94</v>
      </c>
      <c r="H270" s="8" t="b">
        <f t="shared" si="1"/>
        <v>0</v>
      </c>
      <c r="I270" s="8" t="b">
        <f t="shared" si="2"/>
        <v>1</v>
      </c>
      <c r="J270" s="8" t="b">
        <f t="shared" si="3"/>
        <v>1</v>
      </c>
      <c r="L270" s="8" t="b">
        <f t="shared" si="4"/>
        <v>1</v>
      </c>
    </row>
    <row r="271">
      <c r="A271" s="6" t="s">
        <v>281</v>
      </c>
      <c r="B271" s="7" t="str">
        <f>IFERROR(__xludf.DUMMYFUNCTION("INDEX(SPLIT(SUBSTITUTE(A271, ""-"", ""::""),"",""), 1, 1)"),"8::53")</f>
        <v>8::53</v>
      </c>
      <c r="C271" s="8">
        <f>IFERROR(__xludf.DUMMYFUNCTION("INDEX(SPLIT(B271,""::""), 1, 1)"),8.0)</f>
        <v>8</v>
      </c>
      <c r="D271" s="8">
        <f>IFERROR(__xludf.DUMMYFUNCTION("INDEX(SPLIT(B271,""::""), 1, 2)"),53.0)</f>
        <v>53</v>
      </c>
      <c r="E271" s="9" t="str">
        <f>IFERROR(__xludf.DUMMYFUNCTION("INDEX(SPLIT(SUBSTITUTE(A271, ""-"", ""::""),"",""), 1, 2)"),"7::8")</f>
        <v>7::8</v>
      </c>
      <c r="F271" s="8">
        <f>IFERROR(__xludf.DUMMYFUNCTION("INDEX(SPLIT(E271,""::""), 1, 1)"),7.0)</f>
        <v>7</v>
      </c>
      <c r="G271" s="8">
        <f>IFERROR(__xludf.DUMMYFUNCTION("INDEX(SPLIT(E271,""::""), 1, 2)"),8.0)</f>
        <v>8</v>
      </c>
      <c r="H271" s="8" t="b">
        <f t="shared" si="1"/>
        <v>0</v>
      </c>
      <c r="I271" s="8" t="b">
        <f t="shared" si="2"/>
        <v>0</v>
      </c>
      <c r="J271" s="8" t="b">
        <f t="shared" si="3"/>
        <v>0</v>
      </c>
      <c r="L271" s="8" t="b">
        <f t="shared" si="4"/>
        <v>1</v>
      </c>
    </row>
    <row r="272">
      <c r="A272" s="6" t="s">
        <v>282</v>
      </c>
      <c r="B272" s="7" t="str">
        <f>IFERROR(__xludf.DUMMYFUNCTION("INDEX(SPLIT(SUBSTITUTE(A272, ""-"", ""::""),"",""), 1, 1)"),"17::91")</f>
        <v>17::91</v>
      </c>
      <c r="C272" s="8">
        <f>IFERROR(__xludf.DUMMYFUNCTION("INDEX(SPLIT(B272,""::""), 1, 1)"),17.0)</f>
        <v>17</v>
      </c>
      <c r="D272" s="8">
        <f>IFERROR(__xludf.DUMMYFUNCTION("INDEX(SPLIT(B272,""::""), 1, 2)"),91.0)</f>
        <v>91</v>
      </c>
      <c r="E272" s="9" t="str">
        <f>IFERROR(__xludf.DUMMYFUNCTION("INDEX(SPLIT(SUBSTITUTE(A272, ""-"", ""::""),"",""), 1, 2)"),"18::92")</f>
        <v>18::92</v>
      </c>
      <c r="F272" s="8">
        <f>IFERROR(__xludf.DUMMYFUNCTION("INDEX(SPLIT(E272,""::""), 1, 1)"),18.0)</f>
        <v>18</v>
      </c>
      <c r="G272" s="8">
        <f>IFERROR(__xludf.DUMMYFUNCTION("INDEX(SPLIT(E272,""::""), 1, 2)"),92.0)</f>
        <v>92</v>
      </c>
      <c r="H272" s="8" t="b">
        <f t="shared" si="1"/>
        <v>0</v>
      </c>
      <c r="I272" s="8" t="b">
        <f t="shared" si="2"/>
        <v>0</v>
      </c>
      <c r="J272" s="8" t="b">
        <f t="shared" si="3"/>
        <v>0</v>
      </c>
      <c r="L272" s="8" t="b">
        <f t="shared" si="4"/>
        <v>1</v>
      </c>
    </row>
    <row r="273">
      <c r="A273" s="6" t="s">
        <v>283</v>
      </c>
      <c r="B273" s="7" t="str">
        <f>IFERROR(__xludf.DUMMYFUNCTION("INDEX(SPLIT(SUBSTITUTE(A273, ""-"", ""::""),"",""), 1, 1)"),"30::80")</f>
        <v>30::80</v>
      </c>
      <c r="C273" s="8">
        <f>IFERROR(__xludf.DUMMYFUNCTION("INDEX(SPLIT(B273,""::""), 1, 1)"),30.0)</f>
        <v>30</v>
      </c>
      <c r="D273" s="8">
        <f>IFERROR(__xludf.DUMMYFUNCTION("INDEX(SPLIT(B273,""::""), 1, 2)"),80.0)</f>
        <v>80</v>
      </c>
      <c r="E273" s="9" t="str">
        <f>IFERROR(__xludf.DUMMYFUNCTION("INDEX(SPLIT(SUBSTITUTE(A273, ""-"", ""::""),"",""), 1, 2)"),"31::81")</f>
        <v>31::81</v>
      </c>
      <c r="F273" s="8">
        <f>IFERROR(__xludf.DUMMYFUNCTION("INDEX(SPLIT(E273,""::""), 1, 1)"),31.0)</f>
        <v>31</v>
      </c>
      <c r="G273" s="8">
        <f>IFERROR(__xludf.DUMMYFUNCTION("INDEX(SPLIT(E273,""::""), 1, 2)"),81.0)</f>
        <v>81</v>
      </c>
      <c r="H273" s="8" t="b">
        <f t="shared" si="1"/>
        <v>0</v>
      </c>
      <c r="I273" s="8" t="b">
        <f t="shared" si="2"/>
        <v>0</v>
      </c>
      <c r="J273" s="8" t="b">
        <f t="shared" si="3"/>
        <v>0</v>
      </c>
      <c r="L273" s="8" t="b">
        <f t="shared" si="4"/>
        <v>1</v>
      </c>
    </row>
    <row r="274">
      <c r="A274" s="6" t="s">
        <v>284</v>
      </c>
      <c r="B274" s="7" t="str">
        <f>IFERROR(__xludf.DUMMYFUNCTION("INDEX(SPLIT(SUBSTITUTE(A274, ""-"", ""::""),"",""), 1, 1)"),"4::72")</f>
        <v>4::72</v>
      </c>
      <c r="C274" s="8">
        <f>IFERROR(__xludf.DUMMYFUNCTION("INDEX(SPLIT(B274,""::""), 1, 1)"),4.0)</f>
        <v>4</v>
      </c>
      <c r="D274" s="8">
        <f>IFERROR(__xludf.DUMMYFUNCTION("INDEX(SPLIT(B274,""::""), 1, 2)"),72.0)</f>
        <v>72</v>
      </c>
      <c r="E274" s="9" t="str">
        <f>IFERROR(__xludf.DUMMYFUNCTION("INDEX(SPLIT(SUBSTITUTE(A274, ""-"", ""::""),"",""), 1, 2)"),"5::71")</f>
        <v>5::71</v>
      </c>
      <c r="F274" s="8">
        <f>IFERROR(__xludf.DUMMYFUNCTION("INDEX(SPLIT(E274,""::""), 1, 1)"),5.0)</f>
        <v>5</v>
      </c>
      <c r="G274" s="8">
        <f>IFERROR(__xludf.DUMMYFUNCTION("INDEX(SPLIT(E274,""::""), 1, 2)"),71.0)</f>
        <v>71</v>
      </c>
      <c r="H274" s="8" t="b">
        <f t="shared" si="1"/>
        <v>1</v>
      </c>
      <c r="I274" s="8" t="b">
        <f t="shared" si="2"/>
        <v>0</v>
      </c>
      <c r="J274" s="8" t="b">
        <f t="shared" si="3"/>
        <v>1</v>
      </c>
      <c r="L274" s="8" t="b">
        <f t="shared" si="4"/>
        <v>1</v>
      </c>
    </row>
    <row r="275">
      <c r="A275" s="6" t="s">
        <v>285</v>
      </c>
      <c r="B275" s="7" t="str">
        <f>IFERROR(__xludf.DUMMYFUNCTION("INDEX(SPLIT(SUBSTITUTE(A275, ""-"", ""::""),"",""), 1, 1)"),"5::81")</f>
        <v>5::81</v>
      </c>
      <c r="C275" s="8">
        <f>IFERROR(__xludf.DUMMYFUNCTION("INDEX(SPLIT(B275,""::""), 1, 1)"),5.0)</f>
        <v>5</v>
      </c>
      <c r="D275" s="8">
        <f>IFERROR(__xludf.DUMMYFUNCTION("INDEX(SPLIT(B275,""::""), 1, 2)"),81.0)</f>
        <v>81</v>
      </c>
      <c r="E275" s="9" t="str">
        <f>IFERROR(__xludf.DUMMYFUNCTION("INDEX(SPLIT(SUBSTITUTE(A275, ""-"", ""::""),"",""), 1, 2)"),"80::82")</f>
        <v>80::82</v>
      </c>
      <c r="F275" s="8">
        <f>IFERROR(__xludf.DUMMYFUNCTION("INDEX(SPLIT(E275,""::""), 1, 1)"),80.0)</f>
        <v>80</v>
      </c>
      <c r="G275" s="8">
        <f>IFERROR(__xludf.DUMMYFUNCTION("INDEX(SPLIT(E275,""::""), 1, 2)"),82.0)</f>
        <v>82</v>
      </c>
      <c r="H275" s="8" t="b">
        <f t="shared" si="1"/>
        <v>0</v>
      </c>
      <c r="I275" s="8" t="b">
        <f t="shared" si="2"/>
        <v>0</v>
      </c>
      <c r="J275" s="8" t="b">
        <f t="shared" si="3"/>
        <v>0</v>
      </c>
      <c r="L275" s="8" t="b">
        <f t="shared" si="4"/>
        <v>1</v>
      </c>
    </row>
    <row r="276">
      <c r="A276" s="6" t="s">
        <v>286</v>
      </c>
      <c r="B276" s="7" t="str">
        <f>IFERROR(__xludf.DUMMYFUNCTION("INDEX(SPLIT(SUBSTITUTE(A276, ""-"", ""::""),"",""), 1, 1)"),"1::7")</f>
        <v>1::7</v>
      </c>
      <c r="C276" s="8">
        <f>IFERROR(__xludf.DUMMYFUNCTION("INDEX(SPLIT(B276,""::""), 1, 1)"),1.0)</f>
        <v>1</v>
      </c>
      <c r="D276" s="8">
        <f>IFERROR(__xludf.DUMMYFUNCTION("INDEX(SPLIT(B276,""::""), 1, 2)"),7.0)</f>
        <v>7</v>
      </c>
      <c r="E276" s="9" t="str">
        <f>IFERROR(__xludf.DUMMYFUNCTION("INDEX(SPLIT(SUBSTITUTE(A276, ""-"", ""::""),"",""), 1, 2)"),"6::82")</f>
        <v>6::82</v>
      </c>
      <c r="F276" s="8">
        <f>IFERROR(__xludf.DUMMYFUNCTION("INDEX(SPLIT(E276,""::""), 1, 1)"),6.0)</f>
        <v>6</v>
      </c>
      <c r="G276" s="8">
        <f>IFERROR(__xludf.DUMMYFUNCTION("INDEX(SPLIT(E276,""::""), 1, 2)"),82.0)</f>
        <v>82</v>
      </c>
      <c r="H276" s="8" t="b">
        <f t="shared" si="1"/>
        <v>0</v>
      </c>
      <c r="I276" s="8" t="b">
        <f t="shared" si="2"/>
        <v>0</v>
      </c>
      <c r="J276" s="8" t="b">
        <f t="shared" si="3"/>
        <v>0</v>
      </c>
      <c r="L276" s="8" t="b">
        <f t="shared" si="4"/>
        <v>1</v>
      </c>
    </row>
    <row r="277">
      <c r="A277" s="6" t="s">
        <v>287</v>
      </c>
      <c r="B277" s="7" t="str">
        <f>IFERROR(__xludf.DUMMYFUNCTION("INDEX(SPLIT(SUBSTITUTE(A277, ""-"", ""::""),"",""), 1, 1)"),"72::73")</f>
        <v>72::73</v>
      </c>
      <c r="C277" s="8">
        <f>IFERROR(__xludf.DUMMYFUNCTION("INDEX(SPLIT(B277,""::""), 1, 1)"),72.0)</f>
        <v>72</v>
      </c>
      <c r="D277" s="8">
        <f>IFERROR(__xludf.DUMMYFUNCTION("INDEX(SPLIT(B277,""::""), 1, 2)"),73.0)</f>
        <v>73</v>
      </c>
      <c r="E277" s="9" t="str">
        <f>IFERROR(__xludf.DUMMYFUNCTION("INDEX(SPLIT(SUBSTITUTE(A277, ""-"", ""::""),"",""), 1, 2)"),"29::73")</f>
        <v>29::73</v>
      </c>
      <c r="F277" s="8">
        <f>IFERROR(__xludf.DUMMYFUNCTION("INDEX(SPLIT(E277,""::""), 1, 1)"),29.0)</f>
        <v>29</v>
      </c>
      <c r="G277" s="8">
        <f>IFERROR(__xludf.DUMMYFUNCTION("INDEX(SPLIT(E277,""::""), 1, 2)"),73.0)</f>
        <v>73</v>
      </c>
      <c r="H277" s="8" t="b">
        <f t="shared" si="1"/>
        <v>0</v>
      </c>
      <c r="I277" s="8" t="b">
        <f t="shared" si="2"/>
        <v>1</v>
      </c>
      <c r="J277" s="8" t="b">
        <f t="shared" si="3"/>
        <v>1</v>
      </c>
      <c r="L277" s="8" t="b">
        <f t="shared" si="4"/>
        <v>1</v>
      </c>
    </row>
    <row r="278">
      <c r="A278" s="6" t="s">
        <v>288</v>
      </c>
      <c r="B278" s="7" t="str">
        <f>IFERROR(__xludf.DUMMYFUNCTION("INDEX(SPLIT(SUBSTITUTE(A278, ""-"", ""::""),"",""), 1, 1)"),"7::73")</f>
        <v>7::73</v>
      </c>
      <c r="C278" s="8">
        <f>IFERROR(__xludf.DUMMYFUNCTION("INDEX(SPLIT(B278,""::""), 1, 1)"),7.0)</f>
        <v>7</v>
      </c>
      <c r="D278" s="8">
        <f>IFERROR(__xludf.DUMMYFUNCTION("INDEX(SPLIT(B278,""::""), 1, 2)"),73.0)</f>
        <v>73</v>
      </c>
      <c r="E278" s="9" t="str">
        <f>IFERROR(__xludf.DUMMYFUNCTION("INDEX(SPLIT(SUBSTITUTE(A278, ""-"", ""::""),"",""), 1, 2)"),"4::4")</f>
        <v>4::4</v>
      </c>
      <c r="F278" s="8">
        <f>IFERROR(__xludf.DUMMYFUNCTION("INDEX(SPLIT(E278,""::""), 1, 1)"),4.0)</f>
        <v>4</v>
      </c>
      <c r="G278" s="8">
        <f>IFERROR(__xludf.DUMMYFUNCTION("INDEX(SPLIT(E278,""::""), 1, 2)"),4.0)</f>
        <v>4</v>
      </c>
      <c r="H278" s="8" t="b">
        <f t="shared" si="1"/>
        <v>0</v>
      </c>
      <c r="I278" s="8" t="b">
        <f t="shared" si="2"/>
        <v>0</v>
      </c>
      <c r="J278" s="8" t="b">
        <f t="shared" si="3"/>
        <v>0</v>
      </c>
      <c r="L278" s="8" t="b">
        <f t="shared" si="4"/>
        <v>0</v>
      </c>
    </row>
    <row r="279">
      <c r="A279" s="6" t="s">
        <v>289</v>
      </c>
      <c r="B279" s="7" t="str">
        <f>IFERROR(__xludf.DUMMYFUNCTION("INDEX(SPLIT(SUBSTITUTE(A279, ""-"", ""::""),"",""), 1, 1)"),"4::6")</f>
        <v>4::6</v>
      </c>
      <c r="C279" s="8">
        <f>IFERROR(__xludf.DUMMYFUNCTION("INDEX(SPLIT(B279,""::""), 1, 1)"),4.0)</f>
        <v>4</v>
      </c>
      <c r="D279" s="8">
        <f>IFERROR(__xludf.DUMMYFUNCTION("INDEX(SPLIT(B279,""::""), 1, 2)"),6.0)</f>
        <v>6</v>
      </c>
      <c r="E279" s="9" t="str">
        <f>IFERROR(__xludf.DUMMYFUNCTION("INDEX(SPLIT(SUBSTITUTE(A279, ""-"", ""::""),"",""), 1, 2)"),"5::95")</f>
        <v>5::95</v>
      </c>
      <c r="F279" s="8">
        <f>IFERROR(__xludf.DUMMYFUNCTION("INDEX(SPLIT(E279,""::""), 1, 1)"),5.0)</f>
        <v>5</v>
      </c>
      <c r="G279" s="8">
        <f>IFERROR(__xludf.DUMMYFUNCTION("INDEX(SPLIT(E279,""::""), 1, 2)"),95.0)</f>
        <v>95</v>
      </c>
      <c r="H279" s="8" t="b">
        <f t="shared" si="1"/>
        <v>0</v>
      </c>
      <c r="I279" s="8" t="b">
        <f t="shared" si="2"/>
        <v>0</v>
      </c>
      <c r="J279" s="8" t="b">
        <f t="shared" si="3"/>
        <v>0</v>
      </c>
      <c r="L279" s="8" t="b">
        <f t="shared" si="4"/>
        <v>1</v>
      </c>
    </row>
    <row r="280">
      <c r="A280" s="6" t="s">
        <v>290</v>
      </c>
      <c r="B280" s="7" t="str">
        <f>IFERROR(__xludf.DUMMYFUNCTION("INDEX(SPLIT(SUBSTITUTE(A280, ""-"", ""::""),"",""), 1, 1)"),"8::92")</f>
        <v>8::92</v>
      </c>
      <c r="C280" s="8">
        <f>IFERROR(__xludf.DUMMYFUNCTION("INDEX(SPLIT(B280,""::""), 1, 1)"),8.0)</f>
        <v>8</v>
      </c>
      <c r="D280" s="8">
        <f>IFERROR(__xludf.DUMMYFUNCTION("INDEX(SPLIT(B280,""::""), 1, 2)"),92.0)</f>
        <v>92</v>
      </c>
      <c r="E280" s="9" t="str">
        <f>IFERROR(__xludf.DUMMYFUNCTION("INDEX(SPLIT(SUBSTITUTE(A280, ""-"", ""::""),"",""), 1, 2)"),"8::9")</f>
        <v>8::9</v>
      </c>
      <c r="F280" s="8">
        <f>IFERROR(__xludf.DUMMYFUNCTION("INDEX(SPLIT(E280,""::""), 1, 1)"),8.0)</f>
        <v>8</v>
      </c>
      <c r="G280" s="8">
        <f>IFERROR(__xludf.DUMMYFUNCTION("INDEX(SPLIT(E280,""::""), 1, 2)"),9.0)</f>
        <v>9</v>
      </c>
      <c r="H280" s="8" t="b">
        <f t="shared" si="1"/>
        <v>1</v>
      </c>
      <c r="I280" s="8" t="b">
        <f t="shared" si="2"/>
        <v>0</v>
      </c>
      <c r="J280" s="8" t="b">
        <f t="shared" si="3"/>
        <v>1</v>
      </c>
      <c r="L280" s="8" t="b">
        <f t="shared" si="4"/>
        <v>1</v>
      </c>
    </row>
    <row r="281">
      <c r="A281" s="6" t="s">
        <v>291</v>
      </c>
      <c r="B281" s="7" t="str">
        <f>IFERROR(__xludf.DUMMYFUNCTION("INDEX(SPLIT(SUBSTITUTE(A281, ""-"", ""::""),"",""), 1, 1)"),"12::82")</f>
        <v>12::82</v>
      </c>
      <c r="C281" s="8">
        <f>IFERROR(__xludf.DUMMYFUNCTION("INDEX(SPLIT(B281,""::""), 1, 1)"),12.0)</f>
        <v>12</v>
      </c>
      <c r="D281" s="8">
        <f>IFERROR(__xludf.DUMMYFUNCTION("INDEX(SPLIT(B281,""::""), 1, 2)"),82.0)</f>
        <v>82</v>
      </c>
      <c r="E281" s="9" t="str">
        <f>IFERROR(__xludf.DUMMYFUNCTION("INDEX(SPLIT(SUBSTITUTE(A281, ""-"", ""::""),"",""), 1, 2)"),"81::83")</f>
        <v>81::83</v>
      </c>
      <c r="F281" s="8">
        <f>IFERROR(__xludf.DUMMYFUNCTION("INDEX(SPLIT(E281,""::""), 1, 1)"),81.0)</f>
        <v>81</v>
      </c>
      <c r="G281" s="8">
        <f>IFERROR(__xludf.DUMMYFUNCTION("INDEX(SPLIT(E281,""::""), 1, 2)"),83.0)</f>
        <v>83</v>
      </c>
      <c r="H281" s="8" t="b">
        <f t="shared" si="1"/>
        <v>0</v>
      </c>
      <c r="I281" s="8" t="b">
        <f t="shared" si="2"/>
        <v>0</v>
      </c>
      <c r="J281" s="8" t="b">
        <f t="shared" si="3"/>
        <v>0</v>
      </c>
      <c r="L281" s="8" t="b">
        <f t="shared" si="4"/>
        <v>1</v>
      </c>
    </row>
    <row r="282">
      <c r="A282" s="6" t="s">
        <v>292</v>
      </c>
      <c r="B282" s="7" t="str">
        <f>IFERROR(__xludf.DUMMYFUNCTION("INDEX(SPLIT(SUBSTITUTE(A282, ""-"", ""::""),"",""), 1, 1)"),"76::76")</f>
        <v>76::76</v>
      </c>
      <c r="C282" s="8">
        <f>IFERROR(__xludf.DUMMYFUNCTION("INDEX(SPLIT(B282,""::""), 1, 1)"),76.0)</f>
        <v>76</v>
      </c>
      <c r="D282" s="8">
        <f>IFERROR(__xludf.DUMMYFUNCTION("INDEX(SPLIT(B282,""::""), 1, 2)"),76.0)</f>
        <v>76</v>
      </c>
      <c r="E282" s="9" t="str">
        <f>IFERROR(__xludf.DUMMYFUNCTION("INDEX(SPLIT(SUBSTITUTE(A282, ""-"", ""::""),"",""), 1, 2)"),"76::77")</f>
        <v>76::77</v>
      </c>
      <c r="F282" s="8">
        <f>IFERROR(__xludf.DUMMYFUNCTION("INDEX(SPLIT(E282,""::""), 1, 1)"),76.0)</f>
        <v>76</v>
      </c>
      <c r="G282" s="8">
        <f>IFERROR(__xludf.DUMMYFUNCTION("INDEX(SPLIT(E282,""::""), 1, 2)"),77.0)</f>
        <v>77</v>
      </c>
      <c r="H282" s="8" t="b">
        <f t="shared" si="1"/>
        <v>0</v>
      </c>
      <c r="I282" s="8" t="b">
        <f t="shared" si="2"/>
        <v>1</v>
      </c>
      <c r="J282" s="8" t="b">
        <f t="shared" si="3"/>
        <v>1</v>
      </c>
      <c r="L282" s="8" t="b">
        <f t="shared" si="4"/>
        <v>1</v>
      </c>
    </row>
    <row r="283">
      <c r="A283" s="6" t="s">
        <v>293</v>
      </c>
      <c r="B283" s="7" t="str">
        <f>IFERROR(__xludf.DUMMYFUNCTION("INDEX(SPLIT(SUBSTITUTE(A283, ""-"", ""::""),"",""), 1, 1)"),"42::67")</f>
        <v>42::67</v>
      </c>
      <c r="C283" s="8">
        <f>IFERROR(__xludf.DUMMYFUNCTION("INDEX(SPLIT(B283,""::""), 1, 1)"),42.0)</f>
        <v>42</v>
      </c>
      <c r="D283" s="8">
        <f>IFERROR(__xludf.DUMMYFUNCTION("INDEX(SPLIT(B283,""::""), 1, 2)"),67.0)</f>
        <v>67</v>
      </c>
      <c r="E283" s="9" t="str">
        <f>IFERROR(__xludf.DUMMYFUNCTION("INDEX(SPLIT(SUBSTITUTE(A283, ""-"", ""::""),"",""), 1, 2)"),"42::84")</f>
        <v>42::84</v>
      </c>
      <c r="F283" s="8">
        <f>IFERROR(__xludf.DUMMYFUNCTION("INDEX(SPLIT(E283,""::""), 1, 1)"),42.0)</f>
        <v>42</v>
      </c>
      <c r="G283" s="8">
        <f>IFERROR(__xludf.DUMMYFUNCTION("INDEX(SPLIT(E283,""::""), 1, 2)"),84.0)</f>
        <v>84</v>
      </c>
      <c r="H283" s="8" t="b">
        <f t="shared" si="1"/>
        <v>0</v>
      </c>
      <c r="I283" s="8" t="b">
        <f t="shared" si="2"/>
        <v>1</v>
      </c>
      <c r="J283" s="8" t="b">
        <f t="shared" si="3"/>
        <v>1</v>
      </c>
      <c r="L283" s="8" t="b">
        <f t="shared" si="4"/>
        <v>1</v>
      </c>
    </row>
    <row r="284">
      <c r="A284" s="6" t="s">
        <v>294</v>
      </c>
      <c r="B284" s="7" t="str">
        <f>IFERROR(__xludf.DUMMYFUNCTION("INDEX(SPLIT(SUBSTITUTE(A284, ""-"", ""::""),"",""), 1, 1)"),"1::75")</f>
        <v>1::75</v>
      </c>
      <c r="C284" s="8">
        <f>IFERROR(__xludf.DUMMYFUNCTION("INDEX(SPLIT(B284,""::""), 1, 1)"),1.0)</f>
        <v>1</v>
      </c>
      <c r="D284" s="8">
        <f>IFERROR(__xludf.DUMMYFUNCTION("INDEX(SPLIT(B284,""::""), 1, 2)"),75.0)</f>
        <v>75</v>
      </c>
      <c r="E284" s="9" t="str">
        <f>IFERROR(__xludf.DUMMYFUNCTION("INDEX(SPLIT(SUBSTITUTE(A284, ""-"", ""::""),"",""), 1, 2)"),"5::66")</f>
        <v>5::66</v>
      </c>
      <c r="F284" s="8">
        <f>IFERROR(__xludf.DUMMYFUNCTION("INDEX(SPLIT(E284,""::""), 1, 1)"),5.0)</f>
        <v>5</v>
      </c>
      <c r="G284" s="8">
        <f>IFERROR(__xludf.DUMMYFUNCTION("INDEX(SPLIT(E284,""::""), 1, 2)"),66.0)</f>
        <v>66</v>
      </c>
      <c r="H284" s="8" t="b">
        <f t="shared" si="1"/>
        <v>1</v>
      </c>
      <c r="I284" s="8" t="b">
        <f t="shared" si="2"/>
        <v>0</v>
      </c>
      <c r="J284" s="8" t="b">
        <f t="shared" si="3"/>
        <v>1</v>
      </c>
      <c r="L284" s="8" t="b">
        <f t="shared" si="4"/>
        <v>1</v>
      </c>
    </row>
    <row r="285">
      <c r="A285" s="6" t="s">
        <v>295</v>
      </c>
      <c r="B285" s="7" t="str">
        <f>IFERROR(__xludf.DUMMYFUNCTION("INDEX(SPLIT(SUBSTITUTE(A285, ""-"", ""::""),"",""), 1, 1)"),"3::99")</f>
        <v>3::99</v>
      </c>
      <c r="C285" s="8">
        <f>IFERROR(__xludf.DUMMYFUNCTION("INDEX(SPLIT(B285,""::""), 1, 1)"),3.0)</f>
        <v>3</v>
      </c>
      <c r="D285" s="8">
        <f>IFERROR(__xludf.DUMMYFUNCTION("INDEX(SPLIT(B285,""::""), 1, 2)"),99.0)</f>
        <v>99</v>
      </c>
      <c r="E285" s="9" t="str">
        <f>IFERROR(__xludf.DUMMYFUNCTION("INDEX(SPLIT(SUBSTITUTE(A285, ""-"", ""::""),"",""), 1, 2)"),"3::91")</f>
        <v>3::91</v>
      </c>
      <c r="F285" s="8">
        <f>IFERROR(__xludf.DUMMYFUNCTION("INDEX(SPLIT(E285,""::""), 1, 1)"),3.0)</f>
        <v>3</v>
      </c>
      <c r="G285" s="8">
        <f>IFERROR(__xludf.DUMMYFUNCTION("INDEX(SPLIT(E285,""::""), 1, 2)"),91.0)</f>
        <v>91</v>
      </c>
      <c r="H285" s="8" t="b">
        <f t="shared" si="1"/>
        <v>1</v>
      </c>
      <c r="I285" s="8" t="b">
        <f t="shared" si="2"/>
        <v>0</v>
      </c>
      <c r="J285" s="8" t="b">
        <f t="shared" si="3"/>
        <v>1</v>
      </c>
      <c r="L285" s="8" t="b">
        <f t="shared" si="4"/>
        <v>1</v>
      </c>
    </row>
    <row r="286">
      <c r="A286" s="6" t="s">
        <v>296</v>
      </c>
      <c r="B286" s="7" t="str">
        <f>IFERROR(__xludf.DUMMYFUNCTION("INDEX(SPLIT(SUBSTITUTE(A286, ""-"", ""::""),"",""), 1, 1)"),"34::35")</f>
        <v>34::35</v>
      </c>
      <c r="C286" s="8">
        <f>IFERROR(__xludf.DUMMYFUNCTION("INDEX(SPLIT(B286,""::""), 1, 1)"),34.0)</f>
        <v>34</v>
      </c>
      <c r="D286" s="8">
        <f>IFERROR(__xludf.DUMMYFUNCTION("INDEX(SPLIT(B286,""::""), 1, 2)"),35.0)</f>
        <v>35</v>
      </c>
      <c r="E286" s="9" t="str">
        <f>IFERROR(__xludf.DUMMYFUNCTION("INDEX(SPLIT(SUBSTITUTE(A286, ""-"", ""::""),"",""), 1, 2)"),"11::34")</f>
        <v>11::34</v>
      </c>
      <c r="F286" s="8">
        <f>IFERROR(__xludf.DUMMYFUNCTION("INDEX(SPLIT(E286,""::""), 1, 1)"),11.0)</f>
        <v>11</v>
      </c>
      <c r="G286" s="8">
        <f>IFERROR(__xludf.DUMMYFUNCTION("INDEX(SPLIT(E286,""::""), 1, 2)"),34.0)</f>
        <v>34</v>
      </c>
      <c r="H286" s="8" t="b">
        <f t="shared" si="1"/>
        <v>0</v>
      </c>
      <c r="I286" s="8" t="b">
        <f t="shared" si="2"/>
        <v>0</v>
      </c>
      <c r="J286" s="8" t="b">
        <f t="shared" si="3"/>
        <v>0</v>
      </c>
      <c r="L286" s="8" t="b">
        <f t="shared" si="4"/>
        <v>1</v>
      </c>
    </row>
    <row r="287">
      <c r="A287" s="6" t="s">
        <v>297</v>
      </c>
      <c r="B287" s="7" t="str">
        <f>IFERROR(__xludf.DUMMYFUNCTION("INDEX(SPLIT(SUBSTITUTE(A287, ""-"", ""::""),"",""), 1, 1)"),"7::98")</f>
        <v>7::98</v>
      </c>
      <c r="C287" s="8">
        <f>IFERROR(__xludf.DUMMYFUNCTION("INDEX(SPLIT(B287,""::""), 1, 1)"),7.0)</f>
        <v>7</v>
      </c>
      <c r="D287" s="8">
        <f>IFERROR(__xludf.DUMMYFUNCTION("INDEX(SPLIT(B287,""::""), 1, 2)"),98.0)</f>
        <v>98</v>
      </c>
      <c r="E287" s="9" t="str">
        <f>IFERROR(__xludf.DUMMYFUNCTION("INDEX(SPLIT(SUBSTITUTE(A287, ""-"", ""::""),"",""), 1, 2)"),"97::98")</f>
        <v>97::98</v>
      </c>
      <c r="F287" s="8">
        <f>IFERROR(__xludf.DUMMYFUNCTION("INDEX(SPLIT(E287,""::""), 1, 1)"),97.0)</f>
        <v>97</v>
      </c>
      <c r="G287" s="8">
        <f>IFERROR(__xludf.DUMMYFUNCTION("INDEX(SPLIT(E287,""::""), 1, 2)"),98.0)</f>
        <v>98</v>
      </c>
      <c r="H287" s="8" t="b">
        <f t="shared" si="1"/>
        <v>1</v>
      </c>
      <c r="I287" s="8" t="b">
        <f t="shared" si="2"/>
        <v>0</v>
      </c>
      <c r="J287" s="8" t="b">
        <f t="shared" si="3"/>
        <v>1</v>
      </c>
      <c r="L287" s="8" t="b">
        <f t="shared" si="4"/>
        <v>1</v>
      </c>
    </row>
    <row r="288">
      <c r="A288" s="6" t="s">
        <v>298</v>
      </c>
      <c r="B288" s="7" t="str">
        <f>IFERROR(__xludf.DUMMYFUNCTION("INDEX(SPLIT(SUBSTITUTE(A288, ""-"", ""::""),"",""), 1, 1)"),"15::66")</f>
        <v>15::66</v>
      </c>
      <c r="C288" s="8">
        <f>IFERROR(__xludf.DUMMYFUNCTION("INDEX(SPLIT(B288,""::""), 1, 1)"),15.0)</f>
        <v>15</v>
      </c>
      <c r="D288" s="8">
        <f>IFERROR(__xludf.DUMMYFUNCTION("INDEX(SPLIT(B288,""::""), 1, 2)"),66.0)</f>
        <v>66</v>
      </c>
      <c r="E288" s="9" t="str">
        <f>IFERROR(__xludf.DUMMYFUNCTION("INDEX(SPLIT(SUBSTITUTE(A288, ""-"", ""::""),"",""), 1, 2)"),"14::26")</f>
        <v>14::26</v>
      </c>
      <c r="F288" s="8">
        <f>IFERROR(__xludf.DUMMYFUNCTION("INDEX(SPLIT(E288,""::""), 1, 1)"),14.0)</f>
        <v>14</v>
      </c>
      <c r="G288" s="8">
        <f>IFERROR(__xludf.DUMMYFUNCTION("INDEX(SPLIT(E288,""::""), 1, 2)"),26.0)</f>
        <v>26</v>
      </c>
      <c r="H288" s="8" t="b">
        <f t="shared" si="1"/>
        <v>0</v>
      </c>
      <c r="I288" s="8" t="b">
        <f t="shared" si="2"/>
        <v>0</v>
      </c>
      <c r="J288" s="8" t="b">
        <f t="shared" si="3"/>
        <v>0</v>
      </c>
      <c r="L288" s="8" t="b">
        <f t="shared" si="4"/>
        <v>1</v>
      </c>
    </row>
    <row r="289">
      <c r="A289" s="6" t="s">
        <v>299</v>
      </c>
      <c r="B289" s="7" t="str">
        <f>IFERROR(__xludf.DUMMYFUNCTION("INDEX(SPLIT(SUBSTITUTE(A289, ""-"", ""::""),"",""), 1, 1)"),"83::83")</f>
        <v>83::83</v>
      </c>
      <c r="C289" s="8">
        <f>IFERROR(__xludf.DUMMYFUNCTION("INDEX(SPLIT(B289,""::""), 1, 1)"),83.0)</f>
        <v>83</v>
      </c>
      <c r="D289" s="8">
        <f>IFERROR(__xludf.DUMMYFUNCTION("INDEX(SPLIT(B289,""::""), 1, 2)"),83.0)</f>
        <v>83</v>
      </c>
      <c r="E289" s="9" t="str">
        <f>IFERROR(__xludf.DUMMYFUNCTION("INDEX(SPLIT(SUBSTITUTE(A289, ""-"", ""::""),"",""), 1, 2)"),"63::83")</f>
        <v>63::83</v>
      </c>
      <c r="F289" s="8">
        <f>IFERROR(__xludf.DUMMYFUNCTION("INDEX(SPLIT(E289,""::""), 1, 1)"),63.0)</f>
        <v>63</v>
      </c>
      <c r="G289" s="8">
        <f>IFERROR(__xludf.DUMMYFUNCTION("INDEX(SPLIT(E289,""::""), 1, 2)"),83.0)</f>
        <v>83</v>
      </c>
      <c r="H289" s="8" t="b">
        <f t="shared" si="1"/>
        <v>0</v>
      </c>
      <c r="I289" s="8" t="b">
        <f t="shared" si="2"/>
        <v>1</v>
      </c>
      <c r="J289" s="8" t="b">
        <f t="shared" si="3"/>
        <v>1</v>
      </c>
      <c r="L289" s="8" t="b">
        <f t="shared" si="4"/>
        <v>1</v>
      </c>
    </row>
    <row r="290">
      <c r="A290" s="6" t="s">
        <v>300</v>
      </c>
      <c r="B290" s="7" t="str">
        <f>IFERROR(__xludf.DUMMYFUNCTION("INDEX(SPLIT(SUBSTITUTE(A290, ""-"", ""::""),"",""), 1, 1)"),"2::4")</f>
        <v>2::4</v>
      </c>
      <c r="C290" s="8">
        <f>IFERROR(__xludf.DUMMYFUNCTION("INDEX(SPLIT(B290,""::""), 1, 1)"),2.0)</f>
        <v>2</v>
      </c>
      <c r="D290" s="8">
        <f>IFERROR(__xludf.DUMMYFUNCTION("INDEX(SPLIT(B290,""::""), 1, 2)"),4.0)</f>
        <v>4</v>
      </c>
      <c r="E290" s="9" t="str">
        <f>IFERROR(__xludf.DUMMYFUNCTION("INDEX(SPLIT(SUBSTITUTE(A290, ""-"", ""::""),"",""), 1, 2)"),"3::67")</f>
        <v>3::67</v>
      </c>
      <c r="F290" s="8">
        <f>IFERROR(__xludf.DUMMYFUNCTION("INDEX(SPLIT(E290,""::""), 1, 1)"),3.0)</f>
        <v>3</v>
      </c>
      <c r="G290" s="8">
        <f>IFERROR(__xludf.DUMMYFUNCTION("INDEX(SPLIT(E290,""::""), 1, 2)"),67.0)</f>
        <v>67</v>
      </c>
      <c r="H290" s="8" t="b">
        <f t="shared" si="1"/>
        <v>0</v>
      </c>
      <c r="I290" s="8" t="b">
        <f t="shared" si="2"/>
        <v>0</v>
      </c>
      <c r="J290" s="8" t="b">
        <f t="shared" si="3"/>
        <v>0</v>
      </c>
      <c r="L290" s="8" t="b">
        <f t="shared" si="4"/>
        <v>1</v>
      </c>
    </row>
    <row r="291">
      <c r="A291" s="6" t="s">
        <v>301</v>
      </c>
      <c r="B291" s="7" t="str">
        <f>IFERROR(__xludf.DUMMYFUNCTION("INDEX(SPLIT(SUBSTITUTE(A291, ""-"", ""::""),"",""), 1, 1)"),"4::96")</f>
        <v>4::96</v>
      </c>
      <c r="C291" s="8">
        <f>IFERROR(__xludf.DUMMYFUNCTION("INDEX(SPLIT(B291,""::""), 1, 1)"),4.0)</f>
        <v>4</v>
      </c>
      <c r="D291" s="8">
        <f>IFERROR(__xludf.DUMMYFUNCTION("INDEX(SPLIT(B291,""::""), 1, 2)"),96.0)</f>
        <v>96</v>
      </c>
      <c r="E291" s="9" t="str">
        <f>IFERROR(__xludf.DUMMYFUNCTION("INDEX(SPLIT(SUBSTITUTE(A291, ""-"", ""::""),"",""), 1, 2)"),"4::4")</f>
        <v>4::4</v>
      </c>
      <c r="F291" s="8">
        <f>IFERROR(__xludf.DUMMYFUNCTION("INDEX(SPLIT(E291,""::""), 1, 1)"),4.0)</f>
        <v>4</v>
      </c>
      <c r="G291" s="8">
        <f>IFERROR(__xludf.DUMMYFUNCTION("INDEX(SPLIT(E291,""::""), 1, 2)"),4.0)</f>
        <v>4</v>
      </c>
      <c r="H291" s="8" t="b">
        <f t="shared" si="1"/>
        <v>1</v>
      </c>
      <c r="I291" s="8" t="b">
        <f t="shared" si="2"/>
        <v>0</v>
      </c>
      <c r="J291" s="8" t="b">
        <f t="shared" si="3"/>
        <v>1</v>
      </c>
      <c r="L291" s="8" t="b">
        <f t="shared" si="4"/>
        <v>1</v>
      </c>
    </row>
    <row r="292">
      <c r="A292" s="6" t="s">
        <v>302</v>
      </c>
      <c r="B292" s="7" t="str">
        <f>IFERROR(__xludf.DUMMYFUNCTION("INDEX(SPLIT(SUBSTITUTE(A292, ""-"", ""::""),"",""), 1, 1)"),"5::5")</f>
        <v>5::5</v>
      </c>
      <c r="C292" s="8">
        <f>IFERROR(__xludf.DUMMYFUNCTION("INDEX(SPLIT(B292,""::""), 1, 1)"),5.0)</f>
        <v>5</v>
      </c>
      <c r="D292" s="8">
        <f>IFERROR(__xludf.DUMMYFUNCTION("INDEX(SPLIT(B292,""::""), 1, 2)"),5.0)</f>
        <v>5</v>
      </c>
      <c r="E292" s="9" t="str">
        <f>IFERROR(__xludf.DUMMYFUNCTION("INDEX(SPLIT(SUBSTITUTE(A292, ""-"", ""::""),"",""), 1, 2)"),"5::89")</f>
        <v>5::89</v>
      </c>
      <c r="F292" s="8">
        <f>IFERROR(__xludf.DUMMYFUNCTION("INDEX(SPLIT(E292,""::""), 1, 1)"),5.0)</f>
        <v>5</v>
      </c>
      <c r="G292" s="8">
        <f>IFERROR(__xludf.DUMMYFUNCTION("INDEX(SPLIT(E292,""::""), 1, 2)"),89.0)</f>
        <v>89</v>
      </c>
      <c r="H292" s="8" t="b">
        <f t="shared" si="1"/>
        <v>0</v>
      </c>
      <c r="I292" s="8" t="b">
        <f t="shared" si="2"/>
        <v>1</v>
      </c>
      <c r="J292" s="8" t="b">
        <f t="shared" si="3"/>
        <v>1</v>
      </c>
      <c r="L292" s="8" t="b">
        <f t="shared" si="4"/>
        <v>1</v>
      </c>
    </row>
    <row r="293">
      <c r="A293" s="6" t="s">
        <v>303</v>
      </c>
      <c r="B293" s="7" t="str">
        <f>IFERROR(__xludf.DUMMYFUNCTION("INDEX(SPLIT(SUBSTITUTE(A293, ""-"", ""::""),"",""), 1, 1)"),"5::94")</f>
        <v>5::94</v>
      </c>
      <c r="C293" s="8">
        <f>IFERROR(__xludf.DUMMYFUNCTION("INDEX(SPLIT(B293,""::""), 1, 1)"),5.0)</f>
        <v>5</v>
      </c>
      <c r="D293" s="8">
        <f>IFERROR(__xludf.DUMMYFUNCTION("INDEX(SPLIT(B293,""::""), 1, 2)"),94.0)</f>
        <v>94</v>
      </c>
      <c r="E293" s="9" t="str">
        <f>IFERROR(__xludf.DUMMYFUNCTION("INDEX(SPLIT(SUBSTITUTE(A293, ""-"", ""::""),"",""), 1, 2)"),"5::6")</f>
        <v>5::6</v>
      </c>
      <c r="F293" s="8">
        <f>IFERROR(__xludf.DUMMYFUNCTION("INDEX(SPLIT(E293,""::""), 1, 1)"),5.0)</f>
        <v>5</v>
      </c>
      <c r="G293" s="8">
        <f>IFERROR(__xludf.DUMMYFUNCTION("INDEX(SPLIT(E293,""::""), 1, 2)"),6.0)</f>
        <v>6</v>
      </c>
      <c r="H293" s="8" t="b">
        <f t="shared" si="1"/>
        <v>1</v>
      </c>
      <c r="I293" s="8" t="b">
        <f t="shared" si="2"/>
        <v>0</v>
      </c>
      <c r="J293" s="8" t="b">
        <f t="shared" si="3"/>
        <v>1</v>
      </c>
      <c r="L293" s="8" t="b">
        <f t="shared" si="4"/>
        <v>1</v>
      </c>
    </row>
    <row r="294">
      <c r="A294" s="6" t="s">
        <v>304</v>
      </c>
      <c r="B294" s="7" t="str">
        <f>IFERROR(__xludf.DUMMYFUNCTION("INDEX(SPLIT(SUBSTITUTE(A294, ""-"", ""::""),"",""), 1, 1)"),"6::52")</f>
        <v>6::52</v>
      </c>
      <c r="C294" s="8">
        <f>IFERROR(__xludf.DUMMYFUNCTION("INDEX(SPLIT(B294,""::""), 1, 1)"),6.0)</f>
        <v>6</v>
      </c>
      <c r="D294" s="8">
        <f>IFERROR(__xludf.DUMMYFUNCTION("INDEX(SPLIT(B294,""::""), 1, 2)"),52.0)</f>
        <v>52</v>
      </c>
      <c r="E294" s="9" t="str">
        <f>IFERROR(__xludf.DUMMYFUNCTION("INDEX(SPLIT(SUBSTITUTE(A294, ""-"", ""::""),"",""), 1, 2)"),"7::51")</f>
        <v>7::51</v>
      </c>
      <c r="F294" s="8">
        <f>IFERROR(__xludf.DUMMYFUNCTION("INDEX(SPLIT(E294,""::""), 1, 1)"),7.0)</f>
        <v>7</v>
      </c>
      <c r="G294" s="8">
        <f>IFERROR(__xludf.DUMMYFUNCTION("INDEX(SPLIT(E294,""::""), 1, 2)"),51.0)</f>
        <v>51</v>
      </c>
      <c r="H294" s="8" t="b">
        <f t="shared" si="1"/>
        <v>1</v>
      </c>
      <c r="I294" s="8" t="b">
        <f t="shared" si="2"/>
        <v>0</v>
      </c>
      <c r="J294" s="8" t="b">
        <f t="shared" si="3"/>
        <v>1</v>
      </c>
      <c r="L294" s="8" t="b">
        <f t="shared" si="4"/>
        <v>1</v>
      </c>
    </row>
    <row r="295">
      <c r="A295" s="6" t="s">
        <v>305</v>
      </c>
      <c r="B295" s="7" t="str">
        <f>IFERROR(__xludf.DUMMYFUNCTION("INDEX(SPLIT(SUBSTITUTE(A295, ""-"", ""::""),"",""), 1, 1)"),"1::64")</f>
        <v>1::64</v>
      </c>
      <c r="C295" s="8">
        <f>IFERROR(__xludf.DUMMYFUNCTION("INDEX(SPLIT(B295,""::""), 1, 1)"),1.0)</f>
        <v>1</v>
      </c>
      <c r="D295" s="8">
        <f>IFERROR(__xludf.DUMMYFUNCTION("INDEX(SPLIT(B295,""::""), 1, 2)"),64.0)</f>
        <v>64</v>
      </c>
      <c r="E295" s="9" t="str">
        <f>IFERROR(__xludf.DUMMYFUNCTION("INDEX(SPLIT(SUBSTITUTE(A295, ""-"", ""::""),"",""), 1, 2)"),"1::63")</f>
        <v>1::63</v>
      </c>
      <c r="F295" s="8">
        <f>IFERROR(__xludf.DUMMYFUNCTION("INDEX(SPLIT(E295,""::""), 1, 1)"),1.0)</f>
        <v>1</v>
      </c>
      <c r="G295" s="8">
        <f>IFERROR(__xludf.DUMMYFUNCTION("INDEX(SPLIT(E295,""::""), 1, 2)"),63.0)</f>
        <v>63</v>
      </c>
      <c r="H295" s="8" t="b">
        <f t="shared" si="1"/>
        <v>1</v>
      </c>
      <c r="I295" s="8" t="b">
        <f t="shared" si="2"/>
        <v>0</v>
      </c>
      <c r="J295" s="8" t="b">
        <f t="shared" si="3"/>
        <v>1</v>
      </c>
      <c r="L295" s="8" t="b">
        <f t="shared" si="4"/>
        <v>1</v>
      </c>
    </row>
    <row r="296">
      <c r="A296" s="6" t="s">
        <v>306</v>
      </c>
      <c r="B296" s="7" t="str">
        <f>IFERROR(__xludf.DUMMYFUNCTION("INDEX(SPLIT(SUBSTITUTE(A296, ""-"", ""::""),"",""), 1, 1)"),"37::94")</f>
        <v>37::94</v>
      </c>
      <c r="C296" s="8">
        <f>IFERROR(__xludf.DUMMYFUNCTION("INDEX(SPLIT(B296,""::""), 1, 1)"),37.0)</f>
        <v>37</v>
      </c>
      <c r="D296" s="8">
        <f>IFERROR(__xludf.DUMMYFUNCTION("INDEX(SPLIT(B296,""::""), 1, 2)"),94.0)</f>
        <v>94</v>
      </c>
      <c r="E296" s="9" t="str">
        <f>IFERROR(__xludf.DUMMYFUNCTION("INDEX(SPLIT(SUBSTITUTE(A296, ""-"", ""::""),"",""), 1, 2)"),"36::38")</f>
        <v>36::38</v>
      </c>
      <c r="F296" s="8">
        <f>IFERROR(__xludf.DUMMYFUNCTION("INDEX(SPLIT(E296,""::""), 1, 1)"),36.0)</f>
        <v>36</v>
      </c>
      <c r="G296" s="8">
        <f>IFERROR(__xludf.DUMMYFUNCTION("INDEX(SPLIT(E296,""::""), 1, 2)"),38.0)</f>
        <v>38</v>
      </c>
      <c r="H296" s="8" t="b">
        <f t="shared" si="1"/>
        <v>0</v>
      </c>
      <c r="I296" s="8" t="b">
        <f t="shared" si="2"/>
        <v>0</v>
      </c>
      <c r="J296" s="8" t="b">
        <f t="shared" si="3"/>
        <v>0</v>
      </c>
      <c r="L296" s="8" t="b">
        <f t="shared" si="4"/>
        <v>1</v>
      </c>
    </row>
    <row r="297">
      <c r="A297" s="6" t="s">
        <v>307</v>
      </c>
      <c r="B297" s="7" t="str">
        <f>IFERROR(__xludf.DUMMYFUNCTION("INDEX(SPLIT(SUBSTITUTE(A297, ""-"", ""::""),"",""), 1, 1)"),"50::87")</f>
        <v>50::87</v>
      </c>
      <c r="C297" s="8">
        <f>IFERROR(__xludf.DUMMYFUNCTION("INDEX(SPLIT(B297,""::""), 1, 1)"),50.0)</f>
        <v>50</v>
      </c>
      <c r="D297" s="8">
        <f>IFERROR(__xludf.DUMMYFUNCTION("INDEX(SPLIT(B297,""::""), 1, 2)"),87.0)</f>
        <v>87</v>
      </c>
      <c r="E297" s="9" t="str">
        <f>IFERROR(__xludf.DUMMYFUNCTION("INDEX(SPLIT(SUBSTITUTE(A297, ""-"", ""::""),"",""), 1, 2)"),"50::88")</f>
        <v>50::88</v>
      </c>
      <c r="F297" s="8">
        <f>IFERROR(__xludf.DUMMYFUNCTION("INDEX(SPLIT(E297,""::""), 1, 1)"),50.0)</f>
        <v>50</v>
      </c>
      <c r="G297" s="8">
        <f>IFERROR(__xludf.DUMMYFUNCTION("INDEX(SPLIT(E297,""::""), 1, 2)"),88.0)</f>
        <v>88</v>
      </c>
      <c r="H297" s="8" t="b">
        <f t="shared" si="1"/>
        <v>0</v>
      </c>
      <c r="I297" s="8" t="b">
        <f t="shared" si="2"/>
        <v>1</v>
      </c>
      <c r="J297" s="8" t="b">
        <f t="shared" si="3"/>
        <v>1</v>
      </c>
      <c r="L297" s="8" t="b">
        <f t="shared" si="4"/>
        <v>1</v>
      </c>
    </row>
    <row r="298">
      <c r="A298" s="6" t="s">
        <v>308</v>
      </c>
      <c r="B298" s="7" t="str">
        <f>IFERROR(__xludf.DUMMYFUNCTION("INDEX(SPLIT(SUBSTITUTE(A298, ""-"", ""::""),"",""), 1, 1)"),"24::77")</f>
        <v>24::77</v>
      </c>
      <c r="C298" s="8">
        <f>IFERROR(__xludf.DUMMYFUNCTION("INDEX(SPLIT(B298,""::""), 1, 1)"),24.0)</f>
        <v>24</v>
      </c>
      <c r="D298" s="8">
        <f>IFERROR(__xludf.DUMMYFUNCTION("INDEX(SPLIT(B298,""::""), 1, 2)"),77.0)</f>
        <v>77</v>
      </c>
      <c r="E298" s="9" t="str">
        <f>IFERROR(__xludf.DUMMYFUNCTION("INDEX(SPLIT(SUBSTITUTE(A298, ""-"", ""::""),"",""), 1, 2)"),"28::77")</f>
        <v>28::77</v>
      </c>
      <c r="F298" s="8">
        <f>IFERROR(__xludf.DUMMYFUNCTION("INDEX(SPLIT(E298,""::""), 1, 1)"),28.0)</f>
        <v>28</v>
      </c>
      <c r="G298" s="8">
        <f>IFERROR(__xludf.DUMMYFUNCTION("INDEX(SPLIT(E298,""::""), 1, 2)"),77.0)</f>
        <v>77</v>
      </c>
      <c r="H298" s="8" t="b">
        <f t="shared" si="1"/>
        <v>1</v>
      </c>
      <c r="I298" s="8" t="b">
        <f t="shared" si="2"/>
        <v>0</v>
      </c>
      <c r="J298" s="8" t="b">
        <f t="shared" si="3"/>
        <v>1</v>
      </c>
      <c r="L298" s="8" t="b">
        <f t="shared" si="4"/>
        <v>1</v>
      </c>
    </row>
    <row r="299">
      <c r="A299" s="6" t="s">
        <v>309</v>
      </c>
      <c r="B299" s="7" t="str">
        <f>IFERROR(__xludf.DUMMYFUNCTION("INDEX(SPLIT(SUBSTITUTE(A299, ""-"", ""::""),"",""), 1, 1)"),"12::91")</f>
        <v>12::91</v>
      </c>
      <c r="C299" s="8">
        <f>IFERROR(__xludf.DUMMYFUNCTION("INDEX(SPLIT(B299,""::""), 1, 1)"),12.0)</f>
        <v>12</v>
      </c>
      <c r="D299" s="8">
        <f>IFERROR(__xludf.DUMMYFUNCTION("INDEX(SPLIT(B299,""::""), 1, 2)"),91.0)</f>
        <v>91</v>
      </c>
      <c r="E299" s="9" t="str">
        <f>IFERROR(__xludf.DUMMYFUNCTION("INDEX(SPLIT(SUBSTITUTE(A299, ""-"", ""::""),"",""), 1, 2)"),"77::91")</f>
        <v>77::91</v>
      </c>
      <c r="F299" s="8">
        <f>IFERROR(__xludf.DUMMYFUNCTION("INDEX(SPLIT(E299,""::""), 1, 1)"),77.0)</f>
        <v>77</v>
      </c>
      <c r="G299" s="8">
        <f>IFERROR(__xludf.DUMMYFUNCTION("INDEX(SPLIT(E299,""::""), 1, 2)"),91.0)</f>
        <v>91</v>
      </c>
      <c r="H299" s="8" t="b">
        <f t="shared" si="1"/>
        <v>1</v>
      </c>
      <c r="I299" s="8" t="b">
        <f t="shared" si="2"/>
        <v>0</v>
      </c>
      <c r="J299" s="8" t="b">
        <f t="shared" si="3"/>
        <v>1</v>
      </c>
      <c r="L299" s="8" t="b">
        <f t="shared" si="4"/>
        <v>1</v>
      </c>
    </row>
    <row r="300">
      <c r="A300" s="6" t="s">
        <v>310</v>
      </c>
      <c r="B300" s="7" t="str">
        <f>IFERROR(__xludf.DUMMYFUNCTION("INDEX(SPLIT(SUBSTITUTE(A300, ""-"", ""::""),"",""), 1, 1)"),"29::92")</f>
        <v>29::92</v>
      </c>
      <c r="C300" s="8">
        <f>IFERROR(__xludf.DUMMYFUNCTION("INDEX(SPLIT(B300,""::""), 1, 1)"),29.0)</f>
        <v>29</v>
      </c>
      <c r="D300" s="8">
        <f>IFERROR(__xludf.DUMMYFUNCTION("INDEX(SPLIT(B300,""::""), 1, 2)"),92.0)</f>
        <v>92</v>
      </c>
      <c r="E300" s="9" t="str">
        <f>IFERROR(__xludf.DUMMYFUNCTION("INDEX(SPLIT(SUBSTITUTE(A300, ""-"", ""::""),"",""), 1, 2)"),"28::30")</f>
        <v>28::30</v>
      </c>
      <c r="F300" s="8">
        <f>IFERROR(__xludf.DUMMYFUNCTION("INDEX(SPLIT(E300,""::""), 1, 1)"),28.0)</f>
        <v>28</v>
      </c>
      <c r="G300" s="8">
        <f>IFERROR(__xludf.DUMMYFUNCTION("INDEX(SPLIT(E300,""::""), 1, 2)"),30.0)</f>
        <v>30</v>
      </c>
      <c r="H300" s="8" t="b">
        <f t="shared" si="1"/>
        <v>0</v>
      </c>
      <c r="I300" s="8" t="b">
        <f t="shared" si="2"/>
        <v>0</v>
      </c>
      <c r="J300" s="8" t="b">
        <f t="shared" si="3"/>
        <v>0</v>
      </c>
      <c r="L300" s="8" t="b">
        <f t="shared" si="4"/>
        <v>1</v>
      </c>
    </row>
    <row r="301">
      <c r="A301" s="6" t="s">
        <v>311</v>
      </c>
      <c r="B301" s="7" t="str">
        <f>IFERROR(__xludf.DUMMYFUNCTION("INDEX(SPLIT(SUBSTITUTE(A301, ""-"", ""::""),"",""), 1, 1)"),"41::42")</f>
        <v>41::42</v>
      </c>
      <c r="C301" s="8">
        <f>IFERROR(__xludf.DUMMYFUNCTION("INDEX(SPLIT(B301,""::""), 1, 1)"),41.0)</f>
        <v>41</v>
      </c>
      <c r="D301" s="8">
        <f>IFERROR(__xludf.DUMMYFUNCTION("INDEX(SPLIT(B301,""::""), 1, 2)"),42.0)</f>
        <v>42</v>
      </c>
      <c r="E301" s="9" t="str">
        <f>IFERROR(__xludf.DUMMYFUNCTION("INDEX(SPLIT(SUBSTITUTE(A301, ""-"", ""::""),"",""), 1, 2)"),"41::57")</f>
        <v>41::57</v>
      </c>
      <c r="F301" s="8">
        <f>IFERROR(__xludf.DUMMYFUNCTION("INDEX(SPLIT(E301,""::""), 1, 1)"),41.0)</f>
        <v>41</v>
      </c>
      <c r="G301" s="8">
        <f>IFERROR(__xludf.DUMMYFUNCTION("INDEX(SPLIT(E301,""::""), 1, 2)"),57.0)</f>
        <v>57</v>
      </c>
      <c r="H301" s="8" t="b">
        <f t="shared" si="1"/>
        <v>0</v>
      </c>
      <c r="I301" s="8" t="b">
        <f t="shared" si="2"/>
        <v>1</v>
      </c>
      <c r="J301" s="8" t="b">
        <f t="shared" si="3"/>
        <v>1</v>
      </c>
      <c r="L301" s="8" t="b">
        <f t="shared" si="4"/>
        <v>1</v>
      </c>
    </row>
    <row r="302">
      <c r="A302" s="6" t="s">
        <v>312</v>
      </c>
      <c r="B302" s="7" t="str">
        <f>IFERROR(__xludf.DUMMYFUNCTION("INDEX(SPLIT(SUBSTITUTE(A302, ""-"", ""::""),"",""), 1, 1)"),"62::84")</f>
        <v>62::84</v>
      </c>
      <c r="C302" s="8">
        <f>IFERROR(__xludf.DUMMYFUNCTION("INDEX(SPLIT(B302,""::""), 1, 1)"),62.0)</f>
        <v>62</v>
      </c>
      <c r="D302" s="8">
        <f>IFERROR(__xludf.DUMMYFUNCTION("INDEX(SPLIT(B302,""::""), 1, 2)"),84.0)</f>
        <v>84</v>
      </c>
      <c r="E302" s="9" t="str">
        <f>IFERROR(__xludf.DUMMYFUNCTION("INDEX(SPLIT(SUBSTITUTE(A302, ""-"", ""::""),"",""), 1, 2)"),"83::85")</f>
        <v>83::85</v>
      </c>
      <c r="F302" s="8">
        <f>IFERROR(__xludf.DUMMYFUNCTION("INDEX(SPLIT(E302,""::""), 1, 1)"),83.0)</f>
        <v>83</v>
      </c>
      <c r="G302" s="8">
        <f>IFERROR(__xludf.DUMMYFUNCTION("INDEX(SPLIT(E302,""::""), 1, 2)"),85.0)</f>
        <v>85</v>
      </c>
      <c r="H302" s="8" t="b">
        <f t="shared" si="1"/>
        <v>0</v>
      </c>
      <c r="I302" s="8" t="b">
        <f t="shared" si="2"/>
        <v>0</v>
      </c>
      <c r="J302" s="8" t="b">
        <f t="shared" si="3"/>
        <v>0</v>
      </c>
      <c r="L302" s="8" t="b">
        <f t="shared" si="4"/>
        <v>1</v>
      </c>
    </row>
    <row r="303">
      <c r="A303" s="6" t="s">
        <v>313</v>
      </c>
      <c r="B303" s="7" t="str">
        <f>IFERROR(__xludf.DUMMYFUNCTION("INDEX(SPLIT(SUBSTITUTE(A303, ""-"", ""::""),"",""), 1, 1)"),"46::95")</f>
        <v>46::95</v>
      </c>
      <c r="C303" s="8">
        <f>IFERROR(__xludf.DUMMYFUNCTION("INDEX(SPLIT(B303,""::""), 1, 1)"),46.0)</f>
        <v>46</v>
      </c>
      <c r="D303" s="8">
        <f>IFERROR(__xludf.DUMMYFUNCTION("INDEX(SPLIT(B303,""::""), 1, 2)"),95.0)</f>
        <v>95</v>
      </c>
      <c r="E303" s="9" t="str">
        <f>IFERROR(__xludf.DUMMYFUNCTION("INDEX(SPLIT(SUBSTITUTE(A303, ""-"", ""::""),"",""), 1, 2)"),"19::42")</f>
        <v>19::42</v>
      </c>
      <c r="F303" s="8">
        <f>IFERROR(__xludf.DUMMYFUNCTION("INDEX(SPLIT(E303,""::""), 1, 1)"),19.0)</f>
        <v>19</v>
      </c>
      <c r="G303" s="8">
        <f>IFERROR(__xludf.DUMMYFUNCTION("INDEX(SPLIT(E303,""::""), 1, 2)"),42.0)</f>
        <v>42</v>
      </c>
      <c r="H303" s="8" t="b">
        <f t="shared" si="1"/>
        <v>0</v>
      </c>
      <c r="I303" s="8" t="b">
        <f t="shared" si="2"/>
        <v>0</v>
      </c>
      <c r="J303" s="8" t="b">
        <f t="shared" si="3"/>
        <v>0</v>
      </c>
      <c r="L303" s="8" t="b">
        <f t="shared" si="4"/>
        <v>0</v>
      </c>
    </row>
    <row r="304">
      <c r="A304" s="6" t="s">
        <v>314</v>
      </c>
      <c r="B304" s="7" t="str">
        <f>IFERROR(__xludf.DUMMYFUNCTION("INDEX(SPLIT(SUBSTITUTE(A304, ""-"", ""::""),"",""), 1, 1)"),"31::87")</f>
        <v>31::87</v>
      </c>
      <c r="C304" s="8">
        <f>IFERROR(__xludf.DUMMYFUNCTION("INDEX(SPLIT(B304,""::""), 1, 1)"),31.0)</f>
        <v>31</v>
      </c>
      <c r="D304" s="8">
        <f>IFERROR(__xludf.DUMMYFUNCTION("INDEX(SPLIT(B304,""::""), 1, 2)"),87.0)</f>
        <v>87</v>
      </c>
      <c r="E304" s="9" t="str">
        <f>IFERROR(__xludf.DUMMYFUNCTION("INDEX(SPLIT(SUBSTITUTE(A304, ""-"", ""::""),"",""), 1, 2)"),"30::30")</f>
        <v>30::30</v>
      </c>
      <c r="F304" s="8">
        <f>IFERROR(__xludf.DUMMYFUNCTION("INDEX(SPLIT(E304,""::""), 1, 1)"),30.0)</f>
        <v>30</v>
      </c>
      <c r="G304" s="8">
        <f>IFERROR(__xludf.DUMMYFUNCTION("INDEX(SPLIT(E304,""::""), 1, 2)"),30.0)</f>
        <v>30</v>
      </c>
      <c r="H304" s="8" t="b">
        <f t="shared" si="1"/>
        <v>0</v>
      </c>
      <c r="I304" s="8" t="b">
        <f t="shared" si="2"/>
        <v>0</v>
      </c>
      <c r="J304" s="8" t="b">
        <f t="shared" si="3"/>
        <v>0</v>
      </c>
      <c r="L304" s="8" t="b">
        <f t="shared" si="4"/>
        <v>0</v>
      </c>
    </row>
    <row r="305">
      <c r="A305" s="6" t="s">
        <v>315</v>
      </c>
      <c r="B305" s="7" t="str">
        <f>IFERROR(__xludf.DUMMYFUNCTION("INDEX(SPLIT(SUBSTITUTE(A305, ""-"", ""::""),"",""), 1, 1)"),"2::21")</f>
        <v>2::21</v>
      </c>
      <c r="C305" s="8">
        <f>IFERROR(__xludf.DUMMYFUNCTION("INDEX(SPLIT(B305,""::""), 1, 1)"),2.0)</f>
        <v>2</v>
      </c>
      <c r="D305" s="8">
        <f>IFERROR(__xludf.DUMMYFUNCTION("INDEX(SPLIT(B305,""::""), 1, 2)"),21.0)</f>
        <v>21</v>
      </c>
      <c r="E305" s="9" t="str">
        <f>IFERROR(__xludf.DUMMYFUNCTION("INDEX(SPLIT(SUBSTITUTE(A305, ""-"", ""::""),"",""), 1, 2)"),"1::2")</f>
        <v>1::2</v>
      </c>
      <c r="F305" s="8">
        <f>IFERROR(__xludf.DUMMYFUNCTION("INDEX(SPLIT(E305,""::""), 1, 1)"),1.0)</f>
        <v>1</v>
      </c>
      <c r="G305" s="8">
        <f>IFERROR(__xludf.DUMMYFUNCTION("INDEX(SPLIT(E305,""::""), 1, 2)"),2.0)</f>
        <v>2</v>
      </c>
      <c r="H305" s="8" t="b">
        <f t="shared" si="1"/>
        <v>0</v>
      </c>
      <c r="I305" s="8" t="b">
        <f t="shared" si="2"/>
        <v>0</v>
      </c>
      <c r="J305" s="8" t="b">
        <f t="shared" si="3"/>
        <v>0</v>
      </c>
      <c r="L305" s="8" t="b">
        <f t="shared" si="4"/>
        <v>1</v>
      </c>
    </row>
    <row r="306">
      <c r="A306" s="6" t="s">
        <v>316</v>
      </c>
      <c r="B306" s="7" t="str">
        <f>IFERROR(__xludf.DUMMYFUNCTION("INDEX(SPLIT(SUBSTITUTE(A306, ""-"", ""::""),"",""), 1, 1)"),"72::75")</f>
        <v>72::75</v>
      </c>
      <c r="C306" s="8">
        <f>IFERROR(__xludf.DUMMYFUNCTION("INDEX(SPLIT(B306,""::""), 1, 1)"),72.0)</f>
        <v>72</v>
      </c>
      <c r="D306" s="8">
        <f>IFERROR(__xludf.DUMMYFUNCTION("INDEX(SPLIT(B306,""::""), 1, 2)"),75.0)</f>
        <v>75</v>
      </c>
      <c r="E306" s="9" t="str">
        <f>IFERROR(__xludf.DUMMYFUNCTION("INDEX(SPLIT(SUBSTITUTE(A306, ""-"", ""::""),"",""), 1, 2)"),"1::73")</f>
        <v>1::73</v>
      </c>
      <c r="F306" s="8">
        <f>IFERROR(__xludf.DUMMYFUNCTION("INDEX(SPLIT(E306,""::""), 1, 1)"),1.0)</f>
        <v>1</v>
      </c>
      <c r="G306" s="8">
        <f>IFERROR(__xludf.DUMMYFUNCTION("INDEX(SPLIT(E306,""::""), 1, 2)"),73.0)</f>
        <v>73</v>
      </c>
      <c r="H306" s="8" t="b">
        <f t="shared" si="1"/>
        <v>0</v>
      </c>
      <c r="I306" s="8" t="b">
        <f t="shared" si="2"/>
        <v>0</v>
      </c>
      <c r="J306" s="8" t="b">
        <f t="shared" si="3"/>
        <v>0</v>
      </c>
      <c r="L306" s="8" t="b">
        <f t="shared" si="4"/>
        <v>1</v>
      </c>
    </row>
    <row r="307">
      <c r="A307" s="6" t="s">
        <v>317</v>
      </c>
      <c r="B307" s="7" t="str">
        <f>IFERROR(__xludf.DUMMYFUNCTION("INDEX(SPLIT(SUBSTITUTE(A307, ""-"", ""::""),"",""), 1, 1)"),"59::98")</f>
        <v>59::98</v>
      </c>
      <c r="C307" s="8">
        <f>IFERROR(__xludf.DUMMYFUNCTION("INDEX(SPLIT(B307,""::""), 1, 1)"),59.0)</f>
        <v>59</v>
      </c>
      <c r="D307" s="8">
        <f>IFERROR(__xludf.DUMMYFUNCTION("INDEX(SPLIT(B307,""::""), 1, 2)"),98.0)</f>
        <v>98</v>
      </c>
      <c r="E307" s="9" t="str">
        <f>IFERROR(__xludf.DUMMYFUNCTION("INDEX(SPLIT(SUBSTITUTE(A307, ""-"", ""::""),"",""), 1, 2)"),"59::94")</f>
        <v>59::94</v>
      </c>
      <c r="F307" s="8">
        <f>IFERROR(__xludf.DUMMYFUNCTION("INDEX(SPLIT(E307,""::""), 1, 1)"),59.0)</f>
        <v>59</v>
      </c>
      <c r="G307" s="8">
        <f>IFERROR(__xludf.DUMMYFUNCTION("INDEX(SPLIT(E307,""::""), 1, 2)"),94.0)</f>
        <v>94</v>
      </c>
      <c r="H307" s="8" t="b">
        <f t="shared" si="1"/>
        <v>1</v>
      </c>
      <c r="I307" s="8" t="b">
        <f t="shared" si="2"/>
        <v>0</v>
      </c>
      <c r="J307" s="8" t="b">
        <f t="shared" si="3"/>
        <v>1</v>
      </c>
      <c r="L307" s="8" t="b">
        <f t="shared" si="4"/>
        <v>1</v>
      </c>
    </row>
    <row r="308">
      <c r="A308" s="6" t="s">
        <v>318</v>
      </c>
      <c r="B308" s="7" t="str">
        <f>IFERROR(__xludf.DUMMYFUNCTION("INDEX(SPLIT(SUBSTITUTE(A308, ""-"", ""::""),"",""), 1, 1)"),"65::78")</f>
        <v>65::78</v>
      </c>
      <c r="C308" s="8">
        <f>IFERROR(__xludf.DUMMYFUNCTION("INDEX(SPLIT(B308,""::""), 1, 1)"),65.0)</f>
        <v>65</v>
      </c>
      <c r="D308" s="8">
        <f>IFERROR(__xludf.DUMMYFUNCTION("INDEX(SPLIT(B308,""::""), 1, 2)"),78.0)</f>
        <v>78</v>
      </c>
      <c r="E308" s="9" t="str">
        <f>IFERROR(__xludf.DUMMYFUNCTION("INDEX(SPLIT(SUBSTITUTE(A308, ""-"", ""::""),"",""), 1, 2)"),"51::71")</f>
        <v>51::71</v>
      </c>
      <c r="F308" s="8">
        <f>IFERROR(__xludf.DUMMYFUNCTION("INDEX(SPLIT(E308,""::""), 1, 1)"),51.0)</f>
        <v>51</v>
      </c>
      <c r="G308" s="8">
        <f>IFERROR(__xludf.DUMMYFUNCTION("INDEX(SPLIT(E308,""::""), 1, 2)"),71.0)</f>
        <v>71</v>
      </c>
      <c r="H308" s="8" t="b">
        <f t="shared" si="1"/>
        <v>0</v>
      </c>
      <c r="I308" s="8" t="b">
        <f t="shared" si="2"/>
        <v>0</v>
      </c>
      <c r="J308" s="8" t="b">
        <f t="shared" si="3"/>
        <v>0</v>
      </c>
      <c r="L308" s="8" t="b">
        <f t="shared" si="4"/>
        <v>1</v>
      </c>
    </row>
    <row r="309">
      <c r="A309" s="6" t="s">
        <v>319</v>
      </c>
      <c r="B309" s="7" t="str">
        <f>IFERROR(__xludf.DUMMYFUNCTION("INDEX(SPLIT(SUBSTITUTE(A309, ""-"", ""::""),"",""), 1, 1)"),"11::58")</f>
        <v>11::58</v>
      </c>
      <c r="C309" s="8">
        <f>IFERROR(__xludf.DUMMYFUNCTION("INDEX(SPLIT(B309,""::""), 1, 1)"),11.0)</f>
        <v>11</v>
      </c>
      <c r="D309" s="8">
        <f>IFERROR(__xludf.DUMMYFUNCTION("INDEX(SPLIT(B309,""::""), 1, 2)"),58.0)</f>
        <v>58</v>
      </c>
      <c r="E309" s="9" t="str">
        <f>IFERROR(__xludf.DUMMYFUNCTION("INDEX(SPLIT(SUBSTITUTE(A309, ""-"", ""::""),"",""), 1, 2)"),"12::58")</f>
        <v>12::58</v>
      </c>
      <c r="F309" s="8">
        <f>IFERROR(__xludf.DUMMYFUNCTION("INDEX(SPLIT(E309,""::""), 1, 1)"),12.0)</f>
        <v>12</v>
      </c>
      <c r="G309" s="8">
        <f>IFERROR(__xludf.DUMMYFUNCTION("INDEX(SPLIT(E309,""::""), 1, 2)"),58.0)</f>
        <v>58</v>
      </c>
      <c r="H309" s="8" t="b">
        <f t="shared" si="1"/>
        <v>1</v>
      </c>
      <c r="I309" s="8" t="b">
        <f t="shared" si="2"/>
        <v>0</v>
      </c>
      <c r="J309" s="8" t="b">
        <f t="shared" si="3"/>
        <v>1</v>
      </c>
      <c r="L309" s="8" t="b">
        <f t="shared" si="4"/>
        <v>1</v>
      </c>
    </row>
    <row r="310">
      <c r="A310" s="6" t="s">
        <v>320</v>
      </c>
      <c r="B310" s="7" t="str">
        <f>IFERROR(__xludf.DUMMYFUNCTION("INDEX(SPLIT(SUBSTITUTE(A310, ""-"", ""::""),"",""), 1, 1)"),"52::67")</f>
        <v>52::67</v>
      </c>
      <c r="C310" s="8">
        <f>IFERROR(__xludf.DUMMYFUNCTION("INDEX(SPLIT(B310,""::""), 1, 1)"),52.0)</f>
        <v>52</v>
      </c>
      <c r="D310" s="8">
        <f>IFERROR(__xludf.DUMMYFUNCTION("INDEX(SPLIT(B310,""::""), 1, 2)"),67.0)</f>
        <v>67</v>
      </c>
      <c r="E310" s="9" t="str">
        <f>IFERROR(__xludf.DUMMYFUNCTION("INDEX(SPLIT(SUBSTITUTE(A310, ""-"", ""::""),"",""), 1, 2)"),"34::37")</f>
        <v>34::37</v>
      </c>
      <c r="F310" s="8">
        <f>IFERROR(__xludf.DUMMYFUNCTION("INDEX(SPLIT(E310,""::""), 1, 1)"),34.0)</f>
        <v>34</v>
      </c>
      <c r="G310" s="8">
        <f>IFERROR(__xludf.DUMMYFUNCTION("INDEX(SPLIT(E310,""::""), 1, 2)"),37.0)</f>
        <v>37</v>
      </c>
      <c r="H310" s="8" t="b">
        <f t="shared" si="1"/>
        <v>0</v>
      </c>
      <c r="I310" s="8" t="b">
        <f t="shared" si="2"/>
        <v>0</v>
      </c>
      <c r="J310" s="8" t="b">
        <f t="shared" si="3"/>
        <v>0</v>
      </c>
      <c r="L310" s="8" t="b">
        <f t="shared" si="4"/>
        <v>0</v>
      </c>
    </row>
    <row r="311">
      <c r="A311" s="6" t="s">
        <v>321</v>
      </c>
      <c r="B311" s="7" t="str">
        <f>IFERROR(__xludf.DUMMYFUNCTION("INDEX(SPLIT(SUBSTITUTE(A311, ""-"", ""::""),"",""), 1, 1)"),"55::62")</f>
        <v>55::62</v>
      </c>
      <c r="C311" s="8">
        <f>IFERROR(__xludf.DUMMYFUNCTION("INDEX(SPLIT(B311,""::""), 1, 1)"),55.0)</f>
        <v>55</v>
      </c>
      <c r="D311" s="8">
        <f>IFERROR(__xludf.DUMMYFUNCTION("INDEX(SPLIT(B311,""::""), 1, 2)"),62.0)</f>
        <v>62</v>
      </c>
      <c r="E311" s="9" t="str">
        <f>IFERROR(__xludf.DUMMYFUNCTION("INDEX(SPLIT(SUBSTITUTE(A311, ""-"", ""::""),"",""), 1, 2)"),"53::60")</f>
        <v>53::60</v>
      </c>
      <c r="F311" s="8">
        <f>IFERROR(__xludf.DUMMYFUNCTION("INDEX(SPLIT(E311,""::""), 1, 1)"),53.0)</f>
        <v>53</v>
      </c>
      <c r="G311" s="8">
        <f>IFERROR(__xludf.DUMMYFUNCTION("INDEX(SPLIT(E311,""::""), 1, 2)"),60.0)</f>
        <v>60</v>
      </c>
      <c r="H311" s="8" t="b">
        <f t="shared" si="1"/>
        <v>0</v>
      </c>
      <c r="I311" s="8" t="b">
        <f t="shared" si="2"/>
        <v>0</v>
      </c>
      <c r="J311" s="8" t="b">
        <f t="shared" si="3"/>
        <v>0</v>
      </c>
      <c r="L311" s="8" t="b">
        <f t="shared" si="4"/>
        <v>1</v>
      </c>
    </row>
    <row r="312">
      <c r="A312" s="6" t="s">
        <v>322</v>
      </c>
      <c r="B312" s="7" t="str">
        <f>IFERROR(__xludf.DUMMYFUNCTION("INDEX(SPLIT(SUBSTITUTE(A312, ""-"", ""::""),"",""), 1, 1)"),"26::27")</f>
        <v>26::27</v>
      </c>
      <c r="C312" s="8">
        <f>IFERROR(__xludf.DUMMYFUNCTION("INDEX(SPLIT(B312,""::""), 1, 1)"),26.0)</f>
        <v>26</v>
      </c>
      <c r="D312" s="8">
        <f>IFERROR(__xludf.DUMMYFUNCTION("INDEX(SPLIT(B312,""::""), 1, 2)"),27.0)</f>
        <v>27</v>
      </c>
      <c r="E312" s="9" t="str">
        <f>IFERROR(__xludf.DUMMYFUNCTION("INDEX(SPLIT(SUBSTITUTE(A312, ""-"", ""::""),"",""), 1, 2)"),"27::76")</f>
        <v>27::76</v>
      </c>
      <c r="F312" s="8">
        <f>IFERROR(__xludf.DUMMYFUNCTION("INDEX(SPLIT(E312,""::""), 1, 1)"),27.0)</f>
        <v>27</v>
      </c>
      <c r="G312" s="8">
        <f>IFERROR(__xludf.DUMMYFUNCTION("INDEX(SPLIT(E312,""::""), 1, 2)"),76.0)</f>
        <v>76</v>
      </c>
      <c r="H312" s="8" t="b">
        <f t="shared" si="1"/>
        <v>0</v>
      </c>
      <c r="I312" s="8" t="b">
        <f t="shared" si="2"/>
        <v>0</v>
      </c>
      <c r="J312" s="8" t="b">
        <f t="shared" si="3"/>
        <v>0</v>
      </c>
      <c r="L312" s="8" t="b">
        <f t="shared" si="4"/>
        <v>1</v>
      </c>
    </row>
    <row r="313">
      <c r="A313" s="6" t="s">
        <v>323</v>
      </c>
      <c r="B313" s="7" t="str">
        <f>IFERROR(__xludf.DUMMYFUNCTION("INDEX(SPLIT(SUBSTITUTE(A313, ""-"", ""::""),"",""), 1, 1)"),"12::97")</f>
        <v>12::97</v>
      </c>
      <c r="C313" s="8">
        <f>IFERROR(__xludf.DUMMYFUNCTION("INDEX(SPLIT(B313,""::""), 1, 1)"),12.0)</f>
        <v>12</v>
      </c>
      <c r="D313" s="8">
        <f>IFERROR(__xludf.DUMMYFUNCTION("INDEX(SPLIT(B313,""::""), 1, 2)"),97.0)</f>
        <v>97</v>
      </c>
      <c r="E313" s="9" t="str">
        <f>IFERROR(__xludf.DUMMYFUNCTION("INDEX(SPLIT(SUBSTITUTE(A313, ""-"", ""::""),"",""), 1, 2)"),"33::98")</f>
        <v>33::98</v>
      </c>
      <c r="F313" s="8">
        <f>IFERROR(__xludf.DUMMYFUNCTION("INDEX(SPLIT(E313,""::""), 1, 1)"),33.0)</f>
        <v>33</v>
      </c>
      <c r="G313" s="8">
        <f>IFERROR(__xludf.DUMMYFUNCTION("INDEX(SPLIT(E313,""::""), 1, 2)"),98.0)</f>
        <v>98</v>
      </c>
      <c r="H313" s="8" t="b">
        <f t="shared" si="1"/>
        <v>0</v>
      </c>
      <c r="I313" s="8" t="b">
        <f t="shared" si="2"/>
        <v>0</v>
      </c>
      <c r="J313" s="8" t="b">
        <f t="shared" si="3"/>
        <v>0</v>
      </c>
      <c r="L313" s="8" t="b">
        <f t="shared" si="4"/>
        <v>1</v>
      </c>
    </row>
    <row r="314">
      <c r="A314" s="6" t="s">
        <v>324</v>
      </c>
      <c r="B314" s="7" t="str">
        <f>IFERROR(__xludf.DUMMYFUNCTION("INDEX(SPLIT(SUBSTITUTE(A314, ""-"", ""::""),"",""), 1, 1)"),"95::95")</f>
        <v>95::95</v>
      </c>
      <c r="C314" s="8">
        <f>IFERROR(__xludf.DUMMYFUNCTION("INDEX(SPLIT(B314,""::""), 1, 1)"),95.0)</f>
        <v>95</v>
      </c>
      <c r="D314" s="8">
        <f>IFERROR(__xludf.DUMMYFUNCTION("INDEX(SPLIT(B314,""::""), 1, 2)"),95.0)</f>
        <v>95</v>
      </c>
      <c r="E314" s="9" t="str">
        <f>IFERROR(__xludf.DUMMYFUNCTION("INDEX(SPLIT(SUBSTITUTE(A314, ""-"", ""::""),"",""), 1, 2)"),"56::94")</f>
        <v>56::94</v>
      </c>
      <c r="F314" s="8">
        <f>IFERROR(__xludf.DUMMYFUNCTION("INDEX(SPLIT(E314,""::""), 1, 1)"),56.0)</f>
        <v>56</v>
      </c>
      <c r="G314" s="8">
        <f>IFERROR(__xludf.DUMMYFUNCTION("INDEX(SPLIT(E314,""::""), 1, 2)"),94.0)</f>
        <v>94</v>
      </c>
      <c r="H314" s="8" t="b">
        <f t="shared" si="1"/>
        <v>0</v>
      </c>
      <c r="I314" s="8" t="b">
        <f t="shared" si="2"/>
        <v>0</v>
      </c>
      <c r="J314" s="8" t="b">
        <f t="shared" si="3"/>
        <v>0</v>
      </c>
      <c r="L314" s="8" t="b">
        <f t="shared" si="4"/>
        <v>0</v>
      </c>
    </row>
    <row r="315">
      <c r="A315" s="6" t="s">
        <v>325</v>
      </c>
      <c r="B315" s="7" t="str">
        <f>IFERROR(__xludf.DUMMYFUNCTION("INDEX(SPLIT(SUBSTITUTE(A315, ""-"", ""::""),"",""), 1, 1)"),"17::90")</f>
        <v>17::90</v>
      </c>
      <c r="C315" s="8">
        <f>IFERROR(__xludf.DUMMYFUNCTION("INDEX(SPLIT(B315,""::""), 1, 1)"),17.0)</f>
        <v>17</v>
      </c>
      <c r="D315" s="8">
        <f>IFERROR(__xludf.DUMMYFUNCTION("INDEX(SPLIT(B315,""::""), 1, 2)"),90.0)</f>
        <v>90</v>
      </c>
      <c r="E315" s="9" t="str">
        <f>IFERROR(__xludf.DUMMYFUNCTION("INDEX(SPLIT(SUBSTITUTE(A315, ""-"", ""::""),"",""), 1, 2)"),"17::91")</f>
        <v>17::91</v>
      </c>
      <c r="F315" s="8">
        <f>IFERROR(__xludf.DUMMYFUNCTION("INDEX(SPLIT(E315,""::""), 1, 1)"),17.0)</f>
        <v>17</v>
      </c>
      <c r="G315" s="8">
        <f>IFERROR(__xludf.DUMMYFUNCTION("INDEX(SPLIT(E315,""::""), 1, 2)"),91.0)</f>
        <v>91</v>
      </c>
      <c r="H315" s="8" t="b">
        <f t="shared" si="1"/>
        <v>0</v>
      </c>
      <c r="I315" s="8" t="b">
        <f t="shared" si="2"/>
        <v>1</v>
      </c>
      <c r="J315" s="8" t="b">
        <f t="shared" si="3"/>
        <v>1</v>
      </c>
      <c r="L315" s="8" t="b">
        <f t="shared" si="4"/>
        <v>1</v>
      </c>
    </row>
    <row r="316">
      <c r="A316" s="6" t="s">
        <v>326</v>
      </c>
      <c r="B316" s="7" t="str">
        <f>IFERROR(__xludf.DUMMYFUNCTION("INDEX(SPLIT(SUBSTITUTE(A316, ""-"", ""::""),"",""), 1, 1)"),"7::39")</f>
        <v>7::39</v>
      </c>
      <c r="C316" s="8">
        <f>IFERROR(__xludf.DUMMYFUNCTION("INDEX(SPLIT(B316,""::""), 1, 1)"),7.0)</f>
        <v>7</v>
      </c>
      <c r="D316" s="8">
        <f>IFERROR(__xludf.DUMMYFUNCTION("INDEX(SPLIT(B316,""::""), 1, 2)"),39.0)</f>
        <v>39</v>
      </c>
      <c r="E316" s="9" t="str">
        <f>IFERROR(__xludf.DUMMYFUNCTION("INDEX(SPLIT(SUBSTITUTE(A316, ""-"", ""::""),"",""), 1, 2)"),"39::63")</f>
        <v>39::63</v>
      </c>
      <c r="F316" s="8">
        <f>IFERROR(__xludf.DUMMYFUNCTION("INDEX(SPLIT(E316,""::""), 1, 1)"),39.0)</f>
        <v>39</v>
      </c>
      <c r="G316" s="8">
        <f>IFERROR(__xludf.DUMMYFUNCTION("INDEX(SPLIT(E316,""::""), 1, 2)"),63.0)</f>
        <v>63</v>
      </c>
      <c r="H316" s="8" t="b">
        <f t="shared" si="1"/>
        <v>0</v>
      </c>
      <c r="I316" s="8" t="b">
        <f t="shared" si="2"/>
        <v>0</v>
      </c>
      <c r="J316" s="8" t="b">
        <f t="shared" si="3"/>
        <v>0</v>
      </c>
      <c r="L316" s="8" t="b">
        <f t="shared" si="4"/>
        <v>1</v>
      </c>
    </row>
    <row r="317">
      <c r="A317" s="6" t="s">
        <v>327</v>
      </c>
      <c r="B317" s="7" t="str">
        <f>IFERROR(__xludf.DUMMYFUNCTION("INDEX(SPLIT(SUBSTITUTE(A317, ""-"", ""::""),"",""), 1, 1)"),"45::98")</f>
        <v>45::98</v>
      </c>
      <c r="C317" s="8">
        <f>IFERROR(__xludf.DUMMYFUNCTION("INDEX(SPLIT(B317,""::""), 1, 1)"),45.0)</f>
        <v>45</v>
      </c>
      <c r="D317" s="8">
        <f>IFERROR(__xludf.DUMMYFUNCTION("INDEX(SPLIT(B317,""::""), 1, 2)"),98.0)</f>
        <v>98</v>
      </c>
      <c r="E317" s="9" t="str">
        <f>IFERROR(__xludf.DUMMYFUNCTION("INDEX(SPLIT(SUBSTITUTE(A317, ""-"", ""::""),"",""), 1, 2)"),"37::46")</f>
        <v>37::46</v>
      </c>
      <c r="F317" s="8">
        <f>IFERROR(__xludf.DUMMYFUNCTION("INDEX(SPLIT(E317,""::""), 1, 1)"),37.0)</f>
        <v>37</v>
      </c>
      <c r="G317" s="8">
        <f>IFERROR(__xludf.DUMMYFUNCTION("INDEX(SPLIT(E317,""::""), 1, 2)"),46.0)</f>
        <v>46</v>
      </c>
      <c r="H317" s="8" t="b">
        <f t="shared" si="1"/>
        <v>0</v>
      </c>
      <c r="I317" s="8" t="b">
        <f t="shared" si="2"/>
        <v>0</v>
      </c>
      <c r="J317" s="8" t="b">
        <f t="shared" si="3"/>
        <v>0</v>
      </c>
      <c r="L317" s="8" t="b">
        <f t="shared" si="4"/>
        <v>1</v>
      </c>
    </row>
    <row r="318">
      <c r="A318" s="6" t="s">
        <v>328</v>
      </c>
      <c r="B318" s="7" t="str">
        <f>IFERROR(__xludf.DUMMYFUNCTION("INDEX(SPLIT(SUBSTITUTE(A318, ""-"", ""::""),"",""), 1, 1)"),"41::62")</f>
        <v>41::62</v>
      </c>
      <c r="C318" s="8">
        <f>IFERROR(__xludf.DUMMYFUNCTION("INDEX(SPLIT(B318,""::""), 1, 1)"),41.0)</f>
        <v>41</v>
      </c>
      <c r="D318" s="8">
        <f>IFERROR(__xludf.DUMMYFUNCTION("INDEX(SPLIT(B318,""::""), 1, 2)"),62.0)</f>
        <v>62</v>
      </c>
      <c r="E318" s="9" t="str">
        <f>IFERROR(__xludf.DUMMYFUNCTION("INDEX(SPLIT(SUBSTITUTE(A318, ""-"", ""::""),"",""), 1, 2)"),"42::69")</f>
        <v>42::69</v>
      </c>
      <c r="F318" s="8">
        <f>IFERROR(__xludf.DUMMYFUNCTION("INDEX(SPLIT(E318,""::""), 1, 1)"),42.0)</f>
        <v>42</v>
      </c>
      <c r="G318" s="8">
        <f>IFERROR(__xludf.DUMMYFUNCTION("INDEX(SPLIT(E318,""::""), 1, 2)"),69.0)</f>
        <v>69</v>
      </c>
      <c r="H318" s="8" t="b">
        <f t="shared" si="1"/>
        <v>0</v>
      </c>
      <c r="I318" s="8" t="b">
        <f t="shared" si="2"/>
        <v>0</v>
      </c>
      <c r="J318" s="8" t="b">
        <f t="shared" si="3"/>
        <v>0</v>
      </c>
      <c r="L318" s="8" t="b">
        <f t="shared" si="4"/>
        <v>1</v>
      </c>
    </row>
    <row r="319">
      <c r="A319" s="6" t="s">
        <v>329</v>
      </c>
      <c r="B319" s="7" t="str">
        <f>IFERROR(__xludf.DUMMYFUNCTION("INDEX(SPLIT(SUBSTITUTE(A319, ""-"", ""::""),"",""), 1, 1)"),"5::98")</f>
        <v>5::98</v>
      </c>
      <c r="C319" s="8">
        <f>IFERROR(__xludf.DUMMYFUNCTION("INDEX(SPLIT(B319,""::""), 1, 1)"),5.0)</f>
        <v>5</v>
      </c>
      <c r="D319" s="8">
        <f>IFERROR(__xludf.DUMMYFUNCTION("INDEX(SPLIT(B319,""::""), 1, 2)"),98.0)</f>
        <v>98</v>
      </c>
      <c r="E319" s="9" t="str">
        <f>IFERROR(__xludf.DUMMYFUNCTION("INDEX(SPLIT(SUBSTITUTE(A319, ""-"", ""::""),"",""), 1, 2)"),"2::5")</f>
        <v>2::5</v>
      </c>
      <c r="F319" s="8">
        <f>IFERROR(__xludf.DUMMYFUNCTION("INDEX(SPLIT(E319,""::""), 1, 1)"),2.0)</f>
        <v>2</v>
      </c>
      <c r="G319" s="8">
        <f>IFERROR(__xludf.DUMMYFUNCTION("INDEX(SPLIT(E319,""::""), 1, 2)"),5.0)</f>
        <v>5</v>
      </c>
      <c r="H319" s="8" t="b">
        <f t="shared" si="1"/>
        <v>0</v>
      </c>
      <c r="I319" s="8" t="b">
        <f t="shared" si="2"/>
        <v>0</v>
      </c>
      <c r="J319" s="8" t="b">
        <f t="shared" si="3"/>
        <v>0</v>
      </c>
      <c r="L319" s="8" t="b">
        <f t="shared" si="4"/>
        <v>1</v>
      </c>
    </row>
    <row r="320">
      <c r="A320" s="6" t="s">
        <v>330</v>
      </c>
      <c r="B320" s="7" t="str">
        <f>IFERROR(__xludf.DUMMYFUNCTION("INDEX(SPLIT(SUBSTITUTE(A320, ""-"", ""::""),"",""), 1, 1)"),"43::44")</f>
        <v>43::44</v>
      </c>
      <c r="C320" s="8">
        <f>IFERROR(__xludf.DUMMYFUNCTION("INDEX(SPLIT(B320,""::""), 1, 1)"),43.0)</f>
        <v>43</v>
      </c>
      <c r="D320" s="8">
        <f>IFERROR(__xludf.DUMMYFUNCTION("INDEX(SPLIT(B320,""::""), 1, 2)"),44.0)</f>
        <v>44</v>
      </c>
      <c r="E320" s="9" t="str">
        <f>IFERROR(__xludf.DUMMYFUNCTION("INDEX(SPLIT(SUBSTITUTE(A320, ""-"", ""::""),"",""), 1, 2)"),"43::44")</f>
        <v>43::44</v>
      </c>
      <c r="F320" s="8">
        <f>IFERROR(__xludf.DUMMYFUNCTION("INDEX(SPLIT(E320,""::""), 1, 1)"),43.0)</f>
        <v>43</v>
      </c>
      <c r="G320" s="8">
        <f>IFERROR(__xludf.DUMMYFUNCTION("INDEX(SPLIT(E320,""::""), 1, 2)"),44.0)</f>
        <v>44</v>
      </c>
      <c r="H320" s="8" t="b">
        <f t="shared" si="1"/>
        <v>1</v>
      </c>
      <c r="I320" s="8" t="b">
        <f t="shared" si="2"/>
        <v>1</v>
      </c>
      <c r="J320" s="8" t="b">
        <f t="shared" si="3"/>
        <v>1</v>
      </c>
      <c r="L320" s="8" t="b">
        <f t="shared" si="4"/>
        <v>1</v>
      </c>
    </row>
    <row r="321">
      <c r="A321" s="6" t="s">
        <v>331</v>
      </c>
      <c r="B321" s="7" t="str">
        <f>IFERROR(__xludf.DUMMYFUNCTION("INDEX(SPLIT(SUBSTITUTE(A321, ""-"", ""::""),"",""), 1, 1)"),"34::35")</f>
        <v>34::35</v>
      </c>
      <c r="C321" s="8">
        <f>IFERROR(__xludf.DUMMYFUNCTION("INDEX(SPLIT(B321,""::""), 1, 1)"),34.0)</f>
        <v>34</v>
      </c>
      <c r="D321" s="8">
        <f>IFERROR(__xludf.DUMMYFUNCTION("INDEX(SPLIT(B321,""::""), 1, 2)"),35.0)</f>
        <v>35</v>
      </c>
      <c r="E321" s="9" t="str">
        <f>IFERROR(__xludf.DUMMYFUNCTION("INDEX(SPLIT(SUBSTITUTE(A321, ""-"", ""::""),"",""), 1, 2)"),"34::35")</f>
        <v>34::35</v>
      </c>
      <c r="F321" s="8">
        <f>IFERROR(__xludf.DUMMYFUNCTION("INDEX(SPLIT(E321,""::""), 1, 1)"),34.0)</f>
        <v>34</v>
      </c>
      <c r="G321" s="8">
        <f>IFERROR(__xludf.DUMMYFUNCTION("INDEX(SPLIT(E321,""::""), 1, 2)"),35.0)</f>
        <v>35</v>
      </c>
      <c r="H321" s="8" t="b">
        <f t="shared" si="1"/>
        <v>1</v>
      </c>
      <c r="I321" s="8" t="b">
        <f t="shared" si="2"/>
        <v>1</v>
      </c>
      <c r="J321" s="8" t="b">
        <f t="shared" si="3"/>
        <v>1</v>
      </c>
      <c r="L321" s="8" t="b">
        <f t="shared" si="4"/>
        <v>1</v>
      </c>
    </row>
    <row r="322">
      <c r="A322" s="6" t="s">
        <v>332</v>
      </c>
      <c r="B322" s="7" t="str">
        <f>IFERROR(__xludf.DUMMYFUNCTION("INDEX(SPLIT(SUBSTITUTE(A322, ""-"", ""::""),"",""), 1, 1)"),"8::89")</f>
        <v>8::89</v>
      </c>
      <c r="C322" s="8">
        <f>IFERROR(__xludf.DUMMYFUNCTION("INDEX(SPLIT(B322,""::""), 1, 1)"),8.0)</f>
        <v>8</v>
      </c>
      <c r="D322" s="8">
        <f>IFERROR(__xludf.DUMMYFUNCTION("INDEX(SPLIT(B322,""::""), 1, 2)"),89.0)</f>
        <v>89</v>
      </c>
      <c r="E322" s="9" t="str">
        <f>IFERROR(__xludf.DUMMYFUNCTION("INDEX(SPLIT(SUBSTITUTE(A322, ""-"", ""::""),"",""), 1, 2)"),"7::90")</f>
        <v>7::90</v>
      </c>
      <c r="F322" s="8">
        <f>IFERROR(__xludf.DUMMYFUNCTION("INDEX(SPLIT(E322,""::""), 1, 1)"),7.0)</f>
        <v>7</v>
      </c>
      <c r="G322" s="8">
        <f>IFERROR(__xludf.DUMMYFUNCTION("INDEX(SPLIT(E322,""::""), 1, 2)"),90.0)</f>
        <v>90</v>
      </c>
      <c r="H322" s="8" t="b">
        <f t="shared" si="1"/>
        <v>0</v>
      </c>
      <c r="I322" s="8" t="b">
        <f t="shared" si="2"/>
        <v>1</v>
      </c>
      <c r="J322" s="8" t="b">
        <f t="shared" si="3"/>
        <v>1</v>
      </c>
      <c r="L322" s="8" t="b">
        <f t="shared" si="4"/>
        <v>1</v>
      </c>
    </row>
    <row r="323">
      <c r="A323" s="6" t="s">
        <v>333</v>
      </c>
      <c r="B323" s="7" t="str">
        <f>IFERROR(__xludf.DUMMYFUNCTION("INDEX(SPLIT(SUBSTITUTE(A323, ""-"", ""::""),"",""), 1, 1)"),"33::87")</f>
        <v>33::87</v>
      </c>
      <c r="C323" s="8">
        <f>IFERROR(__xludf.DUMMYFUNCTION("INDEX(SPLIT(B323,""::""), 1, 1)"),33.0)</f>
        <v>33</v>
      </c>
      <c r="D323" s="8">
        <f>IFERROR(__xludf.DUMMYFUNCTION("INDEX(SPLIT(B323,""::""), 1, 2)"),87.0)</f>
        <v>87</v>
      </c>
      <c r="E323" s="9" t="str">
        <f>IFERROR(__xludf.DUMMYFUNCTION("INDEX(SPLIT(SUBSTITUTE(A323, ""-"", ""::""),"",""), 1, 2)"),"32::86")</f>
        <v>32::86</v>
      </c>
      <c r="F323" s="8">
        <f>IFERROR(__xludf.DUMMYFUNCTION("INDEX(SPLIT(E323,""::""), 1, 1)"),32.0)</f>
        <v>32</v>
      </c>
      <c r="G323" s="8">
        <f>IFERROR(__xludf.DUMMYFUNCTION("INDEX(SPLIT(E323,""::""), 1, 2)"),86.0)</f>
        <v>86</v>
      </c>
      <c r="H323" s="8" t="b">
        <f t="shared" si="1"/>
        <v>0</v>
      </c>
      <c r="I323" s="8" t="b">
        <f t="shared" si="2"/>
        <v>0</v>
      </c>
      <c r="J323" s="8" t="b">
        <f t="shared" si="3"/>
        <v>0</v>
      </c>
      <c r="L323" s="8" t="b">
        <f t="shared" si="4"/>
        <v>1</v>
      </c>
    </row>
    <row r="324">
      <c r="A324" s="6" t="s">
        <v>334</v>
      </c>
      <c r="B324" s="7" t="str">
        <f>IFERROR(__xludf.DUMMYFUNCTION("INDEX(SPLIT(SUBSTITUTE(A324, ""-"", ""::""),"",""), 1, 1)"),"38::47")</f>
        <v>38::47</v>
      </c>
      <c r="C324" s="8">
        <f>IFERROR(__xludf.DUMMYFUNCTION("INDEX(SPLIT(B324,""::""), 1, 1)"),38.0)</f>
        <v>38</v>
      </c>
      <c r="D324" s="8">
        <f>IFERROR(__xludf.DUMMYFUNCTION("INDEX(SPLIT(B324,""::""), 1, 2)"),47.0)</f>
        <v>47</v>
      </c>
      <c r="E324" s="9" t="str">
        <f>IFERROR(__xludf.DUMMYFUNCTION("INDEX(SPLIT(SUBSTITUTE(A324, ""-"", ""::""),"",""), 1, 2)"),"38::46")</f>
        <v>38::46</v>
      </c>
      <c r="F324" s="8">
        <f>IFERROR(__xludf.DUMMYFUNCTION("INDEX(SPLIT(E324,""::""), 1, 1)"),38.0)</f>
        <v>38</v>
      </c>
      <c r="G324" s="8">
        <f>IFERROR(__xludf.DUMMYFUNCTION("INDEX(SPLIT(E324,""::""), 1, 2)"),46.0)</f>
        <v>46</v>
      </c>
      <c r="H324" s="8" t="b">
        <f t="shared" si="1"/>
        <v>1</v>
      </c>
      <c r="I324" s="8" t="b">
        <f t="shared" si="2"/>
        <v>0</v>
      </c>
      <c r="J324" s="8" t="b">
        <f t="shared" si="3"/>
        <v>1</v>
      </c>
      <c r="L324" s="8" t="b">
        <f t="shared" si="4"/>
        <v>1</v>
      </c>
    </row>
    <row r="325">
      <c r="A325" s="6" t="s">
        <v>335</v>
      </c>
      <c r="B325" s="7" t="str">
        <f>IFERROR(__xludf.DUMMYFUNCTION("INDEX(SPLIT(SUBSTITUTE(A325, ""-"", ""::""),"",""), 1, 1)"),"2::93")</f>
        <v>2::93</v>
      </c>
      <c r="C325" s="8">
        <f>IFERROR(__xludf.DUMMYFUNCTION("INDEX(SPLIT(B325,""::""), 1, 1)"),2.0)</f>
        <v>2</v>
      </c>
      <c r="D325" s="8">
        <f>IFERROR(__xludf.DUMMYFUNCTION("INDEX(SPLIT(B325,""::""), 1, 2)"),93.0)</f>
        <v>93</v>
      </c>
      <c r="E325" s="9" t="str">
        <f>IFERROR(__xludf.DUMMYFUNCTION("INDEX(SPLIT(SUBSTITUTE(A325, ""-"", ""::""),"",""), 1, 2)"),"93::93")</f>
        <v>93::93</v>
      </c>
      <c r="F325" s="8">
        <f>IFERROR(__xludf.DUMMYFUNCTION("INDEX(SPLIT(E325,""::""), 1, 1)"),93.0)</f>
        <v>93</v>
      </c>
      <c r="G325" s="8">
        <f>IFERROR(__xludf.DUMMYFUNCTION("INDEX(SPLIT(E325,""::""), 1, 2)"),93.0)</f>
        <v>93</v>
      </c>
      <c r="H325" s="8" t="b">
        <f t="shared" si="1"/>
        <v>1</v>
      </c>
      <c r="I325" s="8" t="b">
        <f t="shared" si="2"/>
        <v>0</v>
      </c>
      <c r="J325" s="8" t="b">
        <f t="shared" si="3"/>
        <v>1</v>
      </c>
      <c r="L325" s="8" t="b">
        <f t="shared" si="4"/>
        <v>1</v>
      </c>
    </row>
    <row r="326">
      <c r="A326" s="6" t="s">
        <v>336</v>
      </c>
      <c r="B326" s="7" t="str">
        <f>IFERROR(__xludf.DUMMYFUNCTION("INDEX(SPLIT(SUBSTITUTE(A326, ""-"", ""::""),"",""), 1, 1)"),"25::77")</f>
        <v>25::77</v>
      </c>
      <c r="C326" s="8">
        <f>IFERROR(__xludf.DUMMYFUNCTION("INDEX(SPLIT(B326,""::""), 1, 1)"),25.0)</f>
        <v>25</v>
      </c>
      <c r="D326" s="8">
        <f>IFERROR(__xludf.DUMMYFUNCTION("INDEX(SPLIT(B326,""::""), 1, 2)"),77.0)</f>
        <v>77</v>
      </c>
      <c r="E326" s="9" t="str">
        <f>IFERROR(__xludf.DUMMYFUNCTION("INDEX(SPLIT(SUBSTITUTE(A326, ""-"", ""::""),"",""), 1, 2)"),"19::41")</f>
        <v>19::41</v>
      </c>
      <c r="F326" s="8">
        <f>IFERROR(__xludf.DUMMYFUNCTION("INDEX(SPLIT(E326,""::""), 1, 1)"),19.0)</f>
        <v>19</v>
      </c>
      <c r="G326" s="8">
        <f>IFERROR(__xludf.DUMMYFUNCTION("INDEX(SPLIT(E326,""::""), 1, 2)"),41.0)</f>
        <v>41</v>
      </c>
      <c r="H326" s="8" t="b">
        <f t="shared" si="1"/>
        <v>0</v>
      </c>
      <c r="I326" s="8" t="b">
        <f t="shared" si="2"/>
        <v>0</v>
      </c>
      <c r="J326" s="8" t="b">
        <f t="shared" si="3"/>
        <v>0</v>
      </c>
      <c r="L326" s="8" t="b">
        <f t="shared" si="4"/>
        <v>1</v>
      </c>
    </row>
    <row r="327">
      <c r="A327" s="6" t="s">
        <v>337</v>
      </c>
      <c r="B327" s="7" t="str">
        <f>IFERROR(__xludf.DUMMYFUNCTION("INDEX(SPLIT(SUBSTITUTE(A327, ""-"", ""::""),"",""), 1, 1)"),"15::81")</f>
        <v>15::81</v>
      </c>
      <c r="C327" s="8">
        <f>IFERROR(__xludf.DUMMYFUNCTION("INDEX(SPLIT(B327,""::""), 1, 1)"),15.0)</f>
        <v>15</v>
      </c>
      <c r="D327" s="8">
        <f>IFERROR(__xludf.DUMMYFUNCTION("INDEX(SPLIT(B327,""::""), 1, 2)"),81.0)</f>
        <v>81</v>
      </c>
      <c r="E327" s="9" t="str">
        <f>IFERROR(__xludf.DUMMYFUNCTION("INDEX(SPLIT(SUBSTITUTE(A327, ""-"", ""::""),"",""), 1, 2)"),"16::81")</f>
        <v>16::81</v>
      </c>
      <c r="F327" s="8">
        <f>IFERROR(__xludf.DUMMYFUNCTION("INDEX(SPLIT(E327,""::""), 1, 1)"),16.0)</f>
        <v>16</v>
      </c>
      <c r="G327" s="8">
        <f>IFERROR(__xludf.DUMMYFUNCTION("INDEX(SPLIT(E327,""::""), 1, 2)"),81.0)</f>
        <v>81</v>
      </c>
      <c r="H327" s="8" t="b">
        <f t="shared" si="1"/>
        <v>1</v>
      </c>
      <c r="I327" s="8" t="b">
        <f t="shared" si="2"/>
        <v>0</v>
      </c>
      <c r="J327" s="8" t="b">
        <f t="shared" si="3"/>
        <v>1</v>
      </c>
      <c r="L327" s="8" t="b">
        <f t="shared" si="4"/>
        <v>1</v>
      </c>
    </row>
    <row r="328">
      <c r="A328" s="6" t="s">
        <v>338</v>
      </c>
      <c r="B328" s="7" t="str">
        <f>IFERROR(__xludf.DUMMYFUNCTION("INDEX(SPLIT(SUBSTITUTE(A328, ""-"", ""::""),"",""), 1, 1)"),"7::68")</f>
        <v>7::68</v>
      </c>
      <c r="C328" s="8">
        <f>IFERROR(__xludf.DUMMYFUNCTION("INDEX(SPLIT(B328,""::""), 1, 1)"),7.0)</f>
        <v>7</v>
      </c>
      <c r="D328" s="8">
        <f>IFERROR(__xludf.DUMMYFUNCTION("INDEX(SPLIT(B328,""::""), 1, 2)"),68.0)</f>
        <v>68</v>
      </c>
      <c r="E328" s="9" t="str">
        <f>IFERROR(__xludf.DUMMYFUNCTION("INDEX(SPLIT(SUBSTITUTE(A328, ""-"", ""::""),"",""), 1, 2)"),"67::78")</f>
        <v>67::78</v>
      </c>
      <c r="F328" s="8">
        <f>IFERROR(__xludf.DUMMYFUNCTION("INDEX(SPLIT(E328,""::""), 1, 1)"),67.0)</f>
        <v>67</v>
      </c>
      <c r="G328" s="8">
        <f>IFERROR(__xludf.DUMMYFUNCTION("INDEX(SPLIT(E328,""::""), 1, 2)"),78.0)</f>
        <v>78</v>
      </c>
      <c r="H328" s="8" t="b">
        <f t="shared" si="1"/>
        <v>0</v>
      </c>
      <c r="I328" s="8" t="b">
        <f t="shared" si="2"/>
        <v>0</v>
      </c>
      <c r="J328" s="8" t="b">
        <f t="shared" si="3"/>
        <v>0</v>
      </c>
      <c r="L328" s="8" t="b">
        <f t="shared" si="4"/>
        <v>1</v>
      </c>
    </row>
    <row r="329">
      <c r="A329" s="6" t="s">
        <v>339</v>
      </c>
      <c r="B329" s="7" t="str">
        <f>IFERROR(__xludf.DUMMYFUNCTION("INDEX(SPLIT(SUBSTITUTE(A329, ""-"", ""::""),"",""), 1, 1)"),"52::77")</f>
        <v>52::77</v>
      </c>
      <c r="C329" s="8">
        <f>IFERROR(__xludf.DUMMYFUNCTION("INDEX(SPLIT(B329,""::""), 1, 1)"),52.0)</f>
        <v>52</v>
      </c>
      <c r="D329" s="8">
        <f>IFERROR(__xludf.DUMMYFUNCTION("INDEX(SPLIT(B329,""::""), 1, 2)"),77.0)</f>
        <v>77</v>
      </c>
      <c r="E329" s="9" t="str">
        <f>IFERROR(__xludf.DUMMYFUNCTION("INDEX(SPLIT(SUBSTITUTE(A329, ""-"", ""::""),"",""), 1, 2)"),"18::69")</f>
        <v>18::69</v>
      </c>
      <c r="F329" s="8">
        <f>IFERROR(__xludf.DUMMYFUNCTION("INDEX(SPLIT(E329,""::""), 1, 1)"),18.0)</f>
        <v>18</v>
      </c>
      <c r="G329" s="8">
        <f>IFERROR(__xludf.DUMMYFUNCTION("INDEX(SPLIT(E329,""::""), 1, 2)"),69.0)</f>
        <v>69</v>
      </c>
      <c r="H329" s="8" t="b">
        <f t="shared" si="1"/>
        <v>0</v>
      </c>
      <c r="I329" s="8" t="b">
        <f t="shared" si="2"/>
        <v>0</v>
      </c>
      <c r="J329" s="8" t="b">
        <f t="shared" si="3"/>
        <v>0</v>
      </c>
      <c r="L329" s="8" t="b">
        <f t="shared" si="4"/>
        <v>1</v>
      </c>
    </row>
    <row r="330">
      <c r="A330" s="6" t="s">
        <v>340</v>
      </c>
      <c r="B330" s="7" t="str">
        <f>IFERROR(__xludf.DUMMYFUNCTION("INDEX(SPLIT(SUBSTITUTE(A330, ""-"", ""::""),"",""), 1, 1)"),"8::9")</f>
        <v>8::9</v>
      </c>
      <c r="C330" s="8">
        <f>IFERROR(__xludf.DUMMYFUNCTION("INDEX(SPLIT(B330,""::""), 1, 1)"),8.0)</f>
        <v>8</v>
      </c>
      <c r="D330" s="8">
        <f>IFERROR(__xludf.DUMMYFUNCTION("INDEX(SPLIT(B330,""::""), 1, 2)"),9.0)</f>
        <v>9</v>
      </c>
      <c r="E330" s="9" t="str">
        <f>IFERROR(__xludf.DUMMYFUNCTION("INDEX(SPLIT(SUBSTITUTE(A330, ""-"", ""::""),"",""), 1, 2)"),"8::59")</f>
        <v>8::59</v>
      </c>
      <c r="F330" s="8">
        <f>IFERROR(__xludf.DUMMYFUNCTION("INDEX(SPLIT(E330,""::""), 1, 1)"),8.0)</f>
        <v>8</v>
      </c>
      <c r="G330" s="8">
        <f>IFERROR(__xludf.DUMMYFUNCTION("INDEX(SPLIT(E330,""::""), 1, 2)"),59.0)</f>
        <v>59</v>
      </c>
      <c r="H330" s="8" t="b">
        <f t="shared" si="1"/>
        <v>0</v>
      </c>
      <c r="I330" s="8" t="b">
        <f t="shared" si="2"/>
        <v>1</v>
      </c>
      <c r="J330" s="8" t="b">
        <f t="shared" si="3"/>
        <v>1</v>
      </c>
      <c r="L330" s="8" t="b">
        <f t="shared" si="4"/>
        <v>1</v>
      </c>
    </row>
    <row r="331">
      <c r="A331" s="6" t="s">
        <v>341</v>
      </c>
      <c r="B331" s="7" t="str">
        <f>IFERROR(__xludf.DUMMYFUNCTION("INDEX(SPLIT(SUBSTITUTE(A331, ""-"", ""::""),"",""), 1, 1)"),"4::82")</f>
        <v>4::82</v>
      </c>
      <c r="C331" s="8">
        <f>IFERROR(__xludf.DUMMYFUNCTION("INDEX(SPLIT(B331,""::""), 1, 1)"),4.0)</f>
        <v>4</v>
      </c>
      <c r="D331" s="8">
        <f>IFERROR(__xludf.DUMMYFUNCTION("INDEX(SPLIT(B331,""::""), 1, 2)"),82.0)</f>
        <v>82</v>
      </c>
      <c r="E331" s="9" t="str">
        <f>IFERROR(__xludf.DUMMYFUNCTION("INDEX(SPLIT(SUBSTITUTE(A331, ""-"", ""::""),"",""), 1, 2)"),"3::5")</f>
        <v>3::5</v>
      </c>
      <c r="F331" s="8">
        <f>IFERROR(__xludf.DUMMYFUNCTION("INDEX(SPLIT(E331,""::""), 1, 1)"),3.0)</f>
        <v>3</v>
      </c>
      <c r="G331" s="8">
        <f>IFERROR(__xludf.DUMMYFUNCTION("INDEX(SPLIT(E331,""::""), 1, 2)"),5.0)</f>
        <v>5</v>
      </c>
      <c r="H331" s="8" t="b">
        <f t="shared" si="1"/>
        <v>0</v>
      </c>
      <c r="I331" s="8" t="b">
        <f t="shared" si="2"/>
        <v>0</v>
      </c>
      <c r="J331" s="8" t="b">
        <f t="shared" si="3"/>
        <v>0</v>
      </c>
      <c r="L331" s="8" t="b">
        <f t="shared" si="4"/>
        <v>1</v>
      </c>
    </row>
    <row r="332">
      <c r="A332" s="6" t="s">
        <v>342</v>
      </c>
      <c r="B332" s="7" t="str">
        <f>IFERROR(__xludf.DUMMYFUNCTION("INDEX(SPLIT(SUBSTITUTE(A332, ""-"", ""::""),"",""), 1, 1)"),"23::49")</f>
        <v>23::49</v>
      </c>
      <c r="C332" s="8">
        <f>IFERROR(__xludf.DUMMYFUNCTION("INDEX(SPLIT(B332,""::""), 1, 1)"),23.0)</f>
        <v>23</v>
      </c>
      <c r="D332" s="8">
        <f>IFERROR(__xludf.DUMMYFUNCTION("INDEX(SPLIT(B332,""::""), 1, 2)"),49.0)</f>
        <v>49</v>
      </c>
      <c r="E332" s="9" t="str">
        <f>IFERROR(__xludf.DUMMYFUNCTION("INDEX(SPLIT(SUBSTITUTE(A332, ""-"", ""::""),"",""), 1, 2)"),"24::71")</f>
        <v>24::71</v>
      </c>
      <c r="F332" s="8">
        <f>IFERROR(__xludf.DUMMYFUNCTION("INDEX(SPLIT(E332,""::""), 1, 1)"),24.0)</f>
        <v>24</v>
      </c>
      <c r="G332" s="8">
        <f>IFERROR(__xludf.DUMMYFUNCTION("INDEX(SPLIT(E332,""::""), 1, 2)"),71.0)</f>
        <v>71</v>
      </c>
      <c r="H332" s="8" t="b">
        <f t="shared" si="1"/>
        <v>0</v>
      </c>
      <c r="I332" s="8" t="b">
        <f t="shared" si="2"/>
        <v>0</v>
      </c>
      <c r="J332" s="8" t="b">
        <f t="shared" si="3"/>
        <v>0</v>
      </c>
      <c r="L332" s="8" t="b">
        <f t="shared" si="4"/>
        <v>1</v>
      </c>
    </row>
    <row r="333">
      <c r="A333" s="6" t="s">
        <v>343</v>
      </c>
      <c r="B333" s="7" t="str">
        <f>IFERROR(__xludf.DUMMYFUNCTION("INDEX(SPLIT(SUBSTITUTE(A333, ""-"", ""::""),"",""), 1, 1)"),"10::93")</f>
        <v>10::93</v>
      </c>
      <c r="C333" s="8">
        <f>IFERROR(__xludf.DUMMYFUNCTION("INDEX(SPLIT(B333,""::""), 1, 1)"),10.0)</f>
        <v>10</v>
      </c>
      <c r="D333" s="8">
        <f>IFERROR(__xludf.DUMMYFUNCTION("INDEX(SPLIT(B333,""::""), 1, 2)"),93.0)</f>
        <v>93</v>
      </c>
      <c r="E333" s="9" t="str">
        <f>IFERROR(__xludf.DUMMYFUNCTION("INDEX(SPLIT(SUBSTITUTE(A333, ""-"", ""::""),"",""), 1, 2)"),"4::92")</f>
        <v>4::92</v>
      </c>
      <c r="F333" s="8">
        <f>IFERROR(__xludf.DUMMYFUNCTION("INDEX(SPLIT(E333,""::""), 1, 1)"),4.0)</f>
        <v>4</v>
      </c>
      <c r="G333" s="8">
        <f>IFERROR(__xludf.DUMMYFUNCTION("INDEX(SPLIT(E333,""::""), 1, 2)"),92.0)</f>
        <v>92</v>
      </c>
      <c r="H333" s="8" t="b">
        <f t="shared" si="1"/>
        <v>0</v>
      </c>
      <c r="I333" s="8" t="b">
        <f t="shared" si="2"/>
        <v>0</v>
      </c>
      <c r="J333" s="8" t="b">
        <f t="shared" si="3"/>
        <v>0</v>
      </c>
      <c r="L333" s="8" t="b">
        <f t="shared" si="4"/>
        <v>1</v>
      </c>
    </row>
    <row r="334">
      <c r="A334" s="6" t="s">
        <v>344</v>
      </c>
      <c r="B334" s="7" t="str">
        <f>IFERROR(__xludf.DUMMYFUNCTION("INDEX(SPLIT(SUBSTITUTE(A334, ""-"", ""::""),"",""), 1, 1)"),"21::53")</f>
        <v>21::53</v>
      </c>
      <c r="C334" s="8">
        <f>IFERROR(__xludf.DUMMYFUNCTION("INDEX(SPLIT(B334,""::""), 1, 1)"),21.0)</f>
        <v>21</v>
      </c>
      <c r="D334" s="8">
        <f>IFERROR(__xludf.DUMMYFUNCTION("INDEX(SPLIT(B334,""::""), 1, 2)"),53.0)</f>
        <v>53</v>
      </c>
      <c r="E334" s="9" t="str">
        <f>IFERROR(__xludf.DUMMYFUNCTION("INDEX(SPLIT(SUBSTITUTE(A334, ""-"", ""::""),"",""), 1, 2)"),"22::54")</f>
        <v>22::54</v>
      </c>
      <c r="F334" s="8">
        <f>IFERROR(__xludf.DUMMYFUNCTION("INDEX(SPLIT(E334,""::""), 1, 1)"),22.0)</f>
        <v>22</v>
      </c>
      <c r="G334" s="8">
        <f>IFERROR(__xludf.DUMMYFUNCTION("INDEX(SPLIT(E334,""::""), 1, 2)"),54.0)</f>
        <v>54</v>
      </c>
      <c r="H334" s="8" t="b">
        <f t="shared" si="1"/>
        <v>0</v>
      </c>
      <c r="I334" s="8" t="b">
        <f t="shared" si="2"/>
        <v>0</v>
      </c>
      <c r="J334" s="8" t="b">
        <f t="shared" si="3"/>
        <v>0</v>
      </c>
      <c r="L334" s="8" t="b">
        <f t="shared" si="4"/>
        <v>1</v>
      </c>
    </row>
    <row r="335">
      <c r="A335" s="6" t="s">
        <v>345</v>
      </c>
      <c r="B335" s="7" t="str">
        <f>IFERROR(__xludf.DUMMYFUNCTION("INDEX(SPLIT(SUBSTITUTE(A335, ""-"", ""::""),"",""), 1, 1)"),"5::50")</f>
        <v>5::50</v>
      </c>
      <c r="C335" s="8">
        <f>IFERROR(__xludf.DUMMYFUNCTION("INDEX(SPLIT(B335,""::""), 1, 1)"),5.0)</f>
        <v>5</v>
      </c>
      <c r="D335" s="8">
        <f>IFERROR(__xludf.DUMMYFUNCTION("INDEX(SPLIT(B335,""::""), 1, 2)"),50.0)</f>
        <v>50</v>
      </c>
      <c r="E335" s="9" t="str">
        <f>IFERROR(__xludf.DUMMYFUNCTION("INDEX(SPLIT(SUBSTITUTE(A335, ""-"", ""::""),"",""), 1, 2)"),"5::99")</f>
        <v>5::99</v>
      </c>
      <c r="F335" s="8">
        <f>IFERROR(__xludf.DUMMYFUNCTION("INDEX(SPLIT(E335,""::""), 1, 1)"),5.0)</f>
        <v>5</v>
      </c>
      <c r="G335" s="8">
        <f>IFERROR(__xludf.DUMMYFUNCTION("INDEX(SPLIT(E335,""::""), 1, 2)"),99.0)</f>
        <v>99</v>
      </c>
      <c r="H335" s="8" t="b">
        <f t="shared" si="1"/>
        <v>0</v>
      </c>
      <c r="I335" s="8" t="b">
        <f t="shared" si="2"/>
        <v>1</v>
      </c>
      <c r="J335" s="8" t="b">
        <f t="shared" si="3"/>
        <v>1</v>
      </c>
      <c r="L335" s="8" t="b">
        <f t="shared" si="4"/>
        <v>1</v>
      </c>
    </row>
    <row r="336">
      <c r="A336" s="6" t="s">
        <v>346</v>
      </c>
      <c r="B336" s="7" t="str">
        <f>IFERROR(__xludf.DUMMYFUNCTION("INDEX(SPLIT(SUBSTITUTE(A336, ""-"", ""::""),"",""), 1, 1)"),"14::90")</f>
        <v>14::90</v>
      </c>
      <c r="C336" s="8">
        <f>IFERROR(__xludf.DUMMYFUNCTION("INDEX(SPLIT(B336,""::""), 1, 1)"),14.0)</f>
        <v>14</v>
      </c>
      <c r="D336" s="8">
        <f>IFERROR(__xludf.DUMMYFUNCTION("INDEX(SPLIT(B336,""::""), 1, 2)"),90.0)</f>
        <v>90</v>
      </c>
      <c r="E336" s="9" t="str">
        <f>IFERROR(__xludf.DUMMYFUNCTION("INDEX(SPLIT(SUBSTITUTE(A336, ""-"", ""::""),"",""), 1, 2)"),"13::22")</f>
        <v>13::22</v>
      </c>
      <c r="F336" s="8">
        <f>IFERROR(__xludf.DUMMYFUNCTION("INDEX(SPLIT(E336,""::""), 1, 1)"),13.0)</f>
        <v>13</v>
      </c>
      <c r="G336" s="8">
        <f>IFERROR(__xludf.DUMMYFUNCTION("INDEX(SPLIT(E336,""::""), 1, 2)"),22.0)</f>
        <v>22</v>
      </c>
      <c r="H336" s="8" t="b">
        <f t="shared" si="1"/>
        <v>0</v>
      </c>
      <c r="I336" s="8" t="b">
        <f t="shared" si="2"/>
        <v>0</v>
      </c>
      <c r="J336" s="8" t="b">
        <f t="shared" si="3"/>
        <v>0</v>
      </c>
      <c r="L336" s="8" t="b">
        <f t="shared" si="4"/>
        <v>1</v>
      </c>
    </row>
    <row r="337">
      <c r="A337" s="6" t="s">
        <v>347</v>
      </c>
      <c r="B337" s="7" t="str">
        <f>IFERROR(__xludf.DUMMYFUNCTION("INDEX(SPLIT(SUBSTITUTE(A337, ""-"", ""::""),"",""), 1, 1)"),"14::75")</f>
        <v>14::75</v>
      </c>
      <c r="C337" s="8">
        <f>IFERROR(__xludf.DUMMYFUNCTION("INDEX(SPLIT(B337,""::""), 1, 1)"),14.0)</f>
        <v>14</v>
      </c>
      <c r="D337" s="8">
        <f>IFERROR(__xludf.DUMMYFUNCTION("INDEX(SPLIT(B337,""::""), 1, 2)"),75.0)</f>
        <v>75</v>
      </c>
      <c r="E337" s="9" t="str">
        <f>IFERROR(__xludf.DUMMYFUNCTION("INDEX(SPLIT(SUBSTITUTE(A337, ""-"", ""::""),"",""), 1, 2)"),"15::94")</f>
        <v>15::94</v>
      </c>
      <c r="F337" s="8">
        <f>IFERROR(__xludf.DUMMYFUNCTION("INDEX(SPLIT(E337,""::""), 1, 1)"),15.0)</f>
        <v>15</v>
      </c>
      <c r="G337" s="8">
        <f>IFERROR(__xludf.DUMMYFUNCTION("INDEX(SPLIT(E337,""::""), 1, 2)"),94.0)</f>
        <v>94</v>
      </c>
      <c r="H337" s="8" t="b">
        <f t="shared" si="1"/>
        <v>0</v>
      </c>
      <c r="I337" s="8" t="b">
        <f t="shared" si="2"/>
        <v>0</v>
      </c>
      <c r="J337" s="8" t="b">
        <f t="shared" si="3"/>
        <v>0</v>
      </c>
      <c r="L337" s="8" t="b">
        <f t="shared" si="4"/>
        <v>1</v>
      </c>
    </row>
    <row r="338">
      <c r="A338" s="6" t="s">
        <v>348</v>
      </c>
      <c r="B338" s="7" t="str">
        <f>IFERROR(__xludf.DUMMYFUNCTION("INDEX(SPLIT(SUBSTITUTE(A338, ""-"", ""::""),"",""), 1, 1)"),"6::81")</f>
        <v>6::81</v>
      </c>
      <c r="C338" s="8">
        <f>IFERROR(__xludf.DUMMYFUNCTION("INDEX(SPLIT(B338,""::""), 1, 1)"),6.0)</f>
        <v>6</v>
      </c>
      <c r="D338" s="8">
        <f>IFERROR(__xludf.DUMMYFUNCTION("INDEX(SPLIT(B338,""::""), 1, 2)"),81.0)</f>
        <v>81</v>
      </c>
      <c r="E338" s="9" t="str">
        <f>IFERROR(__xludf.DUMMYFUNCTION("INDEX(SPLIT(SUBSTITUTE(A338, ""-"", ""::""),"",""), 1, 2)"),"72::84")</f>
        <v>72::84</v>
      </c>
      <c r="F338" s="8">
        <f>IFERROR(__xludf.DUMMYFUNCTION("INDEX(SPLIT(E338,""::""), 1, 1)"),72.0)</f>
        <v>72</v>
      </c>
      <c r="G338" s="8">
        <f>IFERROR(__xludf.DUMMYFUNCTION("INDEX(SPLIT(E338,""::""), 1, 2)"),84.0)</f>
        <v>84</v>
      </c>
      <c r="H338" s="8" t="b">
        <f t="shared" si="1"/>
        <v>0</v>
      </c>
      <c r="I338" s="8" t="b">
        <f t="shared" si="2"/>
        <v>0</v>
      </c>
      <c r="J338" s="8" t="b">
        <f t="shared" si="3"/>
        <v>0</v>
      </c>
      <c r="L338" s="8" t="b">
        <f t="shared" si="4"/>
        <v>1</v>
      </c>
    </row>
    <row r="339">
      <c r="A339" s="6" t="s">
        <v>349</v>
      </c>
      <c r="B339" s="7" t="str">
        <f>IFERROR(__xludf.DUMMYFUNCTION("INDEX(SPLIT(SUBSTITUTE(A339, ""-"", ""::""),"",""), 1, 1)"),"22::99")</f>
        <v>22::99</v>
      </c>
      <c r="C339" s="8">
        <f>IFERROR(__xludf.DUMMYFUNCTION("INDEX(SPLIT(B339,""::""), 1, 1)"),22.0)</f>
        <v>22</v>
      </c>
      <c r="D339" s="8">
        <f>IFERROR(__xludf.DUMMYFUNCTION("INDEX(SPLIT(B339,""::""), 1, 2)"),99.0)</f>
        <v>99</v>
      </c>
      <c r="E339" s="9" t="str">
        <f>IFERROR(__xludf.DUMMYFUNCTION("INDEX(SPLIT(SUBSTITUTE(A339, ""-"", ""::""),"",""), 1, 2)"),"22::99")</f>
        <v>22::99</v>
      </c>
      <c r="F339" s="8">
        <f>IFERROR(__xludf.DUMMYFUNCTION("INDEX(SPLIT(E339,""::""), 1, 1)"),22.0)</f>
        <v>22</v>
      </c>
      <c r="G339" s="8">
        <f>IFERROR(__xludf.DUMMYFUNCTION("INDEX(SPLIT(E339,""::""), 1, 2)"),99.0)</f>
        <v>99</v>
      </c>
      <c r="H339" s="8" t="b">
        <f t="shared" si="1"/>
        <v>1</v>
      </c>
      <c r="I339" s="8" t="b">
        <f t="shared" si="2"/>
        <v>1</v>
      </c>
      <c r="J339" s="8" t="b">
        <f t="shared" si="3"/>
        <v>1</v>
      </c>
      <c r="L339" s="8" t="b">
        <f t="shared" si="4"/>
        <v>1</v>
      </c>
    </row>
    <row r="340">
      <c r="A340" s="6" t="s">
        <v>350</v>
      </c>
      <c r="B340" s="7" t="str">
        <f>IFERROR(__xludf.DUMMYFUNCTION("INDEX(SPLIT(SUBSTITUTE(A340, ""-"", ""::""),"",""), 1, 1)"),"11::80")</f>
        <v>11::80</v>
      </c>
      <c r="C340" s="8">
        <f>IFERROR(__xludf.DUMMYFUNCTION("INDEX(SPLIT(B340,""::""), 1, 1)"),11.0)</f>
        <v>11</v>
      </c>
      <c r="D340" s="8">
        <f>IFERROR(__xludf.DUMMYFUNCTION("INDEX(SPLIT(B340,""::""), 1, 2)"),80.0)</f>
        <v>80</v>
      </c>
      <c r="E340" s="9" t="str">
        <f>IFERROR(__xludf.DUMMYFUNCTION("INDEX(SPLIT(SUBSTITUTE(A340, ""-"", ""::""),"",""), 1, 2)"),"5::12")</f>
        <v>5::12</v>
      </c>
      <c r="F340" s="8">
        <f>IFERROR(__xludf.DUMMYFUNCTION("INDEX(SPLIT(E340,""::""), 1, 1)"),5.0)</f>
        <v>5</v>
      </c>
      <c r="G340" s="8">
        <f>IFERROR(__xludf.DUMMYFUNCTION("INDEX(SPLIT(E340,""::""), 1, 2)"),12.0)</f>
        <v>12</v>
      </c>
      <c r="H340" s="8" t="b">
        <f t="shared" si="1"/>
        <v>0</v>
      </c>
      <c r="I340" s="8" t="b">
        <f t="shared" si="2"/>
        <v>0</v>
      </c>
      <c r="J340" s="8" t="b">
        <f t="shared" si="3"/>
        <v>0</v>
      </c>
      <c r="L340" s="8" t="b">
        <f t="shared" si="4"/>
        <v>1</v>
      </c>
    </row>
    <row r="341">
      <c r="A341" s="6" t="s">
        <v>351</v>
      </c>
      <c r="B341" s="7" t="str">
        <f>IFERROR(__xludf.DUMMYFUNCTION("INDEX(SPLIT(SUBSTITUTE(A341, ""-"", ""::""),"",""), 1, 1)"),"79::96")</f>
        <v>79::96</v>
      </c>
      <c r="C341" s="8">
        <f>IFERROR(__xludf.DUMMYFUNCTION("INDEX(SPLIT(B341,""::""), 1, 1)"),79.0)</f>
        <v>79</v>
      </c>
      <c r="D341" s="8">
        <f>IFERROR(__xludf.DUMMYFUNCTION("INDEX(SPLIT(B341,""::""), 1, 2)"),96.0)</f>
        <v>96</v>
      </c>
      <c r="E341" s="9" t="str">
        <f>IFERROR(__xludf.DUMMYFUNCTION("INDEX(SPLIT(SUBSTITUTE(A341, ""-"", ""::""),"",""), 1, 2)"),"22::78")</f>
        <v>22::78</v>
      </c>
      <c r="F341" s="8">
        <f>IFERROR(__xludf.DUMMYFUNCTION("INDEX(SPLIT(E341,""::""), 1, 1)"),22.0)</f>
        <v>22</v>
      </c>
      <c r="G341" s="8">
        <f>IFERROR(__xludf.DUMMYFUNCTION("INDEX(SPLIT(E341,""::""), 1, 2)"),78.0)</f>
        <v>78</v>
      </c>
      <c r="H341" s="8" t="b">
        <f t="shared" si="1"/>
        <v>0</v>
      </c>
      <c r="I341" s="8" t="b">
        <f t="shared" si="2"/>
        <v>0</v>
      </c>
      <c r="J341" s="8" t="b">
        <f t="shared" si="3"/>
        <v>0</v>
      </c>
      <c r="L341" s="8" t="b">
        <f t="shared" si="4"/>
        <v>0</v>
      </c>
    </row>
    <row r="342">
      <c r="A342" s="6" t="s">
        <v>352</v>
      </c>
      <c r="B342" s="7" t="str">
        <f>IFERROR(__xludf.DUMMYFUNCTION("INDEX(SPLIT(SUBSTITUTE(A342, ""-"", ""::""),"",""), 1, 1)"),"27::83")</f>
        <v>27::83</v>
      </c>
      <c r="C342" s="8">
        <f>IFERROR(__xludf.DUMMYFUNCTION("INDEX(SPLIT(B342,""::""), 1, 1)"),27.0)</f>
        <v>27</v>
      </c>
      <c r="D342" s="8">
        <f>IFERROR(__xludf.DUMMYFUNCTION("INDEX(SPLIT(B342,""::""), 1, 2)"),83.0)</f>
        <v>83</v>
      </c>
      <c r="E342" s="9" t="str">
        <f>IFERROR(__xludf.DUMMYFUNCTION("INDEX(SPLIT(SUBSTITUTE(A342, ""-"", ""::""),"",""), 1, 2)"),"21::27")</f>
        <v>21::27</v>
      </c>
      <c r="F342" s="8">
        <f>IFERROR(__xludf.DUMMYFUNCTION("INDEX(SPLIT(E342,""::""), 1, 1)"),21.0)</f>
        <v>21</v>
      </c>
      <c r="G342" s="8">
        <f>IFERROR(__xludf.DUMMYFUNCTION("INDEX(SPLIT(E342,""::""), 1, 2)"),27.0)</f>
        <v>27</v>
      </c>
      <c r="H342" s="8" t="b">
        <f t="shared" si="1"/>
        <v>0</v>
      </c>
      <c r="I342" s="8" t="b">
        <f t="shared" si="2"/>
        <v>0</v>
      </c>
      <c r="J342" s="8" t="b">
        <f t="shared" si="3"/>
        <v>0</v>
      </c>
      <c r="L342" s="8" t="b">
        <f t="shared" si="4"/>
        <v>1</v>
      </c>
    </row>
    <row r="343">
      <c r="A343" s="6" t="s">
        <v>353</v>
      </c>
      <c r="B343" s="7" t="str">
        <f>IFERROR(__xludf.DUMMYFUNCTION("INDEX(SPLIT(SUBSTITUTE(A343, ""-"", ""::""),"",""), 1, 1)"),"88::94")</f>
        <v>88::94</v>
      </c>
      <c r="C343" s="8">
        <f>IFERROR(__xludf.DUMMYFUNCTION("INDEX(SPLIT(B343,""::""), 1, 1)"),88.0)</f>
        <v>88</v>
      </c>
      <c r="D343" s="8">
        <f>IFERROR(__xludf.DUMMYFUNCTION("INDEX(SPLIT(B343,""::""), 1, 2)"),94.0)</f>
        <v>94</v>
      </c>
      <c r="E343" s="9" t="str">
        <f>IFERROR(__xludf.DUMMYFUNCTION("INDEX(SPLIT(SUBSTITUTE(A343, ""-"", ""::""),"",""), 1, 2)"),"72::89")</f>
        <v>72::89</v>
      </c>
      <c r="F343" s="8">
        <f>IFERROR(__xludf.DUMMYFUNCTION("INDEX(SPLIT(E343,""::""), 1, 1)"),72.0)</f>
        <v>72</v>
      </c>
      <c r="G343" s="8">
        <f>IFERROR(__xludf.DUMMYFUNCTION("INDEX(SPLIT(E343,""::""), 1, 2)"),89.0)</f>
        <v>89</v>
      </c>
      <c r="H343" s="8" t="b">
        <f t="shared" si="1"/>
        <v>0</v>
      </c>
      <c r="I343" s="8" t="b">
        <f t="shared" si="2"/>
        <v>0</v>
      </c>
      <c r="J343" s="8" t="b">
        <f t="shared" si="3"/>
        <v>0</v>
      </c>
      <c r="L343" s="8" t="b">
        <f t="shared" si="4"/>
        <v>1</v>
      </c>
    </row>
    <row r="344">
      <c r="A344" s="6" t="s">
        <v>354</v>
      </c>
      <c r="B344" s="7" t="str">
        <f>IFERROR(__xludf.DUMMYFUNCTION("INDEX(SPLIT(SUBSTITUTE(A344, ""-"", ""::""),"",""), 1, 1)"),"10::32")</f>
        <v>10::32</v>
      </c>
      <c r="C344" s="8">
        <f>IFERROR(__xludf.DUMMYFUNCTION("INDEX(SPLIT(B344,""::""), 1, 1)"),10.0)</f>
        <v>10</v>
      </c>
      <c r="D344" s="8">
        <f>IFERROR(__xludf.DUMMYFUNCTION("INDEX(SPLIT(B344,""::""), 1, 2)"),32.0)</f>
        <v>32</v>
      </c>
      <c r="E344" s="9" t="str">
        <f>IFERROR(__xludf.DUMMYFUNCTION("INDEX(SPLIT(SUBSTITUTE(A344, ""-"", ""::""),"",""), 1, 2)"),"9::80")</f>
        <v>9::80</v>
      </c>
      <c r="F344" s="8">
        <f>IFERROR(__xludf.DUMMYFUNCTION("INDEX(SPLIT(E344,""::""), 1, 1)"),9.0)</f>
        <v>9</v>
      </c>
      <c r="G344" s="8">
        <f>IFERROR(__xludf.DUMMYFUNCTION("INDEX(SPLIT(E344,""::""), 1, 2)"),80.0)</f>
        <v>80</v>
      </c>
      <c r="H344" s="8" t="b">
        <f t="shared" si="1"/>
        <v>0</v>
      </c>
      <c r="I344" s="8" t="b">
        <f t="shared" si="2"/>
        <v>1</v>
      </c>
      <c r="J344" s="8" t="b">
        <f t="shared" si="3"/>
        <v>1</v>
      </c>
      <c r="L344" s="8" t="b">
        <f t="shared" si="4"/>
        <v>1</v>
      </c>
    </row>
    <row r="345">
      <c r="A345" s="6" t="s">
        <v>355</v>
      </c>
      <c r="B345" s="7" t="str">
        <f>IFERROR(__xludf.DUMMYFUNCTION("INDEX(SPLIT(SUBSTITUTE(A345, ""-"", ""::""),"",""), 1, 1)"),"3::5")</f>
        <v>3::5</v>
      </c>
      <c r="C345" s="8">
        <f>IFERROR(__xludf.DUMMYFUNCTION("INDEX(SPLIT(B345,""::""), 1, 1)"),3.0)</f>
        <v>3</v>
      </c>
      <c r="D345" s="8">
        <f>IFERROR(__xludf.DUMMYFUNCTION("INDEX(SPLIT(B345,""::""), 1, 2)"),5.0)</f>
        <v>5</v>
      </c>
      <c r="E345" s="9" t="str">
        <f>IFERROR(__xludf.DUMMYFUNCTION("INDEX(SPLIT(SUBSTITUTE(A345, ""-"", ""::""),"",""), 1, 2)"),"5::99")</f>
        <v>5::99</v>
      </c>
      <c r="F345" s="8">
        <f>IFERROR(__xludf.DUMMYFUNCTION("INDEX(SPLIT(E345,""::""), 1, 1)"),5.0)</f>
        <v>5</v>
      </c>
      <c r="G345" s="8">
        <f>IFERROR(__xludf.DUMMYFUNCTION("INDEX(SPLIT(E345,""::""), 1, 2)"),99.0)</f>
        <v>99</v>
      </c>
      <c r="H345" s="8" t="b">
        <f t="shared" si="1"/>
        <v>0</v>
      </c>
      <c r="I345" s="8" t="b">
        <f t="shared" si="2"/>
        <v>0</v>
      </c>
      <c r="J345" s="8" t="b">
        <f t="shared" si="3"/>
        <v>0</v>
      </c>
      <c r="L345" s="8" t="b">
        <f t="shared" si="4"/>
        <v>1</v>
      </c>
    </row>
    <row r="346">
      <c r="A346" s="6" t="s">
        <v>356</v>
      </c>
      <c r="B346" s="7" t="str">
        <f>IFERROR(__xludf.DUMMYFUNCTION("INDEX(SPLIT(SUBSTITUTE(A346, ""-"", ""::""),"",""), 1, 1)"),"3::97")</f>
        <v>3::97</v>
      </c>
      <c r="C346" s="8">
        <f>IFERROR(__xludf.DUMMYFUNCTION("INDEX(SPLIT(B346,""::""), 1, 1)"),3.0)</f>
        <v>3</v>
      </c>
      <c r="D346" s="8">
        <f>IFERROR(__xludf.DUMMYFUNCTION("INDEX(SPLIT(B346,""::""), 1, 2)"),97.0)</f>
        <v>97</v>
      </c>
      <c r="E346" s="9" t="str">
        <f>IFERROR(__xludf.DUMMYFUNCTION("INDEX(SPLIT(SUBSTITUTE(A346, ""-"", ""::""),"",""), 1, 2)"),"3::61")</f>
        <v>3::61</v>
      </c>
      <c r="F346" s="8">
        <f>IFERROR(__xludf.DUMMYFUNCTION("INDEX(SPLIT(E346,""::""), 1, 1)"),3.0)</f>
        <v>3</v>
      </c>
      <c r="G346" s="8">
        <f>IFERROR(__xludf.DUMMYFUNCTION("INDEX(SPLIT(E346,""::""), 1, 2)"),61.0)</f>
        <v>61</v>
      </c>
      <c r="H346" s="8" t="b">
        <f t="shared" si="1"/>
        <v>1</v>
      </c>
      <c r="I346" s="8" t="b">
        <f t="shared" si="2"/>
        <v>0</v>
      </c>
      <c r="J346" s="8" t="b">
        <f t="shared" si="3"/>
        <v>1</v>
      </c>
      <c r="L346" s="8" t="b">
        <f t="shared" si="4"/>
        <v>1</v>
      </c>
    </row>
    <row r="347">
      <c r="A347" s="6" t="s">
        <v>357</v>
      </c>
      <c r="B347" s="7" t="str">
        <f>IFERROR(__xludf.DUMMYFUNCTION("INDEX(SPLIT(SUBSTITUTE(A347, ""-"", ""::""),"",""), 1, 1)"),"15::83")</f>
        <v>15::83</v>
      </c>
      <c r="C347" s="8">
        <f>IFERROR(__xludf.DUMMYFUNCTION("INDEX(SPLIT(B347,""::""), 1, 1)"),15.0)</f>
        <v>15</v>
      </c>
      <c r="D347" s="8">
        <f>IFERROR(__xludf.DUMMYFUNCTION("INDEX(SPLIT(B347,""::""), 1, 2)"),83.0)</f>
        <v>83</v>
      </c>
      <c r="E347" s="9" t="str">
        <f>IFERROR(__xludf.DUMMYFUNCTION("INDEX(SPLIT(SUBSTITUTE(A347, ""-"", ""::""),"",""), 1, 2)"),"29::68")</f>
        <v>29::68</v>
      </c>
      <c r="F347" s="8">
        <f>IFERROR(__xludf.DUMMYFUNCTION("INDEX(SPLIT(E347,""::""), 1, 1)"),29.0)</f>
        <v>29</v>
      </c>
      <c r="G347" s="8">
        <f>IFERROR(__xludf.DUMMYFUNCTION("INDEX(SPLIT(E347,""::""), 1, 2)"),68.0)</f>
        <v>68</v>
      </c>
      <c r="H347" s="8" t="b">
        <f t="shared" si="1"/>
        <v>1</v>
      </c>
      <c r="I347" s="8" t="b">
        <f t="shared" si="2"/>
        <v>0</v>
      </c>
      <c r="J347" s="8" t="b">
        <f t="shared" si="3"/>
        <v>1</v>
      </c>
      <c r="L347" s="8" t="b">
        <f t="shared" si="4"/>
        <v>1</v>
      </c>
    </row>
    <row r="348">
      <c r="A348" s="6" t="s">
        <v>358</v>
      </c>
      <c r="B348" s="7" t="str">
        <f>IFERROR(__xludf.DUMMYFUNCTION("INDEX(SPLIT(SUBSTITUTE(A348, ""-"", ""::""),"",""), 1, 1)"),"82::84")</f>
        <v>82::84</v>
      </c>
      <c r="C348" s="8">
        <f>IFERROR(__xludf.DUMMYFUNCTION("INDEX(SPLIT(B348,""::""), 1, 1)"),82.0)</f>
        <v>82</v>
      </c>
      <c r="D348" s="8">
        <f>IFERROR(__xludf.DUMMYFUNCTION("INDEX(SPLIT(B348,""::""), 1, 2)"),84.0)</f>
        <v>84</v>
      </c>
      <c r="E348" s="9" t="str">
        <f>IFERROR(__xludf.DUMMYFUNCTION("INDEX(SPLIT(SUBSTITUTE(A348, ""-"", ""::""),"",""), 1, 2)"),"45::82")</f>
        <v>45::82</v>
      </c>
      <c r="F348" s="8">
        <f>IFERROR(__xludf.DUMMYFUNCTION("INDEX(SPLIT(E348,""::""), 1, 1)"),45.0)</f>
        <v>45</v>
      </c>
      <c r="G348" s="8">
        <f>IFERROR(__xludf.DUMMYFUNCTION("INDEX(SPLIT(E348,""::""), 1, 2)"),82.0)</f>
        <v>82</v>
      </c>
      <c r="H348" s="8" t="b">
        <f t="shared" si="1"/>
        <v>0</v>
      </c>
      <c r="I348" s="8" t="b">
        <f t="shared" si="2"/>
        <v>0</v>
      </c>
      <c r="J348" s="8" t="b">
        <f t="shared" si="3"/>
        <v>0</v>
      </c>
      <c r="L348" s="8" t="b">
        <f t="shared" si="4"/>
        <v>1</v>
      </c>
    </row>
    <row r="349">
      <c r="A349" s="6" t="s">
        <v>359</v>
      </c>
      <c r="B349" s="7" t="str">
        <f>IFERROR(__xludf.DUMMYFUNCTION("INDEX(SPLIT(SUBSTITUTE(A349, ""-"", ""::""),"",""), 1, 1)"),"50::95")</f>
        <v>50::95</v>
      </c>
      <c r="C349" s="8">
        <f>IFERROR(__xludf.DUMMYFUNCTION("INDEX(SPLIT(B349,""::""), 1, 1)"),50.0)</f>
        <v>50</v>
      </c>
      <c r="D349" s="8">
        <f>IFERROR(__xludf.DUMMYFUNCTION("INDEX(SPLIT(B349,""::""), 1, 2)"),95.0)</f>
        <v>95</v>
      </c>
      <c r="E349" s="9" t="str">
        <f>IFERROR(__xludf.DUMMYFUNCTION("INDEX(SPLIT(SUBSTITUTE(A349, ""-"", ""::""),"",""), 1, 2)"),"10::50")</f>
        <v>10::50</v>
      </c>
      <c r="F349" s="8">
        <f>IFERROR(__xludf.DUMMYFUNCTION("INDEX(SPLIT(E349,""::""), 1, 1)"),10.0)</f>
        <v>10</v>
      </c>
      <c r="G349" s="8">
        <f>IFERROR(__xludf.DUMMYFUNCTION("INDEX(SPLIT(E349,""::""), 1, 2)"),50.0)</f>
        <v>50</v>
      </c>
      <c r="H349" s="8" t="b">
        <f t="shared" si="1"/>
        <v>0</v>
      </c>
      <c r="I349" s="8" t="b">
        <f t="shared" si="2"/>
        <v>0</v>
      </c>
      <c r="J349" s="8" t="b">
        <f t="shared" si="3"/>
        <v>0</v>
      </c>
      <c r="L349" s="8" t="b">
        <f t="shared" si="4"/>
        <v>1</v>
      </c>
    </row>
    <row r="350">
      <c r="A350" s="6" t="s">
        <v>360</v>
      </c>
      <c r="B350" s="7" t="str">
        <f>IFERROR(__xludf.DUMMYFUNCTION("INDEX(SPLIT(SUBSTITUTE(A350, ""-"", ""::""),"",""), 1, 1)"),"41::98")</f>
        <v>41::98</v>
      </c>
      <c r="C350" s="8">
        <f>IFERROR(__xludf.DUMMYFUNCTION("INDEX(SPLIT(B350,""::""), 1, 1)"),41.0)</f>
        <v>41</v>
      </c>
      <c r="D350" s="8">
        <f>IFERROR(__xludf.DUMMYFUNCTION("INDEX(SPLIT(B350,""::""), 1, 2)"),98.0)</f>
        <v>98</v>
      </c>
      <c r="E350" s="9" t="str">
        <f>IFERROR(__xludf.DUMMYFUNCTION("INDEX(SPLIT(SUBSTITUTE(A350, ""-"", ""::""),"",""), 1, 2)"),"78::93")</f>
        <v>78::93</v>
      </c>
      <c r="F350" s="8">
        <f>IFERROR(__xludf.DUMMYFUNCTION("INDEX(SPLIT(E350,""::""), 1, 1)"),78.0)</f>
        <v>78</v>
      </c>
      <c r="G350" s="8">
        <f>IFERROR(__xludf.DUMMYFUNCTION("INDEX(SPLIT(E350,""::""), 1, 2)"),93.0)</f>
        <v>93</v>
      </c>
      <c r="H350" s="8" t="b">
        <f t="shared" si="1"/>
        <v>1</v>
      </c>
      <c r="I350" s="8" t="b">
        <f t="shared" si="2"/>
        <v>0</v>
      </c>
      <c r="J350" s="8" t="b">
        <f t="shared" si="3"/>
        <v>1</v>
      </c>
      <c r="L350" s="8" t="b">
        <f t="shared" si="4"/>
        <v>1</v>
      </c>
    </row>
    <row r="351">
      <c r="A351" s="6" t="s">
        <v>361</v>
      </c>
      <c r="B351" s="7" t="str">
        <f>IFERROR(__xludf.DUMMYFUNCTION("INDEX(SPLIT(SUBSTITUTE(A351, ""-"", ""::""),"",""), 1, 1)"),"19::89")</f>
        <v>19::89</v>
      </c>
      <c r="C351" s="8">
        <f>IFERROR(__xludf.DUMMYFUNCTION("INDEX(SPLIT(B351,""::""), 1, 1)"),19.0)</f>
        <v>19</v>
      </c>
      <c r="D351" s="8">
        <f>IFERROR(__xludf.DUMMYFUNCTION("INDEX(SPLIT(B351,""::""), 1, 2)"),89.0)</f>
        <v>89</v>
      </c>
      <c r="E351" s="9" t="str">
        <f>IFERROR(__xludf.DUMMYFUNCTION("INDEX(SPLIT(SUBSTITUTE(A351, ""-"", ""::""),"",""), 1, 2)"),"10::92")</f>
        <v>10::92</v>
      </c>
      <c r="F351" s="8">
        <f>IFERROR(__xludf.DUMMYFUNCTION("INDEX(SPLIT(E351,""::""), 1, 1)"),10.0)</f>
        <v>10</v>
      </c>
      <c r="G351" s="8">
        <f>IFERROR(__xludf.DUMMYFUNCTION("INDEX(SPLIT(E351,""::""), 1, 2)"),92.0)</f>
        <v>92</v>
      </c>
      <c r="H351" s="8" t="b">
        <f t="shared" si="1"/>
        <v>0</v>
      </c>
      <c r="I351" s="8" t="b">
        <f t="shared" si="2"/>
        <v>1</v>
      </c>
      <c r="J351" s="8" t="b">
        <f t="shared" si="3"/>
        <v>1</v>
      </c>
      <c r="L351" s="8" t="b">
        <f t="shared" si="4"/>
        <v>1</v>
      </c>
    </row>
    <row r="352">
      <c r="A352" s="6" t="s">
        <v>362</v>
      </c>
      <c r="B352" s="7" t="str">
        <f>IFERROR(__xludf.DUMMYFUNCTION("INDEX(SPLIT(SUBSTITUTE(A352, ""-"", ""::""),"",""), 1, 1)"),"78::80")</f>
        <v>78::80</v>
      </c>
      <c r="C352" s="8">
        <f>IFERROR(__xludf.DUMMYFUNCTION("INDEX(SPLIT(B352,""::""), 1, 1)"),78.0)</f>
        <v>78</v>
      </c>
      <c r="D352" s="8">
        <f>IFERROR(__xludf.DUMMYFUNCTION("INDEX(SPLIT(B352,""::""), 1, 2)"),80.0)</f>
        <v>80</v>
      </c>
      <c r="E352" s="9" t="str">
        <f>IFERROR(__xludf.DUMMYFUNCTION("INDEX(SPLIT(SUBSTITUTE(A352, ""-"", ""::""),"",""), 1, 2)"),"31::79")</f>
        <v>31::79</v>
      </c>
      <c r="F352" s="8">
        <f>IFERROR(__xludf.DUMMYFUNCTION("INDEX(SPLIT(E352,""::""), 1, 1)"),31.0)</f>
        <v>31</v>
      </c>
      <c r="G352" s="8">
        <f>IFERROR(__xludf.DUMMYFUNCTION("INDEX(SPLIT(E352,""::""), 1, 2)"),79.0)</f>
        <v>79</v>
      </c>
      <c r="H352" s="8" t="b">
        <f t="shared" si="1"/>
        <v>0</v>
      </c>
      <c r="I352" s="8" t="b">
        <f t="shared" si="2"/>
        <v>0</v>
      </c>
      <c r="J352" s="8" t="b">
        <f t="shared" si="3"/>
        <v>0</v>
      </c>
      <c r="L352" s="8" t="b">
        <f t="shared" si="4"/>
        <v>1</v>
      </c>
    </row>
    <row r="353">
      <c r="A353" s="6" t="s">
        <v>363</v>
      </c>
      <c r="B353" s="7" t="str">
        <f>IFERROR(__xludf.DUMMYFUNCTION("INDEX(SPLIT(SUBSTITUTE(A353, ""-"", ""::""),"",""), 1, 1)"),"22::71")</f>
        <v>22::71</v>
      </c>
      <c r="C353" s="8">
        <f>IFERROR(__xludf.DUMMYFUNCTION("INDEX(SPLIT(B353,""::""), 1, 1)"),22.0)</f>
        <v>22</v>
      </c>
      <c r="D353" s="8">
        <f>IFERROR(__xludf.DUMMYFUNCTION("INDEX(SPLIT(B353,""::""), 1, 2)"),71.0)</f>
        <v>71</v>
      </c>
      <c r="E353" s="9" t="str">
        <f>IFERROR(__xludf.DUMMYFUNCTION("INDEX(SPLIT(SUBSTITUTE(A353, ""-"", ""::""),"",""), 1, 2)"),"21::71")</f>
        <v>21::71</v>
      </c>
      <c r="F353" s="8">
        <f>IFERROR(__xludf.DUMMYFUNCTION("INDEX(SPLIT(E353,""::""), 1, 1)"),21.0)</f>
        <v>21</v>
      </c>
      <c r="G353" s="8">
        <f>IFERROR(__xludf.DUMMYFUNCTION("INDEX(SPLIT(E353,""::""), 1, 2)"),71.0)</f>
        <v>71</v>
      </c>
      <c r="H353" s="8" t="b">
        <f t="shared" si="1"/>
        <v>0</v>
      </c>
      <c r="I353" s="8" t="b">
        <f t="shared" si="2"/>
        <v>1</v>
      </c>
      <c r="J353" s="8" t="b">
        <f t="shared" si="3"/>
        <v>1</v>
      </c>
      <c r="L353" s="8" t="b">
        <f t="shared" si="4"/>
        <v>1</v>
      </c>
    </row>
    <row r="354">
      <c r="A354" s="6" t="s">
        <v>364</v>
      </c>
      <c r="B354" s="7" t="str">
        <f>IFERROR(__xludf.DUMMYFUNCTION("INDEX(SPLIT(SUBSTITUTE(A354, ""-"", ""::""),"",""), 1, 1)"),"82::84")</f>
        <v>82::84</v>
      </c>
      <c r="C354" s="8">
        <f>IFERROR(__xludf.DUMMYFUNCTION("INDEX(SPLIT(B354,""::""), 1, 1)"),82.0)</f>
        <v>82</v>
      </c>
      <c r="D354" s="8">
        <f>IFERROR(__xludf.DUMMYFUNCTION("INDEX(SPLIT(B354,""::""), 1, 2)"),84.0)</f>
        <v>84</v>
      </c>
      <c r="E354" s="9" t="str">
        <f>IFERROR(__xludf.DUMMYFUNCTION("INDEX(SPLIT(SUBSTITUTE(A354, ""-"", ""::""),"",""), 1, 2)"),"38::83")</f>
        <v>38::83</v>
      </c>
      <c r="F354" s="8">
        <f>IFERROR(__xludf.DUMMYFUNCTION("INDEX(SPLIT(E354,""::""), 1, 1)"),38.0)</f>
        <v>38</v>
      </c>
      <c r="G354" s="8">
        <f>IFERROR(__xludf.DUMMYFUNCTION("INDEX(SPLIT(E354,""::""), 1, 2)"),83.0)</f>
        <v>83</v>
      </c>
      <c r="H354" s="8" t="b">
        <f t="shared" si="1"/>
        <v>0</v>
      </c>
      <c r="I354" s="8" t="b">
        <f t="shared" si="2"/>
        <v>0</v>
      </c>
      <c r="J354" s="8" t="b">
        <f t="shared" si="3"/>
        <v>0</v>
      </c>
      <c r="L354" s="8" t="b">
        <f t="shared" si="4"/>
        <v>1</v>
      </c>
    </row>
    <row r="355">
      <c r="A355" s="6" t="s">
        <v>365</v>
      </c>
      <c r="B355" s="7" t="str">
        <f>IFERROR(__xludf.DUMMYFUNCTION("INDEX(SPLIT(SUBSTITUTE(A355, ""-"", ""::""),"",""), 1, 1)"),"13::19")</f>
        <v>13::19</v>
      </c>
      <c r="C355" s="8">
        <f>IFERROR(__xludf.DUMMYFUNCTION("INDEX(SPLIT(B355,""::""), 1, 1)"),13.0)</f>
        <v>13</v>
      </c>
      <c r="D355" s="8">
        <f>IFERROR(__xludf.DUMMYFUNCTION("INDEX(SPLIT(B355,""::""), 1, 2)"),19.0)</f>
        <v>19</v>
      </c>
      <c r="E355" s="9" t="str">
        <f>IFERROR(__xludf.DUMMYFUNCTION("INDEX(SPLIT(SUBSTITUTE(A355, ""-"", ""::""),"",""), 1, 2)"),"13::14")</f>
        <v>13::14</v>
      </c>
      <c r="F355" s="8">
        <f>IFERROR(__xludf.DUMMYFUNCTION("INDEX(SPLIT(E355,""::""), 1, 1)"),13.0)</f>
        <v>13</v>
      </c>
      <c r="G355" s="8">
        <f>IFERROR(__xludf.DUMMYFUNCTION("INDEX(SPLIT(E355,""::""), 1, 2)"),14.0)</f>
        <v>14</v>
      </c>
      <c r="H355" s="8" t="b">
        <f t="shared" si="1"/>
        <v>1</v>
      </c>
      <c r="I355" s="8" t="b">
        <f t="shared" si="2"/>
        <v>0</v>
      </c>
      <c r="J355" s="8" t="b">
        <f t="shared" si="3"/>
        <v>1</v>
      </c>
      <c r="L355" s="8" t="b">
        <f t="shared" si="4"/>
        <v>1</v>
      </c>
    </row>
    <row r="356">
      <c r="A356" s="6" t="s">
        <v>366</v>
      </c>
      <c r="B356" s="7" t="str">
        <f>IFERROR(__xludf.DUMMYFUNCTION("INDEX(SPLIT(SUBSTITUTE(A356, ""-"", ""::""),"",""), 1, 1)"),"13::44")</f>
        <v>13::44</v>
      </c>
      <c r="C356" s="8">
        <f>IFERROR(__xludf.DUMMYFUNCTION("INDEX(SPLIT(B356,""::""), 1, 1)"),13.0)</f>
        <v>13</v>
      </c>
      <c r="D356" s="8">
        <f>IFERROR(__xludf.DUMMYFUNCTION("INDEX(SPLIT(B356,""::""), 1, 2)"),44.0)</f>
        <v>44</v>
      </c>
      <c r="E356" s="9" t="str">
        <f>IFERROR(__xludf.DUMMYFUNCTION("INDEX(SPLIT(SUBSTITUTE(A356, ""-"", ""::""),"",""), 1, 2)"),"43::84")</f>
        <v>43::84</v>
      </c>
      <c r="F356" s="8">
        <f>IFERROR(__xludf.DUMMYFUNCTION("INDEX(SPLIT(E356,""::""), 1, 1)"),43.0)</f>
        <v>43</v>
      </c>
      <c r="G356" s="8">
        <f>IFERROR(__xludf.DUMMYFUNCTION("INDEX(SPLIT(E356,""::""), 1, 2)"),84.0)</f>
        <v>84</v>
      </c>
      <c r="H356" s="8" t="b">
        <f t="shared" si="1"/>
        <v>0</v>
      </c>
      <c r="I356" s="8" t="b">
        <f t="shared" si="2"/>
        <v>0</v>
      </c>
      <c r="J356" s="8" t="b">
        <f t="shared" si="3"/>
        <v>0</v>
      </c>
      <c r="L356" s="8" t="b">
        <f t="shared" si="4"/>
        <v>1</v>
      </c>
    </row>
    <row r="357">
      <c r="A357" s="6" t="s">
        <v>367</v>
      </c>
      <c r="B357" s="7" t="str">
        <f>IFERROR(__xludf.DUMMYFUNCTION("INDEX(SPLIT(SUBSTITUTE(A357, ""-"", ""::""),"",""), 1, 1)"),"43::82")</f>
        <v>43::82</v>
      </c>
      <c r="C357" s="8">
        <f>IFERROR(__xludf.DUMMYFUNCTION("INDEX(SPLIT(B357,""::""), 1, 1)"),43.0)</f>
        <v>43</v>
      </c>
      <c r="D357" s="8">
        <f>IFERROR(__xludf.DUMMYFUNCTION("INDEX(SPLIT(B357,""::""), 1, 2)"),82.0)</f>
        <v>82</v>
      </c>
      <c r="E357" s="9" t="str">
        <f>IFERROR(__xludf.DUMMYFUNCTION("INDEX(SPLIT(SUBSTITUTE(A357, ""-"", ""::""),"",""), 1, 2)"),"43::97")</f>
        <v>43::97</v>
      </c>
      <c r="F357" s="8">
        <f>IFERROR(__xludf.DUMMYFUNCTION("INDEX(SPLIT(E357,""::""), 1, 1)"),43.0)</f>
        <v>43</v>
      </c>
      <c r="G357" s="8">
        <f>IFERROR(__xludf.DUMMYFUNCTION("INDEX(SPLIT(E357,""::""), 1, 2)"),97.0)</f>
        <v>97</v>
      </c>
      <c r="H357" s="8" t="b">
        <f t="shared" si="1"/>
        <v>0</v>
      </c>
      <c r="I357" s="8" t="b">
        <f t="shared" si="2"/>
        <v>1</v>
      </c>
      <c r="J357" s="8" t="b">
        <f t="shared" si="3"/>
        <v>1</v>
      </c>
      <c r="L357" s="8" t="b">
        <f t="shared" si="4"/>
        <v>1</v>
      </c>
    </row>
    <row r="358">
      <c r="A358" s="6" t="s">
        <v>368</v>
      </c>
      <c r="B358" s="7" t="str">
        <f>IFERROR(__xludf.DUMMYFUNCTION("INDEX(SPLIT(SUBSTITUTE(A358, ""-"", ""::""),"",""), 1, 1)"),"1::52")</f>
        <v>1::52</v>
      </c>
      <c r="C358" s="8">
        <f>IFERROR(__xludf.DUMMYFUNCTION("INDEX(SPLIT(B358,""::""), 1, 1)"),1.0)</f>
        <v>1</v>
      </c>
      <c r="D358" s="8">
        <f>IFERROR(__xludf.DUMMYFUNCTION("INDEX(SPLIT(B358,""::""), 1, 2)"),52.0)</f>
        <v>52</v>
      </c>
      <c r="E358" s="9" t="str">
        <f>IFERROR(__xludf.DUMMYFUNCTION("INDEX(SPLIT(SUBSTITUTE(A358, ""-"", ""::""),"",""), 1, 2)"),"2::89")</f>
        <v>2::89</v>
      </c>
      <c r="F358" s="8">
        <f>IFERROR(__xludf.DUMMYFUNCTION("INDEX(SPLIT(E358,""::""), 1, 1)"),2.0)</f>
        <v>2</v>
      </c>
      <c r="G358" s="8">
        <f>IFERROR(__xludf.DUMMYFUNCTION("INDEX(SPLIT(E358,""::""), 1, 2)"),89.0)</f>
        <v>89</v>
      </c>
      <c r="H358" s="8" t="b">
        <f t="shared" si="1"/>
        <v>0</v>
      </c>
      <c r="I358" s="8" t="b">
        <f t="shared" si="2"/>
        <v>0</v>
      </c>
      <c r="J358" s="8" t="b">
        <f t="shared" si="3"/>
        <v>0</v>
      </c>
      <c r="L358" s="8" t="b">
        <f t="shared" si="4"/>
        <v>1</v>
      </c>
    </row>
    <row r="359">
      <c r="A359" s="6" t="s">
        <v>369</v>
      </c>
      <c r="B359" s="7" t="str">
        <f>IFERROR(__xludf.DUMMYFUNCTION("INDEX(SPLIT(SUBSTITUTE(A359, ""-"", ""::""),"",""), 1, 1)"),"21::30")</f>
        <v>21::30</v>
      </c>
      <c r="C359" s="8">
        <f>IFERROR(__xludf.DUMMYFUNCTION("INDEX(SPLIT(B359,""::""), 1, 1)"),21.0)</f>
        <v>21</v>
      </c>
      <c r="D359" s="8">
        <f>IFERROR(__xludf.DUMMYFUNCTION("INDEX(SPLIT(B359,""::""), 1, 2)"),30.0)</f>
        <v>30</v>
      </c>
      <c r="E359" s="9" t="str">
        <f>IFERROR(__xludf.DUMMYFUNCTION("INDEX(SPLIT(SUBSTITUTE(A359, ""-"", ""::""),"",""), 1, 2)"),"31::88")</f>
        <v>31::88</v>
      </c>
      <c r="F359" s="8">
        <f>IFERROR(__xludf.DUMMYFUNCTION("INDEX(SPLIT(E359,""::""), 1, 1)"),31.0)</f>
        <v>31</v>
      </c>
      <c r="G359" s="8">
        <f>IFERROR(__xludf.DUMMYFUNCTION("INDEX(SPLIT(E359,""::""), 1, 2)"),88.0)</f>
        <v>88</v>
      </c>
      <c r="H359" s="8" t="b">
        <f t="shared" si="1"/>
        <v>0</v>
      </c>
      <c r="I359" s="8" t="b">
        <f t="shared" si="2"/>
        <v>0</v>
      </c>
      <c r="J359" s="8" t="b">
        <f t="shared" si="3"/>
        <v>0</v>
      </c>
      <c r="L359" s="8" t="b">
        <f t="shared" si="4"/>
        <v>0</v>
      </c>
    </row>
    <row r="360">
      <c r="A360" s="6" t="s">
        <v>370</v>
      </c>
      <c r="B360" s="7" t="str">
        <f>IFERROR(__xludf.DUMMYFUNCTION("INDEX(SPLIT(SUBSTITUTE(A360, ""-"", ""::""),"",""), 1, 1)"),"49::71")</f>
        <v>49::71</v>
      </c>
      <c r="C360" s="8">
        <f>IFERROR(__xludf.DUMMYFUNCTION("INDEX(SPLIT(B360,""::""), 1, 1)"),49.0)</f>
        <v>49</v>
      </c>
      <c r="D360" s="8">
        <f>IFERROR(__xludf.DUMMYFUNCTION("INDEX(SPLIT(B360,""::""), 1, 2)"),71.0)</f>
        <v>71</v>
      </c>
      <c r="E360" s="9" t="str">
        <f>IFERROR(__xludf.DUMMYFUNCTION("INDEX(SPLIT(SUBSTITUTE(A360, ""-"", ""::""),"",""), 1, 2)"),"49::88")</f>
        <v>49::88</v>
      </c>
      <c r="F360" s="8">
        <f>IFERROR(__xludf.DUMMYFUNCTION("INDEX(SPLIT(E360,""::""), 1, 1)"),49.0)</f>
        <v>49</v>
      </c>
      <c r="G360" s="8">
        <f>IFERROR(__xludf.DUMMYFUNCTION("INDEX(SPLIT(E360,""::""), 1, 2)"),88.0)</f>
        <v>88</v>
      </c>
      <c r="H360" s="8" t="b">
        <f t="shared" si="1"/>
        <v>0</v>
      </c>
      <c r="I360" s="8" t="b">
        <f t="shared" si="2"/>
        <v>1</v>
      </c>
      <c r="J360" s="8" t="b">
        <f t="shared" si="3"/>
        <v>1</v>
      </c>
      <c r="L360" s="8" t="b">
        <f t="shared" si="4"/>
        <v>1</v>
      </c>
    </row>
    <row r="361">
      <c r="A361" s="6" t="s">
        <v>371</v>
      </c>
      <c r="B361" s="7" t="str">
        <f>IFERROR(__xludf.DUMMYFUNCTION("INDEX(SPLIT(SUBSTITUTE(A361, ""-"", ""::""),"",""), 1, 1)"),"36::81")</f>
        <v>36::81</v>
      </c>
      <c r="C361" s="8">
        <f>IFERROR(__xludf.DUMMYFUNCTION("INDEX(SPLIT(B361,""::""), 1, 1)"),36.0)</f>
        <v>36</v>
      </c>
      <c r="D361" s="8">
        <f>IFERROR(__xludf.DUMMYFUNCTION("INDEX(SPLIT(B361,""::""), 1, 2)"),81.0)</f>
        <v>81</v>
      </c>
      <c r="E361" s="9" t="str">
        <f>IFERROR(__xludf.DUMMYFUNCTION("INDEX(SPLIT(SUBSTITUTE(A361, ""-"", ""::""),"",""), 1, 2)"),"80::92")</f>
        <v>80::92</v>
      </c>
      <c r="F361" s="8">
        <f>IFERROR(__xludf.DUMMYFUNCTION("INDEX(SPLIT(E361,""::""), 1, 1)"),80.0)</f>
        <v>80</v>
      </c>
      <c r="G361" s="8">
        <f>IFERROR(__xludf.DUMMYFUNCTION("INDEX(SPLIT(E361,""::""), 1, 2)"),92.0)</f>
        <v>92</v>
      </c>
      <c r="H361" s="8" t="b">
        <f t="shared" si="1"/>
        <v>0</v>
      </c>
      <c r="I361" s="8" t="b">
        <f t="shared" si="2"/>
        <v>0</v>
      </c>
      <c r="J361" s="8" t="b">
        <f t="shared" si="3"/>
        <v>0</v>
      </c>
      <c r="L361" s="8" t="b">
        <f t="shared" si="4"/>
        <v>1</v>
      </c>
    </row>
    <row r="362">
      <c r="A362" s="6" t="s">
        <v>372</v>
      </c>
      <c r="B362" s="7" t="str">
        <f>IFERROR(__xludf.DUMMYFUNCTION("INDEX(SPLIT(SUBSTITUTE(A362, ""-"", ""::""),"",""), 1, 1)"),"65::66")</f>
        <v>65::66</v>
      </c>
      <c r="C362" s="8">
        <f>IFERROR(__xludf.DUMMYFUNCTION("INDEX(SPLIT(B362,""::""), 1, 1)"),65.0)</f>
        <v>65</v>
      </c>
      <c r="D362" s="8">
        <f>IFERROR(__xludf.DUMMYFUNCTION("INDEX(SPLIT(B362,""::""), 1, 2)"),66.0)</f>
        <v>66</v>
      </c>
      <c r="E362" s="9" t="str">
        <f>IFERROR(__xludf.DUMMYFUNCTION("INDEX(SPLIT(SUBSTITUTE(A362, ""-"", ""::""),"",""), 1, 2)"),"65::91")</f>
        <v>65::91</v>
      </c>
      <c r="F362" s="8">
        <f>IFERROR(__xludf.DUMMYFUNCTION("INDEX(SPLIT(E362,""::""), 1, 1)"),65.0)</f>
        <v>65</v>
      </c>
      <c r="G362" s="8">
        <f>IFERROR(__xludf.DUMMYFUNCTION("INDEX(SPLIT(E362,""::""), 1, 2)"),91.0)</f>
        <v>91</v>
      </c>
      <c r="H362" s="8" t="b">
        <f t="shared" si="1"/>
        <v>0</v>
      </c>
      <c r="I362" s="8" t="b">
        <f t="shared" si="2"/>
        <v>1</v>
      </c>
      <c r="J362" s="8" t="b">
        <f t="shared" si="3"/>
        <v>1</v>
      </c>
      <c r="L362" s="8" t="b">
        <f t="shared" si="4"/>
        <v>1</v>
      </c>
    </row>
    <row r="363">
      <c r="A363" s="6" t="s">
        <v>373</v>
      </c>
      <c r="B363" s="7" t="str">
        <f>IFERROR(__xludf.DUMMYFUNCTION("INDEX(SPLIT(SUBSTITUTE(A363, ""-"", ""::""),"",""), 1, 1)"),"75::87")</f>
        <v>75::87</v>
      </c>
      <c r="C363" s="8">
        <f>IFERROR(__xludf.DUMMYFUNCTION("INDEX(SPLIT(B363,""::""), 1, 1)"),75.0)</f>
        <v>75</v>
      </c>
      <c r="D363" s="8">
        <f>IFERROR(__xludf.DUMMYFUNCTION("INDEX(SPLIT(B363,""::""), 1, 2)"),87.0)</f>
        <v>87</v>
      </c>
      <c r="E363" s="9" t="str">
        <f>IFERROR(__xludf.DUMMYFUNCTION("INDEX(SPLIT(SUBSTITUTE(A363, ""-"", ""::""),"",""), 1, 2)"),"22::76")</f>
        <v>22::76</v>
      </c>
      <c r="F363" s="8">
        <f>IFERROR(__xludf.DUMMYFUNCTION("INDEX(SPLIT(E363,""::""), 1, 1)"),22.0)</f>
        <v>22</v>
      </c>
      <c r="G363" s="8">
        <f>IFERROR(__xludf.DUMMYFUNCTION("INDEX(SPLIT(E363,""::""), 1, 2)"),76.0)</f>
        <v>76</v>
      </c>
      <c r="H363" s="8" t="b">
        <f t="shared" si="1"/>
        <v>0</v>
      </c>
      <c r="I363" s="8" t="b">
        <f t="shared" si="2"/>
        <v>0</v>
      </c>
      <c r="J363" s="8" t="b">
        <f t="shared" si="3"/>
        <v>0</v>
      </c>
      <c r="L363" s="8" t="b">
        <f t="shared" si="4"/>
        <v>1</v>
      </c>
    </row>
    <row r="364">
      <c r="A364" s="6" t="s">
        <v>374</v>
      </c>
      <c r="B364" s="7" t="str">
        <f>IFERROR(__xludf.DUMMYFUNCTION("INDEX(SPLIT(SUBSTITUTE(A364, ""-"", ""::""),"",""), 1, 1)"),"57::91")</f>
        <v>57::91</v>
      </c>
      <c r="C364" s="8">
        <f>IFERROR(__xludf.DUMMYFUNCTION("INDEX(SPLIT(B364,""::""), 1, 1)"),57.0)</f>
        <v>57</v>
      </c>
      <c r="D364" s="8">
        <f>IFERROR(__xludf.DUMMYFUNCTION("INDEX(SPLIT(B364,""::""), 1, 2)"),91.0)</f>
        <v>91</v>
      </c>
      <c r="E364" s="9" t="str">
        <f>IFERROR(__xludf.DUMMYFUNCTION("INDEX(SPLIT(SUBSTITUTE(A364, ""-"", ""::""),"",""), 1, 2)"),"86::91")</f>
        <v>86::91</v>
      </c>
      <c r="F364" s="8">
        <f>IFERROR(__xludf.DUMMYFUNCTION("INDEX(SPLIT(E364,""::""), 1, 1)"),86.0)</f>
        <v>86</v>
      </c>
      <c r="G364" s="8">
        <f>IFERROR(__xludf.DUMMYFUNCTION("INDEX(SPLIT(E364,""::""), 1, 2)"),91.0)</f>
        <v>91</v>
      </c>
      <c r="H364" s="8" t="b">
        <f t="shared" si="1"/>
        <v>1</v>
      </c>
      <c r="I364" s="8" t="b">
        <f t="shared" si="2"/>
        <v>0</v>
      </c>
      <c r="J364" s="8" t="b">
        <f t="shared" si="3"/>
        <v>1</v>
      </c>
      <c r="L364" s="8" t="b">
        <f t="shared" si="4"/>
        <v>1</v>
      </c>
    </row>
    <row r="365">
      <c r="A365" s="6" t="s">
        <v>375</v>
      </c>
      <c r="B365" s="7" t="str">
        <f>IFERROR(__xludf.DUMMYFUNCTION("INDEX(SPLIT(SUBSTITUTE(A365, ""-"", ""::""),"",""), 1, 1)"),"16::23")</f>
        <v>16::23</v>
      </c>
      <c r="C365" s="8">
        <f>IFERROR(__xludf.DUMMYFUNCTION("INDEX(SPLIT(B365,""::""), 1, 1)"),16.0)</f>
        <v>16</v>
      </c>
      <c r="D365" s="8">
        <f>IFERROR(__xludf.DUMMYFUNCTION("INDEX(SPLIT(B365,""::""), 1, 2)"),23.0)</f>
        <v>23</v>
      </c>
      <c r="E365" s="9" t="str">
        <f>IFERROR(__xludf.DUMMYFUNCTION("INDEX(SPLIT(SUBSTITUTE(A365, ""-"", ""::""),"",""), 1, 2)"),"16::16")</f>
        <v>16::16</v>
      </c>
      <c r="F365" s="8">
        <f>IFERROR(__xludf.DUMMYFUNCTION("INDEX(SPLIT(E365,""::""), 1, 1)"),16.0)</f>
        <v>16</v>
      </c>
      <c r="G365" s="8">
        <f>IFERROR(__xludf.DUMMYFUNCTION("INDEX(SPLIT(E365,""::""), 1, 2)"),16.0)</f>
        <v>16</v>
      </c>
      <c r="H365" s="8" t="b">
        <f t="shared" si="1"/>
        <v>1</v>
      </c>
      <c r="I365" s="8" t="b">
        <f t="shared" si="2"/>
        <v>0</v>
      </c>
      <c r="J365" s="8" t="b">
        <f t="shared" si="3"/>
        <v>1</v>
      </c>
      <c r="L365" s="8" t="b">
        <f t="shared" si="4"/>
        <v>1</v>
      </c>
    </row>
    <row r="366">
      <c r="A366" s="6" t="s">
        <v>376</v>
      </c>
      <c r="B366" s="7" t="str">
        <f>IFERROR(__xludf.DUMMYFUNCTION("INDEX(SPLIT(SUBSTITUTE(A366, ""-"", ""::""),"",""), 1, 1)"),"95::97")</f>
        <v>95::97</v>
      </c>
      <c r="C366" s="8">
        <f>IFERROR(__xludf.DUMMYFUNCTION("INDEX(SPLIT(B366,""::""), 1, 1)"),95.0)</f>
        <v>95</v>
      </c>
      <c r="D366" s="8">
        <f>IFERROR(__xludf.DUMMYFUNCTION("INDEX(SPLIT(B366,""::""), 1, 2)"),97.0)</f>
        <v>97</v>
      </c>
      <c r="E366" s="9" t="str">
        <f>IFERROR(__xludf.DUMMYFUNCTION("INDEX(SPLIT(SUBSTITUTE(A366, ""-"", ""::""),"",""), 1, 2)"),"2::91")</f>
        <v>2::91</v>
      </c>
      <c r="F366" s="8">
        <f>IFERROR(__xludf.DUMMYFUNCTION("INDEX(SPLIT(E366,""::""), 1, 1)"),2.0)</f>
        <v>2</v>
      </c>
      <c r="G366" s="8">
        <f>IFERROR(__xludf.DUMMYFUNCTION("INDEX(SPLIT(E366,""::""), 1, 2)"),91.0)</f>
        <v>91</v>
      </c>
      <c r="H366" s="8" t="b">
        <f t="shared" si="1"/>
        <v>0</v>
      </c>
      <c r="I366" s="8" t="b">
        <f t="shared" si="2"/>
        <v>0</v>
      </c>
      <c r="J366" s="8" t="b">
        <f t="shared" si="3"/>
        <v>0</v>
      </c>
      <c r="L366" s="8" t="b">
        <f t="shared" si="4"/>
        <v>0</v>
      </c>
    </row>
    <row r="367">
      <c r="A367" s="6" t="s">
        <v>377</v>
      </c>
      <c r="B367" s="7" t="str">
        <f>IFERROR(__xludf.DUMMYFUNCTION("INDEX(SPLIT(SUBSTITUTE(A367, ""-"", ""::""),"",""), 1, 1)"),"64::68")</f>
        <v>64::68</v>
      </c>
      <c r="C367" s="8">
        <f>IFERROR(__xludf.DUMMYFUNCTION("INDEX(SPLIT(B367,""::""), 1, 1)"),64.0)</f>
        <v>64</v>
      </c>
      <c r="D367" s="8">
        <f>IFERROR(__xludf.DUMMYFUNCTION("INDEX(SPLIT(B367,""::""), 1, 2)"),68.0)</f>
        <v>68</v>
      </c>
      <c r="E367" s="9" t="str">
        <f>IFERROR(__xludf.DUMMYFUNCTION("INDEX(SPLIT(SUBSTITUTE(A367, ""-"", ""::""),"",""), 1, 2)"),"65::95")</f>
        <v>65::95</v>
      </c>
      <c r="F367" s="8">
        <f>IFERROR(__xludf.DUMMYFUNCTION("INDEX(SPLIT(E367,""::""), 1, 1)"),65.0)</f>
        <v>65</v>
      </c>
      <c r="G367" s="8">
        <f>IFERROR(__xludf.DUMMYFUNCTION("INDEX(SPLIT(E367,""::""), 1, 2)"),95.0)</f>
        <v>95</v>
      </c>
      <c r="H367" s="8" t="b">
        <f t="shared" si="1"/>
        <v>0</v>
      </c>
      <c r="I367" s="8" t="b">
        <f t="shared" si="2"/>
        <v>0</v>
      </c>
      <c r="J367" s="8" t="b">
        <f t="shared" si="3"/>
        <v>0</v>
      </c>
      <c r="L367" s="8" t="b">
        <f t="shared" si="4"/>
        <v>1</v>
      </c>
    </row>
    <row r="368">
      <c r="A368" s="6" t="s">
        <v>378</v>
      </c>
      <c r="B368" s="7" t="str">
        <f>IFERROR(__xludf.DUMMYFUNCTION("INDEX(SPLIT(SUBSTITUTE(A368, ""-"", ""::""),"",""), 1, 1)"),"15::42")</f>
        <v>15::42</v>
      </c>
      <c r="C368" s="8">
        <f>IFERROR(__xludf.DUMMYFUNCTION("INDEX(SPLIT(B368,""::""), 1, 1)"),15.0)</f>
        <v>15</v>
      </c>
      <c r="D368" s="8">
        <f>IFERROR(__xludf.DUMMYFUNCTION("INDEX(SPLIT(B368,""::""), 1, 2)"),42.0)</f>
        <v>42</v>
      </c>
      <c r="E368" s="9" t="str">
        <f>IFERROR(__xludf.DUMMYFUNCTION("INDEX(SPLIT(SUBSTITUTE(A368, ""-"", ""::""),"",""), 1, 2)"),"32::60")</f>
        <v>32::60</v>
      </c>
      <c r="F368" s="8">
        <f>IFERROR(__xludf.DUMMYFUNCTION("INDEX(SPLIT(E368,""::""), 1, 1)"),32.0)</f>
        <v>32</v>
      </c>
      <c r="G368" s="8">
        <f>IFERROR(__xludf.DUMMYFUNCTION("INDEX(SPLIT(E368,""::""), 1, 2)"),60.0)</f>
        <v>60</v>
      </c>
      <c r="H368" s="8" t="b">
        <f t="shared" si="1"/>
        <v>0</v>
      </c>
      <c r="I368" s="8" t="b">
        <f t="shared" si="2"/>
        <v>0</v>
      </c>
      <c r="J368" s="8" t="b">
        <f t="shared" si="3"/>
        <v>0</v>
      </c>
      <c r="L368" s="8" t="b">
        <f t="shared" si="4"/>
        <v>1</v>
      </c>
    </row>
    <row r="369">
      <c r="A369" s="6" t="s">
        <v>379</v>
      </c>
      <c r="B369" s="7" t="str">
        <f>IFERROR(__xludf.DUMMYFUNCTION("INDEX(SPLIT(SUBSTITUTE(A369, ""-"", ""::""),"",""), 1, 1)"),"55::98")</f>
        <v>55::98</v>
      </c>
      <c r="C369" s="8">
        <f>IFERROR(__xludf.DUMMYFUNCTION("INDEX(SPLIT(B369,""::""), 1, 1)"),55.0)</f>
        <v>55</v>
      </c>
      <c r="D369" s="8">
        <f>IFERROR(__xludf.DUMMYFUNCTION("INDEX(SPLIT(B369,""::""), 1, 2)"),98.0)</f>
        <v>98</v>
      </c>
      <c r="E369" s="9" t="str">
        <f>IFERROR(__xludf.DUMMYFUNCTION("INDEX(SPLIT(SUBSTITUTE(A369, ""-"", ""::""),"",""), 1, 2)"),"70::96")</f>
        <v>70::96</v>
      </c>
      <c r="F369" s="8">
        <f>IFERROR(__xludf.DUMMYFUNCTION("INDEX(SPLIT(E369,""::""), 1, 1)"),70.0)</f>
        <v>70</v>
      </c>
      <c r="G369" s="8">
        <f>IFERROR(__xludf.DUMMYFUNCTION("INDEX(SPLIT(E369,""::""), 1, 2)"),96.0)</f>
        <v>96</v>
      </c>
      <c r="H369" s="8" t="b">
        <f t="shared" si="1"/>
        <v>1</v>
      </c>
      <c r="I369" s="8" t="b">
        <f t="shared" si="2"/>
        <v>0</v>
      </c>
      <c r="J369" s="8" t="b">
        <f t="shared" si="3"/>
        <v>1</v>
      </c>
      <c r="L369" s="8" t="b">
        <f t="shared" si="4"/>
        <v>1</v>
      </c>
    </row>
    <row r="370">
      <c r="A370" s="6" t="s">
        <v>380</v>
      </c>
      <c r="B370" s="7" t="str">
        <f>IFERROR(__xludf.DUMMYFUNCTION("INDEX(SPLIT(SUBSTITUTE(A370, ""-"", ""::""),"",""), 1, 1)"),"4::5")</f>
        <v>4::5</v>
      </c>
      <c r="C370" s="8">
        <f>IFERROR(__xludf.DUMMYFUNCTION("INDEX(SPLIT(B370,""::""), 1, 1)"),4.0)</f>
        <v>4</v>
      </c>
      <c r="D370" s="8">
        <f>IFERROR(__xludf.DUMMYFUNCTION("INDEX(SPLIT(B370,""::""), 1, 2)"),5.0)</f>
        <v>5</v>
      </c>
      <c r="E370" s="9" t="str">
        <f>IFERROR(__xludf.DUMMYFUNCTION("INDEX(SPLIT(SUBSTITUTE(A370, ""-"", ""::""),"",""), 1, 2)"),"4::69")</f>
        <v>4::69</v>
      </c>
      <c r="F370" s="8">
        <f>IFERROR(__xludf.DUMMYFUNCTION("INDEX(SPLIT(E370,""::""), 1, 1)"),4.0)</f>
        <v>4</v>
      </c>
      <c r="G370" s="8">
        <f>IFERROR(__xludf.DUMMYFUNCTION("INDEX(SPLIT(E370,""::""), 1, 2)"),69.0)</f>
        <v>69</v>
      </c>
      <c r="H370" s="8" t="b">
        <f t="shared" si="1"/>
        <v>0</v>
      </c>
      <c r="I370" s="8" t="b">
        <f t="shared" si="2"/>
        <v>1</v>
      </c>
      <c r="J370" s="8" t="b">
        <f t="shared" si="3"/>
        <v>1</v>
      </c>
      <c r="L370" s="8" t="b">
        <f t="shared" si="4"/>
        <v>1</v>
      </c>
    </row>
    <row r="371">
      <c r="A371" s="6" t="s">
        <v>381</v>
      </c>
      <c r="B371" s="7" t="str">
        <f>IFERROR(__xludf.DUMMYFUNCTION("INDEX(SPLIT(SUBSTITUTE(A371, ""-"", ""::""),"",""), 1, 1)"),"10::51")</f>
        <v>10::51</v>
      </c>
      <c r="C371" s="8">
        <f>IFERROR(__xludf.DUMMYFUNCTION("INDEX(SPLIT(B371,""::""), 1, 1)"),10.0)</f>
        <v>10</v>
      </c>
      <c r="D371" s="8">
        <f>IFERROR(__xludf.DUMMYFUNCTION("INDEX(SPLIT(B371,""::""), 1, 2)"),51.0)</f>
        <v>51</v>
      </c>
      <c r="E371" s="9" t="str">
        <f>IFERROR(__xludf.DUMMYFUNCTION("INDEX(SPLIT(SUBSTITUTE(A371, ""-"", ""::""),"",""), 1, 2)"),"10::52")</f>
        <v>10::52</v>
      </c>
      <c r="F371" s="8">
        <f>IFERROR(__xludf.DUMMYFUNCTION("INDEX(SPLIT(E371,""::""), 1, 1)"),10.0)</f>
        <v>10</v>
      </c>
      <c r="G371" s="8">
        <f>IFERROR(__xludf.DUMMYFUNCTION("INDEX(SPLIT(E371,""::""), 1, 2)"),52.0)</f>
        <v>52</v>
      </c>
      <c r="H371" s="8" t="b">
        <f t="shared" si="1"/>
        <v>0</v>
      </c>
      <c r="I371" s="8" t="b">
        <f t="shared" si="2"/>
        <v>1</v>
      </c>
      <c r="J371" s="8" t="b">
        <f t="shared" si="3"/>
        <v>1</v>
      </c>
      <c r="L371" s="8" t="b">
        <f t="shared" si="4"/>
        <v>1</v>
      </c>
    </row>
    <row r="372">
      <c r="A372" s="6" t="s">
        <v>382</v>
      </c>
      <c r="B372" s="7" t="str">
        <f>IFERROR(__xludf.DUMMYFUNCTION("INDEX(SPLIT(SUBSTITUTE(A372, ""-"", ""::""),"",""), 1, 1)"),"17::95")</f>
        <v>17::95</v>
      </c>
      <c r="C372" s="8">
        <f>IFERROR(__xludf.DUMMYFUNCTION("INDEX(SPLIT(B372,""::""), 1, 1)"),17.0)</f>
        <v>17</v>
      </c>
      <c r="D372" s="8">
        <f>IFERROR(__xludf.DUMMYFUNCTION("INDEX(SPLIT(B372,""::""), 1, 2)"),95.0)</f>
        <v>95</v>
      </c>
      <c r="E372" s="9" t="str">
        <f>IFERROR(__xludf.DUMMYFUNCTION("INDEX(SPLIT(SUBSTITUTE(A372, ""-"", ""::""),"",""), 1, 2)"),"16::17")</f>
        <v>16::17</v>
      </c>
      <c r="F372" s="8">
        <f>IFERROR(__xludf.DUMMYFUNCTION("INDEX(SPLIT(E372,""::""), 1, 1)"),16.0)</f>
        <v>16</v>
      </c>
      <c r="G372" s="8">
        <f>IFERROR(__xludf.DUMMYFUNCTION("INDEX(SPLIT(E372,""::""), 1, 2)"),17.0)</f>
        <v>17</v>
      </c>
      <c r="H372" s="8" t="b">
        <f t="shared" si="1"/>
        <v>0</v>
      </c>
      <c r="I372" s="8" t="b">
        <f t="shared" si="2"/>
        <v>0</v>
      </c>
      <c r="J372" s="8" t="b">
        <f t="shared" si="3"/>
        <v>0</v>
      </c>
      <c r="L372" s="8" t="b">
        <f t="shared" si="4"/>
        <v>1</v>
      </c>
    </row>
    <row r="373">
      <c r="A373" s="6" t="s">
        <v>383</v>
      </c>
      <c r="B373" s="7" t="str">
        <f>IFERROR(__xludf.DUMMYFUNCTION("INDEX(SPLIT(SUBSTITUTE(A373, ""-"", ""::""),"",""), 1, 1)"),"30::69")</f>
        <v>30::69</v>
      </c>
      <c r="C373" s="8">
        <f>IFERROR(__xludf.DUMMYFUNCTION("INDEX(SPLIT(B373,""::""), 1, 1)"),30.0)</f>
        <v>30</v>
      </c>
      <c r="D373" s="8">
        <f>IFERROR(__xludf.DUMMYFUNCTION("INDEX(SPLIT(B373,""::""), 1, 2)"),69.0)</f>
        <v>69</v>
      </c>
      <c r="E373" s="9" t="str">
        <f>IFERROR(__xludf.DUMMYFUNCTION("INDEX(SPLIT(SUBSTITUTE(A373, ""-"", ""::""),"",""), 1, 2)"),"29::40")</f>
        <v>29::40</v>
      </c>
      <c r="F373" s="8">
        <f>IFERROR(__xludf.DUMMYFUNCTION("INDEX(SPLIT(E373,""::""), 1, 1)"),29.0)</f>
        <v>29</v>
      </c>
      <c r="G373" s="8">
        <f>IFERROR(__xludf.DUMMYFUNCTION("INDEX(SPLIT(E373,""::""), 1, 2)"),40.0)</f>
        <v>40</v>
      </c>
      <c r="H373" s="8" t="b">
        <f t="shared" si="1"/>
        <v>0</v>
      </c>
      <c r="I373" s="8" t="b">
        <f t="shared" si="2"/>
        <v>0</v>
      </c>
      <c r="J373" s="8" t="b">
        <f t="shared" si="3"/>
        <v>0</v>
      </c>
      <c r="L373" s="8" t="b">
        <f t="shared" si="4"/>
        <v>1</v>
      </c>
    </row>
    <row r="374">
      <c r="A374" s="6" t="s">
        <v>384</v>
      </c>
      <c r="B374" s="7" t="str">
        <f>IFERROR(__xludf.DUMMYFUNCTION("INDEX(SPLIT(SUBSTITUTE(A374, ""-"", ""::""),"",""), 1, 1)"),"72::73")</f>
        <v>72::73</v>
      </c>
      <c r="C374" s="8">
        <f>IFERROR(__xludf.DUMMYFUNCTION("INDEX(SPLIT(B374,""::""), 1, 1)"),72.0)</f>
        <v>72</v>
      </c>
      <c r="D374" s="8">
        <f>IFERROR(__xludf.DUMMYFUNCTION("INDEX(SPLIT(B374,""::""), 1, 2)"),73.0)</f>
        <v>73</v>
      </c>
      <c r="E374" s="9" t="str">
        <f>IFERROR(__xludf.DUMMYFUNCTION("INDEX(SPLIT(SUBSTITUTE(A374, ""-"", ""::""),"",""), 1, 2)"),"24::73")</f>
        <v>24::73</v>
      </c>
      <c r="F374" s="8">
        <f>IFERROR(__xludf.DUMMYFUNCTION("INDEX(SPLIT(E374,""::""), 1, 1)"),24.0)</f>
        <v>24</v>
      </c>
      <c r="G374" s="8">
        <f>IFERROR(__xludf.DUMMYFUNCTION("INDEX(SPLIT(E374,""::""), 1, 2)"),73.0)</f>
        <v>73</v>
      </c>
      <c r="H374" s="8" t="b">
        <f t="shared" si="1"/>
        <v>0</v>
      </c>
      <c r="I374" s="8" t="b">
        <f t="shared" si="2"/>
        <v>1</v>
      </c>
      <c r="J374" s="8" t="b">
        <f t="shared" si="3"/>
        <v>1</v>
      </c>
      <c r="L374" s="8" t="b">
        <f t="shared" si="4"/>
        <v>1</v>
      </c>
    </row>
    <row r="375">
      <c r="A375" s="6" t="s">
        <v>385</v>
      </c>
      <c r="B375" s="7" t="str">
        <f>IFERROR(__xludf.DUMMYFUNCTION("INDEX(SPLIT(SUBSTITUTE(A375, ""-"", ""::""),"",""), 1, 1)"),"13::87")</f>
        <v>13::87</v>
      </c>
      <c r="C375" s="8">
        <f>IFERROR(__xludf.DUMMYFUNCTION("INDEX(SPLIT(B375,""::""), 1, 1)"),13.0)</f>
        <v>13</v>
      </c>
      <c r="D375" s="8">
        <f>IFERROR(__xludf.DUMMYFUNCTION("INDEX(SPLIT(B375,""::""), 1, 2)"),87.0)</f>
        <v>87</v>
      </c>
      <c r="E375" s="9" t="str">
        <f>IFERROR(__xludf.DUMMYFUNCTION("INDEX(SPLIT(SUBSTITUTE(A375, ""-"", ""::""),"",""), 1, 2)"),"12::88")</f>
        <v>12::88</v>
      </c>
      <c r="F375" s="8">
        <f>IFERROR(__xludf.DUMMYFUNCTION("INDEX(SPLIT(E375,""::""), 1, 1)"),12.0)</f>
        <v>12</v>
      </c>
      <c r="G375" s="8">
        <f>IFERROR(__xludf.DUMMYFUNCTION("INDEX(SPLIT(E375,""::""), 1, 2)"),88.0)</f>
        <v>88</v>
      </c>
      <c r="H375" s="8" t="b">
        <f t="shared" si="1"/>
        <v>0</v>
      </c>
      <c r="I375" s="8" t="b">
        <f t="shared" si="2"/>
        <v>1</v>
      </c>
      <c r="J375" s="8" t="b">
        <f t="shared" si="3"/>
        <v>1</v>
      </c>
      <c r="L375" s="8" t="b">
        <f t="shared" si="4"/>
        <v>1</v>
      </c>
    </row>
    <row r="376">
      <c r="A376" s="6" t="s">
        <v>386</v>
      </c>
      <c r="B376" s="7" t="str">
        <f>IFERROR(__xludf.DUMMYFUNCTION("INDEX(SPLIT(SUBSTITUTE(A376, ""-"", ""::""),"",""), 1, 1)"),"12::47")</f>
        <v>12::47</v>
      </c>
      <c r="C376" s="8">
        <f>IFERROR(__xludf.DUMMYFUNCTION("INDEX(SPLIT(B376,""::""), 1, 1)"),12.0)</f>
        <v>12</v>
      </c>
      <c r="D376" s="8">
        <f>IFERROR(__xludf.DUMMYFUNCTION("INDEX(SPLIT(B376,""::""), 1, 2)"),47.0)</f>
        <v>47</v>
      </c>
      <c r="E376" s="9" t="str">
        <f>IFERROR(__xludf.DUMMYFUNCTION("INDEX(SPLIT(SUBSTITUTE(A376, ""-"", ""::""),"",""), 1, 2)"),"29::85")</f>
        <v>29::85</v>
      </c>
      <c r="F376" s="8">
        <f>IFERROR(__xludf.DUMMYFUNCTION("INDEX(SPLIT(E376,""::""), 1, 1)"),29.0)</f>
        <v>29</v>
      </c>
      <c r="G376" s="8">
        <f>IFERROR(__xludf.DUMMYFUNCTION("INDEX(SPLIT(E376,""::""), 1, 2)"),85.0)</f>
        <v>85</v>
      </c>
      <c r="H376" s="8" t="b">
        <f t="shared" si="1"/>
        <v>0</v>
      </c>
      <c r="I376" s="8" t="b">
        <f t="shared" si="2"/>
        <v>0</v>
      </c>
      <c r="J376" s="8" t="b">
        <f t="shared" si="3"/>
        <v>0</v>
      </c>
      <c r="L376" s="8" t="b">
        <f t="shared" si="4"/>
        <v>1</v>
      </c>
    </row>
    <row r="377">
      <c r="A377" s="6" t="s">
        <v>387</v>
      </c>
      <c r="B377" s="7" t="str">
        <f>IFERROR(__xludf.DUMMYFUNCTION("INDEX(SPLIT(SUBSTITUTE(A377, ""-"", ""::""),"",""), 1, 1)"),"19::20")</f>
        <v>19::20</v>
      </c>
      <c r="C377" s="8">
        <f>IFERROR(__xludf.DUMMYFUNCTION("INDEX(SPLIT(B377,""::""), 1, 1)"),19.0)</f>
        <v>19</v>
      </c>
      <c r="D377" s="8">
        <f>IFERROR(__xludf.DUMMYFUNCTION("INDEX(SPLIT(B377,""::""), 1, 2)"),20.0)</f>
        <v>20</v>
      </c>
      <c r="E377" s="9" t="str">
        <f>IFERROR(__xludf.DUMMYFUNCTION("INDEX(SPLIT(SUBSTITUTE(A377, ""-"", ""::""),"",""), 1, 2)"),"20::51")</f>
        <v>20::51</v>
      </c>
      <c r="F377" s="8">
        <f>IFERROR(__xludf.DUMMYFUNCTION("INDEX(SPLIT(E377,""::""), 1, 1)"),20.0)</f>
        <v>20</v>
      </c>
      <c r="G377" s="8">
        <f>IFERROR(__xludf.DUMMYFUNCTION("INDEX(SPLIT(E377,""::""), 1, 2)"),51.0)</f>
        <v>51</v>
      </c>
      <c r="H377" s="8" t="b">
        <f t="shared" si="1"/>
        <v>0</v>
      </c>
      <c r="I377" s="8" t="b">
        <f t="shared" si="2"/>
        <v>0</v>
      </c>
      <c r="J377" s="8" t="b">
        <f t="shared" si="3"/>
        <v>0</v>
      </c>
      <c r="L377" s="8" t="b">
        <f t="shared" si="4"/>
        <v>1</v>
      </c>
    </row>
    <row r="378">
      <c r="A378" s="6" t="s">
        <v>388</v>
      </c>
      <c r="B378" s="7" t="str">
        <f>IFERROR(__xludf.DUMMYFUNCTION("INDEX(SPLIT(SUBSTITUTE(A378, ""-"", ""::""),"",""), 1, 1)"),"67::90")</f>
        <v>67::90</v>
      </c>
      <c r="C378" s="8">
        <f>IFERROR(__xludf.DUMMYFUNCTION("INDEX(SPLIT(B378,""::""), 1, 1)"),67.0)</f>
        <v>67</v>
      </c>
      <c r="D378" s="8">
        <f>IFERROR(__xludf.DUMMYFUNCTION("INDEX(SPLIT(B378,""::""), 1, 2)"),90.0)</f>
        <v>90</v>
      </c>
      <c r="E378" s="9" t="str">
        <f>IFERROR(__xludf.DUMMYFUNCTION("INDEX(SPLIT(SUBSTITUTE(A378, ""-"", ""::""),"",""), 1, 2)"),"56::78")</f>
        <v>56::78</v>
      </c>
      <c r="F378" s="8">
        <f>IFERROR(__xludf.DUMMYFUNCTION("INDEX(SPLIT(E378,""::""), 1, 1)"),56.0)</f>
        <v>56</v>
      </c>
      <c r="G378" s="8">
        <f>IFERROR(__xludf.DUMMYFUNCTION("INDEX(SPLIT(E378,""::""), 1, 2)"),78.0)</f>
        <v>78</v>
      </c>
      <c r="H378" s="8" t="b">
        <f t="shared" si="1"/>
        <v>0</v>
      </c>
      <c r="I378" s="8" t="b">
        <f t="shared" si="2"/>
        <v>0</v>
      </c>
      <c r="J378" s="8" t="b">
        <f t="shared" si="3"/>
        <v>0</v>
      </c>
      <c r="L378" s="8" t="b">
        <f t="shared" si="4"/>
        <v>1</v>
      </c>
    </row>
    <row r="379">
      <c r="A379" s="6" t="s">
        <v>389</v>
      </c>
      <c r="B379" s="7" t="str">
        <f>IFERROR(__xludf.DUMMYFUNCTION("INDEX(SPLIT(SUBSTITUTE(A379, ""-"", ""::""),"",""), 1, 1)"),"27::85")</f>
        <v>27::85</v>
      </c>
      <c r="C379" s="8">
        <f>IFERROR(__xludf.DUMMYFUNCTION("INDEX(SPLIT(B379,""::""), 1, 1)"),27.0)</f>
        <v>27</v>
      </c>
      <c r="D379" s="8">
        <f>IFERROR(__xludf.DUMMYFUNCTION("INDEX(SPLIT(B379,""::""), 1, 2)"),85.0)</f>
        <v>85</v>
      </c>
      <c r="E379" s="9" t="str">
        <f>IFERROR(__xludf.DUMMYFUNCTION("INDEX(SPLIT(SUBSTITUTE(A379, ""-"", ""::""),"",""), 1, 2)"),"1::86")</f>
        <v>1::86</v>
      </c>
      <c r="F379" s="8">
        <f>IFERROR(__xludf.DUMMYFUNCTION("INDEX(SPLIT(E379,""::""), 1, 1)"),1.0)</f>
        <v>1</v>
      </c>
      <c r="G379" s="8">
        <f>IFERROR(__xludf.DUMMYFUNCTION("INDEX(SPLIT(E379,""::""), 1, 2)"),86.0)</f>
        <v>86</v>
      </c>
      <c r="H379" s="8" t="b">
        <f t="shared" si="1"/>
        <v>0</v>
      </c>
      <c r="I379" s="8" t="b">
        <f t="shared" si="2"/>
        <v>1</v>
      </c>
      <c r="J379" s="8" t="b">
        <f t="shared" si="3"/>
        <v>1</v>
      </c>
      <c r="L379" s="8" t="b">
        <f t="shared" si="4"/>
        <v>1</v>
      </c>
    </row>
    <row r="380">
      <c r="A380" s="6" t="s">
        <v>390</v>
      </c>
      <c r="B380" s="7" t="str">
        <f>IFERROR(__xludf.DUMMYFUNCTION("INDEX(SPLIT(SUBSTITUTE(A380, ""-"", ""::""),"",""), 1, 1)"),"1::97")</f>
        <v>1::97</v>
      </c>
      <c r="C380" s="8">
        <f>IFERROR(__xludf.DUMMYFUNCTION("INDEX(SPLIT(B380,""::""), 1, 1)"),1.0)</f>
        <v>1</v>
      </c>
      <c r="D380" s="8">
        <f>IFERROR(__xludf.DUMMYFUNCTION("INDEX(SPLIT(B380,""::""), 1, 2)"),97.0)</f>
        <v>97</v>
      </c>
      <c r="E380" s="9" t="str">
        <f>IFERROR(__xludf.DUMMYFUNCTION("INDEX(SPLIT(SUBSTITUTE(A380, ""-"", ""::""),"",""), 1, 2)"),"1::2")</f>
        <v>1::2</v>
      </c>
      <c r="F380" s="8">
        <f>IFERROR(__xludf.DUMMYFUNCTION("INDEX(SPLIT(E380,""::""), 1, 1)"),1.0)</f>
        <v>1</v>
      </c>
      <c r="G380" s="8">
        <f>IFERROR(__xludf.DUMMYFUNCTION("INDEX(SPLIT(E380,""::""), 1, 2)"),2.0)</f>
        <v>2</v>
      </c>
      <c r="H380" s="8" t="b">
        <f t="shared" si="1"/>
        <v>1</v>
      </c>
      <c r="I380" s="8" t="b">
        <f t="shared" si="2"/>
        <v>0</v>
      </c>
      <c r="J380" s="8" t="b">
        <f t="shared" si="3"/>
        <v>1</v>
      </c>
      <c r="L380" s="8" t="b">
        <f t="shared" si="4"/>
        <v>1</v>
      </c>
    </row>
    <row r="381">
      <c r="A381" s="6" t="s">
        <v>391</v>
      </c>
      <c r="B381" s="7" t="str">
        <f>IFERROR(__xludf.DUMMYFUNCTION("INDEX(SPLIT(SUBSTITUTE(A381, ""-"", ""::""),"",""), 1, 1)"),"54::60")</f>
        <v>54::60</v>
      </c>
      <c r="C381" s="8">
        <f>IFERROR(__xludf.DUMMYFUNCTION("INDEX(SPLIT(B381,""::""), 1, 1)"),54.0)</f>
        <v>54</v>
      </c>
      <c r="D381" s="8">
        <f>IFERROR(__xludf.DUMMYFUNCTION("INDEX(SPLIT(B381,""::""), 1, 2)"),60.0)</f>
        <v>60</v>
      </c>
      <c r="E381" s="9" t="str">
        <f>IFERROR(__xludf.DUMMYFUNCTION("INDEX(SPLIT(SUBSTITUTE(A381, ""-"", ""::""),"",""), 1, 2)"),"34::58")</f>
        <v>34::58</v>
      </c>
      <c r="F381" s="8">
        <f>IFERROR(__xludf.DUMMYFUNCTION("INDEX(SPLIT(E381,""::""), 1, 1)"),34.0)</f>
        <v>34</v>
      </c>
      <c r="G381" s="8">
        <f>IFERROR(__xludf.DUMMYFUNCTION("INDEX(SPLIT(E381,""::""), 1, 2)"),58.0)</f>
        <v>58</v>
      </c>
      <c r="H381" s="8" t="b">
        <f t="shared" si="1"/>
        <v>0</v>
      </c>
      <c r="I381" s="8" t="b">
        <f t="shared" si="2"/>
        <v>0</v>
      </c>
      <c r="J381" s="8" t="b">
        <f t="shared" si="3"/>
        <v>0</v>
      </c>
      <c r="L381" s="8" t="b">
        <f t="shared" si="4"/>
        <v>1</v>
      </c>
    </row>
    <row r="382">
      <c r="A382" s="6" t="s">
        <v>392</v>
      </c>
      <c r="B382" s="7" t="str">
        <f>IFERROR(__xludf.DUMMYFUNCTION("INDEX(SPLIT(SUBSTITUTE(A382, ""-"", ""::""),"",""), 1, 1)"),"7::97")</f>
        <v>7::97</v>
      </c>
      <c r="C382" s="8">
        <f>IFERROR(__xludf.DUMMYFUNCTION("INDEX(SPLIT(B382,""::""), 1, 1)"),7.0)</f>
        <v>7</v>
      </c>
      <c r="D382" s="8">
        <f>IFERROR(__xludf.DUMMYFUNCTION("INDEX(SPLIT(B382,""::""), 1, 2)"),97.0)</f>
        <v>97</v>
      </c>
      <c r="E382" s="9" t="str">
        <f>IFERROR(__xludf.DUMMYFUNCTION("INDEX(SPLIT(SUBSTITUTE(A382, ""-"", ""::""),"",""), 1, 2)"),"6::98")</f>
        <v>6::98</v>
      </c>
      <c r="F382" s="8">
        <f>IFERROR(__xludf.DUMMYFUNCTION("INDEX(SPLIT(E382,""::""), 1, 1)"),6.0)</f>
        <v>6</v>
      </c>
      <c r="G382" s="8">
        <f>IFERROR(__xludf.DUMMYFUNCTION("INDEX(SPLIT(E382,""::""), 1, 2)"),98.0)</f>
        <v>98</v>
      </c>
      <c r="H382" s="8" t="b">
        <f t="shared" si="1"/>
        <v>0</v>
      </c>
      <c r="I382" s="8" t="b">
        <f t="shared" si="2"/>
        <v>1</v>
      </c>
      <c r="J382" s="8" t="b">
        <f t="shared" si="3"/>
        <v>1</v>
      </c>
      <c r="L382" s="8" t="b">
        <f t="shared" si="4"/>
        <v>1</v>
      </c>
    </row>
    <row r="383">
      <c r="A383" s="6" t="s">
        <v>393</v>
      </c>
      <c r="B383" s="7" t="str">
        <f>IFERROR(__xludf.DUMMYFUNCTION("INDEX(SPLIT(SUBSTITUTE(A383, ""-"", ""::""),"",""), 1, 1)"),"41::84")</f>
        <v>41::84</v>
      </c>
      <c r="C383" s="8">
        <f>IFERROR(__xludf.DUMMYFUNCTION("INDEX(SPLIT(B383,""::""), 1, 1)"),41.0)</f>
        <v>41</v>
      </c>
      <c r="D383" s="8">
        <f>IFERROR(__xludf.DUMMYFUNCTION("INDEX(SPLIT(B383,""::""), 1, 2)"),84.0)</f>
        <v>84</v>
      </c>
      <c r="E383" s="9" t="str">
        <f>IFERROR(__xludf.DUMMYFUNCTION("INDEX(SPLIT(SUBSTITUTE(A383, ""-"", ""::""),"",""), 1, 2)"),"42::84")</f>
        <v>42::84</v>
      </c>
      <c r="F383" s="8">
        <f>IFERROR(__xludf.DUMMYFUNCTION("INDEX(SPLIT(E383,""::""), 1, 1)"),42.0)</f>
        <v>42</v>
      </c>
      <c r="G383" s="8">
        <f>IFERROR(__xludf.DUMMYFUNCTION("INDEX(SPLIT(E383,""::""), 1, 2)"),84.0)</f>
        <v>84</v>
      </c>
      <c r="H383" s="8" t="b">
        <f t="shared" si="1"/>
        <v>1</v>
      </c>
      <c r="I383" s="8" t="b">
        <f t="shared" si="2"/>
        <v>0</v>
      </c>
      <c r="J383" s="8" t="b">
        <f t="shared" si="3"/>
        <v>1</v>
      </c>
      <c r="L383" s="8" t="b">
        <f t="shared" si="4"/>
        <v>1</v>
      </c>
    </row>
    <row r="384">
      <c r="A384" s="6" t="s">
        <v>394</v>
      </c>
      <c r="B384" s="7" t="str">
        <f>IFERROR(__xludf.DUMMYFUNCTION("INDEX(SPLIT(SUBSTITUTE(A384, ""-"", ""::""),"",""), 1, 1)"),"74::80")</f>
        <v>74::80</v>
      </c>
      <c r="C384" s="8">
        <f>IFERROR(__xludf.DUMMYFUNCTION("INDEX(SPLIT(B384,""::""), 1, 1)"),74.0)</f>
        <v>74</v>
      </c>
      <c r="D384" s="8">
        <f>IFERROR(__xludf.DUMMYFUNCTION("INDEX(SPLIT(B384,""::""), 1, 2)"),80.0)</f>
        <v>80</v>
      </c>
      <c r="E384" s="9" t="str">
        <f>IFERROR(__xludf.DUMMYFUNCTION("INDEX(SPLIT(SUBSTITUTE(A384, ""-"", ""::""),"",""), 1, 2)"),"29::79")</f>
        <v>29::79</v>
      </c>
      <c r="F384" s="8">
        <f>IFERROR(__xludf.DUMMYFUNCTION("INDEX(SPLIT(E384,""::""), 1, 1)"),29.0)</f>
        <v>29</v>
      </c>
      <c r="G384" s="8">
        <f>IFERROR(__xludf.DUMMYFUNCTION("INDEX(SPLIT(E384,""::""), 1, 2)"),79.0)</f>
        <v>79</v>
      </c>
      <c r="H384" s="8" t="b">
        <f t="shared" si="1"/>
        <v>0</v>
      </c>
      <c r="I384" s="8" t="b">
        <f t="shared" si="2"/>
        <v>0</v>
      </c>
      <c r="J384" s="8" t="b">
        <f t="shared" si="3"/>
        <v>0</v>
      </c>
      <c r="L384" s="8" t="b">
        <f t="shared" si="4"/>
        <v>1</v>
      </c>
    </row>
    <row r="385">
      <c r="A385" s="6" t="s">
        <v>395</v>
      </c>
      <c r="B385" s="7" t="str">
        <f>IFERROR(__xludf.DUMMYFUNCTION("INDEX(SPLIT(SUBSTITUTE(A385, ""-"", ""::""),"",""), 1, 1)"),"22::52")</f>
        <v>22::52</v>
      </c>
      <c r="C385" s="8">
        <f>IFERROR(__xludf.DUMMYFUNCTION("INDEX(SPLIT(B385,""::""), 1, 1)"),22.0)</f>
        <v>22</v>
      </c>
      <c r="D385" s="8">
        <f>IFERROR(__xludf.DUMMYFUNCTION("INDEX(SPLIT(B385,""::""), 1, 2)"),52.0)</f>
        <v>52</v>
      </c>
      <c r="E385" s="9" t="str">
        <f>IFERROR(__xludf.DUMMYFUNCTION("INDEX(SPLIT(SUBSTITUTE(A385, ""-"", ""::""),"",""), 1, 2)"),"14::22")</f>
        <v>14::22</v>
      </c>
      <c r="F385" s="8">
        <f>IFERROR(__xludf.DUMMYFUNCTION("INDEX(SPLIT(E385,""::""), 1, 1)"),14.0)</f>
        <v>14</v>
      </c>
      <c r="G385" s="8">
        <f>IFERROR(__xludf.DUMMYFUNCTION("INDEX(SPLIT(E385,""::""), 1, 2)"),22.0)</f>
        <v>22</v>
      </c>
      <c r="H385" s="8" t="b">
        <f t="shared" si="1"/>
        <v>0</v>
      </c>
      <c r="I385" s="8" t="b">
        <f t="shared" si="2"/>
        <v>0</v>
      </c>
      <c r="J385" s="8" t="b">
        <f t="shared" si="3"/>
        <v>0</v>
      </c>
      <c r="L385" s="8" t="b">
        <f t="shared" si="4"/>
        <v>1</v>
      </c>
    </row>
    <row r="386">
      <c r="A386" s="6" t="s">
        <v>396</v>
      </c>
      <c r="B386" s="7" t="str">
        <f>IFERROR(__xludf.DUMMYFUNCTION("INDEX(SPLIT(SUBSTITUTE(A386, ""-"", ""::""),"",""), 1, 1)"),"36::54")</f>
        <v>36::54</v>
      </c>
      <c r="C386" s="8">
        <f>IFERROR(__xludf.DUMMYFUNCTION("INDEX(SPLIT(B386,""::""), 1, 1)"),36.0)</f>
        <v>36</v>
      </c>
      <c r="D386" s="8">
        <f>IFERROR(__xludf.DUMMYFUNCTION("INDEX(SPLIT(B386,""::""), 1, 2)"),54.0)</f>
        <v>54</v>
      </c>
      <c r="E386" s="9" t="str">
        <f>IFERROR(__xludf.DUMMYFUNCTION("INDEX(SPLIT(SUBSTITUTE(A386, ""-"", ""::""),"",""), 1, 2)"),"36::62")</f>
        <v>36::62</v>
      </c>
      <c r="F386" s="8">
        <f>IFERROR(__xludf.DUMMYFUNCTION("INDEX(SPLIT(E386,""::""), 1, 1)"),36.0)</f>
        <v>36</v>
      </c>
      <c r="G386" s="8">
        <f>IFERROR(__xludf.DUMMYFUNCTION("INDEX(SPLIT(E386,""::""), 1, 2)"),62.0)</f>
        <v>62</v>
      </c>
      <c r="H386" s="8" t="b">
        <f t="shared" si="1"/>
        <v>0</v>
      </c>
      <c r="I386" s="8" t="b">
        <f t="shared" si="2"/>
        <v>1</v>
      </c>
      <c r="J386" s="8" t="b">
        <f t="shared" si="3"/>
        <v>1</v>
      </c>
      <c r="L386" s="8" t="b">
        <f t="shared" si="4"/>
        <v>1</v>
      </c>
    </row>
    <row r="387">
      <c r="A387" s="6" t="s">
        <v>397</v>
      </c>
      <c r="B387" s="7" t="str">
        <f>IFERROR(__xludf.DUMMYFUNCTION("INDEX(SPLIT(SUBSTITUTE(A387, ""-"", ""::""),"",""), 1, 1)"),"32::88")</f>
        <v>32::88</v>
      </c>
      <c r="C387" s="8">
        <f>IFERROR(__xludf.DUMMYFUNCTION("INDEX(SPLIT(B387,""::""), 1, 1)"),32.0)</f>
        <v>32</v>
      </c>
      <c r="D387" s="8">
        <f>IFERROR(__xludf.DUMMYFUNCTION("INDEX(SPLIT(B387,""::""), 1, 2)"),88.0)</f>
        <v>88</v>
      </c>
      <c r="E387" s="9" t="str">
        <f>IFERROR(__xludf.DUMMYFUNCTION("INDEX(SPLIT(SUBSTITUTE(A387, ""-"", ""::""),"",""), 1, 2)"),"22::89")</f>
        <v>22::89</v>
      </c>
      <c r="F387" s="8">
        <f>IFERROR(__xludf.DUMMYFUNCTION("INDEX(SPLIT(E387,""::""), 1, 1)"),22.0)</f>
        <v>22</v>
      </c>
      <c r="G387" s="8">
        <f>IFERROR(__xludf.DUMMYFUNCTION("INDEX(SPLIT(E387,""::""), 1, 2)"),89.0)</f>
        <v>89</v>
      </c>
      <c r="H387" s="8" t="b">
        <f t="shared" si="1"/>
        <v>0</v>
      </c>
      <c r="I387" s="8" t="b">
        <f t="shared" si="2"/>
        <v>1</v>
      </c>
      <c r="J387" s="8" t="b">
        <f t="shared" si="3"/>
        <v>1</v>
      </c>
      <c r="L387" s="8" t="b">
        <f t="shared" si="4"/>
        <v>1</v>
      </c>
    </row>
    <row r="388">
      <c r="A388" s="6" t="s">
        <v>398</v>
      </c>
      <c r="B388" s="7" t="str">
        <f>IFERROR(__xludf.DUMMYFUNCTION("INDEX(SPLIT(SUBSTITUTE(A388, ""-"", ""::""),"",""), 1, 1)"),"10::54")</f>
        <v>10::54</v>
      </c>
      <c r="C388" s="8">
        <f>IFERROR(__xludf.DUMMYFUNCTION("INDEX(SPLIT(B388,""::""), 1, 1)"),10.0)</f>
        <v>10</v>
      </c>
      <c r="D388" s="8">
        <f>IFERROR(__xludf.DUMMYFUNCTION("INDEX(SPLIT(B388,""::""), 1, 2)"),54.0)</f>
        <v>54</v>
      </c>
      <c r="E388" s="9" t="str">
        <f>IFERROR(__xludf.DUMMYFUNCTION("INDEX(SPLIT(SUBSTITUTE(A388, ""-"", ""::""),"",""), 1, 2)"),"5::5")</f>
        <v>5::5</v>
      </c>
      <c r="F388" s="8">
        <f>IFERROR(__xludf.DUMMYFUNCTION("INDEX(SPLIT(E388,""::""), 1, 1)"),5.0)</f>
        <v>5</v>
      </c>
      <c r="G388" s="8">
        <f>IFERROR(__xludf.DUMMYFUNCTION("INDEX(SPLIT(E388,""::""), 1, 2)"),5.0)</f>
        <v>5</v>
      </c>
      <c r="H388" s="8" t="b">
        <f t="shared" si="1"/>
        <v>0</v>
      </c>
      <c r="I388" s="8" t="b">
        <f t="shared" si="2"/>
        <v>0</v>
      </c>
      <c r="J388" s="8" t="b">
        <f t="shared" si="3"/>
        <v>0</v>
      </c>
      <c r="L388" s="8" t="b">
        <f t="shared" si="4"/>
        <v>0</v>
      </c>
    </row>
    <row r="389">
      <c r="A389" s="6" t="s">
        <v>399</v>
      </c>
      <c r="B389" s="7" t="str">
        <f>IFERROR(__xludf.DUMMYFUNCTION("INDEX(SPLIT(SUBSTITUTE(A389, ""-"", ""::""),"",""), 1, 1)"),"6::36")</f>
        <v>6::36</v>
      </c>
      <c r="C389" s="8">
        <f>IFERROR(__xludf.DUMMYFUNCTION("INDEX(SPLIT(B389,""::""), 1, 1)"),6.0)</f>
        <v>6</v>
      </c>
      <c r="D389" s="8">
        <f>IFERROR(__xludf.DUMMYFUNCTION("INDEX(SPLIT(B389,""::""), 1, 2)"),36.0)</f>
        <v>36</v>
      </c>
      <c r="E389" s="9" t="str">
        <f>IFERROR(__xludf.DUMMYFUNCTION("INDEX(SPLIT(SUBSTITUTE(A389, ""-"", ""::""),"",""), 1, 2)"),"7::17")</f>
        <v>7::17</v>
      </c>
      <c r="F389" s="8">
        <f>IFERROR(__xludf.DUMMYFUNCTION("INDEX(SPLIT(E389,""::""), 1, 1)"),7.0)</f>
        <v>7</v>
      </c>
      <c r="G389" s="8">
        <f>IFERROR(__xludf.DUMMYFUNCTION("INDEX(SPLIT(E389,""::""), 1, 2)"),17.0)</f>
        <v>17</v>
      </c>
      <c r="H389" s="8" t="b">
        <f t="shared" si="1"/>
        <v>1</v>
      </c>
      <c r="I389" s="8" t="b">
        <f t="shared" si="2"/>
        <v>0</v>
      </c>
      <c r="J389" s="8" t="b">
        <f t="shared" si="3"/>
        <v>1</v>
      </c>
      <c r="L389" s="8" t="b">
        <f t="shared" si="4"/>
        <v>1</v>
      </c>
    </row>
    <row r="390">
      <c r="A390" s="6" t="s">
        <v>400</v>
      </c>
      <c r="B390" s="7" t="str">
        <f>IFERROR(__xludf.DUMMYFUNCTION("INDEX(SPLIT(SUBSTITUTE(A390, ""-"", ""::""),"",""), 1, 1)"),"7::93")</f>
        <v>7::93</v>
      </c>
      <c r="C390" s="8">
        <f>IFERROR(__xludf.DUMMYFUNCTION("INDEX(SPLIT(B390,""::""), 1, 1)"),7.0)</f>
        <v>7</v>
      </c>
      <c r="D390" s="8">
        <f>IFERROR(__xludf.DUMMYFUNCTION("INDEX(SPLIT(B390,""::""), 1, 2)"),93.0)</f>
        <v>93</v>
      </c>
      <c r="E390" s="9" t="str">
        <f>IFERROR(__xludf.DUMMYFUNCTION("INDEX(SPLIT(SUBSTITUTE(A390, ""-"", ""::""),"",""), 1, 2)"),"7::8")</f>
        <v>7::8</v>
      </c>
      <c r="F390" s="8">
        <f>IFERROR(__xludf.DUMMYFUNCTION("INDEX(SPLIT(E390,""::""), 1, 1)"),7.0)</f>
        <v>7</v>
      </c>
      <c r="G390" s="8">
        <f>IFERROR(__xludf.DUMMYFUNCTION("INDEX(SPLIT(E390,""::""), 1, 2)"),8.0)</f>
        <v>8</v>
      </c>
      <c r="H390" s="8" t="b">
        <f t="shared" si="1"/>
        <v>1</v>
      </c>
      <c r="I390" s="8" t="b">
        <f t="shared" si="2"/>
        <v>0</v>
      </c>
      <c r="J390" s="8" t="b">
        <f t="shared" si="3"/>
        <v>1</v>
      </c>
      <c r="L390" s="8" t="b">
        <f t="shared" si="4"/>
        <v>1</v>
      </c>
    </row>
    <row r="391">
      <c r="A391" s="6" t="s">
        <v>401</v>
      </c>
      <c r="B391" s="7" t="str">
        <f>IFERROR(__xludf.DUMMYFUNCTION("INDEX(SPLIT(SUBSTITUTE(A391, ""-"", ""::""),"",""), 1, 1)"),"38::81")</f>
        <v>38::81</v>
      </c>
      <c r="C391" s="8">
        <f>IFERROR(__xludf.DUMMYFUNCTION("INDEX(SPLIT(B391,""::""), 1, 1)"),38.0)</f>
        <v>38</v>
      </c>
      <c r="D391" s="8">
        <f>IFERROR(__xludf.DUMMYFUNCTION("INDEX(SPLIT(B391,""::""), 1, 2)"),81.0)</f>
        <v>81</v>
      </c>
      <c r="E391" s="9" t="str">
        <f>IFERROR(__xludf.DUMMYFUNCTION("INDEX(SPLIT(SUBSTITUTE(A391, ""-"", ""::""),"",""), 1, 2)"),"37::37")</f>
        <v>37::37</v>
      </c>
      <c r="F391" s="8">
        <f>IFERROR(__xludf.DUMMYFUNCTION("INDEX(SPLIT(E391,""::""), 1, 1)"),37.0)</f>
        <v>37</v>
      </c>
      <c r="G391" s="8">
        <f>IFERROR(__xludf.DUMMYFUNCTION("INDEX(SPLIT(E391,""::""), 1, 2)"),37.0)</f>
        <v>37</v>
      </c>
      <c r="H391" s="8" t="b">
        <f t="shared" si="1"/>
        <v>0</v>
      </c>
      <c r="I391" s="8" t="b">
        <f t="shared" si="2"/>
        <v>0</v>
      </c>
      <c r="J391" s="8" t="b">
        <f t="shared" si="3"/>
        <v>0</v>
      </c>
      <c r="L391" s="8" t="b">
        <f t="shared" si="4"/>
        <v>0</v>
      </c>
    </row>
    <row r="392">
      <c r="A392" s="6" t="s">
        <v>402</v>
      </c>
      <c r="B392" s="7" t="str">
        <f>IFERROR(__xludf.DUMMYFUNCTION("INDEX(SPLIT(SUBSTITUTE(A392, ""-"", ""::""),"",""), 1, 1)"),"43::85")</f>
        <v>43::85</v>
      </c>
      <c r="C392" s="8">
        <f>IFERROR(__xludf.DUMMYFUNCTION("INDEX(SPLIT(B392,""::""), 1, 1)"),43.0)</f>
        <v>43</v>
      </c>
      <c r="D392" s="8">
        <f>IFERROR(__xludf.DUMMYFUNCTION("INDEX(SPLIT(B392,""::""), 1, 2)"),85.0)</f>
        <v>85</v>
      </c>
      <c r="E392" s="9" t="str">
        <f>IFERROR(__xludf.DUMMYFUNCTION("INDEX(SPLIT(SUBSTITUTE(A392, ""-"", ""::""),"",""), 1, 2)"),"14::88")</f>
        <v>14::88</v>
      </c>
      <c r="F392" s="8">
        <f>IFERROR(__xludf.DUMMYFUNCTION("INDEX(SPLIT(E392,""::""), 1, 1)"),14.0)</f>
        <v>14</v>
      </c>
      <c r="G392" s="8">
        <f>IFERROR(__xludf.DUMMYFUNCTION("INDEX(SPLIT(E392,""::""), 1, 2)"),88.0)</f>
        <v>88</v>
      </c>
      <c r="H392" s="8" t="b">
        <f t="shared" si="1"/>
        <v>0</v>
      </c>
      <c r="I392" s="8" t="b">
        <f t="shared" si="2"/>
        <v>1</v>
      </c>
      <c r="J392" s="8" t="b">
        <f t="shared" si="3"/>
        <v>1</v>
      </c>
      <c r="L392" s="8" t="b">
        <f t="shared" si="4"/>
        <v>1</v>
      </c>
    </row>
    <row r="393">
      <c r="A393" s="6" t="s">
        <v>403</v>
      </c>
      <c r="B393" s="7" t="str">
        <f>IFERROR(__xludf.DUMMYFUNCTION("INDEX(SPLIT(SUBSTITUTE(A393, ""-"", ""::""),"",""), 1, 1)"),"20::90")</f>
        <v>20::90</v>
      </c>
      <c r="C393" s="8">
        <f>IFERROR(__xludf.DUMMYFUNCTION("INDEX(SPLIT(B393,""::""), 1, 1)"),20.0)</f>
        <v>20</v>
      </c>
      <c r="D393" s="8">
        <f>IFERROR(__xludf.DUMMYFUNCTION("INDEX(SPLIT(B393,""::""), 1, 2)"),90.0)</f>
        <v>90</v>
      </c>
      <c r="E393" s="9" t="str">
        <f>IFERROR(__xludf.DUMMYFUNCTION("INDEX(SPLIT(SUBSTITUTE(A393, ""-"", ""::""),"",""), 1, 2)"),"89::90")</f>
        <v>89::90</v>
      </c>
      <c r="F393" s="8">
        <f>IFERROR(__xludf.DUMMYFUNCTION("INDEX(SPLIT(E393,""::""), 1, 1)"),89.0)</f>
        <v>89</v>
      </c>
      <c r="G393" s="8">
        <f>IFERROR(__xludf.DUMMYFUNCTION("INDEX(SPLIT(E393,""::""), 1, 2)"),90.0)</f>
        <v>90</v>
      </c>
      <c r="H393" s="8" t="b">
        <f t="shared" si="1"/>
        <v>1</v>
      </c>
      <c r="I393" s="8" t="b">
        <f t="shared" si="2"/>
        <v>0</v>
      </c>
      <c r="J393" s="8" t="b">
        <f t="shared" si="3"/>
        <v>1</v>
      </c>
      <c r="L393" s="8" t="b">
        <f t="shared" si="4"/>
        <v>1</v>
      </c>
    </row>
    <row r="394">
      <c r="A394" s="6" t="s">
        <v>404</v>
      </c>
      <c r="B394" s="7" t="str">
        <f>IFERROR(__xludf.DUMMYFUNCTION("INDEX(SPLIT(SUBSTITUTE(A394, ""-"", ""::""),"",""), 1, 1)"),"50::78")</f>
        <v>50::78</v>
      </c>
      <c r="C394" s="8">
        <f>IFERROR(__xludf.DUMMYFUNCTION("INDEX(SPLIT(B394,""::""), 1, 1)"),50.0)</f>
        <v>50</v>
      </c>
      <c r="D394" s="8">
        <f>IFERROR(__xludf.DUMMYFUNCTION("INDEX(SPLIT(B394,""::""), 1, 2)"),78.0)</f>
        <v>78</v>
      </c>
      <c r="E394" s="9" t="str">
        <f>IFERROR(__xludf.DUMMYFUNCTION("INDEX(SPLIT(SUBSTITUTE(A394, ""-"", ""::""),"",""), 1, 2)"),"46::68")</f>
        <v>46::68</v>
      </c>
      <c r="F394" s="8">
        <f>IFERROR(__xludf.DUMMYFUNCTION("INDEX(SPLIT(E394,""::""), 1, 1)"),46.0)</f>
        <v>46</v>
      </c>
      <c r="G394" s="8">
        <f>IFERROR(__xludf.DUMMYFUNCTION("INDEX(SPLIT(E394,""::""), 1, 2)"),68.0)</f>
        <v>68</v>
      </c>
      <c r="H394" s="8" t="b">
        <f t="shared" si="1"/>
        <v>0</v>
      </c>
      <c r="I394" s="8" t="b">
        <f t="shared" si="2"/>
        <v>0</v>
      </c>
      <c r="J394" s="8" t="b">
        <f t="shared" si="3"/>
        <v>0</v>
      </c>
      <c r="L394" s="8" t="b">
        <f t="shared" si="4"/>
        <v>1</v>
      </c>
    </row>
    <row r="395">
      <c r="A395" s="6" t="s">
        <v>405</v>
      </c>
      <c r="B395" s="7" t="str">
        <f>IFERROR(__xludf.DUMMYFUNCTION("INDEX(SPLIT(SUBSTITUTE(A395, ""-"", ""::""),"",""), 1, 1)"),"18::59")</f>
        <v>18::59</v>
      </c>
      <c r="C395" s="8">
        <f>IFERROR(__xludf.DUMMYFUNCTION("INDEX(SPLIT(B395,""::""), 1, 1)"),18.0)</f>
        <v>18</v>
      </c>
      <c r="D395" s="8">
        <f>IFERROR(__xludf.DUMMYFUNCTION("INDEX(SPLIT(B395,""::""), 1, 2)"),59.0)</f>
        <v>59</v>
      </c>
      <c r="E395" s="9" t="str">
        <f>IFERROR(__xludf.DUMMYFUNCTION("INDEX(SPLIT(SUBSTITUTE(A395, ""-"", ""::""),"",""), 1, 2)"),"5::59")</f>
        <v>5::59</v>
      </c>
      <c r="F395" s="8">
        <f>IFERROR(__xludf.DUMMYFUNCTION("INDEX(SPLIT(E395,""::""), 1, 1)"),5.0)</f>
        <v>5</v>
      </c>
      <c r="G395" s="8">
        <f>IFERROR(__xludf.DUMMYFUNCTION("INDEX(SPLIT(E395,""::""), 1, 2)"),59.0)</f>
        <v>59</v>
      </c>
      <c r="H395" s="8" t="b">
        <f t="shared" si="1"/>
        <v>0</v>
      </c>
      <c r="I395" s="8" t="b">
        <f t="shared" si="2"/>
        <v>1</v>
      </c>
      <c r="J395" s="8" t="b">
        <f t="shared" si="3"/>
        <v>1</v>
      </c>
      <c r="L395" s="8" t="b">
        <f t="shared" si="4"/>
        <v>1</v>
      </c>
    </row>
    <row r="396">
      <c r="A396" s="6" t="s">
        <v>406</v>
      </c>
      <c r="B396" s="7" t="str">
        <f>IFERROR(__xludf.DUMMYFUNCTION("INDEX(SPLIT(SUBSTITUTE(A396, ""-"", ""::""),"",""), 1, 1)"),"24::84")</f>
        <v>24::84</v>
      </c>
      <c r="C396" s="8">
        <f>IFERROR(__xludf.DUMMYFUNCTION("INDEX(SPLIT(B396,""::""), 1, 1)"),24.0)</f>
        <v>24</v>
      </c>
      <c r="D396" s="8">
        <f>IFERROR(__xludf.DUMMYFUNCTION("INDEX(SPLIT(B396,""::""), 1, 2)"),84.0)</f>
        <v>84</v>
      </c>
      <c r="E396" s="9" t="str">
        <f>IFERROR(__xludf.DUMMYFUNCTION("INDEX(SPLIT(SUBSTITUTE(A396, ""-"", ""::""),"",""), 1, 2)"),"83::85")</f>
        <v>83::85</v>
      </c>
      <c r="F396" s="8">
        <f>IFERROR(__xludf.DUMMYFUNCTION("INDEX(SPLIT(E396,""::""), 1, 1)"),83.0)</f>
        <v>83</v>
      </c>
      <c r="G396" s="8">
        <f>IFERROR(__xludf.DUMMYFUNCTION("INDEX(SPLIT(E396,""::""), 1, 2)"),85.0)</f>
        <v>85</v>
      </c>
      <c r="H396" s="8" t="b">
        <f t="shared" si="1"/>
        <v>0</v>
      </c>
      <c r="I396" s="8" t="b">
        <f t="shared" si="2"/>
        <v>0</v>
      </c>
      <c r="J396" s="8" t="b">
        <f t="shared" si="3"/>
        <v>0</v>
      </c>
      <c r="L396" s="8" t="b">
        <f t="shared" si="4"/>
        <v>1</v>
      </c>
    </row>
    <row r="397">
      <c r="A397" s="6" t="s">
        <v>407</v>
      </c>
      <c r="B397" s="7" t="str">
        <f>IFERROR(__xludf.DUMMYFUNCTION("INDEX(SPLIT(SUBSTITUTE(A397, ""-"", ""::""),"",""), 1, 1)"),"10::63")</f>
        <v>10::63</v>
      </c>
      <c r="C397" s="8">
        <f>IFERROR(__xludf.DUMMYFUNCTION("INDEX(SPLIT(B397,""::""), 1, 1)"),10.0)</f>
        <v>10</v>
      </c>
      <c r="D397" s="8">
        <f>IFERROR(__xludf.DUMMYFUNCTION("INDEX(SPLIT(B397,""::""), 1, 2)"),63.0)</f>
        <v>63</v>
      </c>
      <c r="E397" s="9" t="str">
        <f>IFERROR(__xludf.DUMMYFUNCTION("INDEX(SPLIT(SUBSTITUTE(A397, ""-"", ""::""),"",""), 1, 2)"),"10::11")</f>
        <v>10::11</v>
      </c>
      <c r="F397" s="8">
        <f>IFERROR(__xludf.DUMMYFUNCTION("INDEX(SPLIT(E397,""::""), 1, 1)"),10.0)</f>
        <v>10</v>
      </c>
      <c r="G397" s="8">
        <f>IFERROR(__xludf.DUMMYFUNCTION("INDEX(SPLIT(E397,""::""), 1, 2)"),11.0)</f>
        <v>11</v>
      </c>
      <c r="H397" s="8" t="b">
        <f t="shared" si="1"/>
        <v>1</v>
      </c>
      <c r="I397" s="8" t="b">
        <f t="shared" si="2"/>
        <v>0</v>
      </c>
      <c r="J397" s="8" t="b">
        <f t="shared" si="3"/>
        <v>1</v>
      </c>
      <c r="L397" s="8" t="b">
        <f t="shared" si="4"/>
        <v>1</v>
      </c>
    </row>
    <row r="398">
      <c r="A398" s="6" t="s">
        <v>408</v>
      </c>
      <c r="B398" s="7" t="str">
        <f>IFERROR(__xludf.DUMMYFUNCTION("INDEX(SPLIT(SUBSTITUTE(A398, ""-"", ""::""),"",""), 1, 1)"),"95::95")</f>
        <v>95::95</v>
      </c>
      <c r="C398" s="8">
        <f>IFERROR(__xludf.DUMMYFUNCTION("INDEX(SPLIT(B398,""::""), 1, 1)"),95.0)</f>
        <v>95</v>
      </c>
      <c r="D398" s="8">
        <f>IFERROR(__xludf.DUMMYFUNCTION("INDEX(SPLIT(B398,""::""), 1, 2)"),95.0)</f>
        <v>95</v>
      </c>
      <c r="E398" s="9" t="str">
        <f>IFERROR(__xludf.DUMMYFUNCTION("INDEX(SPLIT(SUBSTITUTE(A398, ""-"", ""::""),"",""), 1, 2)"),"15::95")</f>
        <v>15::95</v>
      </c>
      <c r="F398" s="8">
        <f>IFERROR(__xludf.DUMMYFUNCTION("INDEX(SPLIT(E398,""::""), 1, 1)"),15.0)</f>
        <v>15</v>
      </c>
      <c r="G398" s="8">
        <f>IFERROR(__xludf.DUMMYFUNCTION("INDEX(SPLIT(E398,""::""), 1, 2)"),95.0)</f>
        <v>95</v>
      </c>
      <c r="H398" s="8" t="b">
        <f t="shared" si="1"/>
        <v>0</v>
      </c>
      <c r="I398" s="8" t="b">
        <f t="shared" si="2"/>
        <v>1</v>
      </c>
      <c r="J398" s="8" t="b">
        <f t="shared" si="3"/>
        <v>1</v>
      </c>
      <c r="L398" s="8" t="b">
        <f t="shared" si="4"/>
        <v>1</v>
      </c>
    </row>
    <row r="399">
      <c r="A399" s="6" t="s">
        <v>409</v>
      </c>
      <c r="B399" s="7" t="str">
        <f>IFERROR(__xludf.DUMMYFUNCTION("INDEX(SPLIT(SUBSTITUTE(A399, ""-"", ""::""),"",""), 1, 1)"),"58::84")</f>
        <v>58::84</v>
      </c>
      <c r="C399" s="8">
        <f>IFERROR(__xludf.DUMMYFUNCTION("INDEX(SPLIT(B399,""::""), 1, 1)"),58.0)</f>
        <v>58</v>
      </c>
      <c r="D399" s="8">
        <f>IFERROR(__xludf.DUMMYFUNCTION("INDEX(SPLIT(B399,""::""), 1, 2)"),84.0)</f>
        <v>84</v>
      </c>
      <c r="E399" s="9" t="str">
        <f>IFERROR(__xludf.DUMMYFUNCTION("INDEX(SPLIT(SUBSTITUTE(A399, ""-"", ""::""),"",""), 1, 2)"),"59::59")</f>
        <v>59::59</v>
      </c>
      <c r="F399" s="8">
        <f>IFERROR(__xludf.DUMMYFUNCTION("INDEX(SPLIT(E399,""::""), 1, 1)"),59.0)</f>
        <v>59</v>
      </c>
      <c r="G399" s="8">
        <f>IFERROR(__xludf.DUMMYFUNCTION("INDEX(SPLIT(E399,""::""), 1, 2)"),59.0)</f>
        <v>59</v>
      </c>
      <c r="H399" s="8" t="b">
        <f t="shared" si="1"/>
        <v>1</v>
      </c>
      <c r="I399" s="8" t="b">
        <f t="shared" si="2"/>
        <v>0</v>
      </c>
      <c r="J399" s="8" t="b">
        <f t="shared" si="3"/>
        <v>1</v>
      </c>
      <c r="L399" s="8" t="b">
        <f t="shared" si="4"/>
        <v>1</v>
      </c>
    </row>
    <row r="400">
      <c r="A400" s="6" t="s">
        <v>410</v>
      </c>
      <c r="B400" s="7" t="str">
        <f>IFERROR(__xludf.DUMMYFUNCTION("INDEX(SPLIT(SUBSTITUTE(A400, ""-"", ""::""),"",""), 1, 1)"),"76::82")</f>
        <v>76::82</v>
      </c>
      <c r="C400" s="8">
        <f>IFERROR(__xludf.DUMMYFUNCTION("INDEX(SPLIT(B400,""::""), 1, 1)"),76.0)</f>
        <v>76</v>
      </c>
      <c r="D400" s="8">
        <f>IFERROR(__xludf.DUMMYFUNCTION("INDEX(SPLIT(B400,""::""), 1, 2)"),82.0)</f>
        <v>82</v>
      </c>
      <c r="E400" s="9" t="str">
        <f>IFERROR(__xludf.DUMMYFUNCTION("INDEX(SPLIT(SUBSTITUTE(A400, ""-"", ""::""),"",""), 1, 2)"),"75::79")</f>
        <v>75::79</v>
      </c>
      <c r="F400" s="8">
        <f>IFERROR(__xludf.DUMMYFUNCTION("INDEX(SPLIT(E400,""::""), 1, 1)"),75.0)</f>
        <v>75</v>
      </c>
      <c r="G400" s="8">
        <f>IFERROR(__xludf.DUMMYFUNCTION("INDEX(SPLIT(E400,""::""), 1, 2)"),79.0)</f>
        <v>79</v>
      </c>
      <c r="H400" s="8" t="b">
        <f t="shared" si="1"/>
        <v>0</v>
      </c>
      <c r="I400" s="8" t="b">
        <f t="shared" si="2"/>
        <v>0</v>
      </c>
      <c r="J400" s="8" t="b">
        <f t="shared" si="3"/>
        <v>0</v>
      </c>
      <c r="L400" s="8" t="b">
        <f t="shared" si="4"/>
        <v>1</v>
      </c>
    </row>
    <row r="401">
      <c r="A401" s="6" t="s">
        <v>411</v>
      </c>
      <c r="B401" s="7" t="str">
        <f>IFERROR(__xludf.DUMMYFUNCTION("INDEX(SPLIT(SUBSTITUTE(A401, ""-"", ""::""),"",""), 1, 1)"),"48::51")</f>
        <v>48::51</v>
      </c>
      <c r="C401" s="8">
        <f>IFERROR(__xludf.DUMMYFUNCTION("INDEX(SPLIT(B401,""::""), 1, 1)"),48.0)</f>
        <v>48</v>
      </c>
      <c r="D401" s="8">
        <f>IFERROR(__xludf.DUMMYFUNCTION("INDEX(SPLIT(B401,""::""), 1, 2)"),51.0)</f>
        <v>51</v>
      </c>
      <c r="E401" s="9" t="str">
        <f>IFERROR(__xludf.DUMMYFUNCTION("INDEX(SPLIT(SUBSTITUTE(A401, ""-"", ""::""),"",""), 1, 2)"),"48::55")</f>
        <v>48::55</v>
      </c>
      <c r="F401" s="8">
        <f>IFERROR(__xludf.DUMMYFUNCTION("INDEX(SPLIT(E401,""::""), 1, 1)"),48.0)</f>
        <v>48</v>
      </c>
      <c r="G401" s="8">
        <f>IFERROR(__xludf.DUMMYFUNCTION("INDEX(SPLIT(E401,""::""), 1, 2)"),55.0)</f>
        <v>55</v>
      </c>
      <c r="H401" s="8" t="b">
        <f t="shared" si="1"/>
        <v>0</v>
      </c>
      <c r="I401" s="8" t="b">
        <f t="shared" si="2"/>
        <v>1</v>
      </c>
      <c r="J401" s="8" t="b">
        <f t="shared" si="3"/>
        <v>1</v>
      </c>
      <c r="L401" s="8" t="b">
        <f t="shared" si="4"/>
        <v>1</v>
      </c>
    </row>
    <row r="402">
      <c r="A402" s="6" t="s">
        <v>412</v>
      </c>
      <c r="B402" s="7" t="str">
        <f>IFERROR(__xludf.DUMMYFUNCTION("INDEX(SPLIT(SUBSTITUTE(A402, ""-"", ""::""),"",""), 1, 1)"),"43::68")</f>
        <v>43::68</v>
      </c>
      <c r="C402" s="8">
        <f>IFERROR(__xludf.DUMMYFUNCTION("INDEX(SPLIT(B402,""::""), 1, 1)"),43.0)</f>
        <v>43</v>
      </c>
      <c r="D402" s="8">
        <f>IFERROR(__xludf.DUMMYFUNCTION("INDEX(SPLIT(B402,""::""), 1, 2)"),68.0)</f>
        <v>68</v>
      </c>
      <c r="E402" s="9" t="str">
        <f>IFERROR(__xludf.DUMMYFUNCTION("INDEX(SPLIT(SUBSTITUTE(A402, ""-"", ""::""),"",""), 1, 2)"),"8::56")</f>
        <v>8::56</v>
      </c>
      <c r="F402" s="8">
        <f>IFERROR(__xludf.DUMMYFUNCTION("INDEX(SPLIT(E402,""::""), 1, 1)"),8.0)</f>
        <v>8</v>
      </c>
      <c r="G402" s="8">
        <f>IFERROR(__xludf.DUMMYFUNCTION("INDEX(SPLIT(E402,""::""), 1, 2)"),56.0)</f>
        <v>56</v>
      </c>
      <c r="H402" s="8" t="b">
        <f t="shared" si="1"/>
        <v>0</v>
      </c>
      <c r="I402" s="8" t="b">
        <f t="shared" si="2"/>
        <v>0</v>
      </c>
      <c r="J402" s="8" t="b">
        <f t="shared" si="3"/>
        <v>0</v>
      </c>
      <c r="L402" s="8" t="b">
        <f t="shared" si="4"/>
        <v>1</v>
      </c>
    </row>
    <row r="403">
      <c r="A403" s="6" t="s">
        <v>413</v>
      </c>
      <c r="B403" s="7" t="str">
        <f>IFERROR(__xludf.DUMMYFUNCTION("INDEX(SPLIT(SUBSTITUTE(A403, ""-"", ""::""),"",""), 1, 1)"),"67::96")</f>
        <v>67::96</v>
      </c>
      <c r="C403" s="8">
        <f>IFERROR(__xludf.DUMMYFUNCTION("INDEX(SPLIT(B403,""::""), 1, 1)"),67.0)</f>
        <v>67</v>
      </c>
      <c r="D403" s="8">
        <f>IFERROR(__xludf.DUMMYFUNCTION("INDEX(SPLIT(B403,""::""), 1, 2)"),96.0)</f>
        <v>96</v>
      </c>
      <c r="E403" s="9" t="str">
        <f>IFERROR(__xludf.DUMMYFUNCTION("INDEX(SPLIT(SUBSTITUTE(A403, ""-"", ""::""),"",""), 1, 2)"),"68::96")</f>
        <v>68::96</v>
      </c>
      <c r="F403" s="8">
        <f>IFERROR(__xludf.DUMMYFUNCTION("INDEX(SPLIT(E403,""::""), 1, 1)"),68.0)</f>
        <v>68</v>
      </c>
      <c r="G403" s="8">
        <f>IFERROR(__xludf.DUMMYFUNCTION("INDEX(SPLIT(E403,""::""), 1, 2)"),96.0)</f>
        <v>96</v>
      </c>
      <c r="H403" s="8" t="b">
        <f t="shared" si="1"/>
        <v>1</v>
      </c>
      <c r="I403" s="8" t="b">
        <f t="shared" si="2"/>
        <v>0</v>
      </c>
      <c r="J403" s="8" t="b">
        <f t="shared" si="3"/>
        <v>1</v>
      </c>
      <c r="L403" s="8" t="b">
        <f t="shared" si="4"/>
        <v>1</v>
      </c>
    </row>
    <row r="404">
      <c r="A404" s="6" t="s">
        <v>414</v>
      </c>
      <c r="B404" s="7" t="str">
        <f>IFERROR(__xludf.DUMMYFUNCTION("INDEX(SPLIT(SUBSTITUTE(A404, ""-"", ""::""),"",""), 1, 1)"),"9::10")</f>
        <v>9::10</v>
      </c>
      <c r="C404" s="8">
        <f>IFERROR(__xludf.DUMMYFUNCTION("INDEX(SPLIT(B404,""::""), 1, 1)"),9.0)</f>
        <v>9</v>
      </c>
      <c r="D404" s="8">
        <f>IFERROR(__xludf.DUMMYFUNCTION("INDEX(SPLIT(B404,""::""), 1, 2)"),10.0)</f>
        <v>10</v>
      </c>
      <c r="E404" s="9" t="str">
        <f>IFERROR(__xludf.DUMMYFUNCTION("INDEX(SPLIT(SUBSTITUTE(A404, ""-"", ""::""),"",""), 1, 2)"),"10::53")</f>
        <v>10::53</v>
      </c>
      <c r="F404" s="8">
        <f>IFERROR(__xludf.DUMMYFUNCTION("INDEX(SPLIT(E404,""::""), 1, 1)"),10.0)</f>
        <v>10</v>
      </c>
      <c r="G404" s="8">
        <f>IFERROR(__xludf.DUMMYFUNCTION("INDEX(SPLIT(E404,""::""), 1, 2)"),53.0)</f>
        <v>53</v>
      </c>
      <c r="H404" s="8" t="b">
        <f t="shared" si="1"/>
        <v>0</v>
      </c>
      <c r="I404" s="8" t="b">
        <f t="shared" si="2"/>
        <v>0</v>
      </c>
      <c r="J404" s="8" t="b">
        <f t="shared" si="3"/>
        <v>0</v>
      </c>
      <c r="L404" s="8" t="b">
        <f t="shared" si="4"/>
        <v>1</v>
      </c>
    </row>
    <row r="405">
      <c r="A405" s="6" t="s">
        <v>415</v>
      </c>
      <c r="B405" s="7" t="str">
        <f>IFERROR(__xludf.DUMMYFUNCTION("INDEX(SPLIT(SUBSTITUTE(A405, ""-"", ""::""),"",""), 1, 1)"),"8::68")</f>
        <v>8::68</v>
      </c>
      <c r="C405" s="8">
        <f>IFERROR(__xludf.DUMMYFUNCTION("INDEX(SPLIT(B405,""::""), 1, 1)"),8.0)</f>
        <v>8</v>
      </c>
      <c r="D405" s="8">
        <f>IFERROR(__xludf.DUMMYFUNCTION("INDEX(SPLIT(B405,""::""), 1, 2)"),68.0)</f>
        <v>68</v>
      </c>
      <c r="E405" s="9" t="str">
        <f>IFERROR(__xludf.DUMMYFUNCTION("INDEX(SPLIT(SUBSTITUTE(A405, ""-"", ""::""),"",""), 1, 2)"),"6::6")</f>
        <v>6::6</v>
      </c>
      <c r="F405" s="8">
        <f>IFERROR(__xludf.DUMMYFUNCTION("INDEX(SPLIT(E405,""::""), 1, 1)"),6.0)</f>
        <v>6</v>
      </c>
      <c r="G405" s="8">
        <f>IFERROR(__xludf.DUMMYFUNCTION("INDEX(SPLIT(E405,""::""), 1, 2)"),6.0)</f>
        <v>6</v>
      </c>
      <c r="H405" s="8" t="b">
        <f t="shared" si="1"/>
        <v>0</v>
      </c>
      <c r="I405" s="8" t="b">
        <f t="shared" si="2"/>
        <v>0</v>
      </c>
      <c r="J405" s="8" t="b">
        <f t="shared" si="3"/>
        <v>0</v>
      </c>
      <c r="L405" s="8" t="b">
        <f t="shared" si="4"/>
        <v>0</v>
      </c>
    </row>
    <row r="406">
      <c r="A406" s="6" t="s">
        <v>416</v>
      </c>
      <c r="B406" s="7" t="str">
        <f>IFERROR(__xludf.DUMMYFUNCTION("INDEX(SPLIT(SUBSTITUTE(A406, ""-"", ""::""),"",""), 1, 1)"),"75::75")</f>
        <v>75::75</v>
      </c>
      <c r="C406" s="8">
        <f>IFERROR(__xludf.DUMMYFUNCTION("INDEX(SPLIT(B406,""::""), 1, 1)"),75.0)</f>
        <v>75</v>
      </c>
      <c r="D406" s="8">
        <f>IFERROR(__xludf.DUMMYFUNCTION("INDEX(SPLIT(B406,""::""), 1, 2)"),75.0)</f>
        <v>75</v>
      </c>
      <c r="E406" s="9" t="str">
        <f>IFERROR(__xludf.DUMMYFUNCTION("INDEX(SPLIT(SUBSTITUTE(A406, ""-"", ""::""),"",""), 1, 2)"),"34::76")</f>
        <v>34::76</v>
      </c>
      <c r="F406" s="8">
        <f>IFERROR(__xludf.DUMMYFUNCTION("INDEX(SPLIT(E406,""::""), 1, 1)"),34.0)</f>
        <v>34</v>
      </c>
      <c r="G406" s="8">
        <f>IFERROR(__xludf.DUMMYFUNCTION("INDEX(SPLIT(E406,""::""), 1, 2)"),76.0)</f>
        <v>76</v>
      </c>
      <c r="H406" s="8" t="b">
        <f t="shared" si="1"/>
        <v>0</v>
      </c>
      <c r="I406" s="8" t="b">
        <f t="shared" si="2"/>
        <v>1</v>
      </c>
      <c r="J406" s="8" t="b">
        <f t="shared" si="3"/>
        <v>1</v>
      </c>
      <c r="L406" s="8" t="b">
        <f t="shared" si="4"/>
        <v>1</v>
      </c>
    </row>
    <row r="407">
      <c r="A407" s="6" t="s">
        <v>417</v>
      </c>
      <c r="B407" s="7" t="str">
        <f>IFERROR(__xludf.DUMMYFUNCTION("INDEX(SPLIT(SUBSTITUTE(A407, ""-"", ""::""),"",""), 1, 1)"),"52::53")</f>
        <v>52::53</v>
      </c>
      <c r="C407" s="8">
        <f>IFERROR(__xludf.DUMMYFUNCTION("INDEX(SPLIT(B407,""::""), 1, 1)"),52.0)</f>
        <v>52</v>
      </c>
      <c r="D407" s="8">
        <f>IFERROR(__xludf.DUMMYFUNCTION("INDEX(SPLIT(B407,""::""), 1, 2)"),53.0)</f>
        <v>53</v>
      </c>
      <c r="E407" s="9" t="str">
        <f>IFERROR(__xludf.DUMMYFUNCTION("INDEX(SPLIT(SUBSTITUTE(A407, ""-"", ""::""),"",""), 1, 2)"),"53::54")</f>
        <v>53::54</v>
      </c>
      <c r="F407" s="8">
        <f>IFERROR(__xludf.DUMMYFUNCTION("INDEX(SPLIT(E407,""::""), 1, 1)"),53.0)</f>
        <v>53</v>
      </c>
      <c r="G407" s="8">
        <f>IFERROR(__xludf.DUMMYFUNCTION("INDEX(SPLIT(E407,""::""), 1, 2)"),54.0)</f>
        <v>54</v>
      </c>
      <c r="H407" s="8" t="b">
        <f t="shared" si="1"/>
        <v>0</v>
      </c>
      <c r="I407" s="8" t="b">
        <f t="shared" si="2"/>
        <v>0</v>
      </c>
      <c r="J407" s="8" t="b">
        <f t="shared" si="3"/>
        <v>0</v>
      </c>
      <c r="L407" s="8" t="b">
        <f t="shared" si="4"/>
        <v>1</v>
      </c>
    </row>
    <row r="408">
      <c r="A408" s="6" t="s">
        <v>418</v>
      </c>
      <c r="B408" s="7" t="str">
        <f>IFERROR(__xludf.DUMMYFUNCTION("INDEX(SPLIT(SUBSTITUTE(A408, ""-"", ""::""),"",""), 1, 1)"),"12::24")</f>
        <v>12::24</v>
      </c>
      <c r="C408" s="8">
        <f>IFERROR(__xludf.DUMMYFUNCTION("INDEX(SPLIT(B408,""::""), 1, 1)"),12.0)</f>
        <v>12</v>
      </c>
      <c r="D408" s="8">
        <f>IFERROR(__xludf.DUMMYFUNCTION("INDEX(SPLIT(B408,""::""), 1, 2)"),24.0)</f>
        <v>24</v>
      </c>
      <c r="E408" s="9" t="str">
        <f>IFERROR(__xludf.DUMMYFUNCTION("INDEX(SPLIT(SUBSTITUTE(A408, ""-"", ""::""),"",""), 1, 2)"),"24::66")</f>
        <v>24::66</v>
      </c>
      <c r="F408" s="8">
        <f>IFERROR(__xludf.DUMMYFUNCTION("INDEX(SPLIT(E408,""::""), 1, 1)"),24.0)</f>
        <v>24</v>
      </c>
      <c r="G408" s="8">
        <f>IFERROR(__xludf.DUMMYFUNCTION("INDEX(SPLIT(E408,""::""), 1, 2)"),66.0)</f>
        <v>66</v>
      </c>
      <c r="H408" s="8" t="b">
        <f t="shared" si="1"/>
        <v>0</v>
      </c>
      <c r="I408" s="8" t="b">
        <f t="shared" si="2"/>
        <v>0</v>
      </c>
      <c r="J408" s="8" t="b">
        <f t="shared" si="3"/>
        <v>0</v>
      </c>
      <c r="L408" s="8" t="b">
        <f t="shared" si="4"/>
        <v>1</v>
      </c>
    </row>
    <row r="409">
      <c r="A409" s="6" t="s">
        <v>419</v>
      </c>
      <c r="B409" s="7" t="str">
        <f>IFERROR(__xludf.DUMMYFUNCTION("INDEX(SPLIT(SUBSTITUTE(A409, ""-"", ""::""),"",""), 1, 1)"),"41::42")</f>
        <v>41::42</v>
      </c>
      <c r="C409" s="8">
        <f>IFERROR(__xludf.DUMMYFUNCTION("INDEX(SPLIT(B409,""::""), 1, 1)"),41.0)</f>
        <v>41</v>
      </c>
      <c r="D409" s="8">
        <f>IFERROR(__xludf.DUMMYFUNCTION("INDEX(SPLIT(B409,""::""), 1, 2)"),42.0)</f>
        <v>42</v>
      </c>
      <c r="E409" s="9" t="str">
        <f>IFERROR(__xludf.DUMMYFUNCTION("INDEX(SPLIT(SUBSTITUTE(A409, ""-"", ""::""),"",""), 1, 2)"),"19::42")</f>
        <v>19::42</v>
      </c>
      <c r="F409" s="8">
        <f>IFERROR(__xludf.DUMMYFUNCTION("INDEX(SPLIT(E409,""::""), 1, 1)"),19.0)</f>
        <v>19</v>
      </c>
      <c r="G409" s="8">
        <f>IFERROR(__xludf.DUMMYFUNCTION("INDEX(SPLIT(E409,""::""), 1, 2)"),42.0)</f>
        <v>42</v>
      </c>
      <c r="H409" s="8" t="b">
        <f t="shared" si="1"/>
        <v>0</v>
      </c>
      <c r="I409" s="8" t="b">
        <f t="shared" si="2"/>
        <v>1</v>
      </c>
      <c r="J409" s="8" t="b">
        <f t="shared" si="3"/>
        <v>1</v>
      </c>
      <c r="L409" s="8" t="b">
        <f t="shared" si="4"/>
        <v>1</v>
      </c>
    </row>
    <row r="410">
      <c r="A410" s="6" t="s">
        <v>420</v>
      </c>
      <c r="B410" s="7" t="str">
        <f>IFERROR(__xludf.DUMMYFUNCTION("INDEX(SPLIT(SUBSTITUTE(A410, ""-"", ""::""),"",""), 1, 1)"),"70::89")</f>
        <v>70::89</v>
      </c>
      <c r="C410" s="8">
        <f>IFERROR(__xludf.DUMMYFUNCTION("INDEX(SPLIT(B410,""::""), 1, 1)"),70.0)</f>
        <v>70</v>
      </c>
      <c r="D410" s="8">
        <f>IFERROR(__xludf.DUMMYFUNCTION("INDEX(SPLIT(B410,""::""), 1, 2)"),89.0)</f>
        <v>89</v>
      </c>
      <c r="E410" s="9" t="str">
        <f>IFERROR(__xludf.DUMMYFUNCTION("INDEX(SPLIT(SUBSTITUTE(A410, ""-"", ""::""),"",""), 1, 2)"),"36::71")</f>
        <v>36::71</v>
      </c>
      <c r="F410" s="8">
        <f>IFERROR(__xludf.DUMMYFUNCTION("INDEX(SPLIT(E410,""::""), 1, 1)"),36.0)</f>
        <v>36</v>
      </c>
      <c r="G410" s="8">
        <f>IFERROR(__xludf.DUMMYFUNCTION("INDEX(SPLIT(E410,""::""), 1, 2)"),71.0)</f>
        <v>71</v>
      </c>
      <c r="H410" s="8" t="b">
        <f t="shared" si="1"/>
        <v>0</v>
      </c>
      <c r="I410" s="8" t="b">
        <f t="shared" si="2"/>
        <v>0</v>
      </c>
      <c r="J410" s="8" t="b">
        <f t="shared" si="3"/>
        <v>0</v>
      </c>
      <c r="L410" s="8" t="b">
        <f t="shared" si="4"/>
        <v>1</v>
      </c>
    </row>
    <row r="411">
      <c r="A411" s="6" t="s">
        <v>421</v>
      </c>
      <c r="B411" s="7" t="str">
        <f>IFERROR(__xludf.DUMMYFUNCTION("INDEX(SPLIT(SUBSTITUTE(A411, ""-"", ""::""),"",""), 1, 1)"),"52::87")</f>
        <v>52::87</v>
      </c>
      <c r="C411" s="8">
        <f>IFERROR(__xludf.DUMMYFUNCTION("INDEX(SPLIT(B411,""::""), 1, 1)"),52.0)</f>
        <v>52</v>
      </c>
      <c r="D411" s="8">
        <f>IFERROR(__xludf.DUMMYFUNCTION("INDEX(SPLIT(B411,""::""), 1, 2)"),87.0)</f>
        <v>87</v>
      </c>
      <c r="E411" s="9" t="str">
        <f>IFERROR(__xludf.DUMMYFUNCTION("INDEX(SPLIT(SUBSTITUTE(A411, ""-"", ""::""),"",""), 1, 2)"),"49::86")</f>
        <v>49::86</v>
      </c>
      <c r="F411" s="8">
        <f>IFERROR(__xludf.DUMMYFUNCTION("INDEX(SPLIT(E411,""::""), 1, 1)"),49.0)</f>
        <v>49</v>
      </c>
      <c r="G411" s="8">
        <f>IFERROR(__xludf.DUMMYFUNCTION("INDEX(SPLIT(E411,""::""), 1, 2)"),86.0)</f>
        <v>86</v>
      </c>
      <c r="H411" s="8" t="b">
        <f t="shared" si="1"/>
        <v>0</v>
      </c>
      <c r="I411" s="8" t="b">
        <f t="shared" si="2"/>
        <v>0</v>
      </c>
      <c r="J411" s="8" t="b">
        <f t="shared" si="3"/>
        <v>0</v>
      </c>
      <c r="L411" s="8" t="b">
        <f t="shared" si="4"/>
        <v>1</v>
      </c>
    </row>
    <row r="412">
      <c r="A412" s="6" t="s">
        <v>422</v>
      </c>
      <c r="B412" s="7" t="str">
        <f>IFERROR(__xludf.DUMMYFUNCTION("INDEX(SPLIT(SUBSTITUTE(A412, ""-"", ""::""),"",""), 1, 1)"),"36::91")</f>
        <v>36::91</v>
      </c>
      <c r="C412" s="8">
        <f>IFERROR(__xludf.DUMMYFUNCTION("INDEX(SPLIT(B412,""::""), 1, 1)"),36.0)</f>
        <v>36</v>
      </c>
      <c r="D412" s="8">
        <f>IFERROR(__xludf.DUMMYFUNCTION("INDEX(SPLIT(B412,""::""), 1, 2)"),91.0)</f>
        <v>91</v>
      </c>
      <c r="E412" s="9" t="str">
        <f>IFERROR(__xludf.DUMMYFUNCTION("INDEX(SPLIT(SUBSTITUTE(A412, ""-"", ""::""),"",""), 1, 2)"),"90::92")</f>
        <v>90::92</v>
      </c>
      <c r="F412" s="8">
        <f>IFERROR(__xludf.DUMMYFUNCTION("INDEX(SPLIT(E412,""::""), 1, 1)"),90.0)</f>
        <v>90</v>
      </c>
      <c r="G412" s="8">
        <f>IFERROR(__xludf.DUMMYFUNCTION("INDEX(SPLIT(E412,""::""), 1, 2)"),92.0)</f>
        <v>92</v>
      </c>
      <c r="H412" s="8" t="b">
        <f t="shared" si="1"/>
        <v>0</v>
      </c>
      <c r="I412" s="8" t="b">
        <f t="shared" si="2"/>
        <v>0</v>
      </c>
      <c r="J412" s="8" t="b">
        <f t="shared" si="3"/>
        <v>0</v>
      </c>
      <c r="L412" s="8" t="b">
        <f t="shared" si="4"/>
        <v>1</v>
      </c>
    </row>
    <row r="413">
      <c r="A413" s="6" t="s">
        <v>423</v>
      </c>
      <c r="B413" s="7" t="str">
        <f>IFERROR(__xludf.DUMMYFUNCTION("INDEX(SPLIT(SUBSTITUTE(A413, ""-"", ""::""),"",""), 1, 1)"),"16::52")</f>
        <v>16::52</v>
      </c>
      <c r="C413" s="8">
        <f>IFERROR(__xludf.DUMMYFUNCTION("INDEX(SPLIT(B413,""::""), 1, 1)"),16.0)</f>
        <v>16</v>
      </c>
      <c r="D413" s="8">
        <f>IFERROR(__xludf.DUMMYFUNCTION("INDEX(SPLIT(B413,""::""), 1, 2)"),52.0)</f>
        <v>52</v>
      </c>
      <c r="E413" s="9" t="str">
        <f>IFERROR(__xludf.DUMMYFUNCTION("INDEX(SPLIT(SUBSTITUTE(A413, ""-"", ""::""),"",""), 1, 2)"),"17::52")</f>
        <v>17::52</v>
      </c>
      <c r="F413" s="8">
        <f>IFERROR(__xludf.DUMMYFUNCTION("INDEX(SPLIT(E413,""::""), 1, 1)"),17.0)</f>
        <v>17</v>
      </c>
      <c r="G413" s="8">
        <f>IFERROR(__xludf.DUMMYFUNCTION("INDEX(SPLIT(E413,""::""), 1, 2)"),52.0)</f>
        <v>52</v>
      </c>
      <c r="H413" s="8" t="b">
        <f t="shared" si="1"/>
        <v>1</v>
      </c>
      <c r="I413" s="8" t="b">
        <f t="shared" si="2"/>
        <v>0</v>
      </c>
      <c r="J413" s="8" t="b">
        <f t="shared" si="3"/>
        <v>1</v>
      </c>
      <c r="L413" s="8" t="b">
        <f t="shared" si="4"/>
        <v>1</v>
      </c>
    </row>
    <row r="414">
      <c r="A414" s="6" t="s">
        <v>424</v>
      </c>
      <c r="B414" s="7" t="str">
        <f>IFERROR(__xludf.DUMMYFUNCTION("INDEX(SPLIT(SUBSTITUTE(A414, ""-"", ""::""),"",""), 1, 1)"),"8::95")</f>
        <v>8::95</v>
      </c>
      <c r="C414" s="8">
        <f>IFERROR(__xludf.DUMMYFUNCTION("INDEX(SPLIT(B414,""::""), 1, 1)"),8.0)</f>
        <v>8</v>
      </c>
      <c r="D414" s="8">
        <f>IFERROR(__xludf.DUMMYFUNCTION("INDEX(SPLIT(B414,""::""), 1, 2)"),95.0)</f>
        <v>95</v>
      </c>
      <c r="E414" s="9" t="str">
        <f>IFERROR(__xludf.DUMMYFUNCTION("INDEX(SPLIT(SUBSTITUTE(A414, ""-"", ""::""),"",""), 1, 2)"),"7::91")</f>
        <v>7::91</v>
      </c>
      <c r="F414" s="8">
        <f>IFERROR(__xludf.DUMMYFUNCTION("INDEX(SPLIT(E414,""::""), 1, 1)"),7.0)</f>
        <v>7</v>
      </c>
      <c r="G414" s="8">
        <f>IFERROR(__xludf.DUMMYFUNCTION("INDEX(SPLIT(E414,""::""), 1, 2)"),91.0)</f>
        <v>91</v>
      </c>
      <c r="H414" s="8" t="b">
        <f t="shared" si="1"/>
        <v>0</v>
      </c>
      <c r="I414" s="8" t="b">
        <f t="shared" si="2"/>
        <v>0</v>
      </c>
      <c r="J414" s="8" t="b">
        <f t="shared" si="3"/>
        <v>0</v>
      </c>
      <c r="L414" s="8" t="b">
        <f t="shared" si="4"/>
        <v>1</v>
      </c>
    </row>
    <row r="415">
      <c r="A415" s="6" t="s">
        <v>425</v>
      </c>
      <c r="B415" s="7" t="str">
        <f>IFERROR(__xludf.DUMMYFUNCTION("INDEX(SPLIT(SUBSTITUTE(A415, ""-"", ""::""),"",""), 1, 1)"),"92::95")</f>
        <v>92::95</v>
      </c>
      <c r="C415" s="8">
        <f>IFERROR(__xludf.DUMMYFUNCTION("INDEX(SPLIT(B415,""::""), 1, 1)"),92.0)</f>
        <v>92</v>
      </c>
      <c r="D415" s="8">
        <f>IFERROR(__xludf.DUMMYFUNCTION("INDEX(SPLIT(B415,""::""), 1, 2)"),95.0)</f>
        <v>95</v>
      </c>
      <c r="E415" s="9" t="str">
        <f>IFERROR(__xludf.DUMMYFUNCTION("INDEX(SPLIT(SUBSTITUTE(A415, ""-"", ""::""),"",""), 1, 2)"),"9::93")</f>
        <v>9::93</v>
      </c>
      <c r="F415" s="8">
        <f>IFERROR(__xludf.DUMMYFUNCTION("INDEX(SPLIT(E415,""::""), 1, 1)"),9.0)</f>
        <v>9</v>
      </c>
      <c r="G415" s="8">
        <f>IFERROR(__xludf.DUMMYFUNCTION("INDEX(SPLIT(E415,""::""), 1, 2)"),93.0)</f>
        <v>93</v>
      </c>
      <c r="H415" s="8" t="b">
        <f t="shared" si="1"/>
        <v>0</v>
      </c>
      <c r="I415" s="8" t="b">
        <f t="shared" si="2"/>
        <v>0</v>
      </c>
      <c r="J415" s="8" t="b">
        <f t="shared" si="3"/>
        <v>0</v>
      </c>
      <c r="L415" s="8" t="b">
        <f t="shared" si="4"/>
        <v>1</v>
      </c>
    </row>
    <row r="416">
      <c r="A416" s="6" t="s">
        <v>426</v>
      </c>
      <c r="B416" s="7" t="str">
        <f>IFERROR(__xludf.DUMMYFUNCTION("INDEX(SPLIT(SUBSTITUTE(A416, ""-"", ""::""),"",""), 1, 1)"),"3::96")</f>
        <v>3::96</v>
      </c>
      <c r="C416" s="8">
        <f>IFERROR(__xludf.DUMMYFUNCTION("INDEX(SPLIT(B416,""::""), 1, 1)"),3.0)</f>
        <v>3</v>
      </c>
      <c r="D416" s="8">
        <f>IFERROR(__xludf.DUMMYFUNCTION("INDEX(SPLIT(B416,""::""), 1, 2)"),96.0)</f>
        <v>96</v>
      </c>
      <c r="E416" s="9" t="str">
        <f>IFERROR(__xludf.DUMMYFUNCTION("INDEX(SPLIT(SUBSTITUTE(A416, ""-"", ""::""),"",""), 1, 2)"),"15::96")</f>
        <v>15::96</v>
      </c>
      <c r="F416" s="8">
        <f>IFERROR(__xludf.DUMMYFUNCTION("INDEX(SPLIT(E416,""::""), 1, 1)"),15.0)</f>
        <v>15</v>
      </c>
      <c r="G416" s="8">
        <f>IFERROR(__xludf.DUMMYFUNCTION("INDEX(SPLIT(E416,""::""), 1, 2)"),96.0)</f>
        <v>96</v>
      </c>
      <c r="H416" s="8" t="b">
        <f t="shared" si="1"/>
        <v>1</v>
      </c>
      <c r="I416" s="8" t="b">
        <f t="shared" si="2"/>
        <v>0</v>
      </c>
      <c r="J416" s="8" t="b">
        <f t="shared" si="3"/>
        <v>1</v>
      </c>
      <c r="L416" s="8" t="b">
        <f t="shared" si="4"/>
        <v>1</v>
      </c>
    </row>
    <row r="417">
      <c r="A417" s="6" t="s">
        <v>427</v>
      </c>
      <c r="B417" s="7" t="str">
        <f>IFERROR(__xludf.DUMMYFUNCTION("INDEX(SPLIT(SUBSTITUTE(A417, ""-"", ""::""),"",""), 1, 1)"),"58::79")</f>
        <v>58::79</v>
      </c>
      <c r="C417" s="8">
        <f>IFERROR(__xludf.DUMMYFUNCTION("INDEX(SPLIT(B417,""::""), 1, 1)"),58.0)</f>
        <v>58</v>
      </c>
      <c r="D417" s="8">
        <f>IFERROR(__xludf.DUMMYFUNCTION("INDEX(SPLIT(B417,""::""), 1, 2)"),79.0)</f>
        <v>79</v>
      </c>
      <c r="E417" s="9" t="str">
        <f>IFERROR(__xludf.DUMMYFUNCTION("INDEX(SPLIT(SUBSTITUTE(A417, ""-"", ""::""),"",""), 1, 2)"),"57::73")</f>
        <v>57::73</v>
      </c>
      <c r="F417" s="8">
        <f>IFERROR(__xludf.DUMMYFUNCTION("INDEX(SPLIT(E417,""::""), 1, 1)"),57.0)</f>
        <v>57</v>
      </c>
      <c r="G417" s="8">
        <f>IFERROR(__xludf.DUMMYFUNCTION("INDEX(SPLIT(E417,""::""), 1, 2)"),73.0)</f>
        <v>73</v>
      </c>
      <c r="H417" s="8" t="b">
        <f t="shared" si="1"/>
        <v>0</v>
      </c>
      <c r="I417" s="8" t="b">
        <f t="shared" si="2"/>
        <v>0</v>
      </c>
      <c r="J417" s="8" t="b">
        <f t="shared" si="3"/>
        <v>0</v>
      </c>
      <c r="L417" s="8" t="b">
        <f t="shared" si="4"/>
        <v>1</v>
      </c>
    </row>
    <row r="418">
      <c r="A418" s="6" t="s">
        <v>428</v>
      </c>
      <c r="B418" s="7" t="str">
        <f>IFERROR(__xludf.DUMMYFUNCTION("INDEX(SPLIT(SUBSTITUTE(A418, ""-"", ""::""),"",""), 1, 1)"),"85::87")</f>
        <v>85::87</v>
      </c>
      <c r="C418" s="8">
        <f>IFERROR(__xludf.DUMMYFUNCTION("INDEX(SPLIT(B418,""::""), 1, 1)"),85.0)</f>
        <v>85</v>
      </c>
      <c r="D418" s="8">
        <f>IFERROR(__xludf.DUMMYFUNCTION("INDEX(SPLIT(B418,""::""), 1, 2)"),87.0)</f>
        <v>87</v>
      </c>
      <c r="E418" s="9" t="str">
        <f>IFERROR(__xludf.DUMMYFUNCTION("INDEX(SPLIT(SUBSTITUTE(A418, ""-"", ""::""),"",""), 1, 2)"),"9::95")</f>
        <v>9::95</v>
      </c>
      <c r="F418" s="8">
        <f>IFERROR(__xludf.DUMMYFUNCTION("INDEX(SPLIT(E418,""::""), 1, 1)"),9.0)</f>
        <v>9</v>
      </c>
      <c r="G418" s="8">
        <f>IFERROR(__xludf.DUMMYFUNCTION("INDEX(SPLIT(E418,""::""), 1, 2)"),95.0)</f>
        <v>95</v>
      </c>
      <c r="H418" s="8" t="b">
        <f t="shared" si="1"/>
        <v>0</v>
      </c>
      <c r="I418" s="8" t="b">
        <f t="shared" si="2"/>
        <v>1</v>
      </c>
      <c r="J418" s="8" t="b">
        <f t="shared" si="3"/>
        <v>1</v>
      </c>
      <c r="L418" s="8" t="b">
        <f t="shared" si="4"/>
        <v>1</v>
      </c>
    </row>
    <row r="419">
      <c r="A419" s="6" t="s">
        <v>429</v>
      </c>
      <c r="B419" s="7" t="str">
        <f>IFERROR(__xludf.DUMMYFUNCTION("INDEX(SPLIT(SUBSTITUTE(A419, ""-"", ""::""),"",""), 1, 1)"),"60::61")</f>
        <v>60::61</v>
      </c>
      <c r="C419" s="8">
        <f>IFERROR(__xludf.DUMMYFUNCTION("INDEX(SPLIT(B419,""::""), 1, 1)"),60.0)</f>
        <v>60</v>
      </c>
      <c r="D419" s="8">
        <f>IFERROR(__xludf.DUMMYFUNCTION("INDEX(SPLIT(B419,""::""), 1, 2)"),61.0)</f>
        <v>61</v>
      </c>
      <c r="E419" s="9" t="str">
        <f>IFERROR(__xludf.DUMMYFUNCTION("INDEX(SPLIT(SUBSTITUTE(A419, ""-"", ""::""),"",""), 1, 2)"),"2::60")</f>
        <v>2::60</v>
      </c>
      <c r="F419" s="8">
        <f>IFERROR(__xludf.DUMMYFUNCTION("INDEX(SPLIT(E419,""::""), 1, 1)"),2.0)</f>
        <v>2</v>
      </c>
      <c r="G419" s="8">
        <f>IFERROR(__xludf.DUMMYFUNCTION("INDEX(SPLIT(E419,""::""), 1, 2)"),60.0)</f>
        <v>60</v>
      </c>
      <c r="H419" s="8" t="b">
        <f t="shared" si="1"/>
        <v>0</v>
      </c>
      <c r="I419" s="8" t="b">
        <f t="shared" si="2"/>
        <v>0</v>
      </c>
      <c r="J419" s="8" t="b">
        <f t="shared" si="3"/>
        <v>0</v>
      </c>
      <c r="L419" s="8" t="b">
        <f t="shared" si="4"/>
        <v>1</v>
      </c>
    </row>
    <row r="420">
      <c r="A420" s="6" t="s">
        <v>430</v>
      </c>
      <c r="B420" s="7" t="str">
        <f>IFERROR(__xludf.DUMMYFUNCTION("INDEX(SPLIT(SUBSTITUTE(A420, ""-"", ""::""),"",""), 1, 1)"),"11::23")</f>
        <v>11::23</v>
      </c>
      <c r="C420" s="8">
        <f>IFERROR(__xludf.DUMMYFUNCTION("INDEX(SPLIT(B420,""::""), 1, 1)"),11.0)</f>
        <v>11</v>
      </c>
      <c r="D420" s="8">
        <f>IFERROR(__xludf.DUMMYFUNCTION("INDEX(SPLIT(B420,""::""), 1, 2)"),23.0)</f>
        <v>23</v>
      </c>
      <c r="E420" s="9" t="str">
        <f>IFERROR(__xludf.DUMMYFUNCTION("INDEX(SPLIT(SUBSTITUTE(A420, ""-"", ""::""),"",""), 1, 2)"),"3::11")</f>
        <v>3::11</v>
      </c>
      <c r="F420" s="8">
        <f>IFERROR(__xludf.DUMMYFUNCTION("INDEX(SPLIT(E420,""::""), 1, 1)"),3.0)</f>
        <v>3</v>
      </c>
      <c r="G420" s="8">
        <f>IFERROR(__xludf.DUMMYFUNCTION("INDEX(SPLIT(E420,""::""), 1, 2)"),11.0)</f>
        <v>11</v>
      </c>
      <c r="H420" s="8" t="b">
        <f t="shared" si="1"/>
        <v>0</v>
      </c>
      <c r="I420" s="8" t="b">
        <f t="shared" si="2"/>
        <v>0</v>
      </c>
      <c r="J420" s="8" t="b">
        <f t="shared" si="3"/>
        <v>0</v>
      </c>
      <c r="L420" s="8" t="b">
        <f t="shared" si="4"/>
        <v>1</v>
      </c>
    </row>
    <row r="421">
      <c r="A421" s="6" t="s">
        <v>431</v>
      </c>
      <c r="B421" s="7" t="str">
        <f>IFERROR(__xludf.DUMMYFUNCTION("INDEX(SPLIT(SUBSTITUTE(A421, ""-"", ""::""),"",""), 1, 1)"),"14::90")</f>
        <v>14::90</v>
      </c>
      <c r="C421" s="8">
        <f>IFERROR(__xludf.DUMMYFUNCTION("INDEX(SPLIT(B421,""::""), 1, 1)"),14.0)</f>
        <v>14</v>
      </c>
      <c r="D421" s="8">
        <f>IFERROR(__xludf.DUMMYFUNCTION("INDEX(SPLIT(B421,""::""), 1, 2)"),90.0)</f>
        <v>90</v>
      </c>
      <c r="E421" s="9" t="str">
        <f>IFERROR(__xludf.DUMMYFUNCTION("INDEX(SPLIT(SUBSTITUTE(A421, ""-"", ""::""),"",""), 1, 2)"),"3::15")</f>
        <v>3::15</v>
      </c>
      <c r="F421" s="8">
        <f>IFERROR(__xludf.DUMMYFUNCTION("INDEX(SPLIT(E421,""::""), 1, 1)"),3.0)</f>
        <v>3</v>
      </c>
      <c r="G421" s="8">
        <f>IFERROR(__xludf.DUMMYFUNCTION("INDEX(SPLIT(E421,""::""), 1, 2)"),15.0)</f>
        <v>15</v>
      </c>
      <c r="H421" s="8" t="b">
        <f t="shared" si="1"/>
        <v>0</v>
      </c>
      <c r="I421" s="8" t="b">
        <f t="shared" si="2"/>
        <v>0</v>
      </c>
      <c r="J421" s="8" t="b">
        <f t="shared" si="3"/>
        <v>0</v>
      </c>
      <c r="L421" s="8" t="b">
        <f t="shared" si="4"/>
        <v>1</v>
      </c>
    </row>
    <row r="422">
      <c r="A422" s="6" t="s">
        <v>432</v>
      </c>
      <c r="B422" s="7" t="str">
        <f>IFERROR(__xludf.DUMMYFUNCTION("INDEX(SPLIT(SUBSTITUTE(A422, ""-"", ""::""),"",""), 1, 1)"),"8::60")</f>
        <v>8::60</v>
      </c>
      <c r="C422" s="8">
        <f>IFERROR(__xludf.DUMMYFUNCTION("INDEX(SPLIT(B422,""::""), 1, 1)"),8.0)</f>
        <v>8</v>
      </c>
      <c r="D422" s="8">
        <f>IFERROR(__xludf.DUMMYFUNCTION("INDEX(SPLIT(B422,""::""), 1, 2)"),60.0)</f>
        <v>60</v>
      </c>
      <c r="E422" s="9" t="str">
        <f>IFERROR(__xludf.DUMMYFUNCTION("INDEX(SPLIT(SUBSTITUTE(A422, ""-"", ""::""),"",""), 1, 2)"),"13::26")</f>
        <v>13::26</v>
      </c>
      <c r="F422" s="8">
        <f>IFERROR(__xludf.DUMMYFUNCTION("INDEX(SPLIT(E422,""::""), 1, 1)"),13.0)</f>
        <v>13</v>
      </c>
      <c r="G422" s="8">
        <f>IFERROR(__xludf.DUMMYFUNCTION("INDEX(SPLIT(E422,""::""), 1, 2)"),26.0)</f>
        <v>26</v>
      </c>
      <c r="H422" s="8" t="b">
        <f t="shared" si="1"/>
        <v>1</v>
      </c>
      <c r="I422" s="8" t="b">
        <f t="shared" si="2"/>
        <v>0</v>
      </c>
      <c r="J422" s="8" t="b">
        <f t="shared" si="3"/>
        <v>1</v>
      </c>
      <c r="L422" s="8" t="b">
        <f t="shared" si="4"/>
        <v>1</v>
      </c>
    </row>
    <row r="423">
      <c r="A423" s="6" t="s">
        <v>433</v>
      </c>
      <c r="B423" s="7" t="str">
        <f>IFERROR(__xludf.DUMMYFUNCTION("INDEX(SPLIT(SUBSTITUTE(A423, ""-"", ""::""),"",""), 1, 1)"),"82::91")</f>
        <v>82::91</v>
      </c>
      <c r="C423" s="8">
        <f>IFERROR(__xludf.DUMMYFUNCTION("INDEX(SPLIT(B423,""::""), 1, 1)"),82.0)</f>
        <v>82</v>
      </c>
      <c r="D423" s="8">
        <f>IFERROR(__xludf.DUMMYFUNCTION("INDEX(SPLIT(B423,""::""), 1, 2)"),91.0)</f>
        <v>91</v>
      </c>
      <c r="E423" s="9" t="str">
        <f>IFERROR(__xludf.DUMMYFUNCTION("INDEX(SPLIT(SUBSTITUTE(A423, ""-"", ""::""),"",""), 1, 2)"),"85::91")</f>
        <v>85::91</v>
      </c>
      <c r="F423" s="8">
        <f>IFERROR(__xludf.DUMMYFUNCTION("INDEX(SPLIT(E423,""::""), 1, 1)"),85.0)</f>
        <v>85</v>
      </c>
      <c r="G423" s="8">
        <f>IFERROR(__xludf.DUMMYFUNCTION("INDEX(SPLIT(E423,""::""), 1, 2)"),91.0)</f>
        <v>91</v>
      </c>
      <c r="H423" s="8" t="b">
        <f t="shared" si="1"/>
        <v>1</v>
      </c>
      <c r="I423" s="8" t="b">
        <f t="shared" si="2"/>
        <v>0</v>
      </c>
      <c r="J423" s="8" t="b">
        <f t="shared" si="3"/>
        <v>1</v>
      </c>
      <c r="L423" s="8" t="b">
        <f t="shared" si="4"/>
        <v>1</v>
      </c>
    </row>
    <row r="424">
      <c r="A424" s="6" t="s">
        <v>434</v>
      </c>
      <c r="B424" s="7" t="str">
        <f>IFERROR(__xludf.DUMMYFUNCTION("INDEX(SPLIT(SUBSTITUTE(A424, ""-"", ""::""),"",""), 1, 1)"),"56::99")</f>
        <v>56::99</v>
      </c>
      <c r="C424" s="8">
        <f>IFERROR(__xludf.DUMMYFUNCTION("INDEX(SPLIT(B424,""::""), 1, 1)"),56.0)</f>
        <v>56</v>
      </c>
      <c r="D424" s="8">
        <f>IFERROR(__xludf.DUMMYFUNCTION("INDEX(SPLIT(B424,""::""), 1, 2)"),99.0)</f>
        <v>99</v>
      </c>
      <c r="E424" s="9" t="str">
        <f>IFERROR(__xludf.DUMMYFUNCTION("INDEX(SPLIT(SUBSTITUTE(A424, ""-"", ""::""),"",""), 1, 2)"),"51::57")</f>
        <v>51::57</v>
      </c>
      <c r="F424" s="8">
        <f>IFERROR(__xludf.DUMMYFUNCTION("INDEX(SPLIT(E424,""::""), 1, 1)"),51.0)</f>
        <v>51</v>
      </c>
      <c r="G424" s="8">
        <f>IFERROR(__xludf.DUMMYFUNCTION("INDEX(SPLIT(E424,""::""), 1, 2)"),57.0)</f>
        <v>57</v>
      </c>
      <c r="H424" s="8" t="b">
        <f t="shared" si="1"/>
        <v>0</v>
      </c>
      <c r="I424" s="8" t="b">
        <f t="shared" si="2"/>
        <v>0</v>
      </c>
      <c r="J424" s="8" t="b">
        <f t="shared" si="3"/>
        <v>0</v>
      </c>
      <c r="L424" s="8" t="b">
        <f t="shared" si="4"/>
        <v>1</v>
      </c>
    </row>
    <row r="425">
      <c r="A425" s="6" t="s">
        <v>435</v>
      </c>
      <c r="B425" s="7" t="str">
        <f>IFERROR(__xludf.DUMMYFUNCTION("INDEX(SPLIT(SUBSTITUTE(A425, ""-"", ""::""),"",""), 1, 1)"),"5::95")</f>
        <v>5::95</v>
      </c>
      <c r="C425" s="8">
        <f>IFERROR(__xludf.DUMMYFUNCTION("INDEX(SPLIT(B425,""::""), 1, 1)"),5.0)</f>
        <v>5</v>
      </c>
      <c r="D425" s="8">
        <f>IFERROR(__xludf.DUMMYFUNCTION("INDEX(SPLIT(B425,""::""), 1, 2)"),95.0)</f>
        <v>95</v>
      </c>
      <c r="E425" s="9" t="str">
        <f>IFERROR(__xludf.DUMMYFUNCTION("INDEX(SPLIT(SUBSTITUTE(A425, ""-"", ""::""),"",""), 1, 2)"),"9::96")</f>
        <v>9::96</v>
      </c>
      <c r="F425" s="8">
        <f>IFERROR(__xludf.DUMMYFUNCTION("INDEX(SPLIT(E425,""::""), 1, 1)"),9.0)</f>
        <v>9</v>
      </c>
      <c r="G425" s="8">
        <f>IFERROR(__xludf.DUMMYFUNCTION("INDEX(SPLIT(E425,""::""), 1, 2)"),96.0)</f>
        <v>96</v>
      </c>
      <c r="H425" s="8" t="b">
        <f t="shared" si="1"/>
        <v>0</v>
      </c>
      <c r="I425" s="8" t="b">
        <f t="shared" si="2"/>
        <v>0</v>
      </c>
      <c r="J425" s="8" t="b">
        <f t="shared" si="3"/>
        <v>0</v>
      </c>
      <c r="L425" s="8" t="b">
        <f t="shared" si="4"/>
        <v>1</v>
      </c>
    </row>
    <row r="426">
      <c r="A426" s="6" t="s">
        <v>436</v>
      </c>
      <c r="B426" s="7" t="str">
        <f>IFERROR(__xludf.DUMMYFUNCTION("INDEX(SPLIT(SUBSTITUTE(A426, ""-"", ""::""),"",""), 1, 1)"),"6::44")</f>
        <v>6::44</v>
      </c>
      <c r="C426" s="8">
        <f>IFERROR(__xludf.DUMMYFUNCTION("INDEX(SPLIT(B426,""::""), 1, 1)"),6.0)</f>
        <v>6</v>
      </c>
      <c r="D426" s="8">
        <f>IFERROR(__xludf.DUMMYFUNCTION("INDEX(SPLIT(B426,""::""), 1, 2)"),44.0)</f>
        <v>44</v>
      </c>
      <c r="E426" s="9" t="str">
        <f>IFERROR(__xludf.DUMMYFUNCTION("INDEX(SPLIT(SUBSTITUTE(A426, ""-"", ""::""),"",""), 1, 2)"),"45::62")</f>
        <v>45::62</v>
      </c>
      <c r="F426" s="8">
        <f>IFERROR(__xludf.DUMMYFUNCTION("INDEX(SPLIT(E426,""::""), 1, 1)"),45.0)</f>
        <v>45</v>
      </c>
      <c r="G426" s="8">
        <f>IFERROR(__xludf.DUMMYFUNCTION("INDEX(SPLIT(E426,""::""), 1, 2)"),62.0)</f>
        <v>62</v>
      </c>
      <c r="H426" s="8" t="b">
        <f t="shared" si="1"/>
        <v>0</v>
      </c>
      <c r="I426" s="8" t="b">
        <f t="shared" si="2"/>
        <v>0</v>
      </c>
      <c r="J426" s="8" t="b">
        <f t="shared" si="3"/>
        <v>0</v>
      </c>
      <c r="L426" s="8" t="b">
        <f t="shared" si="4"/>
        <v>0</v>
      </c>
    </row>
    <row r="427">
      <c r="A427" s="6" t="s">
        <v>437</v>
      </c>
      <c r="B427" s="7" t="str">
        <f>IFERROR(__xludf.DUMMYFUNCTION("INDEX(SPLIT(SUBSTITUTE(A427, ""-"", ""::""),"",""), 1, 1)"),"63::99")</f>
        <v>63::99</v>
      </c>
      <c r="C427" s="8">
        <f>IFERROR(__xludf.DUMMYFUNCTION("INDEX(SPLIT(B427,""::""), 1, 1)"),63.0)</f>
        <v>63</v>
      </c>
      <c r="D427" s="8">
        <f>IFERROR(__xludf.DUMMYFUNCTION("INDEX(SPLIT(B427,""::""), 1, 2)"),99.0)</f>
        <v>99</v>
      </c>
      <c r="E427" s="9" t="str">
        <f>IFERROR(__xludf.DUMMYFUNCTION("INDEX(SPLIT(SUBSTITUTE(A427, ""-"", ""::""),"",""), 1, 2)"),"62::98")</f>
        <v>62::98</v>
      </c>
      <c r="F427" s="8">
        <f>IFERROR(__xludf.DUMMYFUNCTION("INDEX(SPLIT(E427,""::""), 1, 1)"),62.0)</f>
        <v>62</v>
      </c>
      <c r="G427" s="8">
        <f>IFERROR(__xludf.DUMMYFUNCTION("INDEX(SPLIT(E427,""::""), 1, 2)"),98.0)</f>
        <v>98</v>
      </c>
      <c r="H427" s="8" t="b">
        <f t="shared" si="1"/>
        <v>0</v>
      </c>
      <c r="I427" s="8" t="b">
        <f t="shared" si="2"/>
        <v>0</v>
      </c>
      <c r="J427" s="8" t="b">
        <f t="shared" si="3"/>
        <v>0</v>
      </c>
      <c r="L427" s="8" t="b">
        <f t="shared" si="4"/>
        <v>1</v>
      </c>
    </row>
    <row r="428">
      <c r="A428" s="6" t="s">
        <v>438</v>
      </c>
      <c r="B428" s="7" t="str">
        <f>IFERROR(__xludf.DUMMYFUNCTION("INDEX(SPLIT(SUBSTITUTE(A428, ""-"", ""::""),"",""), 1, 1)"),"24::35")</f>
        <v>24::35</v>
      </c>
      <c r="C428" s="8">
        <f>IFERROR(__xludf.DUMMYFUNCTION("INDEX(SPLIT(B428,""::""), 1, 1)"),24.0)</f>
        <v>24</v>
      </c>
      <c r="D428" s="8">
        <f>IFERROR(__xludf.DUMMYFUNCTION("INDEX(SPLIT(B428,""::""), 1, 2)"),35.0)</f>
        <v>35</v>
      </c>
      <c r="E428" s="9" t="str">
        <f>IFERROR(__xludf.DUMMYFUNCTION("INDEX(SPLIT(SUBSTITUTE(A428, ""-"", ""::""),"",""), 1, 2)"),"34::36")</f>
        <v>34::36</v>
      </c>
      <c r="F428" s="8">
        <f>IFERROR(__xludf.DUMMYFUNCTION("INDEX(SPLIT(E428,""::""), 1, 1)"),34.0)</f>
        <v>34</v>
      </c>
      <c r="G428" s="8">
        <f>IFERROR(__xludf.DUMMYFUNCTION("INDEX(SPLIT(E428,""::""), 1, 2)"),36.0)</f>
        <v>36</v>
      </c>
      <c r="H428" s="8" t="b">
        <f t="shared" si="1"/>
        <v>0</v>
      </c>
      <c r="I428" s="8" t="b">
        <f t="shared" si="2"/>
        <v>0</v>
      </c>
      <c r="J428" s="8" t="b">
        <f t="shared" si="3"/>
        <v>0</v>
      </c>
      <c r="L428" s="8" t="b">
        <f t="shared" si="4"/>
        <v>1</v>
      </c>
    </row>
    <row r="429">
      <c r="A429" s="6" t="s">
        <v>439</v>
      </c>
      <c r="B429" s="7" t="str">
        <f>IFERROR(__xludf.DUMMYFUNCTION("INDEX(SPLIT(SUBSTITUTE(A429, ""-"", ""::""),"",""), 1, 1)"),"51::52")</f>
        <v>51::52</v>
      </c>
      <c r="C429" s="8">
        <f>IFERROR(__xludf.DUMMYFUNCTION("INDEX(SPLIT(B429,""::""), 1, 1)"),51.0)</f>
        <v>51</v>
      </c>
      <c r="D429" s="8">
        <f>IFERROR(__xludf.DUMMYFUNCTION("INDEX(SPLIT(B429,""::""), 1, 2)"),52.0)</f>
        <v>52</v>
      </c>
      <c r="E429" s="9" t="str">
        <f>IFERROR(__xludf.DUMMYFUNCTION("INDEX(SPLIT(SUBSTITUTE(A429, ""-"", ""::""),"",""), 1, 2)"),"51::98")</f>
        <v>51::98</v>
      </c>
      <c r="F429" s="8">
        <f>IFERROR(__xludf.DUMMYFUNCTION("INDEX(SPLIT(E429,""::""), 1, 1)"),51.0)</f>
        <v>51</v>
      </c>
      <c r="G429" s="8">
        <f>IFERROR(__xludf.DUMMYFUNCTION("INDEX(SPLIT(E429,""::""), 1, 2)"),98.0)</f>
        <v>98</v>
      </c>
      <c r="H429" s="8" t="b">
        <f t="shared" si="1"/>
        <v>0</v>
      </c>
      <c r="I429" s="8" t="b">
        <f t="shared" si="2"/>
        <v>1</v>
      </c>
      <c r="J429" s="8" t="b">
        <f t="shared" si="3"/>
        <v>1</v>
      </c>
      <c r="L429" s="8" t="b">
        <f t="shared" si="4"/>
        <v>1</v>
      </c>
    </row>
    <row r="430">
      <c r="A430" s="6" t="s">
        <v>440</v>
      </c>
      <c r="B430" s="7" t="str">
        <f>IFERROR(__xludf.DUMMYFUNCTION("INDEX(SPLIT(SUBSTITUTE(A430, ""-"", ""::""),"",""), 1, 1)"),"37::52")</f>
        <v>37::52</v>
      </c>
      <c r="C430" s="8">
        <f>IFERROR(__xludf.DUMMYFUNCTION("INDEX(SPLIT(B430,""::""), 1, 1)"),37.0)</f>
        <v>37</v>
      </c>
      <c r="D430" s="8">
        <f>IFERROR(__xludf.DUMMYFUNCTION("INDEX(SPLIT(B430,""::""), 1, 2)"),52.0)</f>
        <v>52</v>
      </c>
      <c r="E430" s="9" t="str">
        <f>IFERROR(__xludf.DUMMYFUNCTION("INDEX(SPLIT(SUBSTITUTE(A430, ""-"", ""::""),"",""), 1, 2)"),"31::53")</f>
        <v>31::53</v>
      </c>
      <c r="F430" s="8">
        <f>IFERROR(__xludf.DUMMYFUNCTION("INDEX(SPLIT(E430,""::""), 1, 1)"),31.0)</f>
        <v>31</v>
      </c>
      <c r="G430" s="8">
        <f>IFERROR(__xludf.DUMMYFUNCTION("INDEX(SPLIT(E430,""::""), 1, 2)"),53.0)</f>
        <v>53</v>
      </c>
      <c r="H430" s="8" t="b">
        <f t="shared" si="1"/>
        <v>0</v>
      </c>
      <c r="I430" s="8" t="b">
        <f t="shared" si="2"/>
        <v>1</v>
      </c>
      <c r="J430" s="8" t="b">
        <f t="shared" si="3"/>
        <v>1</v>
      </c>
      <c r="L430" s="8" t="b">
        <f t="shared" si="4"/>
        <v>1</v>
      </c>
    </row>
    <row r="431">
      <c r="A431" s="6" t="s">
        <v>441</v>
      </c>
      <c r="B431" s="7" t="str">
        <f>IFERROR(__xludf.DUMMYFUNCTION("INDEX(SPLIT(SUBSTITUTE(A431, ""-"", ""::""),"",""), 1, 1)"),"51::51")</f>
        <v>51::51</v>
      </c>
      <c r="C431" s="8">
        <f>IFERROR(__xludf.DUMMYFUNCTION("INDEX(SPLIT(B431,""::""), 1, 1)"),51.0)</f>
        <v>51</v>
      </c>
      <c r="D431" s="8">
        <f>IFERROR(__xludf.DUMMYFUNCTION("INDEX(SPLIT(B431,""::""), 1, 2)"),51.0)</f>
        <v>51</v>
      </c>
      <c r="E431" s="9" t="str">
        <f>IFERROR(__xludf.DUMMYFUNCTION("INDEX(SPLIT(SUBSTITUTE(A431, ""-"", ""::""),"",""), 1, 2)"),"50::72")</f>
        <v>50::72</v>
      </c>
      <c r="F431" s="8">
        <f>IFERROR(__xludf.DUMMYFUNCTION("INDEX(SPLIT(E431,""::""), 1, 1)"),50.0)</f>
        <v>50</v>
      </c>
      <c r="G431" s="8">
        <f>IFERROR(__xludf.DUMMYFUNCTION("INDEX(SPLIT(E431,""::""), 1, 2)"),72.0)</f>
        <v>72</v>
      </c>
      <c r="H431" s="8" t="b">
        <f t="shared" si="1"/>
        <v>0</v>
      </c>
      <c r="I431" s="8" t="b">
        <f t="shared" si="2"/>
        <v>1</v>
      </c>
      <c r="J431" s="8" t="b">
        <f t="shared" si="3"/>
        <v>1</v>
      </c>
      <c r="L431" s="8" t="b">
        <f t="shared" si="4"/>
        <v>1</v>
      </c>
    </row>
    <row r="432">
      <c r="A432" s="6" t="s">
        <v>442</v>
      </c>
      <c r="B432" s="7" t="str">
        <f>IFERROR(__xludf.DUMMYFUNCTION("INDEX(SPLIT(SUBSTITUTE(A432, ""-"", ""::""),"",""), 1, 1)"),"2::55")</f>
        <v>2::55</v>
      </c>
      <c r="C432" s="8">
        <f>IFERROR(__xludf.DUMMYFUNCTION("INDEX(SPLIT(B432,""::""), 1, 1)"),2.0)</f>
        <v>2</v>
      </c>
      <c r="D432" s="8">
        <f>IFERROR(__xludf.DUMMYFUNCTION("INDEX(SPLIT(B432,""::""), 1, 2)"),55.0)</f>
        <v>55</v>
      </c>
      <c r="E432" s="9" t="str">
        <f>IFERROR(__xludf.DUMMYFUNCTION("INDEX(SPLIT(SUBSTITUTE(A432, ""-"", ""::""),"",""), 1, 2)"),"51::55")</f>
        <v>51::55</v>
      </c>
      <c r="F432" s="8">
        <f>IFERROR(__xludf.DUMMYFUNCTION("INDEX(SPLIT(E432,""::""), 1, 1)"),51.0)</f>
        <v>51</v>
      </c>
      <c r="G432" s="8">
        <f>IFERROR(__xludf.DUMMYFUNCTION("INDEX(SPLIT(E432,""::""), 1, 2)"),55.0)</f>
        <v>55</v>
      </c>
      <c r="H432" s="8" t="b">
        <f t="shared" si="1"/>
        <v>1</v>
      </c>
      <c r="I432" s="8" t="b">
        <f t="shared" si="2"/>
        <v>0</v>
      </c>
      <c r="J432" s="8" t="b">
        <f t="shared" si="3"/>
        <v>1</v>
      </c>
      <c r="L432" s="8" t="b">
        <f t="shared" si="4"/>
        <v>1</v>
      </c>
    </row>
    <row r="433">
      <c r="A433" s="6" t="s">
        <v>443</v>
      </c>
      <c r="B433" s="7" t="str">
        <f>IFERROR(__xludf.DUMMYFUNCTION("INDEX(SPLIT(SUBSTITUTE(A433, ""-"", ""::""),"",""), 1, 1)"),"6::83")</f>
        <v>6::83</v>
      </c>
      <c r="C433" s="8">
        <f>IFERROR(__xludf.DUMMYFUNCTION("INDEX(SPLIT(B433,""::""), 1, 1)"),6.0)</f>
        <v>6</v>
      </c>
      <c r="D433" s="8">
        <f>IFERROR(__xludf.DUMMYFUNCTION("INDEX(SPLIT(B433,""::""), 1, 2)"),83.0)</f>
        <v>83</v>
      </c>
      <c r="E433" s="9" t="str">
        <f>IFERROR(__xludf.DUMMYFUNCTION("INDEX(SPLIT(SUBSTITUTE(A433, ""-"", ""::""),"",""), 1, 2)"),"82::95")</f>
        <v>82::95</v>
      </c>
      <c r="F433" s="8">
        <f>IFERROR(__xludf.DUMMYFUNCTION("INDEX(SPLIT(E433,""::""), 1, 1)"),82.0)</f>
        <v>82</v>
      </c>
      <c r="G433" s="8">
        <f>IFERROR(__xludf.DUMMYFUNCTION("INDEX(SPLIT(E433,""::""), 1, 2)"),95.0)</f>
        <v>95</v>
      </c>
      <c r="H433" s="8" t="b">
        <f t="shared" si="1"/>
        <v>0</v>
      </c>
      <c r="I433" s="8" t="b">
        <f t="shared" si="2"/>
        <v>0</v>
      </c>
      <c r="J433" s="8" t="b">
        <f t="shared" si="3"/>
        <v>0</v>
      </c>
      <c r="L433" s="8" t="b">
        <f t="shared" si="4"/>
        <v>1</v>
      </c>
    </row>
    <row r="434">
      <c r="A434" s="6" t="s">
        <v>444</v>
      </c>
      <c r="B434" s="7" t="str">
        <f>IFERROR(__xludf.DUMMYFUNCTION("INDEX(SPLIT(SUBSTITUTE(A434, ""-"", ""::""),"",""), 1, 1)"),"11::89")</f>
        <v>11::89</v>
      </c>
      <c r="C434" s="8">
        <f>IFERROR(__xludf.DUMMYFUNCTION("INDEX(SPLIT(B434,""::""), 1, 1)"),11.0)</f>
        <v>11</v>
      </c>
      <c r="D434" s="8">
        <f>IFERROR(__xludf.DUMMYFUNCTION("INDEX(SPLIT(B434,""::""), 1, 2)"),89.0)</f>
        <v>89</v>
      </c>
      <c r="E434" s="9" t="str">
        <f>IFERROR(__xludf.DUMMYFUNCTION("INDEX(SPLIT(SUBSTITUTE(A434, ""-"", ""::""),"",""), 1, 2)"),"11::93")</f>
        <v>11::93</v>
      </c>
      <c r="F434" s="8">
        <f>IFERROR(__xludf.DUMMYFUNCTION("INDEX(SPLIT(E434,""::""), 1, 1)"),11.0)</f>
        <v>11</v>
      </c>
      <c r="G434" s="8">
        <f>IFERROR(__xludf.DUMMYFUNCTION("INDEX(SPLIT(E434,""::""), 1, 2)"),93.0)</f>
        <v>93</v>
      </c>
      <c r="H434" s="8" t="b">
        <f t="shared" si="1"/>
        <v>0</v>
      </c>
      <c r="I434" s="8" t="b">
        <f t="shared" si="2"/>
        <v>1</v>
      </c>
      <c r="J434" s="8" t="b">
        <f t="shared" si="3"/>
        <v>1</v>
      </c>
      <c r="L434" s="8" t="b">
        <f t="shared" si="4"/>
        <v>1</v>
      </c>
    </row>
    <row r="435">
      <c r="A435" s="6" t="s">
        <v>445</v>
      </c>
      <c r="B435" s="7" t="str">
        <f>IFERROR(__xludf.DUMMYFUNCTION("INDEX(SPLIT(SUBSTITUTE(A435, ""-"", ""::""),"",""), 1, 1)"),"30::62")</f>
        <v>30::62</v>
      </c>
      <c r="C435" s="8">
        <f>IFERROR(__xludf.DUMMYFUNCTION("INDEX(SPLIT(B435,""::""), 1, 1)"),30.0)</f>
        <v>30</v>
      </c>
      <c r="D435" s="8">
        <f>IFERROR(__xludf.DUMMYFUNCTION("INDEX(SPLIT(B435,""::""), 1, 2)"),62.0)</f>
        <v>62</v>
      </c>
      <c r="E435" s="9" t="str">
        <f>IFERROR(__xludf.DUMMYFUNCTION("INDEX(SPLIT(SUBSTITUTE(A435, ""-"", ""::""),"",""), 1, 2)"),"8::41")</f>
        <v>8::41</v>
      </c>
      <c r="F435" s="8">
        <f>IFERROR(__xludf.DUMMYFUNCTION("INDEX(SPLIT(E435,""::""), 1, 1)"),8.0)</f>
        <v>8</v>
      </c>
      <c r="G435" s="8">
        <f>IFERROR(__xludf.DUMMYFUNCTION("INDEX(SPLIT(E435,""::""), 1, 2)"),41.0)</f>
        <v>41</v>
      </c>
      <c r="H435" s="8" t="b">
        <f t="shared" si="1"/>
        <v>0</v>
      </c>
      <c r="I435" s="8" t="b">
        <f t="shared" si="2"/>
        <v>0</v>
      </c>
      <c r="J435" s="8" t="b">
        <f t="shared" si="3"/>
        <v>0</v>
      </c>
      <c r="L435" s="8" t="b">
        <f t="shared" si="4"/>
        <v>1</v>
      </c>
    </row>
    <row r="436">
      <c r="A436" s="6" t="s">
        <v>446</v>
      </c>
      <c r="B436" s="7" t="str">
        <f>IFERROR(__xludf.DUMMYFUNCTION("INDEX(SPLIT(SUBSTITUTE(A436, ""-"", ""::""),"",""), 1, 1)"),"32::82")</f>
        <v>32::82</v>
      </c>
      <c r="C436" s="8">
        <f>IFERROR(__xludf.DUMMYFUNCTION("INDEX(SPLIT(B436,""::""), 1, 1)"),32.0)</f>
        <v>32</v>
      </c>
      <c r="D436" s="8">
        <f>IFERROR(__xludf.DUMMYFUNCTION("INDEX(SPLIT(B436,""::""), 1, 2)"),82.0)</f>
        <v>82</v>
      </c>
      <c r="E436" s="9" t="str">
        <f>IFERROR(__xludf.DUMMYFUNCTION("INDEX(SPLIT(SUBSTITUTE(A436, ""-"", ""::""),"",""), 1, 2)"),"26::82")</f>
        <v>26::82</v>
      </c>
      <c r="F436" s="8">
        <f>IFERROR(__xludf.DUMMYFUNCTION("INDEX(SPLIT(E436,""::""), 1, 1)"),26.0)</f>
        <v>26</v>
      </c>
      <c r="G436" s="8">
        <f>IFERROR(__xludf.DUMMYFUNCTION("INDEX(SPLIT(E436,""::""), 1, 2)"),82.0)</f>
        <v>82</v>
      </c>
      <c r="H436" s="8" t="b">
        <f t="shared" si="1"/>
        <v>0</v>
      </c>
      <c r="I436" s="8" t="b">
        <f t="shared" si="2"/>
        <v>1</v>
      </c>
      <c r="J436" s="8" t="b">
        <f t="shared" si="3"/>
        <v>1</v>
      </c>
      <c r="L436" s="8" t="b">
        <f t="shared" si="4"/>
        <v>1</v>
      </c>
    </row>
    <row r="437">
      <c r="A437" s="6" t="s">
        <v>447</v>
      </c>
      <c r="B437" s="7" t="str">
        <f>IFERROR(__xludf.DUMMYFUNCTION("INDEX(SPLIT(SUBSTITUTE(A437, ""-"", ""::""),"",""), 1, 1)"),"8::87")</f>
        <v>8::87</v>
      </c>
      <c r="C437" s="8">
        <f>IFERROR(__xludf.DUMMYFUNCTION("INDEX(SPLIT(B437,""::""), 1, 1)"),8.0)</f>
        <v>8</v>
      </c>
      <c r="D437" s="8">
        <f>IFERROR(__xludf.DUMMYFUNCTION("INDEX(SPLIT(B437,""::""), 1, 2)"),87.0)</f>
        <v>87</v>
      </c>
      <c r="E437" s="9" t="str">
        <f>IFERROR(__xludf.DUMMYFUNCTION("INDEX(SPLIT(SUBSTITUTE(A437, ""-"", ""::""),"",""), 1, 2)"),"7::86")</f>
        <v>7::86</v>
      </c>
      <c r="F437" s="8">
        <f>IFERROR(__xludf.DUMMYFUNCTION("INDEX(SPLIT(E437,""::""), 1, 1)"),7.0)</f>
        <v>7</v>
      </c>
      <c r="G437" s="8">
        <f>IFERROR(__xludf.DUMMYFUNCTION("INDEX(SPLIT(E437,""::""), 1, 2)"),86.0)</f>
        <v>86</v>
      </c>
      <c r="H437" s="8" t="b">
        <f t="shared" si="1"/>
        <v>0</v>
      </c>
      <c r="I437" s="8" t="b">
        <f t="shared" si="2"/>
        <v>0</v>
      </c>
      <c r="J437" s="8" t="b">
        <f t="shared" si="3"/>
        <v>0</v>
      </c>
      <c r="L437" s="8" t="b">
        <f t="shared" si="4"/>
        <v>1</v>
      </c>
    </row>
    <row r="438">
      <c r="A438" s="6" t="s">
        <v>448</v>
      </c>
      <c r="B438" s="7" t="str">
        <f>IFERROR(__xludf.DUMMYFUNCTION("INDEX(SPLIT(SUBSTITUTE(A438, ""-"", ""::""),"",""), 1, 1)"),"33::34")</f>
        <v>33::34</v>
      </c>
      <c r="C438" s="8">
        <f>IFERROR(__xludf.DUMMYFUNCTION("INDEX(SPLIT(B438,""::""), 1, 1)"),33.0)</f>
        <v>33</v>
      </c>
      <c r="D438" s="8">
        <f>IFERROR(__xludf.DUMMYFUNCTION("INDEX(SPLIT(B438,""::""), 1, 2)"),34.0)</f>
        <v>34</v>
      </c>
      <c r="E438" s="9" t="str">
        <f>IFERROR(__xludf.DUMMYFUNCTION("INDEX(SPLIT(SUBSTITUTE(A438, ""-"", ""::""),"",""), 1, 2)"),"12::33")</f>
        <v>12::33</v>
      </c>
      <c r="F438" s="8">
        <f>IFERROR(__xludf.DUMMYFUNCTION("INDEX(SPLIT(E438,""::""), 1, 1)"),12.0)</f>
        <v>12</v>
      </c>
      <c r="G438" s="8">
        <f>IFERROR(__xludf.DUMMYFUNCTION("INDEX(SPLIT(E438,""::""), 1, 2)"),33.0)</f>
        <v>33</v>
      </c>
      <c r="H438" s="8" t="b">
        <f t="shared" si="1"/>
        <v>0</v>
      </c>
      <c r="I438" s="8" t="b">
        <f t="shared" si="2"/>
        <v>0</v>
      </c>
      <c r="J438" s="8" t="b">
        <f t="shared" si="3"/>
        <v>0</v>
      </c>
      <c r="L438" s="8" t="b">
        <f t="shared" si="4"/>
        <v>1</v>
      </c>
    </row>
    <row r="439">
      <c r="A439" s="6" t="s">
        <v>449</v>
      </c>
      <c r="B439" s="7" t="str">
        <f>IFERROR(__xludf.DUMMYFUNCTION("INDEX(SPLIT(SUBSTITUTE(A439, ""-"", ""::""),"",""), 1, 1)"),"35::93")</f>
        <v>35::93</v>
      </c>
      <c r="C439" s="8">
        <f>IFERROR(__xludf.DUMMYFUNCTION("INDEX(SPLIT(B439,""::""), 1, 1)"),35.0)</f>
        <v>35</v>
      </c>
      <c r="D439" s="8">
        <f>IFERROR(__xludf.DUMMYFUNCTION("INDEX(SPLIT(B439,""::""), 1, 2)"),93.0)</f>
        <v>93</v>
      </c>
      <c r="E439" s="9" t="str">
        <f>IFERROR(__xludf.DUMMYFUNCTION("INDEX(SPLIT(SUBSTITUTE(A439, ""-"", ""::""),"",""), 1, 2)"),"36::87")</f>
        <v>36::87</v>
      </c>
      <c r="F439" s="8">
        <f>IFERROR(__xludf.DUMMYFUNCTION("INDEX(SPLIT(E439,""::""), 1, 1)"),36.0)</f>
        <v>36</v>
      </c>
      <c r="G439" s="8">
        <f>IFERROR(__xludf.DUMMYFUNCTION("INDEX(SPLIT(E439,""::""), 1, 2)"),87.0)</f>
        <v>87</v>
      </c>
      <c r="H439" s="8" t="b">
        <f t="shared" si="1"/>
        <v>1</v>
      </c>
      <c r="I439" s="8" t="b">
        <f t="shared" si="2"/>
        <v>0</v>
      </c>
      <c r="J439" s="8" t="b">
        <f t="shared" si="3"/>
        <v>1</v>
      </c>
      <c r="L439" s="8" t="b">
        <f t="shared" si="4"/>
        <v>1</v>
      </c>
    </row>
    <row r="440">
      <c r="A440" s="6" t="s">
        <v>450</v>
      </c>
      <c r="B440" s="7" t="str">
        <f>IFERROR(__xludf.DUMMYFUNCTION("INDEX(SPLIT(SUBSTITUTE(A440, ""-"", ""::""),"",""), 1, 1)"),"46::47")</f>
        <v>46::47</v>
      </c>
      <c r="C440" s="8">
        <f>IFERROR(__xludf.DUMMYFUNCTION("INDEX(SPLIT(B440,""::""), 1, 1)"),46.0)</f>
        <v>46</v>
      </c>
      <c r="D440" s="8">
        <f>IFERROR(__xludf.DUMMYFUNCTION("INDEX(SPLIT(B440,""::""), 1, 2)"),47.0)</f>
        <v>47</v>
      </c>
      <c r="E440" s="9" t="str">
        <f>IFERROR(__xludf.DUMMYFUNCTION("INDEX(SPLIT(SUBSTITUTE(A440, ""-"", ""::""),"",""), 1, 2)"),"9::46")</f>
        <v>9::46</v>
      </c>
      <c r="F440" s="8">
        <f>IFERROR(__xludf.DUMMYFUNCTION("INDEX(SPLIT(E440,""::""), 1, 1)"),9.0)</f>
        <v>9</v>
      </c>
      <c r="G440" s="8">
        <f>IFERROR(__xludf.DUMMYFUNCTION("INDEX(SPLIT(E440,""::""), 1, 2)"),46.0)</f>
        <v>46</v>
      </c>
      <c r="H440" s="8" t="b">
        <f t="shared" si="1"/>
        <v>0</v>
      </c>
      <c r="I440" s="8" t="b">
        <f t="shared" si="2"/>
        <v>0</v>
      </c>
      <c r="J440" s="8" t="b">
        <f t="shared" si="3"/>
        <v>0</v>
      </c>
      <c r="L440" s="8" t="b">
        <f t="shared" si="4"/>
        <v>1</v>
      </c>
    </row>
    <row r="441">
      <c r="A441" s="6" t="s">
        <v>451</v>
      </c>
      <c r="B441" s="7" t="str">
        <f>IFERROR(__xludf.DUMMYFUNCTION("INDEX(SPLIT(SUBSTITUTE(A441, ""-"", ""::""),"",""), 1, 1)"),"3::87")</f>
        <v>3::87</v>
      </c>
      <c r="C441" s="8">
        <f>IFERROR(__xludf.DUMMYFUNCTION("INDEX(SPLIT(B441,""::""), 1, 1)"),3.0)</f>
        <v>3</v>
      </c>
      <c r="D441" s="8">
        <f>IFERROR(__xludf.DUMMYFUNCTION("INDEX(SPLIT(B441,""::""), 1, 2)"),87.0)</f>
        <v>87</v>
      </c>
      <c r="E441" s="9" t="str">
        <f>IFERROR(__xludf.DUMMYFUNCTION("INDEX(SPLIT(SUBSTITUTE(A441, ""-"", ""::""),"",""), 1, 2)"),"3::3")</f>
        <v>3::3</v>
      </c>
      <c r="F441" s="8">
        <f>IFERROR(__xludf.DUMMYFUNCTION("INDEX(SPLIT(E441,""::""), 1, 1)"),3.0)</f>
        <v>3</v>
      </c>
      <c r="G441" s="8">
        <f>IFERROR(__xludf.DUMMYFUNCTION("INDEX(SPLIT(E441,""::""), 1, 2)"),3.0)</f>
        <v>3</v>
      </c>
      <c r="H441" s="8" t="b">
        <f t="shared" si="1"/>
        <v>1</v>
      </c>
      <c r="I441" s="8" t="b">
        <f t="shared" si="2"/>
        <v>0</v>
      </c>
      <c r="J441" s="8" t="b">
        <f t="shared" si="3"/>
        <v>1</v>
      </c>
      <c r="L441" s="8" t="b">
        <f t="shared" si="4"/>
        <v>1</v>
      </c>
    </row>
    <row r="442">
      <c r="A442" s="6" t="s">
        <v>452</v>
      </c>
      <c r="B442" s="7" t="str">
        <f>IFERROR(__xludf.DUMMYFUNCTION("INDEX(SPLIT(SUBSTITUTE(A442, ""-"", ""::""),"",""), 1, 1)"),"83::94")</f>
        <v>83::94</v>
      </c>
      <c r="C442" s="8">
        <f>IFERROR(__xludf.DUMMYFUNCTION("INDEX(SPLIT(B442,""::""), 1, 1)"),83.0)</f>
        <v>83</v>
      </c>
      <c r="D442" s="8">
        <f>IFERROR(__xludf.DUMMYFUNCTION("INDEX(SPLIT(B442,""::""), 1, 2)"),94.0)</f>
        <v>94</v>
      </c>
      <c r="E442" s="9" t="str">
        <f>IFERROR(__xludf.DUMMYFUNCTION("INDEX(SPLIT(SUBSTITUTE(A442, ""-"", ""::""),"",""), 1, 2)"),"93::94")</f>
        <v>93::94</v>
      </c>
      <c r="F442" s="8">
        <f>IFERROR(__xludf.DUMMYFUNCTION("INDEX(SPLIT(E442,""::""), 1, 1)"),93.0)</f>
        <v>93</v>
      </c>
      <c r="G442" s="8">
        <f>IFERROR(__xludf.DUMMYFUNCTION("INDEX(SPLIT(E442,""::""), 1, 2)"),94.0)</f>
        <v>94</v>
      </c>
      <c r="H442" s="8" t="b">
        <f t="shared" si="1"/>
        <v>1</v>
      </c>
      <c r="I442" s="8" t="b">
        <f t="shared" si="2"/>
        <v>0</v>
      </c>
      <c r="J442" s="8" t="b">
        <f t="shared" si="3"/>
        <v>1</v>
      </c>
      <c r="L442" s="8" t="b">
        <f t="shared" si="4"/>
        <v>1</v>
      </c>
    </row>
    <row r="443">
      <c r="A443" s="6" t="s">
        <v>453</v>
      </c>
      <c r="B443" s="7" t="str">
        <f>IFERROR(__xludf.DUMMYFUNCTION("INDEX(SPLIT(SUBSTITUTE(A443, ""-"", ""::""),"",""), 1, 1)"),"5::98")</f>
        <v>5::98</v>
      </c>
      <c r="C443" s="8">
        <f>IFERROR(__xludf.DUMMYFUNCTION("INDEX(SPLIT(B443,""::""), 1, 1)"),5.0)</f>
        <v>5</v>
      </c>
      <c r="D443" s="8">
        <f>IFERROR(__xludf.DUMMYFUNCTION("INDEX(SPLIT(B443,""::""), 1, 2)"),98.0)</f>
        <v>98</v>
      </c>
      <c r="E443" s="9" t="str">
        <f>IFERROR(__xludf.DUMMYFUNCTION("INDEX(SPLIT(SUBSTITUTE(A443, ""-"", ""::""),"",""), 1, 2)"),"4::99")</f>
        <v>4::99</v>
      </c>
      <c r="F443" s="8">
        <f>IFERROR(__xludf.DUMMYFUNCTION("INDEX(SPLIT(E443,""::""), 1, 1)"),4.0)</f>
        <v>4</v>
      </c>
      <c r="G443" s="8">
        <f>IFERROR(__xludf.DUMMYFUNCTION("INDEX(SPLIT(E443,""::""), 1, 2)"),99.0)</f>
        <v>99</v>
      </c>
      <c r="H443" s="8" t="b">
        <f t="shared" si="1"/>
        <v>0</v>
      </c>
      <c r="I443" s="8" t="b">
        <f t="shared" si="2"/>
        <v>1</v>
      </c>
      <c r="J443" s="8" t="b">
        <f t="shared" si="3"/>
        <v>1</v>
      </c>
      <c r="L443" s="8" t="b">
        <f t="shared" si="4"/>
        <v>1</v>
      </c>
    </row>
    <row r="444">
      <c r="A444" s="6" t="s">
        <v>454</v>
      </c>
      <c r="B444" s="7" t="str">
        <f>IFERROR(__xludf.DUMMYFUNCTION("INDEX(SPLIT(SUBSTITUTE(A444, ""-"", ""::""),"",""), 1, 1)"),"48::50")</f>
        <v>48::50</v>
      </c>
      <c r="C444" s="8">
        <f>IFERROR(__xludf.DUMMYFUNCTION("INDEX(SPLIT(B444,""::""), 1, 1)"),48.0)</f>
        <v>48</v>
      </c>
      <c r="D444" s="8">
        <f>IFERROR(__xludf.DUMMYFUNCTION("INDEX(SPLIT(B444,""::""), 1, 2)"),50.0)</f>
        <v>50</v>
      </c>
      <c r="E444" s="9" t="str">
        <f>IFERROR(__xludf.DUMMYFUNCTION("INDEX(SPLIT(SUBSTITUTE(A444, ""-"", ""::""),"",""), 1, 2)"),"45::50")</f>
        <v>45::50</v>
      </c>
      <c r="F444" s="8">
        <f>IFERROR(__xludf.DUMMYFUNCTION("INDEX(SPLIT(E444,""::""), 1, 1)"),45.0)</f>
        <v>45</v>
      </c>
      <c r="G444" s="8">
        <f>IFERROR(__xludf.DUMMYFUNCTION("INDEX(SPLIT(E444,""::""), 1, 2)"),50.0)</f>
        <v>50</v>
      </c>
      <c r="H444" s="8" t="b">
        <f t="shared" si="1"/>
        <v>0</v>
      </c>
      <c r="I444" s="8" t="b">
        <f t="shared" si="2"/>
        <v>1</v>
      </c>
      <c r="J444" s="8" t="b">
        <f t="shared" si="3"/>
        <v>1</v>
      </c>
      <c r="L444" s="8" t="b">
        <f t="shared" si="4"/>
        <v>1</v>
      </c>
    </row>
    <row r="445">
      <c r="A445" s="6" t="s">
        <v>455</v>
      </c>
      <c r="B445" s="7" t="str">
        <f>IFERROR(__xludf.DUMMYFUNCTION("INDEX(SPLIT(SUBSTITUTE(A445, ""-"", ""::""),"",""), 1, 1)"),"35::50")</f>
        <v>35::50</v>
      </c>
      <c r="C445" s="8">
        <f>IFERROR(__xludf.DUMMYFUNCTION("INDEX(SPLIT(B445,""::""), 1, 1)"),35.0)</f>
        <v>35</v>
      </c>
      <c r="D445" s="8">
        <f>IFERROR(__xludf.DUMMYFUNCTION("INDEX(SPLIT(B445,""::""), 1, 2)"),50.0)</f>
        <v>50</v>
      </c>
      <c r="E445" s="9" t="str">
        <f>IFERROR(__xludf.DUMMYFUNCTION("INDEX(SPLIT(SUBSTITUTE(A445, ""-"", ""::""),"",""), 1, 2)"),"35::43")</f>
        <v>35::43</v>
      </c>
      <c r="F445" s="8">
        <f>IFERROR(__xludf.DUMMYFUNCTION("INDEX(SPLIT(E445,""::""), 1, 1)"),35.0)</f>
        <v>35</v>
      </c>
      <c r="G445" s="8">
        <f>IFERROR(__xludf.DUMMYFUNCTION("INDEX(SPLIT(E445,""::""), 1, 2)"),43.0)</f>
        <v>43</v>
      </c>
      <c r="H445" s="8" t="b">
        <f t="shared" si="1"/>
        <v>1</v>
      </c>
      <c r="I445" s="8" t="b">
        <f t="shared" si="2"/>
        <v>0</v>
      </c>
      <c r="J445" s="8" t="b">
        <f t="shared" si="3"/>
        <v>1</v>
      </c>
      <c r="L445" s="8" t="b">
        <f t="shared" si="4"/>
        <v>1</v>
      </c>
    </row>
    <row r="446">
      <c r="A446" s="6" t="s">
        <v>456</v>
      </c>
      <c r="B446" s="7" t="str">
        <f>IFERROR(__xludf.DUMMYFUNCTION("INDEX(SPLIT(SUBSTITUTE(A446, ""-"", ""::""),"",""), 1, 1)"),"14::43")</f>
        <v>14::43</v>
      </c>
      <c r="C446" s="8">
        <f>IFERROR(__xludf.DUMMYFUNCTION("INDEX(SPLIT(B446,""::""), 1, 1)"),14.0)</f>
        <v>14</v>
      </c>
      <c r="D446" s="8">
        <f>IFERROR(__xludf.DUMMYFUNCTION("INDEX(SPLIT(B446,""::""), 1, 2)"),43.0)</f>
        <v>43</v>
      </c>
      <c r="E446" s="9" t="str">
        <f>IFERROR(__xludf.DUMMYFUNCTION("INDEX(SPLIT(SUBSTITUTE(A446, ""-"", ""::""),"",""), 1, 2)"),"5::43")</f>
        <v>5::43</v>
      </c>
      <c r="F446" s="8">
        <f>IFERROR(__xludf.DUMMYFUNCTION("INDEX(SPLIT(E446,""::""), 1, 1)"),5.0)</f>
        <v>5</v>
      </c>
      <c r="G446" s="8">
        <f>IFERROR(__xludf.DUMMYFUNCTION("INDEX(SPLIT(E446,""::""), 1, 2)"),43.0)</f>
        <v>43</v>
      </c>
      <c r="H446" s="8" t="b">
        <f t="shared" si="1"/>
        <v>0</v>
      </c>
      <c r="I446" s="8" t="b">
        <f t="shared" si="2"/>
        <v>1</v>
      </c>
      <c r="J446" s="8" t="b">
        <f t="shared" si="3"/>
        <v>1</v>
      </c>
      <c r="L446" s="8" t="b">
        <f t="shared" si="4"/>
        <v>1</v>
      </c>
    </row>
    <row r="447">
      <c r="A447" s="6" t="s">
        <v>457</v>
      </c>
      <c r="B447" s="7" t="str">
        <f>IFERROR(__xludf.DUMMYFUNCTION("INDEX(SPLIT(SUBSTITUTE(A447, ""-"", ""::""),"",""), 1, 1)"),"48::97")</f>
        <v>48::97</v>
      </c>
      <c r="C447" s="8">
        <f>IFERROR(__xludf.DUMMYFUNCTION("INDEX(SPLIT(B447,""::""), 1, 1)"),48.0)</f>
        <v>48</v>
      </c>
      <c r="D447" s="8">
        <f>IFERROR(__xludf.DUMMYFUNCTION("INDEX(SPLIT(B447,""::""), 1, 2)"),97.0)</f>
        <v>97</v>
      </c>
      <c r="E447" s="9" t="str">
        <f>IFERROR(__xludf.DUMMYFUNCTION("INDEX(SPLIT(SUBSTITUTE(A447, ""-"", ""::""),"",""), 1, 2)"),"10::96")</f>
        <v>10::96</v>
      </c>
      <c r="F447" s="8">
        <f>IFERROR(__xludf.DUMMYFUNCTION("INDEX(SPLIT(E447,""::""), 1, 1)"),10.0)</f>
        <v>10</v>
      </c>
      <c r="G447" s="8">
        <f>IFERROR(__xludf.DUMMYFUNCTION("INDEX(SPLIT(E447,""::""), 1, 2)"),96.0)</f>
        <v>96</v>
      </c>
      <c r="H447" s="8" t="b">
        <f t="shared" si="1"/>
        <v>0</v>
      </c>
      <c r="I447" s="8" t="b">
        <f t="shared" si="2"/>
        <v>0</v>
      </c>
      <c r="J447" s="8" t="b">
        <f t="shared" si="3"/>
        <v>0</v>
      </c>
      <c r="L447" s="8" t="b">
        <f t="shared" si="4"/>
        <v>1</v>
      </c>
    </row>
    <row r="448">
      <c r="A448" s="6" t="s">
        <v>458</v>
      </c>
      <c r="B448" s="7" t="str">
        <f>IFERROR(__xludf.DUMMYFUNCTION("INDEX(SPLIT(SUBSTITUTE(A448, ""-"", ""::""),"",""), 1, 1)"),"9::78")</f>
        <v>9::78</v>
      </c>
      <c r="C448" s="8">
        <f>IFERROR(__xludf.DUMMYFUNCTION("INDEX(SPLIT(B448,""::""), 1, 1)"),9.0)</f>
        <v>9</v>
      </c>
      <c r="D448" s="8">
        <f>IFERROR(__xludf.DUMMYFUNCTION("INDEX(SPLIT(B448,""::""), 1, 2)"),78.0)</f>
        <v>78</v>
      </c>
      <c r="E448" s="9" t="str">
        <f>IFERROR(__xludf.DUMMYFUNCTION("INDEX(SPLIT(SUBSTITUTE(A448, ""-"", ""::""),"",""), 1, 2)"),"9::78")</f>
        <v>9::78</v>
      </c>
      <c r="F448" s="8">
        <f>IFERROR(__xludf.DUMMYFUNCTION("INDEX(SPLIT(E448,""::""), 1, 1)"),9.0)</f>
        <v>9</v>
      </c>
      <c r="G448" s="8">
        <f>IFERROR(__xludf.DUMMYFUNCTION("INDEX(SPLIT(E448,""::""), 1, 2)"),78.0)</f>
        <v>78</v>
      </c>
      <c r="H448" s="8" t="b">
        <f t="shared" si="1"/>
        <v>1</v>
      </c>
      <c r="I448" s="8" t="b">
        <f t="shared" si="2"/>
        <v>1</v>
      </c>
      <c r="J448" s="8" t="b">
        <f t="shared" si="3"/>
        <v>1</v>
      </c>
      <c r="L448" s="8" t="b">
        <f t="shared" si="4"/>
        <v>1</v>
      </c>
    </row>
    <row r="449">
      <c r="A449" s="6" t="s">
        <v>459</v>
      </c>
      <c r="B449" s="7" t="str">
        <f>IFERROR(__xludf.DUMMYFUNCTION("INDEX(SPLIT(SUBSTITUTE(A449, ""-"", ""::""),"",""), 1, 1)"),"59::61")</f>
        <v>59::61</v>
      </c>
      <c r="C449" s="8">
        <f>IFERROR(__xludf.DUMMYFUNCTION("INDEX(SPLIT(B449,""::""), 1, 1)"),59.0)</f>
        <v>59</v>
      </c>
      <c r="D449" s="8">
        <f>IFERROR(__xludf.DUMMYFUNCTION("INDEX(SPLIT(B449,""::""), 1, 2)"),61.0)</f>
        <v>61</v>
      </c>
      <c r="E449" s="9" t="str">
        <f>IFERROR(__xludf.DUMMYFUNCTION("INDEX(SPLIT(SUBSTITUTE(A449, ""-"", ""::""),"",""), 1, 2)"),"58::60")</f>
        <v>58::60</v>
      </c>
      <c r="F449" s="8">
        <f>IFERROR(__xludf.DUMMYFUNCTION("INDEX(SPLIT(E449,""::""), 1, 1)"),58.0)</f>
        <v>58</v>
      </c>
      <c r="G449" s="8">
        <f>IFERROR(__xludf.DUMMYFUNCTION("INDEX(SPLIT(E449,""::""), 1, 2)"),60.0)</f>
        <v>60</v>
      </c>
      <c r="H449" s="8" t="b">
        <f t="shared" si="1"/>
        <v>0</v>
      </c>
      <c r="I449" s="8" t="b">
        <f t="shared" si="2"/>
        <v>0</v>
      </c>
      <c r="J449" s="8" t="b">
        <f t="shared" si="3"/>
        <v>0</v>
      </c>
      <c r="L449" s="8" t="b">
        <f t="shared" si="4"/>
        <v>1</v>
      </c>
    </row>
    <row r="450">
      <c r="A450" s="6" t="s">
        <v>460</v>
      </c>
      <c r="B450" s="7" t="str">
        <f>IFERROR(__xludf.DUMMYFUNCTION("INDEX(SPLIT(SUBSTITUTE(A450, ""-"", ""::""),"",""), 1, 1)"),"7::73")</f>
        <v>7::73</v>
      </c>
      <c r="C450" s="8">
        <f>IFERROR(__xludf.DUMMYFUNCTION("INDEX(SPLIT(B450,""::""), 1, 1)"),7.0)</f>
        <v>7</v>
      </c>
      <c r="D450" s="8">
        <f>IFERROR(__xludf.DUMMYFUNCTION("INDEX(SPLIT(B450,""::""), 1, 2)"),73.0)</f>
        <v>73</v>
      </c>
      <c r="E450" s="9" t="str">
        <f>IFERROR(__xludf.DUMMYFUNCTION("INDEX(SPLIT(SUBSTITUTE(A450, ""-"", ""::""),"",""), 1, 2)"),"72::73")</f>
        <v>72::73</v>
      </c>
      <c r="F450" s="8">
        <f>IFERROR(__xludf.DUMMYFUNCTION("INDEX(SPLIT(E450,""::""), 1, 1)"),72.0)</f>
        <v>72</v>
      </c>
      <c r="G450" s="8">
        <f>IFERROR(__xludf.DUMMYFUNCTION("INDEX(SPLIT(E450,""::""), 1, 2)"),73.0)</f>
        <v>73</v>
      </c>
      <c r="H450" s="8" t="b">
        <f t="shared" si="1"/>
        <v>1</v>
      </c>
      <c r="I450" s="8" t="b">
        <f t="shared" si="2"/>
        <v>0</v>
      </c>
      <c r="J450" s="8" t="b">
        <f t="shared" si="3"/>
        <v>1</v>
      </c>
      <c r="L450" s="8" t="b">
        <f t="shared" si="4"/>
        <v>1</v>
      </c>
    </row>
    <row r="451">
      <c r="A451" s="6" t="s">
        <v>461</v>
      </c>
      <c r="B451" s="7" t="str">
        <f>IFERROR(__xludf.DUMMYFUNCTION("INDEX(SPLIT(SUBSTITUTE(A451, ""-"", ""::""),"",""), 1, 1)"),"4::97")</f>
        <v>4::97</v>
      </c>
      <c r="C451" s="8">
        <f>IFERROR(__xludf.DUMMYFUNCTION("INDEX(SPLIT(B451,""::""), 1, 1)"),4.0)</f>
        <v>4</v>
      </c>
      <c r="D451" s="8">
        <f>IFERROR(__xludf.DUMMYFUNCTION("INDEX(SPLIT(B451,""::""), 1, 2)"),97.0)</f>
        <v>97</v>
      </c>
      <c r="E451" s="9" t="str">
        <f>IFERROR(__xludf.DUMMYFUNCTION("INDEX(SPLIT(SUBSTITUTE(A451, ""-"", ""::""),"",""), 1, 2)"),"3::5")</f>
        <v>3::5</v>
      </c>
      <c r="F451" s="8">
        <f>IFERROR(__xludf.DUMMYFUNCTION("INDEX(SPLIT(E451,""::""), 1, 1)"),3.0)</f>
        <v>3</v>
      </c>
      <c r="G451" s="8">
        <f>IFERROR(__xludf.DUMMYFUNCTION("INDEX(SPLIT(E451,""::""), 1, 2)"),5.0)</f>
        <v>5</v>
      </c>
      <c r="H451" s="8" t="b">
        <f t="shared" si="1"/>
        <v>0</v>
      </c>
      <c r="I451" s="8" t="b">
        <f t="shared" si="2"/>
        <v>0</v>
      </c>
      <c r="J451" s="8" t="b">
        <f t="shared" si="3"/>
        <v>0</v>
      </c>
      <c r="L451" s="8" t="b">
        <f t="shared" si="4"/>
        <v>1</v>
      </c>
    </row>
    <row r="452">
      <c r="A452" s="6" t="s">
        <v>462</v>
      </c>
      <c r="B452" s="7" t="str">
        <f>IFERROR(__xludf.DUMMYFUNCTION("INDEX(SPLIT(SUBSTITUTE(A452, ""-"", ""::""),"",""), 1, 1)"),"11::49")</f>
        <v>11::49</v>
      </c>
      <c r="C452" s="8">
        <f>IFERROR(__xludf.DUMMYFUNCTION("INDEX(SPLIT(B452,""::""), 1, 1)"),11.0)</f>
        <v>11</v>
      </c>
      <c r="D452" s="8">
        <f>IFERROR(__xludf.DUMMYFUNCTION("INDEX(SPLIT(B452,""::""), 1, 2)"),49.0)</f>
        <v>49</v>
      </c>
      <c r="E452" s="9" t="str">
        <f>IFERROR(__xludf.DUMMYFUNCTION("INDEX(SPLIT(SUBSTITUTE(A452, ""-"", ""::""),"",""), 1, 2)"),"49::50")</f>
        <v>49::50</v>
      </c>
      <c r="F452" s="8">
        <f>IFERROR(__xludf.DUMMYFUNCTION("INDEX(SPLIT(E452,""::""), 1, 1)"),49.0)</f>
        <v>49</v>
      </c>
      <c r="G452" s="8">
        <f>IFERROR(__xludf.DUMMYFUNCTION("INDEX(SPLIT(E452,""::""), 1, 2)"),50.0)</f>
        <v>50</v>
      </c>
      <c r="H452" s="8" t="b">
        <f t="shared" si="1"/>
        <v>0</v>
      </c>
      <c r="I452" s="8" t="b">
        <f t="shared" si="2"/>
        <v>0</v>
      </c>
      <c r="J452" s="8" t="b">
        <f t="shared" si="3"/>
        <v>0</v>
      </c>
      <c r="L452" s="8" t="b">
        <f t="shared" si="4"/>
        <v>1</v>
      </c>
    </row>
    <row r="453">
      <c r="A453" s="6" t="s">
        <v>463</v>
      </c>
      <c r="B453" s="7" t="str">
        <f>IFERROR(__xludf.DUMMYFUNCTION("INDEX(SPLIT(SUBSTITUTE(A453, ""-"", ""::""),"",""), 1, 1)"),"42::99")</f>
        <v>42::99</v>
      </c>
      <c r="C453" s="8">
        <f>IFERROR(__xludf.DUMMYFUNCTION("INDEX(SPLIT(B453,""::""), 1, 1)"),42.0)</f>
        <v>42</v>
      </c>
      <c r="D453" s="8">
        <f>IFERROR(__xludf.DUMMYFUNCTION("INDEX(SPLIT(B453,""::""), 1, 2)"),99.0)</f>
        <v>99</v>
      </c>
      <c r="E453" s="9" t="str">
        <f>IFERROR(__xludf.DUMMYFUNCTION("INDEX(SPLIT(SUBSTITUTE(A453, ""-"", ""::""),"",""), 1, 2)"),"99::99")</f>
        <v>99::99</v>
      </c>
      <c r="F453" s="8">
        <f>IFERROR(__xludf.DUMMYFUNCTION("INDEX(SPLIT(E453,""::""), 1, 1)"),99.0)</f>
        <v>99</v>
      </c>
      <c r="G453" s="8">
        <f>IFERROR(__xludf.DUMMYFUNCTION("INDEX(SPLIT(E453,""::""), 1, 2)"),99.0)</f>
        <v>99</v>
      </c>
      <c r="H453" s="8" t="b">
        <f t="shared" si="1"/>
        <v>1</v>
      </c>
      <c r="I453" s="8" t="b">
        <f t="shared" si="2"/>
        <v>0</v>
      </c>
      <c r="J453" s="8" t="b">
        <f t="shared" si="3"/>
        <v>1</v>
      </c>
      <c r="L453" s="8" t="b">
        <f t="shared" si="4"/>
        <v>1</v>
      </c>
    </row>
    <row r="454">
      <c r="A454" s="6" t="s">
        <v>464</v>
      </c>
      <c r="B454" s="7" t="str">
        <f>IFERROR(__xludf.DUMMYFUNCTION("INDEX(SPLIT(SUBSTITUTE(A454, ""-"", ""::""),"",""), 1, 1)"),"8::73")</f>
        <v>8::73</v>
      </c>
      <c r="C454" s="8">
        <f>IFERROR(__xludf.DUMMYFUNCTION("INDEX(SPLIT(B454,""::""), 1, 1)"),8.0)</f>
        <v>8</v>
      </c>
      <c r="D454" s="8">
        <f>IFERROR(__xludf.DUMMYFUNCTION("INDEX(SPLIT(B454,""::""), 1, 2)"),73.0)</f>
        <v>73</v>
      </c>
      <c r="E454" s="9" t="str">
        <f>IFERROR(__xludf.DUMMYFUNCTION("INDEX(SPLIT(SUBSTITUTE(A454, ""-"", ""::""),"",""), 1, 2)"),"7::63")</f>
        <v>7::63</v>
      </c>
      <c r="F454" s="8">
        <f>IFERROR(__xludf.DUMMYFUNCTION("INDEX(SPLIT(E454,""::""), 1, 1)"),7.0)</f>
        <v>7</v>
      </c>
      <c r="G454" s="8">
        <f>IFERROR(__xludf.DUMMYFUNCTION("INDEX(SPLIT(E454,""::""), 1, 2)"),63.0)</f>
        <v>63</v>
      </c>
      <c r="H454" s="8" t="b">
        <f t="shared" si="1"/>
        <v>0</v>
      </c>
      <c r="I454" s="8" t="b">
        <f t="shared" si="2"/>
        <v>0</v>
      </c>
      <c r="J454" s="8" t="b">
        <f t="shared" si="3"/>
        <v>0</v>
      </c>
      <c r="L454" s="8" t="b">
        <f t="shared" si="4"/>
        <v>1</v>
      </c>
    </row>
    <row r="455">
      <c r="A455" s="6" t="s">
        <v>465</v>
      </c>
      <c r="B455" s="7" t="str">
        <f>IFERROR(__xludf.DUMMYFUNCTION("INDEX(SPLIT(SUBSTITUTE(A455, ""-"", ""::""),"",""), 1, 1)"),"4::82")</f>
        <v>4::82</v>
      </c>
      <c r="C455" s="8">
        <f>IFERROR(__xludf.DUMMYFUNCTION("INDEX(SPLIT(B455,""::""), 1, 1)"),4.0)</f>
        <v>4</v>
      </c>
      <c r="D455" s="8">
        <f>IFERROR(__xludf.DUMMYFUNCTION("INDEX(SPLIT(B455,""::""), 1, 2)"),82.0)</f>
        <v>82</v>
      </c>
      <c r="E455" s="9" t="str">
        <f>IFERROR(__xludf.DUMMYFUNCTION("INDEX(SPLIT(SUBSTITUTE(A455, ""-"", ""::""),"",""), 1, 2)"),"34::87")</f>
        <v>34::87</v>
      </c>
      <c r="F455" s="8">
        <f>IFERROR(__xludf.DUMMYFUNCTION("INDEX(SPLIT(E455,""::""), 1, 1)"),34.0)</f>
        <v>34</v>
      </c>
      <c r="G455" s="8">
        <f>IFERROR(__xludf.DUMMYFUNCTION("INDEX(SPLIT(E455,""::""), 1, 2)"),87.0)</f>
        <v>87</v>
      </c>
      <c r="H455" s="8" t="b">
        <f t="shared" si="1"/>
        <v>0</v>
      </c>
      <c r="I455" s="8" t="b">
        <f t="shared" si="2"/>
        <v>0</v>
      </c>
      <c r="J455" s="8" t="b">
        <f t="shared" si="3"/>
        <v>0</v>
      </c>
      <c r="L455" s="8" t="b">
        <f t="shared" si="4"/>
        <v>1</v>
      </c>
    </row>
    <row r="456">
      <c r="A456" s="6" t="s">
        <v>466</v>
      </c>
      <c r="B456" s="7" t="str">
        <f>IFERROR(__xludf.DUMMYFUNCTION("INDEX(SPLIT(SUBSTITUTE(A456, ""-"", ""::""),"",""), 1, 1)"),"14::76")</f>
        <v>14::76</v>
      </c>
      <c r="C456" s="8">
        <f>IFERROR(__xludf.DUMMYFUNCTION("INDEX(SPLIT(B456,""::""), 1, 1)"),14.0)</f>
        <v>14</v>
      </c>
      <c r="D456" s="8">
        <f>IFERROR(__xludf.DUMMYFUNCTION("INDEX(SPLIT(B456,""::""), 1, 2)"),76.0)</f>
        <v>76</v>
      </c>
      <c r="E456" s="9" t="str">
        <f>IFERROR(__xludf.DUMMYFUNCTION("INDEX(SPLIT(SUBSTITUTE(A456, ""-"", ""::""),"",""), 1, 2)"),"13::40")</f>
        <v>13::40</v>
      </c>
      <c r="F456" s="8">
        <f>IFERROR(__xludf.DUMMYFUNCTION("INDEX(SPLIT(E456,""::""), 1, 1)"),13.0)</f>
        <v>13</v>
      </c>
      <c r="G456" s="8">
        <f>IFERROR(__xludf.DUMMYFUNCTION("INDEX(SPLIT(E456,""::""), 1, 2)"),40.0)</f>
        <v>40</v>
      </c>
      <c r="H456" s="8" t="b">
        <f t="shared" si="1"/>
        <v>0</v>
      </c>
      <c r="I456" s="8" t="b">
        <f t="shared" si="2"/>
        <v>0</v>
      </c>
      <c r="J456" s="8" t="b">
        <f t="shared" si="3"/>
        <v>0</v>
      </c>
      <c r="L456" s="8" t="b">
        <f t="shared" si="4"/>
        <v>1</v>
      </c>
    </row>
    <row r="457">
      <c r="A457" s="6" t="s">
        <v>467</v>
      </c>
      <c r="B457" s="7" t="str">
        <f>IFERROR(__xludf.DUMMYFUNCTION("INDEX(SPLIT(SUBSTITUTE(A457, ""-"", ""::""),"",""), 1, 1)"),"26::95")</f>
        <v>26::95</v>
      </c>
      <c r="C457" s="8">
        <f>IFERROR(__xludf.DUMMYFUNCTION("INDEX(SPLIT(B457,""::""), 1, 1)"),26.0)</f>
        <v>26</v>
      </c>
      <c r="D457" s="8">
        <f>IFERROR(__xludf.DUMMYFUNCTION("INDEX(SPLIT(B457,""::""), 1, 2)"),95.0)</f>
        <v>95</v>
      </c>
      <c r="E457" s="9" t="str">
        <f>IFERROR(__xludf.DUMMYFUNCTION("INDEX(SPLIT(SUBSTITUTE(A457, ""-"", ""::""),"",""), 1, 2)"),"25::98")</f>
        <v>25::98</v>
      </c>
      <c r="F457" s="8">
        <f>IFERROR(__xludf.DUMMYFUNCTION("INDEX(SPLIT(E457,""::""), 1, 1)"),25.0)</f>
        <v>25</v>
      </c>
      <c r="G457" s="8">
        <f>IFERROR(__xludf.DUMMYFUNCTION("INDEX(SPLIT(E457,""::""), 1, 2)"),98.0)</f>
        <v>98</v>
      </c>
      <c r="H457" s="8" t="b">
        <f t="shared" si="1"/>
        <v>0</v>
      </c>
      <c r="I457" s="8" t="b">
        <f t="shared" si="2"/>
        <v>1</v>
      </c>
      <c r="J457" s="8" t="b">
        <f t="shared" si="3"/>
        <v>1</v>
      </c>
      <c r="L457" s="8" t="b">
        <f t="shared" si="4"/>
        <v>1</v>
      </c>
    </row>
    <row r="458">
      <c r="A458" s="6" t="s">
        <v>468</v>
      </c>
      <c r="B458" s="7" t="str">
        <f>IFERROR(__xludf.DUMMYFUNCTION("INDEX(SPLIT(SUBSTITUTE(A458, ""-"", ""::""),"",""), 1, 1)"),"5::62")</f>
        <v>5::62</v>
      </c>
      <c r="C458" s="8">
        <f>IFERROR(__xludf.DUMMYFUNCTION("INDEX(SPLIT(B458,""::""), 1, 1)"),5.0)</f>
        <v>5</v>
      </c>
      <c r="D458" s="8">
        <f>IFERROR(__xludf.DUMMYFUNCTION("INDEX(SPLIT(B458,""::""), 1, 2)"),62.0)</f>
        <v>62</v>
      </c>
      <c r="E458" s="9" t="str">
        <f>IFERROR(__xludf.DUMMYFUNCTION("INDEX(SPLIT(SUBSTITUTE(A458, ""-"", ""::""),"",""), 1, 2)"),"61::62")</f>
        <v>61::62</v>
      </c>
      <c r="F458" s="8">
        <f>IFERROR(__xludf.DUMMYFUNCTION("INDEX(SPLIT(E458,""::""), 1, 1)"),61.0)</f>
        <v>61</v>
      </c>
      <c r="G458" s="8">
        <f>IFERROR(__xludf.DUMMYFUNCTION("INDEX(SPLIT(E458,""::""), 1, 2)"),62.0)</f>
        <v>62</v>
      </c>
      <c r="H458" s="8" t="b">
        <f t="shared" si="1"/>
        <v>1</v>
      </c>
      <c r="I458" s="8" t="b">
        <f t="shared" si="2"/>
        <v>0</v>
      </c>
      <c r="J458" s="8" t="b">
        <f t="shared" si="3"/>
        <v>1</v>
      </c>
      <c r="L458" s="8" t="b">
        <f t="shared" si="4"/>
        <v>1</v>
      </c>
    </row>
    <row r="459">
      <c r="A459" s="6" t="s">
        <v>469</v>
      </c>
      <c r="B459" s="7" t="str">
        <f>IFERROR(__xludf.DUMMYFUNCTION("INDEX(SPLIT(SUBSTITUTE(A459, ""-"", ""::""),"",""), 1, 1)"),"28::45")</f>
        <v>28::45</v>
      </c>
      <c r="C459" s="8">
        <f>IFERROR(__xludf.DUMMYFUNCTION("INDEX(SPLIT(B459,""::""), 1, 1)"),28.0)</f>
        <v>28</v>
      </c>
      <c r="D459" s="8">
        <f>IFERROR(__xludf.DUMMYFUNCTION("INDEX(SPLIT(B459,""::""), 1, 2)"),45.0)</f>
        <v>45</v>
      </c>
      <c r="E459" s="9" t="str">
        <f>IFERROR(__xludf.DUMMYFUNCTION("INDEX(SPLIT(SUBSTITUTE(A459, ""-"", ""::""),"",""), 1, 2)"),"22::45")</f>
        <v>22::45</v>
      </c>
      <c r="F459" s="8">
        <f>IFERROR(__xludf.DUMMYFUNCTION("INDEX(SPLIT(E459,""::""), 1, 1)"),22.0)</f>
        <v>22</v>
      </c>
      <c r="G459" s="8">
        <f>IFERROR(__xludf.DUMMYFUNCTION("INDEX(SPLIT(E459,""::""), 1, 2)"),45.0)</f>
        <v>45</v>
      </c>
      <c r="H459" s="8" t="b">
        <f t="shared" si="1"/>
        <v>0</v>
      </c>
      <c r="I459" s="8" t="b">
        <f t="shared" si="2"/>
        <v>1</v>
      </c>
      <c r="J459" s="8" t="b">
        <f t="shared" si="3"/>
        <v>1</v>
      </c>
      <c r="L459" s="8" t="b">
        <f t="shared" si="4"/>
        <v>1</v>
      </c>
    </row>
    <row r="460">
      <c r="A460" s="6" t="s">
        <v>470</v>
      </c>
      <c r="B460" s="7" t="str">
        <f>IFERROR(__xludf.DUMMYFUNCTION("INDEX(SPLIT(SUBSTITUTE(A460, ""-"", ""::""),"",""), 1, 1)"),"29::41")</f>
        <v>29::41</v>
      </c>
      <c r="C460" s="8">
        <f>IFERROR(__xludf.DUMMYFUNCTION("INDEX(SPLIT(B460,""::""), 1, 1)"),29.0)</f>
        <v>29</v>
      </c>
      <c r="D460" s="8">
        <f>IFERROR(__xludf.DUMMYFUNCTION("INDEX(SPLIT(B460,""::""), 1, 2)"),41.0)</f>
        <v>41</v>
      </c>
      <c r="E460" s="9" t="str">
        <f>IFERROR(__xludf.DUMMYFUNCTION("INDEX(SPLIT(SUBSTITUTE(A460, ""-"", ""::""),"",""), 1, 2)"),"36::42")</f>
        <v>36::42</v>
      </c>
      <c r="F460" s="8">
        <f>IFERROR(__xludf.DUMMYFUNCTION("INDEX(SPLIT(E460,""::""), 1, 1)"),36.0)</f>
        <v>36</v>
      </c>
      <c r="G460" s="8">
        <f>IFERROR(__xludf.DUMMYFUNCTION("INDEX(SPLIT(E460,""::""), 1, 2)"),42.0)</f>
        <v>42</v>
      </c>
      <c r="H460" s="8" t="b">
        <f t="shared" si="1"/>
        <v>0</v>
      </c>
      <c r="I460" s="8" t="b">
        <f t="shared" si="2"/>
        <v>0</v>
      </c>
      <c r="J460" s="8" t="b">
        <f t="shared" si="3"/>
        <v>0</v>
      </c>
      <c r="L460" s="8" t="b">
        <f t="shared" si="4"/>
        <v>1</v>
      </c>
    </row>
    <row r="461">
      <c r="A461" s="6" t="s">
        <v>471</v>
      </c>
      <c r="B461" s="7" t="str">
        <f>IFERROR(__xludf.DUMMYFUNCTION("INDEX(SPLIT(SUBSTITUTE(A461, ""-"", ""::""),"",""), 1, 1)"),"85::98")</f>
        <v>85::98</v>
      </c>
      <c r="C461" s="8">
        <f>IFERROR(__xludf.DUMMYFUNCTION("INDEX(SPLIT(B461,""::""), 1, 1)"),85.0)</f>
        <v>85</v>
      </c>
      <c r="D461" s="8">
        <f>IFERROR(__xludf.DUMMYFUNCTION("INDEX(SPLIT(B461,""::""), 1, 2)"),98.0)</f>
        <v>98</v>
      </c>
      <c r="E461" s="9" t="str">
        <f>IFERROR(__xludf.DUMMYFUNCTION("INDEX(SPLIT(SUBSTITUTE(A461, ""-"", ""::""),"",""), 1, 2)"),"61::86")</f>
        <v>61::86</v>
      </c>
      <c r="F461" s="8">
        <f>IFERROR(__xludf.DUMMYFUNCTION("INDEX(SPLIT(E461,""::""), 1, 1)"),61.0)</f>
        <v>61</v>
      </c>
      <c r="G461" s="8">
        <f>IFERROR(__xludf.DUMMYFUNCTION("INDEX(SPLIT(E461,""::""), 1, 2)"),86.0)</f>
        <v>86</v>
      </c>
      <c r="H461" s="8" t="b">
        <f t="shared" si="1"/>
        <v>0</v>
      </c>
      <c r="I461" s="8" t="b">
        <f t="shared" si="2"/>
        <v>0</v>
      </c>
      <c r="J461" s="8" t="b">
        <f t="shared" si="3"/>
        <v>0</v>
      </c>
      <c r="L461" s="8" t="b">
        <f t="shared" si="4"/>
        <v>1</v>
      </c>
    </row>
    <row r="462">
      <c r="A462" s="6" t="s">
        <v>472</v>
      </c>
      <c r="B462" s="7" t="str">
        <f>IFERROR(__xludf.DUMMYFUNCTION("INDEX(SPLIT(SUBSTITUTE(A462, ""-"", ""::""),"",""), 1, 1)"),"12::97")</f>
        <v>12::97</v>
      </c>
      <c r="C462" s="8">
        <f>IFERROR(__xludf.DUMMYFUNCTION("INDEX(SPLIT(B462,""::""), 1, 1)"),12.0)</f>
        <v>12</v>
      </c>
      <c r="D462" s="8">
        <f>IFERROR(__xludf.DUMMYFUNCTION("INDEX(SPLIT(B462,""::""), 1, 2)"),97.0)</f>
        <v>97</v>
      </c>
      <c r="E462" s="9" t="str">
        <f>IFERROR(__xludf.DUMMYFUNCTION("INDEX(SPLIT(SUBSTITUTE(A462, ""-"", ""::""),"",""), 1, 2)"),"11::97")</f>
        <v>11::97</v>
      </c>
      <c r="F462" s="8">
        <f>IFERROR(__xludf.DUMMYFUNCTION("INDEX(SPLIT(E462,""::""), 1, 1)"),11.0)</f>
        <v>11</v>
      </c>
      <c r="G462" s="8">
        <f>IFERROR(__xludf.DUMMYFUNCTION("INDEX(SPLIT(E462,""::""), 1, 2)"),97.0)</f>
        <v>97</v>
      </c>
      <c r="H462" s="8" t="b">
        <f t="shared" si="1"/>
        <v>0</v>
      </c>
      <c r="I462" s="8" t="b">
        <f t="shared" si="2"/>
        <v>1</v>
      </c>
      <c r="J462" s="8" t="b">
        <f t="shared" si="3"/>
        <v>1</v>
      </c>
      <c r="L462" s="8" t="b">
        <f t="shared" si="4"/>
        <v>1</v>
      </c>
    </row>
    <row r="463">
      <c r="A463" s="6" t="s">
        <v>473</v>
      </c>
      <c r="B463" s="7" t="str">
        <f>IFERROR(__xludf.DUMMYFUNCTION("INDEX(SPLIT(SUBSTITUTE(A463, ""-"", ""::""),"",""), 1, 1)"),"6::78")</f>
        <v>6::78</v>
      </c>
      <c r="C463" s="8">
        <f>IFERROR(__xludf.DUMMYFUNCTION("INDEX(SPLIT(B463,""::""), 1, 1)"),6.0)</f>
        <v>6</v>
      </c>
      <c r="D463" s="8">
        <f>IFERROR(__xludf.DUMMYFUNCTION("INDEX(SPLIT(B463,""::""), 1, 2)"),78.0)</f>
        <v>78</v>
      </c>
      <c r="E463" s="9" t="str">
        <f>IFERROR(__xludf.DUMMYFUNCTION("INDEX(SPLIT(SUBSTITUTE(A463, ""-"", ""::""),"",""), 1, 2)"),"5::60")</f>
        <v>5::60</v>
      </c>
      <c r="F463" s="8">
        <f>IFERROR(__xludf.DUMMYFUNCTION("INDEX(SPLIT(E463,""::""), 1, 1)"),5.0)</f>
        <v>5</v>
      </c>
      <c r="G463" s="8">
        <f>IFERROR(__xludf.DUMMYFUNCTION("INDEX(SPLIT(E463,""::""), 1, 2)"),60.0)</f>
        <v>60</v>
      </c>
      <c r="H463" s="8" t="b">
        <f t="shared" si="1"/>
        <v>0</v>
      </c>
      <c r="I463" s="8" t="b">
        <f t="shared" si="2"/>
        <v>0</v>
      </c>
      <c r="J463" s="8" t="b">
        <f t="shared" si="3"/>
        <v>0</v>
      </c>
      <c r="L463" s="8" t="b">
        <f t="shared" si="4"/>
        <v>1</v>
      </c>
    </row>
    <row r="464">
      <c r="A464" s="6" t="s">
        <v>474</v>
      </c>
      <c r="B464" s="7" t="str">
        <f>IFERROR(__xludf.DUMMYFUNCTION("INDEX(SPLIT(SUBSTITUTE(A464, ""-"", ""::""),"",""), 1, 1)"),"61::67")</f>
        <v>61::67</v>
      </c>
      <c r="C464" s="8">
        <f>IFERROR(__xludf.DUMMYFUNCTION("INDEX(SPLIT(B464,""::""), 1, 1)"),61.0)</f>
        <v>61</v>
      </c>
      <c r="D464" s="8">
        <f>IFERROR(__xludf.DUMMYFUNCTION("INDEX(SPLIT(B464,""::""), 1, 2)"),67.0)</f>
        <v>67</v>
      </c>
      <c r="E464" s="9" t="str">
        <f>IFERROR(__xludf.DUMMYFUNCTION("INDEX(SPLIT(SUBSTITUTE(A464, ""-"", ""::""),"",""), 1, 2)"),"39::62")</f>
        <v>39::62</v>
      </c>
      <c r="F464" s="8">
        <f>IFERROR(__xludf.DUMMYFUNCTION("INDEX(SPLIT(E464,""::""), 1, 1)"),39.0)</f>
        <v>39</v>
      </c>
      <c r="G464" s="8">
        <f>IFERROR(__xludf.DUMMYFUNCTION("INDEX(SPLIT(E464,""::""), 1, 2)"),62.0)</f>
        <v>62</v>
      </c>
      <c r="H464" s="8" t="b">
        <f t="shared" si="1"/>
        <v>0</v>
      </c>
      <c r="I464" s="8" t="b">
        <f t="shared" si="2"/>
        <v>0</v>
      </c>
      <c r="J464" s="8" t="b">
        <f t="shared" si="3"/>
        <v>0</v>
      </c>
      <c r="L464" s="8" t="b">
        <f t="shared" si="4"/>
        <v>1</v>
      </c>
    </row>
    <row r="465">
      <c r="A465" s="6" t="s">
        <v>475</v>
      </c>
      <c r="B465" s="7" t="str">
        <f>IFERROR(__xludf.DUMMYFUNCTION("INDEX(SPLIT(SUBSTITUTE(A465, ""-"", ""::""),"",""), 1, 1)"),"58::77")</f>
        <v>58::77</v>
      </c>
      <c r="C465" s="8">
        <f>IFERROR(__xludf.DUMMYFUNCTION("INDEX(SPLIT(B465,""::""), 1, 1)"),58.0)</f>
        <v>58</v>
      </c>
      <c r="D465" s="8">
        <f>IFERROR(__xludf.DUMMYFUNCTION("INDEX(SPLIT(B465,""::""), 1, 2)"),77.0)</f>
        <v>77</v>
      </c>
      <c r="E465" s="9" t="str">
        <f>IFERROR(__xludf.DUMMYFUNCTION("INDEX(SPLIT(SUBSTITUTE(A465, ""-"", ""::""),"",""), 1, 2)"),"58::73")</f>
        <v>58::73</v>
      </c>
      <c r="F465" s="8">
        <f>IFERROR(__xludf.DUMMYFUNCTION("INDEX(SPLIT(E465,""::""), 1, 1)"),58.0)</f>
        <v>58</v>
      </c>
      <c r="G465" s="8">
        <f>IFERROR(__xludf.DUMMYFUNCTION("INDEX(SPLIT(E465,""::""), 1, 2)"),73.0)</f>
        <v>73</v>
      </c>
      <c r="H465" s="8" t="b">
        <f t="shared" si="1"/>
        <v>1</v>
      </c>
      <c r="I465" s="8" t="b">
        <f t="shared" si="2"/>
        <v>0</v>
      </c>
      <c r="J465" s="8" t="b">
        <f t="shared" si="3"/>
        <v>1</v>
      </c>
      <c r="L465" s="8" t="b">
        <f t="shared" si="4"/>
        <v>1</v>
      </c>
    </row>
    <row r="466">
      <c r="A466" s="6" t="s">
        <v>476</v>
      </c>
      <c r="B466" s="7" t="str">
        <f>IFERROR(__xludf.DUMMYFUNCTION("INDEX(SPLIT(SUBSTITUTE(A466, ""-"", ""::""),"",""), 1, 1)"),"92::98")</f>
        <v>92::98</v>
      </c>
      <c r="C466" s="8">
        <f>IFERROR(__xludf.DUMMYFUNCTION("INDEX(SPLIT(B466,""::""), 1, 1)"),92.0)</f>
        <v>92</v>
      </c>
      <c r="D466" s="8">
        <f>IFERROR(__xludf.DUMMYFUNCTION("INDEX(SPLIT(B466,""::""), 1, 2)"),98.0)</f>
        <v>98</v>
      </c>
      <c r="E466" s="9" t="str">
        <f>IFERROR(__xludf.DUMMYFUNCTION("INDEX(SPLIT(SUBSTITUTE(A466, ""-"", ""::""),"",""), 1, 2)"),"5::96")</f>
        <v>5::96</v>
      </c>
      <c r="F466" s="8">
        <f>IFERROR(__xludf.DUMMYFUNCTION("INDEX(SPLIT(E466,""::""), 1, 1)"),5.0)</f>
        <v>5</v>
      </c>
      <c r="G466" s="8">
        <f>IFERROR(__xludf.DUMMYFUNCTION("INDEX(SPLIT(E466,""::""), 1, 2)"),96.0)</f>
        <v>96</v>
      </c>
      <c r="H466" s="8" t="b">
        <f t="shared" si="1"/>
        <v>0</v>
      </c>
      <c r="I466" s="8" t="b">
        <f t="shared" si="2"/>
        <v>0</v>
      </c>
      <c r="J466" s="8" t="b">
        <f t="shared" si="3"/>
        <v>0</v>
      </c>
      <c r="L466" s="8" t="b">
        <f t="shared" si="4"/>
        <v>1</v>
      </c>
    </row>
    <row r="467">
      <c r="A467" s="6" t="s">
        <v>477</v>
      </c>
      <c r="B467" s="7" t="str">
        <f>IFERROR(__xludf.DUMMYFUNCTION("INDEX(SPLIT(SUBSTITUTE(A467, ""-"", ""::""),"",""), 1, 1)"),"41::98")</f>
        <v>41::98</v>
      </c>
      <c r="C467" s="8">
        <f>IFERROR(__xludf.DUMMYFUNCTION("INDEX(SPLIT(B467,""::""), 1, 1)"),41.0)</f>
        <v>41</v>
      </c>
      <c r="D467" s="8">
        <f>IFERROR(__xludf.DUMMYFUNCTION("INDEX(SPLIT(B467,""::""), 1, 2)"),98.0)</f>
        <v>98</v>
      </c>
      <c r="E467" s="9" t="str">
        <f>IFERROR(__xludf.DUMMYFUNCTION("INDEX(SPLIT(SUBSTITUTE(A467, ""-"", ""::""),"",""), 1, 2)"),"39::41")</f>
        <v>39::41</v>
      </c>
      <c r="F467" s="8">
        <f>IFERROR(__xludf.DUMMYFUNCTION("INDEX(SPLIT(E467,""::""), 1, 1)"),39.0)</f>
        <v>39</v>
      </c>
      <c r="G467" s="8">
        <f>IFERROR(__xludf.DUMMYFUNCTION("INDEX(SPLIT(E467,""::""), 1, 2)"),41.0)</f>
        <v>41</v>
      </c>
      <c r="H467" s="8" t="b">
        <f t="shared" si="1"/>
        <v>0</v>
      </c>
      <c r="I467" s="8" t="b">
        <f t="shared" si="2"/>
        <v>0</v>
      </c>
      <c r="J467" s="8" t="b">
        <f t="shared" si="3"/>
        <v>0</v>
      </c>
      <c r="L467" s="8" t="b">
        <f t="shared" si="4"/>
        <v>1</v>
      </c>
    </row>
    <row r="468">
      <c r="A468" s="6" t="s">
        <v>478</v>
      </c>
      <c r="B468" s="7" t="str">
        <f>IFERROR(__xludf.DUMMYFUNCTION("INDEX(SPLIT(SUBSTITUTE(A468, ""-"", ""::""),"",""), 1, 1)"),"2::77")</f>
        <v>2::77</v>
      </c>
      <c r="C468" s="8">
        <f>IFERROR(__xludf.DUMMYFUNCTION("INDEX(SPLIT(B468,""::""), 1, 1)"),2.0)</f>
        <v>2</v>
      </c>
      <c r="D468" s="8">
        <f>IFERROR(__xludf.DUMMYFUNCTION("INDEX(SPLIT(B468,""::""), 1, 2)"),77.0)</f>
        <v>77</v>
      </c>
      <c r="E468" s="9" t="str">
        <f>IFERROR(__xludf.DUMMYFUNCTION("INDEX(SPLIT(SUBSTITUTE(A468, ""-"", ""::""),"",""), 1, 2)"),"25::78")</f>
        <v>25::78</v>
      </c>
      <c r="F468" s="8">
        <f>IFERROR(__xludf.DUMMYFUNCTION("INDEX(SPLIT(E468,""::""), 1, 1)"),25.0)</f>
        <v>25</v>
      </c>
      <c r="G468" s="8">
        <f>IFERROR(__xludf.DUMMYFUNCTION("INDEX(SPLIT(E468,""::""), 1, 2)"),78.0)</f>
        <v>78</v>
      </c>
      <c r="H468" s="8" t="b">
        <f t="shared" si="1"/>
        <v>0</v>
      </c>
      <c r="I468" s="8" t="b">
        <f t="shared" si="2"/>
        <v>0</v>
      </c>
      <c r="J468" s="8" t="b">
        <f t="shared" si="3"/>
        <v>0</v>
      </c>
      <c r="L468" s="8" t="b">
        <f t="shared" si="4"/>
        <v>1</v>
      </c>
    </row>
    <row r="469">
      <c r="A469" s="6" t="s">
        <v>479</v>
      </c>
      <c r="B469" s="7" t="str">
        <f>IFERROR(__xludf.DUMMYFUNCTION("INDEX(SPLIT(SUBSTITUTE(A469, ""-"", ""::""),"",""), 1, 1)"),"62::71")</f>
        <v>62::71</v>
      </c>
      <c r="C469" s="8">
        <f>IFERROR(__xludf.DUMMYFUNCTION("INDEX(SPLIT(B469,""::""), 1, 1)"),62.0)</f>
        <v>62</v>
      </c>
      <c r="D469" s="8">
        <f>IFERROR(__xludf.DUMMYFUNCTION("INDEX(SPLIT(B469,""::""), 1, 2)"),71.0)</f>
        <v>71</v>
      </c>
      <c r="E469" s="9" t="str">
        <f>IFERROR(__xludf.DUMMYFUNCTION("INDEX(SPLIT(SUBSTITUTE(A469, ""-"", ""::""),"",""), 1, 2)"),"1::49")</f>
        <v>1::49</v>
      </c>
      <c r="F469" s="8">
        <f>IFERROR(__xludf.DUMMYFUNCTION("INDEX(SPLIT(E469,""::""), 1, 1)"),1.0)</f>
        <v>1</v>
      </c>
      <c r="G469" s="8">
        <f>IFERROR(__xludf.DUMMYFUNCTION("INDEX(SPLIT(E469,""::""), 1, 2)"),49.0)</f>
        <v>49</v>
      </c>
      <c r="H469" s="8" t="b">
        <f t="shared" si="1"/>
        <v>0</v>
      </c>
      <c r="I469" s="8" t="b">
        <f t="shared" si="2"/>
        <v>0</v>
      </c>
      <c r="J469" s="8" t="b">
        <f t="shared" si="3"/>
        <v>0</v>
      </c>
      <c r="L469" s="8" t="b">
        <f t="shared" si="4"/>
        <v>0</v>
      </c>
    </row>
    <row r="470">
      <c r="A470" s="6" t="s">
        <v>480</v>
      </c>
      <c r="B470" s="7" t="str">
        <f>IFERROR(__xludf.DUMMYFUNCTION("INDEX(SPLIT(SUBSTITUTE(A470, ""-"", ""::""),"",""), 1, 1)"),"11::84")</f>
        <v>11::84</v>
      </c>
      <c r="C470" s="8">
        <f>IFERROR(__xludf.DUMMYFUNCTION("INDEX(SPLIT(B470,""::""), 1, 1)"),11.0)</f>
        <v>11</v>
      </c>
      <c r="D470" s="8">
        <f>IFERROR(__xludf.DUMMYFUNCTION("INDEX(SPLIT(B470,""::""), 1, 2)"),84.0)</f>
        <v>84</v>
      </c>
      <c r="E470" s="9" t="str">
        <f>IFERROR(__xludf.DUMMYFUNCTION("INDEX(SPLIT(SUBSTITUTE(A470, ""-"", ""::""),"",""), 1, 2)"),"10::11")</f>
        <v>10::11</v>
      </c>
      <c r="F470" s="8">
        <f>IFERROR(__xludf.DUMMYFUNCTION("INDEX(SPLIT(E470,""::""), 1, 1)"),10.0)</f>
        <v>10</v>
      </c>
      <c r="G470" s="8">
        <f>IFERROR(__xludf.DUMMYFUNCTION("INDEX(SPLIT(E470,""::""), 1, 2)"),11.0)</f>
        <v>11</v>
      </c>
      <c r="H470" s="8" t="b">
        <f t="shared" si="1"/>
        <v>0</v>
      </c>
      <c r="I470" s="8" t="b">
        <f t="shared" si="2"/>
        <v>0</v>
      </c>
      <c r="J470" s="8" t="b">
        <f t="shared" si="3"/>
        <v>0</v>
      </c>
      <c r="L470" s="8" t="b">
        <f t="shared" si="4"/>
        <v>1</v>
      </c>
    </row>
    <row r="471">
      <c r="A471" s="6" t="s">
        <v>481</v>
      </c>
      <c r="B471" s="7" t="str">
        <f>IFERROR(__xludf.DUMMYFUNCTION("INDEX(SPLIT(SUBSTITUTE(A471, ""-"", ""::""),"",""), 1, 1)"),"25::42")</f>
        <v>25::42</v>
      </c>
      <c r="C471" s="8">
        <f>IFERROR(__xludf.DUMMYFUNCTION("INDEX(SPLIT(B471,""::""), 1, 1)"),25.0)</f>
        <v>25</v>
      </c>
      <c r="D471" s="8">
        <f>IFERROR(__xludf.DUMMYFUNCTION("INDEX(SPLIT(B471,""::""), 1, 2)"),42.0)</f>
        <v>42</v>
      </c>
      <c r="E471" s="9" t="str">
        <f>IFERROR(__xludf.DUMMYFUNCTION("INDEX(SPLIT(SUBSTITUTE(A471, ""-"", ""::""),"",""), 1, 2)"),"26::78")</f>
        <v>26::78</v>
      </c>
      <c r="F471" s="8">
        <f>IFERROR(__xludf.DUMMYFUNCTION("INDEX(SPLIT(E471,""::""), 1, 1)"),26.0)</f>
        <v>26</v>
      </c>
      <c r="G471" s="8">
        <f>IFERROR(__xludf.DUMMYFUNCTION("INDEX(SPLIT(E471,""::""), 1, 2)"),78.0)</f>
        <v>78</v>
      </c>
      <c r="H471" s="8" t="b">
        <f t="shared" si="1"/>
        <v>0</v>
      </c>
      <c r="I471" s="8" t="b">
        <f t="shared" si="2"/>
        <v>0</v>
      </c>
      <c r="J471" s="8" t="b">
        <f t="shared" si="3"/>
        <v>0</v>
      </c>
      <c r="L471" s="8" t="b">
        <f t="shared" si="4"/>
        <v>1</v>
      </c>
    </row>
    <row r="472">
      <c r="A472" s="6" t="s">
        <v>482</v>
      </c>
      <c r="B472" s="7" t="str">
        <f>IFERROR(__xludf.DUMMYFUNCTION("INDEX(SPLIT(SUBSTITUTE(A472, ""-"", ""::""),"",""), 1, 1)"),"32::97")</f>
        <v>32::97</v>
      </c>
      <c r="C472" s="8">
        <f>IFERROR(__xludf.DUMMYFUNCTION("INDEX(SPLIT(B472,""::""), 1, 1)"),32.0)</f>
        <v>32</v>
      </c>
      <c r="D472" s="8">
        <f>IFERROR(__xludf.DUMMYFUNCTION("INDEX(SPLIT(B472,""::""), 1, 2)"),97.0)</f>
        <v>97</v>
      </c>
      <c r="E472" s="9" t="str">
        <f>IFERROR(__xludf.DUMMYFUNCTION("INDEX(SPLIT(SUBSTITUTE(A472, ""-"", ""::""),"",""), 1, 2)"),"3::12")</f>
        <v>3::12</v>
      </c>
      <c r="F472" s="8">
        <f>IFERROR(__xludf.DUMMYFUNCTION("INDEX(SPLIT(E472,""::""), 1, 1)"),3.0)</f>
        <v>3</v>
      </c>
      <c r="G472" s="8">
        <f>IFERROR(__xludf.DUMMYFUNCTION("INDEX(SPLIT(E472,""::""), 1, 2)"),12.0)</f>
        <v>12</v>
      </c>
      <c r="H472" s="8" t="b">
        <f t="shared" si="1"/>
        <v>0</v>
      </c>
      <c r="I472" s="8" t="b">
        <f t="shared" si="2"/>
        <v>0</v>
      </c>
      <c r="J472" s="8" t="b">
        <f t="shared" si="3"/>
        <v>0</v>
      </c>
      <c r="L472" s="8" t="b">
        <f t="shared" si="4"/>
        <v>0</v>
      </c>
    </row>
    <row r="473">
      <c r="A473" s="6" t="s">
        <v>483</v>
      </c>
      <c r="B473" s="7" t="str">
        <f>IFERROR(__xludf.DUMMYFUNCTION("INDEX(SPLIT(SUBSTITUTE(A473, ""-"", ""::""),"",""), 1, 1)"),"36::73")</f>
        <v>36::73</v>
      </c>
      <c r="C473" s="8">
        <f>IFERROR(__xludf.DUMMYFUNCTION("INDEX(SPLIT(B473,""::""), 1, 1)"),36.0)</f>
        <v>36</v>
      </c>
      <c r="D473" s="8">
        <f>IFERROR(__xludf.DUMMYFUNCTION("INDEX(SPLIT(B473,""::""), 1, 2)"),73.0)</f>
        <v>73</v>
      </c>
      <c r="E473" s="9" t="str">
        <f>IFERROR(__xludf.DUMMYFUNCTION("INDEX(SPLIT(SUBSTITUTE(A473, ""-"", ""::""),"",""), 1, 2)"),"7::73")</f>
        <v>7::73</v>
      </c>
      <c r="F473" s="8">
        <f>IFERROR(__xludf.DUMMYFUNCTION("INDEX(SPLIT(E473,""::""), 1, 1)"),7.0)</f>
        <v>7</v>
      </c>
      <c r="G473" s="8">
        <f>IFERROR(__xludf.DUMMYFUNCTION("INDEX(SPLIT(E473,""::""), 1, 2)"),73.0)</f>
        <v>73</v>
      </c>
      <c r="H473" s="8" t="b">
        <f t="shared" si="1"/>
        <v>0</v>
      </c>
      <c r="I473" s="8" t="b">
        <f t="shared" si="2"/>
        <v>1</v>
      </c>
      <c r="J473" s="8" t="b">
        <f t="shared" si="3"/>
        <v>1</v>
      </c>
      <c r="L473" s="8" t="b">
        <f t="shared" si="4"/>
        <v>1</v>
      </c>
    </row>
    <row r="474">
      <c r="A474" s="6" t="s">
        <v>484</v>
      </c>
      <c r="B474" s="7" t="str">
        <f>IFERROR(__xludf.DUMMYFUNCTION("INDEX(SPLIT(SUBSTITUTE(A474, ""-"", ""::""),"",""), 1, 1)"),"26::71")</f>
        <v>26::71</v>
      </c>
      <c r="C474" s="8">
        <f>IFERROR(__xludf.DUMMYFUNCTION("INDEX(SPLIT(B474,""::""), 1, 1)"),26.0)</f>
        <v>26</v>
      </c>
      <c r="D474" s="8">
        <f>IFERROR(__xludf.DUMMYFUNCTION("INDEX(SPLIT(B474,""::""), 1, 2)"),71.0)</f>
        <v>71</v>
      </c>
      <c r="E474" s="9" t="str">
        <f>IFERROR(__xludf.DUMMYFUNCTION("INDEX(SPLIT(SUBSTITUTE(A474, ""-"", ""::""),"",""), 1, 2)"),"25::27")</f>
        <v>25::27</v>
      </c>
      <c r="F474" s="8">
        <f>IFERROR(__xludf.DUMMYFUNCTION("INDEX(SPLIT(E474,""::""), 1, 1)"),25.0)</f>
        <v>25</v>
      </c>
      <c r="G474" s="8">
        <f>IFERROR(__xludf.DUMMYFUNCTION("INDEX(SPLIT(E474,""::""), 1, 2)"),27.0)</f>
        <v>27</v>
      </c>
      <c r="H474" s="8" t="b">
        <f t="shared" si="1"/>
        <v>0</v>
      </c>
      <c r="I474" s="8" t="b">
        <f t="shared" si="2"/>
        <v>0</v>
      </c>
      <c r="J474" s="8" t="b">
        <f t="shared" si="3"/>
        <v>0</v>
      </c>
      <c r="L474" s="8" t="b">
        <f t="shared" si="4"/>
        <v>1</v>
      </c>
    </row>
    <row r="475">
      <c r="A475" s="6" t="s">
        <v>485</v>
      </c>
      <c r="B475" s="7" t="str">
        <f>IFERROR(__xludf.DUMMYFUNCTION("INDEX(SPLIT(SUBSTITUTE(A475, ""-"", ""::""),"",""), 1, 1)"),"1::48")</f>
        <v>1::48</v>
      </c>
      <c r="C475" s="8">
        <f>IFERROR(__xludf.DUMMYFUNCTION("INDEX(SPLIT(B475,""::""), 1, 1)"),1.0)</f>
        <v>1</v>
      </c>
      <c r="D475" s="8">
        <f>IFERROR(__xludf.DUMMYFUNCTION("INDEX(SPLIT(B475,""::""), 1, 2)"),48.0)</f>
        <v>48</v>
      </c>
      <c r="E475" s="9" t="str">
        <f>IFERROR(__xludf.DUMMYFUNCTION("INDEX(SPLIT(SUBSTITUTE(A475, ""-"", ""::""),"",""), 1, 2)"),"19::48")</f>
        <v>19::48</v>
      </c>
      <c r="F475" s="8">
        <f>IFERROR(__xludf.DUMMYFUNCTION("INDEX(SPLIT(E475,""::""), 1, 1)"),19.0)</f>
        <v>19</v>
      </c>
      <c r="G475" s="8">
        <f>IFERROR(__xludf.DUMMYFUNCTION("INDEX(SPLIT(E475,""::""), 1, 2)"),48.0)</f>
        <v>48</v>
      </c>
      <c r="H475" s="8" t="b">
        <f t="shared" si="1"/>
        <v>1</v>
      </c>
      <c r="I475" s="8" t="b">
        <f t="shared" si="2"/>
        <v>0</v>
      </c>
      <c r="J475" s="8" t="b">
        <f t="shared" si="3"/>
        <v>1</v>
      </c>
      <c r="L475" s="8" t="b">
        <f t="shared" si="4"/>
        <v>1</v>
      </c>
    </row>
    <row r="476">
      <c r="A476" s="6" t="s">
        <v>486</v>
      </c>
      <c r="B476" s="7" t="str">
        <f>IFERROR(__xludf.DUMMYFUNCTION("INDEX(SPLIT(SUBSTITUTE(A476, ""-"", ""::""),"",""), 1, 1)"),"11::37")</f>
        <v>11::37</v>
      </c>
      <c r="C476" s="8">
        <f>IFERROR(__xludf.DUMMYFUNCTION("INDEX(SPLIT(B476,""::""), 1, 1)"),11.0)</f>
        <v>11</v>
      </c>
      <c r="D476" s="8">
        <f>IFERROR(__xludf.DUMMYFUNCTION("INDEX(SPLIT(B476,""::""), 1, 2)"),37.0)</f>
        <v>37</v>
      </c>
      <c r="E476" s="9" t="str">
        <f>IFERROR(__xludf.DUMMYFUNCTION("INDEX(SPLIT(SUBSTITUTE(A476, ""-"", ""::""),"",""), 1, 2)"),"11::99")</f>
        <v>11::99</v>
      </c>
      <c r="F476" s="8">
        <f>IFERROR(__xludf.DUMMYFUNCTION("INDEX(SPLIT(E476,""::""), 1, 1)"),11.0)</f>
        <v>11</v>
      </c>
      <c r="G476" s="8">
        <f>IFERROR(__xludf.DUMMYFUNCTION("INDEX(SPLIT(E476,""::""), 1, 2)"),99.0)</f>
        <v>99</v>
      </c>
      <c r="H476" s="8" t="b">
        <f t="shared" si="1"/>
        <v>0</v>
      </c>
      <c r="I476" s="8" t="b">
        <f t="shared" si="2"/>
        <v>1</v>
      </c>
      <c r="J476" s="8" t="b">
        <f t="shared" si="3"/>
        <v>1</v>
      </c>
      <c r="L476" s="8" t="b">
        <f t="shared" si="4"/>
        <v>1</v>
      </c>
    </row>
    <row r="477">
      <c r="A477" s="6" t="s">
        <v>487</v>
      </c>
      <c r="B477" s="7" t="str">
        <f>IFERROR(__xludf.DUMMYFUNCTION("INDEX(SPLIT(SUBSTITUTE(A477, ""-"", ""::""),"",""), 1, 1)"),"49::76")</f>
        <v>49::76</v>
      </c>
      <c r="C477" s="8">
        <f>IFERROR(__xludf.DUMMYFUNCTION("INDEX(SPLIT(B477,""::""), 1, 1)"),49.0)</f>
        <v>49</v>
      </c>
      <c r="D477" s="8">
        <f>IFERROR(__xludf.DUMMYFUNCTION("INDEX(SPLIT(B477,""::""), 1, 2)"),76.0)</f>
        <v>76</v>
      </c>
      <c r="E477" s="9" t="str">
        <f>IFERROR(__xludf.DUMMYFUNCTION("INDEX(SPLIT(SUBSTITUTE(A477, ""-"", ""::""),"",""), 1, 2)"),"42::50")</f>
        <v>42::50</v>
      </c>
      <c r="F477" s="8">
        <f>IFERROR(__xludf.DUMMYFUNCTION("INDEX(SPLIT(E477,""::""), 1, 1)"),42.0)</f>
        <v>42</v>
      </c>
      <c r="G477" s="8">
        <f>IFERROR(__xludf.DUMMYFUNCTION("INDEX(SPLIT(E477,""::""), 1, 2)"),50.0)</f>
        <v>50</v>
      </c>
      <c r="H477" s="8" t="b">
        <f t="shared" si="1"/>
        <v>0</v>
      </c>
      <c r="I477" s="8" t="b">
        <f t="shared" si="2"/>
        <v>0</v>
      </c>
      <c r="J477" s="8" t="b">
        <f t="shared" si="3"/>
        <v>0</v>
      </c>
      <c r="L477" s="8" t="b">
        <f t="shared" si="4"/>
        <v>1</v>
      </c>
    </row>
    <row r="478">
      <c r="A478" s="6" t="s">
        <v>488</v>
      </c>
      <c r="B478" s="7" t="str">
        <f>IFERROR(__xludf.DUMMYFUNCTION("INDEX(SPLIT(SUBSTITUTE(A478, ""-"", ""::""),"",""), 1, 1)"),"2::34")</f>
        <v>2::34</v>
      </c>
      <c r="C478" s="8">
        <f>IFERROR(__xludf.DUMMYFUNCTION("INDEX(SPLIT(B478,""::""), 1, 1)"),2.0)</f>
        <v>2</v>
      </c>
      <c r="D478" s="8">
        <f>IFERROR(__xludf.DUMMYFUNCTION("INDEX(SPLIT(B478,""::""), 1, 2)"),34.0)</f>
        <v>34</v>
      </c>
      <c r="E478" s="9" t="str">
        <f>IFERROR(__xludf.DUMMYFUNCTION("INDEX(SPLIT(SUBSTITUTE(A478, ""-"", ""::""),"",""), 1, 2)"),"1::97")</f>
        <v>1::97</v>
      </c>
      <c r="F478" s="8">
        <f>IFERROR(__xludf.DUMMYFUNCTION("INDEX(SPLIT(E478,""::""), 1, 1)"),1.0)</f>
        <v>1</v>
      </c>
      <c r="G478" s="8">
        <f>IFERROR(__xludf.DUMMYFUNCTION("INDEX(SPLIT(E478,""::""), 1, 2)"),97.0)</f>
        <v>97</v>
      </c>
      <c r="H478" s="8" t="b">
        <f t="shared" si="1"/>
        <v>0</v>
      </c>
      <c r="I478" s="8" t="b">
        <f t="shared" si="2"/>
        <v>1</v>
      </c>
      <c r="J478" s="8" t="b">
        <f t="shared" si="3"/>
        <v>1</v>
      </c>
      <c r="L478" s="8" t="b">
        <f t="shared" si="4"/>
        <v>1</v>
      </c>
    </row>
    <row r="479">
      <c r="A479" s="6" t="s">
        <v>489</v>
      </c>
      <c r="B479" s="7" t="str">
        <f>IFERROR(__xludf.DUMMYFUNCTION("INDEX(SPLIT(SUBSTITUTE(A479, ""-"", ""::""),"",""), 1, 1)"),"60::66")</f>
        <v>60::66</v>
      </c>
      <c r="C479" s="8">
        <f>IFERROR(__xludf.DUMMYFUNCTION("INDEX(SPLIT(B479,""::""), 1, 1)"),60.0)</f>
        <v>60</v>
      </c>
      <c r="D479" s="8">
        <f>IFERROR(__xludf.DUMMYFUNCTION("INDEX(SPLIT(B479,""::""), 1, 2)"),66.0)</f>
        <v>66</v>
      </c>
      <c r="E479" s="9" t="str">
        <f>IFERROR(__xludf.DUMMYFUNCTION("INDEX(SPLIT(SUBSTITUTE(A479, ""-"", ""::""),"",""), 1, 2)"),"66::66")</f>
        <v>66::66</v>
      </c>
      <c r="F479" s="8">
        <f>IFERROR(__xludf.DUMMYFUNCTION("INDEX(SPLIT(E479,""::""), 1, 1)"),66.0)</f>
        <v>66</v>
      </c>
      <c r="G479" s="8">
        <f>IFERROR(__xludf.DUMMYFUNCTION("INDEX(SPLIT(E479,""::""), 1, 2)"),66.0)</f>
        <v>66</v>
      </c>
      <c r="H479" s="8" t="b">
        <f t="shared" si="1"/>
        <v>1</v>
      </c>
      <c r="I479" s="8" t="b">
        <f t="shared" si="2"/>
        <v>0</v>
      </c>
      <c r="J479" s="8" t="b">
        <f t="shared" si="3"/>
        <v>1</v>
      </c>
      <c r="L479" s="8" t="b">
        <f t="shared" si="4"/>
        <v>1</v>
      </c>
    </row>
    <row r="480">
      <c r="A480" s="6" t="s">
        <v>490</v>
      </c>
      <c r="B480" s="7" t="str">
        <f>IFERROR(__xludf.DUMMYFUNCTION("INDEX(SPLIT(SUBSTITUTE(A480, ""-"", ""::""),"",""), 1, 1)"),"4::4")</f>
        <v>4::4</v>
      </c>
      <c r="C480" s="8">
        <f>IFERROR(__xludf.DUMMYFUNCTION("INDEX(SPLIT(B480,""::""), 1, 1)"),4.0)</f>
        <v>4</v>
      </c>
      <c r="D480" s="8">
        <f>IFERROR(__xludf.DUMMYFUNCTION("INDEX(SPLIT(B480,""::""), 1, 2)"),4.0)</f>
        <v>4</v>
      </c>
      <c r="E480" s="9" t="str">
        <f>IFERROR(__xludf.DUMMYFUNCTION("INDEX(SPLIT(SUBSTITUTE(A480, ""-"", ""::""),"",""), 1, 2)"),"3::5")</f>
        <v>3::5</v>
      </c>
      <c r="F480" s="8">
        <f>IFERROR(__xludf.DUMMYFUNCTION("INDEX(SPLIT(E480,""::""), 1, 1)"),3.0)</f>
        <v>3</v>
      </c>
      <c r="G480" s="8">
        <f>IFERROR(__xludf.DUMMYFUNCTION("INDEX(SPLIT(E480,""::""), 1, 2)"),5.0)</f>
        <v>5</v>
      </c>
      <c r="H480" s="8" t="b">
        <f t="shared" si="1"/>
        <v>0</v>
      </c>
      <c r="I480" s="8" t="b">
        <f t="shared" si="2"/>
        <v>1</v>
      </c>
      <c r="J480" s="8" t="b">
        <f t="shared" si="3"/>
        <v>1</v>
      </c>
      <c r="L480" s="8" t="b">
        <f t="shared" si="4"/>
        <v>1</v>
      </c>
    </row>
    <row r="481">
      <c r="A481" s="6" t="s">
        <v>491</v>
      </c>
      <c r="B481" s="7" t="str">
        <f>IFERROR(__xludf.DUMMYFUNCTION("INDEX(SPLIT(SUBSTITUTE(A481, ""-"", ""::""),"",""), 1, 1)"),"37::37")</f>
        <v>37::37</v>
      </c>
      <c r="C481" s="8">
        <f>IFERROR(__xludf.DUMMYFUNCTION("INDEX(SPLIT(B481,""::""), 1, 1)"),37.0)</f>
        <v>37</v>
      </c>
      <c r="D481" s="8">
        <f>IFERROR(__xludf.DUMMYFUNCTION("INDEX(SPLIT(B481,""::""), 1, 2)"),37.0)</f>
        <v>37</v>
      </c>
      <c r="E481" s="9" t="str">
        <f>IFERROR(__xludf.DUMMYFUNCTION("INDEX(SPLIT(SUBSTITUTE(A481, ""-"", ""::""),"",""), 1, 2)"),"38::40")</f>
        <v>38::40</v>
      </c>
      <c r="F481" s="8">
        <f>IFERROR(__xludf.DUMMYFUNCTION("INDEX(SPLIT(E481,""::""), 1, 1)"),38.0)</f>
        <v>38</v>
      </c>
      <c r="G481" s="8">
        <f>IFERROR(__xludf.DUMMYFUNCTION("INDEX(SPLIT(E481,""::""), 1, 2)"),40.0)</f>
        <v>40</v>
      </c>
      <c r="H481" s="8" t="b">
        <f t="shared" si="1"/>
        <v>0</v>
      </c>
      <c r="I481" s="8" t="b">
        <f t="shared" si="2"/>
        <v>0</v>
      </c>
      <c r="J481" s="8" t="b">
        <f t="shared" si="3"/>
        <v>0</v>
      </c>
      <c r="L481" s="8" t="b">
        <f t="shared" si="4"/>
        <v>0</v>
      </c>
    </row>
    <row r="482">
      <c r="A482" s="6" t="s">
        <v>492</v>
      </c>
      <c r="B482" s="7" t="str">
        <f>IFERROR(__xludf.DUMMYFUNCTION("INDEX(SPLIT(SUBSTITUTE(A482, ""-"", ""::""),"",""), 1, 1)"),"94::94")</f>
        <v>94::94</v>
      </c>
      <c r="C482" s="8">
        <f>IFERROR(__xludf.DUMMYFUNCTION("INDEX(SPLIT(B482,""::""), 1, 1)"),94.0)</f>
        <v>94</v>
      </c>
      <c r="D482" s="8">
        <f>IFERROR(__xludf.DUMMYFUNCTION("INDEX(SPLIT(B482,""::""), 1, 2)"),94.0)</f>
        <v>94</v>
      </c>
      <c r="E482" s="9" t="str">
        <f>IFERROR(__xludf.DUMMYFUNCTION("INDEX(SPLIT(SUBSTITUTE(A482, ""-"", ""::""),"",""), 1, 2)"),"35::94")</f>
        <v>35::94</v>
      </c>
      <c r="F482" s="8">
        <f>IFERROR(__xludf.DUMMYFUNCTION("INDEX(SPLIT(E482,""::""), 1, 1)"),35.0)</f>
        <v>35</v>
      </c>
      <c r="G482" s="8">
        <f>IFERROR(__xludf.DUMMYFUNCTION("INDEX(SPLIT(E482,""::""), 1, 2)"),94.0)</f>
        <v>94</v>
      </c>
      <c r="H482" s="8" t="b">
        <f t="shared" si="1"/>
        <v>0</v>
      </c>
      <c r="I482" s="8" t="b">
        <f t="shared" si="2"/>
        <v>1</v>
      </c>
      <c r="J482" s="8" t="b">
        <f t="shared" si="3"/>
        <v>1</v>
      </c>
      <c r="L482" s="8" t="b">
        <f t="shared" si="4"/>
        <v>1</v>
      </c>
    </row>
    <row r="483">
      <c r="A483" s="6" t="s">
        <v>493</v>
      </c>
      <c r="B483" s="7" t="str">
        <f>IFERROR(__xludf.DUMMYFUNCTION("INDEX(SPLIT(SUBSTITUTE(A483, ""-"", ""::""),"",""), 1, 1)"),"82::84")</f>
        <v>82::84</v>
      </c>
      <c r="C483" s="8">
        <f>IFERROR(__xludf.DUMMYFUNCTION("INDEX(SPLIT(B483,""::""), 1, 1)"),82.0)</f>
        <v>82</v>
      </c>
      <c r="D483" s="8">
        <f>IFERROR(__xludf.DUMMYFUNCTION("INDEX(SPLIT(B483,""::""), 1, 2)"),84.0)</f>
        <v>84</v>
      </c>
      <c r="E483" s="9" t="str">
        <f>IFERROR(__xludf.DUMMYFUNCTION("INDEX(SPLIT(SUBSTITUTE(A483, ""-"", ""::""),"",""), 1, 2)"),"5::83")</f>
        <v>5::83</v>
      </c>
      <c r="F483" s="8">
        <f>IFERROR(__xludf.DUMMYFUNCTION("INDEX(SPLIT(E483,""::""), 1, 1)"),5.0)</f>
        <v>5</v>
      </c>
      <c r="G483" s="8">
        <f>IFERROR(__xludf.DUMMYFUNCTION("INDEX(SPLIT(E483,""::""), 1, 2)"),83.0)</f>
        <v>83</v>
      </c>
      <c r="H483" s="8" t="b">
        <f t="shared" si="1"/>
        <v>0</v>
      </c>
      <c r="I483" s="8" t="b">
        <f t="shared" si="2"/>
        <v>0</v>
      </c>
      <c r="J483" s="8" t="b">
        <f t="shared" si="3"/>
        <v>0</v>
      </c>
      <c r="L483" s="8" t="b">
        <f t="shared" si="4"/>
        <v>1</v>
      </c>
    </row>
    <row r="484">
      <c r="A484" s="6" t="s">
        <v>494</v>
      </c>
      <c r="B484" s="7" t="str">
        <f>IFERROR(__xludf.DUMMYFUNCTION("INDEX(SPLIT(SUBSTITUTE(A484, ""-"", ""::""),"",""), 1, 1)"),"55::56")</f>
        <v>55::56</v>
      </c>
      <c r="C484" s="8">
        <f>IFERROR(__xludf.DUMMYFUNCTION("INDEX(SPLIT(B484,""::""), 1, 1)"),55.0)</f>
        <v>55</v>
      </c>
      <c r="D484" s="8">
        <f>IFERROR(__xludf.DUMMYFUNCTION("INDEX(SPLIT(B484,""::""), 1, 2)"),56.0)</f>
        <v>56</v>
      </c>
      <c r="E484" s="9" t="str">
        <f>IFERROR(__xludf.DUMMYFUNCTION("INDEX(SPLIT(SUBSTITUTE(A484, ""-"", ""::""),"",""), 1, 2)"),"5::56")</f>
        <v>5::56</v>
      </c>
      <c r="F484" s="8">
        <f>IFERROR(__xludf.DUMMYFUNCTION("INDEX(SPLIT(E484,""::""), 1, 1)"),5.0)</f>
        <v>5</v>
      </c>
      <c r="G484" s="8">
        <f>IFERROR(__xludf.DUMMYFUNCTION("INDEX(SPLIT(E484,""::""), 1, 2)"),56.0)</f>
        <v>56</v>
      </c>
      <c r="H484" s="8" t="b">
        <f t="shared" si="1"/>
        <v>0</v>
      </c>
      <c r="I484" s="8" t="b">
        <f t="shared" si="2"/>
        <v>1</v>
      </c>
      <c r="J484" s="8" t="b">
        <f t="shared" si="3"/>
        <v>1</v>
      </c>
      <c r="L484" s="8" t="b">
        <f t="shared" si="4"/>
        <v>1</v>
      </c>
    </row>
    <row r="485">
      <c r="A485" s="6" t="s">
        <v>495</v>
      </c>
      <c r="B485" s="7" t="str">
        <f>IFERROR(__xludf.DUMMYFUNCTION("INDEX(SPLIT(SUBSTITUTE(A485, ""-"", ""::""),"",""), 1, 1)"),"20::93")</f>
        <v>20::93</v>
      </c>
      <c r="C485" s="8">
        <f>IFERROR(__xludf.DUMMYFUNCTION("INDEX(SPLIT(B485,""::""), 1, 1)"),20.0)</f>
        <v>20</v>
      </c>
      <c r="D485" s="8">
        <f>IFERROR(__xludf.DUMMYFUNCTION("INDEX(SPLIT(B485,""::""), 1, 2)"),93.0)</f>
        <v>93</v>
      </c>
      <c r="E485" s="9" t="str">
        <f>IFERROR(__xludf.DUMMYFUNCTION("INDEX(SPLIT(SUBSTITUTE(A485, ""-"", ""::""),"",""), 1, 2)"),"20::95")</f>
        <v>20::95</v>
      </c>
      <c r="F485" s="8">
        <f>IFERROR(__xludf.DUMMYFUNCTION("INDEX(SPLIT(E485,""::""), 1, 1)"),20.0)</f>
        <v>20</v>
      </c>
      <c r="G485" s="8">
        <f>IFERROR(__xludf.DUMMYFUNCTION("INDEX(SPLIT(E485,""::""), 1, 2)"),95.0)</f>
        <v>95</v>
      </c>
      <c r="H485" s="8" t="b">
        <f t="shared" si="1"/>
        <v>0</v>
      </c>
      <c r="I485" s="8" t="b">
        <f t="shared" si="2"/>
        <v>1</v>
      </c>
      <c r="J485" s="8" t="b">
        <f t="shared" si="3"/>
        <v>1</v>
      </c>
      <c r="L485" s="8" t="b">
        <f t="shared" si="4"/>
        <v>1</v>
      </c>
    </row>
    <row r="486">
      <c r="A486" s="6" t="s">
        <v>496</v>
      </c>
      <c r="B486" s="7" t="str">
        <f>IFERROR(__xludf.DUMMYFUNCTION("INDEX(SPLIT(SUBSTITUTE(A486, ""-"", ""::""),"",""), 1, 1)"),"57::61")</f>
        <v>57::61</v>
      </c>
      <c r="C486" s="8">
        <f>IFERROR(__xludf.DUMMYFUNCTION("INDEX(SPLIT(B486,""::""), 1, 1)"),57.0)</f>
        <v>57</v>
      </c>
      <c r="D486" s="8">
        <f>IFERROR(__xludf.DUMMYFUNCTION("INDEX(SPLIT(B486,""::""), 1, 2)"),61.0)</f>
        <v>61</v>
      </c>
      <c r="E486" s="9" t="str">
        <f>IFERROR(__xludf.DUMMYFUNCTION("INDEX(SPLIT(SUBSTITUTE(A486, ""-"", ""::""),"",""), 1, 2)"),"11::60")</f>
        <v>11::60</v>
      </c>
      <c r="F486" s="8">
        <f>IFERROR(__xludf.DUMMYFUNCTION("INDEX(SPLIT(E486,""::""), 1, 1)"),11.0)</f>
        <v>11</v>
      </c>
      <c r="G486" s="8">
        <f>IFERROR(__xludf.DUMMYFUNCTION("INDEX(SPLIT(E486,""::""), 1, 2)"),60.0)</f>
        <v>60</v>
      </c>
      <c r="H486" s="8" t="b">
        <f t="shared" si="1"/>
        <v>0</v>
      </c>
      <c r="I486" s="8" t="b">
        <f t="shared" si="2"/>
        <v>0</v>
      </c>
      <c r="J486" s="8" t="b">
        <f t="shared" si="3"/>
        <v>0</v>
      </c>
      <c r="L486" s="8" t="b">
        <f t="shared" si="4"/>
        <v>1</v>
      </c>
    </row>
    <row r="487">
      <c r="A487" s="6" t="s">
        <v>497</v>
      </c>
      <c r="B487" s="7" t="str">
        <f>IFERROR(__xludf.DUMMYFUNCTION("INDEX(SPLIT(SUBSTITUTE(A487, ""-"", ""::""),"",""), 1, 1)"),"86::87")</f>
        <v>86::87</v>
      </c>
      <c r="C487" s="8">
        <f>IFERROR(__xludf.DUMMYFUNCTION("INDEX(SPLIT(B487,""::""), 1, 1)"),86.0)</f>
        <v>86</v>
      </c>
      <c r="D487" s="8">
        <f>IFERROR(__xludf.DUMMYFUNCTION("INDEX(SPLIT(B487,""::""), 1, 2)"),87.0)</f>
        <v>87</v>
      </c>
      <c r="E487" s="9" t="str">
        <f>IFERROR(__xludf.DUMMYFUNCTION("INDEX(SPLIT(SUBSTITUTE(A487, ""-"", ""::""),"",""), 1, 2)"),"15::87")</f>
        <v>15::87</v>
      </c>
      <c r="F487" s="8">
        <f>IFERROR(__xludf.DUMMYFUNCTION("INDEX(SPLIT(E487,""::""), 1, 1)"),15.0)</f>
        <v>15</v>
      </c>
      <c r="G487" s="8">
        <f>IFERROR(__xludf.DUMMYFUNCTION("INDEX(SPLIT(E487,""::""), 1, 2)"),87.0)</f>
        <v>87</v>
      </c>
      <c r="H487" s="8" t="b">
        <f t="shared" si="1"/>
        <v>0</v>
      </c>
      <c r="I487" s="8" t="b">
        <f t="shared" si="2"/>
        <v>1</v>
      </c>
      <c r="J487" s="8" t="b">
        <f t="shared" si="3"/>
        <v>1</v>
      </c>
      <c r="L487" s="8" t="b">
        <f t="shared" si="4"/>
        <v>1</v>
      </c>
    </row>
    <row r="488">
      <c r="A488" s="6" t="s">
        <v>498</v>
      </c>
      <c r="B488" s="7" t="str">
        <f>IFERROR(__xludf.DUMMYFUNCTION("INDEX(SPLIT(SUBSTITUTE(A488, ""-"", ""::""),"",""), 1, 1)"),"11::73")</f>
        <v>11::73</v>
      </c>
      <c r="C488" s="8">
        <f>IFERROR(__xludf.DUMMYFUNCTION("INDEX(SPLIT(B488,""::""), 1, 1)"),11.0)</f>
        <v>11</v>
      </c>
      <c r="D488" s="8">
        <f>IFERROR(__xludf.DUMMYFUNCTION("INDEX(SPLIT(B488,""::""), 1, 2)"),73.0)</f>
        <v>73</v>
      </c>
      <c r="E488" s="9" t="str">
        <f>IFERROR(__xludf.DUMMYFUNCTION("INDEX(SPLIT(SUBSTITUTE(A488, ""-"", ""::""),"",""), 1, 2)"),"11::42")</f>
        <v>11::42</v>
      </c>
      <c r="F488" s="8">
        <f>IFERROR(__xludf.DUMMYFUNCTION("INDEX(SPLIT(E488,""::""), 1, 1)"),11.0)</f>
        <v>11</v>
      </c>
      <c r="G488" s="8">
        <f>IFERROR(__xludf.DUMMYFUNCTION("INDEX(SPLIT(E488,""::""), 1, 2)"),42.0)</f>
        <v>42</v>
      </c>
      <c r="H488" s="8" t="b">
        <f t="shared" si="1"/>
        <v>1</v>
      </c>
      <c r="I488" s="8" t="b">
        <f t="shared" si="2"/>
        <v>0</v>
      </c>
      <c r="J488" s="8" t="b">
        <f t="shared" si="3"/>
        <v>1</v>
      </c>
      <c r="L488" s="8" t="b">
        <f t="shared" si="4"/>
        <v>1</v>
      </c>
    </row>
    <row r="489">
      <c r="A489" s="6" t="s">
        <v>499</v>
      </c>
      <c r="B489" s="7" t="str">
        <f>IFERROR(__xludf.DUMMYFUNCTION("INDEX(SPLIT(SUBSTITUTE(A489, ""-"", ""::""),"",""), 1, 1)"),"10::35")</f>
        <v>10::35</v>
      </c>
      <c r="C489" s="8">
        <f>IFERROR(__xludf.DUMMYFUNCTION("INDEX(SPLIT(B489,""::""), 1, 1)"),10.0)</f>
        <v>10</v>
      </c>
      <c r="D489" s="8">
        <f>IFERROR(__xludf.DUMMYFUNCTION("INDEX(SPLIT(B489,""::""), 1, 2)"),35.0)</f>
        <v>35</v>
      </c>
      <c r="E489" s="9" t="str">
        <f>IFERROR(__xludf.DUMMYFUNCTION("INDEX(SPLIT(SUBSTITUTE(A489, ""-"", ""::""),"",""), 1, 2)"),"2::34")</f>
        <v>2::34</v>
      </c>
      <c r="F489" s="8">
        <f>IFERROR(__xludf.DUMMYFUNCTION("INDEX(SPLIT(E489,""::""), 1, 1)"),2.0)</f>
        <v>2</v>
      </c>
      <c r="G489" s="8">
        <f>IFERROR(__xludf.DUMMYFUNCTION("INDEX(SPLIT(E489,""::""), 1, 2)"),34.0)</f>
        <v>34</v>
      </c>
      <c r="H489" s="8" t="b">
        <f t="shared" si="1"/>
        <v>0</v>
      </c>
      <c r="I489" s="8" t="b">
        <f t="shared" si="2"/>
        <v>0</v>
      </c>
      <c r="J489" s="8" t="b">
        <f t="shared" si="3"/>
        <v>0</v>
      </c>
      <c r="L489" s="8" t="b">
        <f t="shared" si="4"/>
        <v>1</v>
      </c>
    </row>
    <row r="490">
      <c r="A490" s="6" t="s">
        <v>500</v>
      </c>
      <c r="B490" s="7" t="str">
        <f>IFERROR(__xludf.DUMMYFUNCTION("INDEX(SPLIT(SUBSTITUTE(A490, ""-"", ""::""),"",""), 1, 1)"),"35::47")</f>
        <v>35::47</v>
      </c>
      <c r="C490" s="8">
        <f>IFERROR(__xludf.DUMMYFUNCTION("INDEX(SPLIT(B490,""::""), 1, 1)"),35.0)</f>
        <v>35</v>
      </c>
      <c r="D490" s="8">
        <f>IFERROR(__xludf.DUMMYFUNCTION("INDEX(SPLIT(B490,""::""), 1, 2)"),47.0)</f>
        <v>47</v>
      </c>
      <c r="E490" s="9" t="str">
        <f>IFERROR(__xludf.DUMMYFUNCTION("INDEX(SPLIT(SUBSTITUTE(A490, ""-"", ""::""),"",""), 1, 2)"),"48::70")</f>
        <v>48::70</v>
      </c>
      <c r="F490" s="8">
        <f>IFERROR(__xludf.DUMMYFUNCTION("INDEX(SPLIT(E490,""::""), 1, 1)"),48.0)</f>
        <v>48</v>
      </c>
      <c r="G490" s="8">
        <f>IFERROR(__xludf.DUMMYFUNCTION("INDEX(SPLIT(E490,""::""), 1, 2)"),70.0)</f>
        <v>70</v>
      </c>
      <c r="H490" s="8" t="b">
        <f t="shared" si="1"/>
        <v>0</v>
      </c>
      <c r="I490" s="8" t="b">
        <f t="shared" si="2"/>
        <v>0</v>
      </c>
      <c r="J490" s="8" t="b">
        <f t="shared" si="3"/>
        <v>0</v>
      </c>
      <c r="L490" s="8" t="b">
        <f t="shared" si="4"/>
        <v>0</v>
      </c>
    </row>
    <row r="491">
      <c r="A491" s="6" t="s">
        <v>501</v>
      </c>
      <c r="B491" s="7" t="str">
        <f>IFERROR(__xludf.DUMMYFUNCTION("INDEX(SPLIT(SUBSTITUTE(A491, ""-"", ""::""),"",""), 1, 1)"),"12::94")</f>
        <v>12::94</v>
      </c>
      <c r="C491" s="8">
        <f>IFERROR(__xludf.DUMMYFUNCTION("INDEX(SPLIT(B491,""::""), 1, 1)"),12.0)</f>
        <v>12</v>
      </c>
      <c r="D491" s="8">
        <f>IFERROR(__xludf.DUMMYFUNCTION("INDEX(SPLIT(B491,""::""), 1, 2)"),94.0)</f>
        <v>94</v>
      </c>
      <c r="E491" s="9" t="str">
        <f>IFERROR(__xludf.DUMMYFUNCTION("INDEX(SPLIT(SUBSTITUTE(A491, ""-"", ""::""),"",""), 1, 2)"),"2::97")</f>
        <v>2::97</v>
      </c>
      <c r="F491" s="8">
        <f>IFERROR(__xludf.DUMMYFUNCTION("INDEX(SPLIT(E491,""::""), 1, 1)"),2.0)</f>
        <v>2</v>
      </c>
      <c r="G491" s="8">
        <f>IFERROR(__xludf.DUMMYFUNCTION("INDEX(SPLIT(E491,""::""), 1, 2)"),97.0)</f>
        <v>97</v>
      </c>
      <c r="H491" s="8" t="b">
        <f t="shared" si="1"/>
        <v>0</v>
      </c>
      <c r="I491" s="8" t="b">
        <f t="shared" si="2"/>
        <v>1</v>
      </c>
      <c r="J491" s="8" t="b">
        <f t="shared" si="3"/>
        <v>1</v>
      </c>
      <c r="L491" s="8" t="b">
        <f t="shared" si="4"/>
        <v>1</v>
      </c>
    </row>
    <row r="492">
      <c r="A492" s="6" t="s">
        <v>502</v>
      </c>
      <c r="B492" s="7" t="str">
        <f>IFERROR(__xludf.DUMMYFUNCTION("INDEX(SPLIT(SUBSTITUTE(A492, ""-"", ""::""),"",""), 1, 1)"),"3::81")</f>
        <v>3::81</v>
      </c>
      <c r="C492" s="8">
        <f>IFERROR(__xludf.DUMMYFUNCTION("INDEX(SPLIT(B492,""::""), 1, 1)"),3.0)</f>
        <v>3</v>
      </c>
      <c r="D492" s="8">
        <f>IFERROR(__xludf.DUMMYFUNCTION("INDEX(SPLIT(B492,""::""), 1, 2)"),81.0)</f>
        <v>81</v>
      </c>
      <c r="E492" s="9" t="str">
        <f>IFERROR(__xludf.DUMMYFUNCTION("INDEX(SPLIT(SUBSTITUTE(A492, ""-"", ""::""),"",""), 1, 2)"),"80::82")</f>
        <v>80::82</v>
      </c>
      <c r="F492" s="8">
        <f>IFERROR(__xludf.DUMMYFUNCTION("INDEX(SPLIT(E492,""::""), 1, 1)"),80.0)</f>
        <v>80</v>
      </c>
      <c r="G492" s="8">
        <f>IFERROR(__xludf.DUMMYFUNCTION("INDEX(SPLIT(E492,""::""), 1, 2)"),82.0)</f>
        <v>82</v>
      </c>
      <c r="H492" s="8" t="b">
        <f t="shared" si="1"/>
        <v>0</v>
      </c>
      <c r="I492" s="8" t="b">
        <f t="shared" si="2"/>
        <v>0</v>
      </c>
      <c r="J492" s="8" t="b">
        <f t="shared" si="3"/>
        <v>0</v>
      </c>
      <c r="L492" s="8" t="b">
        <f t="shared" si="4"/>
        <v>1</v>
      </c>
    </row>
    <row r="493">
      <c r="A493" s="6" t="s">
        <v>503</v>
      </c>
      <c r="B493" s="7" t="str">
        <f>IFERROR(__xludf.DUMMYFUNCTION("INDEX(SPLIT(SUBSTITUTE(A493, ""-"", ""::""),"",""), 1, 1)"),"18::49")</f>
        <v>18::49</v>
      </c>
      <c r="C493" s="8">
        <f>IFERROR(__xludf.DUMMYFUNCTION("INDEX(SPLIT(B493,""::""), 1, 1)"),18.0)</f>
        <v>18</v>
      </c>
      <c r="D493" s="8">
        <f>IFERROR(__xludf.DUMMYFUNCTION("INDEX(SPLIT(B493,""::""), 1, 2)"),49.0)</f>
        <v>49</v>
      </c>
      <c r="E493" s="9" t="str">
        <f>IFERROR(__xludf.DUMMYFUNCTION("INDEX(SPLIT(SUBSTITUTE(A493, ""-"", ""::""),"",""), 1, 2)"),"18::70")</f>
        <v>18::70</v>
      </c>
      <c r="F493" s="8">
        <f>IFERROR(__xludf.DUMMYFUNCTION("INDEX(SPLIT(E493,""::""), 1, 1)"),18.0)</f>
        <v>18</v>
      </c>
      <c r="G493" s="8">
        <f>IFERROR(__xludf.DUMMYFUNCTION("INDEX(SPLIT(E493,""::""), 1, 2)"),70.0)</f>
        <v>70</v>
      </c>
      <c r="H493" s="8" t="b">
        <f t="shared" si="1"/>
        <v>0</v>
      </c>
      <c r="I493" s="8" t="b">
        <f t="shared" si="2"/>
        <v>1</v>
      </c>
      <c r="J493" s="8" t="b">
        <f t="shared" si="3"/>
        <v>1</v>
      </c>
      <c r="L493" s="8" t="b">
        <f t="shared" si="4"/>
        <v>1</v>
      </c>
    </row>
    <row r="494">
      <c r="A494" s="6" t="s">
        <v>504</v>
      </c>
      <c r="B494" s="7" t="str">
        <f>IFERROR(__xludf.DUMMYFUNCTION("INDEX(SPLIT(SUBSTITUTE(A494, ""-"", ""::""),"",""), 1, 1)"),"27::96")</f>
        <v>27::96</v>
      </c>
      <c r="C494" s="8">
        <f>IFERROR(__xludf.DUMMYFUNCTION("INDEX(SPLIT(B494,""::""), 1, 1)"),27.0)</f>
        <v>27</v>
      </c>
      <c r="D494" s="8">
        <f>IFERROR(__xludf.DUMMYFUNCTION("INDEX(SPLIT(B494,""::""), 1, 2)"),96.0)</f>
        <v>96</v>
      </c>
      <c r="E494" s="9" t="str">
        <f>IFERROR(__xludf.DUMMYFUNCTION("INDEX(SPLIT(SUBSTITUTE(A494, ""-"", ""::""),"",""), 1, 2)"),"95::96")</f>
        <v>95::96</v>
      </c>
      <c r="F494" s="8">
        <f>IFERROR(__xludf.DUMMYFUNCTION("INDEX(SPLIT(E494,""::""), 1, 1)"),95.0)</f>
        <v>95</v>
      </c>
      <c r="G494" s="8">
        <f>IFERROR(__xludf.DUMMYFUNCTION("INDEX(SPLIT(E494,""::""), 1, 2)"),96.0)</f>
        <v>96</v>
      </c>
      <c r="H494" s="8" t="b">
        <f t="shared" si="1"/>
        <v>1</v>
      </c>
      <c r="I494" s="8" t="b">
        <f t="shared" si="2"/>
        <v>0</v>
      </c>
      <c r="J494" s="8" t="b">
        <f t="shared" si="3"/>
        <v>1</v>
      </c>
      <c r="L494" s="8" t="b">
        <f t="shared" si="4"/>
        <v>1</v>
      </c>
    </row>
    <row r="495">
      <c r="A495" s="6" t="s">
        <v>505</v>
      </c>
      <c r="B495" s="7" t="str">
        <f>IFERROR(__xludf.DUMMYFUNCTION("INDEX(SPLIT(SUBSTITUTE(A495, ""-"", ""::""),"",""), 1, 1)"),"38::39")</f>
        <v>38::39</v>
      </c>
      <c r="C495" s="8">
        <f>IFERROR(__xludf.DUMMYFUNCTION("INDEX(SPLIT(B495,""::""), 1, 1)"),38.0)</f>
        <v>38</v>
      </c>
      <c r="D495" s="8">
        <f>IFERROR(__xludf.DUMMYFUNCTION("INDEX(SPLIT(B495,""::""), 1, 2)"),39.0)</f>
        <v>39</v>
      </c>
      <c r="E495" s="9" t="str">
        <f>IFERROR(__xludf.DUMMYFUNCTION("INDEX(SPLIT(SUBSTITUTE(A495, ""-"", ""::""),"",""), 1, 2)"),"39::57")</f>
        <v>39::57</v>
      </c>
      <c r="F495" s="8">
        <f>IFERROR(__xludf.DUMMYFUNCTION("INDEX(SPLIT(E495,""::""), 1, 1)"),39.0)</f>
        <v>39</v>
      </c>
      <c r="G495" s="8">
        <f>IFERROR(__xludf.DUMMYFUNCTION("INDEX(SPLIT(E495,""::""), 1, 2)"),57.0)</f>
        <v>57</v>
      </c>
      <c r="H495" s="8" t="b">
        <f t="shared" si="1"/>
        <v>0</v>
      </c>
      <c r="I495" s="8" t="b">
        <f t="shared" si="2"/>
        <v>0</v>
      </c>
      <c r="J495" s="8" t="b">
        <f t="shared" si="3"/>
        <v>0</v>
      </c>
      <c r="L495" s="8" t="b">
        <f t="shared" si="4"/>
        <v>1</v>
      </c>
    </row>
    <row r="496">
      <c r="A496" s="6" t="s">
        <v>506</v>
      </c>
      <c r="B496" s="7" t="str">
        <f>IFERROR(__xludf.DUMMYFUNCTION("INDEX(SPLIT(SUBSTITUTE(A496, ""-"", ""::""),"",""), 1, 1)"),"75::94")</f>
        <v>75::94</v>
      </c>
      <c r="C496" s="8">
        <f>IFERROR(__xludf.DUMMYFUNCTION("INDEX(SPLIT(B496,""::""), 1, 1)"),75.0)</f>
        <v>75</v>
      </c>
      <c r="D496" s="8">
        <f>IFERROR(__xludf.DUMMYFUNCTION("INDEX(SPLIT(B496,""::""), 1, 2)"),94.0)</f>
        <v>94</v>
      </c>
      <c r="E496" s="9" t="str">
        <f>IFERROR(__xludf.DUMMYFUNCTION("INDEX(SPLIT(SUBSTITUTE(A496, ""-"", ""::""),"",""), 1, 2)"),"6::94")</f>
        <v>6::94</v>
      </c>
      <c r="F496" s="8">
        <f>IFERROR(__xludf.DUMMYFUNCTION("INDEX(SPLIT(E496,""::""), 1, 1)"),6.0)</f>
        <v>6</v>
      </c>
      <c r="G496" s="8">
        <f>IFERROR(__xludf.DUMMYFUNCTION("INDEX(SPLIT(E496,""::""), 1, 2)"),94.0)</f>
        <v>94</v>
      </c>
      <c r="H496" s="8" t="b">
        <f t="shared" si="1"/>
        <v>0</v>
      </c>
      <c r="I496" s="8" t="b">
        <f t="shared" si="2"/>
        <v>1</v>
      </c>
      <c r="J496" s="8" t="b">
        <f t="shared" si="3"/>
        <v>1</v>
      </c>
      <c r="L496" s="8" t="b">
        <f t="shared" si="4"/>
        <v>1</v>
      </c>
    </row>
    <row r="497">
      <c r="A497" s="6" t="s">
        <v>507</v>
      </c>
      <c r="B497" s="7" t="str">
        <f>IFERROR(__xludf.DUMMYFUNCTION("INDEX(SPLIT(SUBSTITUTE(A497, ""-"", ""::""),"",""), 1, 1)"),"19::60")</f>
        <v>19::60</v>
      </c>
      <c r="C497" s="8">
        <f>IFERROR(__xludf.DUMMYFUNCTION("INDEX(SPLIT(B497,""::""), 1, 1)"),19.0)</f>
        <v>19</v>
      </c>
      <c r="D497" s="8">
        <f>IFERROR(__xludf.DUMMYFUNCTION("INDEX(SPLIT(B497,""::""), 1, 2)"),60.0)</f>
        <v>60</v>
      </c>
      <c r="E497" s="9" t="str">
        <f>IFERROR(__xludf.DUMMYFUNCTION("INDEX(SPLIT(SUBSTITUTE(A497, ""-"", ""::""),"",""), 1, 2)"),"56::56")</f>
        <v>56::56</v>
      </c>
      <c r="F497" s="8">
        <f>IFERROR(__xludf.DUMMYFUNCTION("INDEX(SPLIT(E497,""::""), 1, 1)"),56.0)</f>
        <v>56</v>
      </c>
      <c r="G497" s="8">
        <f>IFERROR(__xludf.DUMMYFUNCTION("INDEX(SPLIT(E497,""::""), 1, 2)"),56.0)</f>
        <v>56</v>
      </c>
      <c r="H497" s="8" t="b">
        <f t="shared" si="1"/>
        <v>1</v>
      </c>
      <c r="I497" s="8" t="b">
        <f t="shared" si="2"/>
        <v>0</v>
      </c>
      <c r="J497" s="8" t="b">
        <f t="shared" si="3"/>
        <v>1</v>
      </c>
      <c r="L497" s="8" t="b">
        <f t="shared" si="4"/>
        <v>1</v>
      </c>
    </row>
    <row r="498">
      <c r="A498" s="6" t="s">
        <v>508</v>
      </c>
      <c r="B498" s="7" t="str">
        <f>IFERROR(__xludf.DUMMYFUNCTION("INDEX(SPLIT(SUBSTITUTE(A498, ""-"", ""::""),"",""), 1, 1)"),"77::87")</f>
        <v>77::87</v>
      </c>
      <c r="C498" s="8">
        <f>IFERROR(__xludf.DUMMYFUNCTION("INDEX(SPLIT(B498,""::""), 1, 1)"),77.0)</f>
        <v>77</v>
      </c>
      <c r="D498" s="8">
        <f>IFERROR(__xludf.DUMMYFUNCTION("INDEX(SPLIT(B498,""::""), 1, 2)"),87.0)</f>
        <v>87</v>
      </c>
      <c r="E498" s="9" t="str">
        <f>IFERROR(__xludf.DUMMYFUNCTION("INDEX(SPLIT(SUBSTITUTE(A498, ""-"", ""::""),"",""), 1, 2)"),"81::87")</f>
        <v>81::87</v>
      </c>
      <c r="F498" s="8">
        <f>IFERROR(__xludf.DUMMYFUNCTION("INDEX(SPLIT(E498,""::""), 1, 1)"),81.0)</f>
        <v>81</v>
      </c>
      <c r="G498" s="8">
        <f>IFERROR(__xludf.DUMMYFUNCTION("INDEX(SPLIT(E498,""::""), 1, 2)"),87.0)</f>
        <v>87</v>
      </c>
      <c r="H498" s="8" t="b">
        <f t="shared" si="1"/>
        <v>1</v>
      </c>
      <c r="I498" s="8" t="b">
        <f t="shared" si="2"/>
        <v>0</v>
      </c>
      <c r="J498" s="8" t="b">
        <f t="shared" si="3"/>
        <v>1</v>
      </c>
      <c r="L498" s="8" t="b">
        <f t="shared" si="4"/>
        <v>1</v>
      </c>
    </row>
    <row r="499">
      <c r="A499" s="6" t="s">
        <v>509</v>
      </c>
      <c r="B499" s="7" t="str">
        <f>IFERROR(__xludf.DUMMYFUNCTION("INDEX(SPLIT(SUBSTITUTE(A499, ""-"", ""::""),"",""), 1, 1)"),"4::7")</f>
        <v>4::7</v>
      </c>
      <c r="C499" s="8">
        <f>IFERROR(__xludf.DUMMYFUNCTION("INDEX(SPLIT(B499,""::""), 1, 1)"),4.0)</f>
        <v>4</v>
      </c>
      <c r="D499" s="8">
        <f>IFERROR(__xludf.DUMMYFUNCTION("INDEX(SPLIT(B499,""::""), 1, 2)"),7.0)</f>
        <v>7</v>
      </c>
      <c r="E499" s="9" t="str">
        <f>IFERROR(__xludf.DUMMYFUNCTION("INDEX(SPLIT(SUBSTITUTE(A499, ""-"", ""::""),"",""), 1, 2)"),"3::9")</f>
        <v>3::9</v>
      </c>
      <c r="F499" s="8">
        <f>IFERROR(__xludf.DUMMYFUNCTION("INDEX(SPLIT(E499,""::""), 1, 1)"),3.0)</f>
        <v>3</v>
      </c>
      <c r="G499" s="8">
        <f>IFERROR(__xludf.DUMMYFUNCTION("INDEX(SPLIT(E499,""::""), 1, 2)"),9.0)</f>
        <v>9</v>
      </c>
      <c r="H499" s="8" t="b">
        <f t="shared" si="1"/>
        <v>0</v>
      </c>
      <c r="I499" s="8" t="b">
        <f t="shared" si="2"/>
        <v>1</v>
      </c>
      <c r="J499" s="8" t="b">
        <f t="shared" si="3"/>
        <v>1</v>
      </c>
      <c r="L499" s="8" t="b">
        <f t="shared" si="4"/>
        <v>1</v>
      </c>
    </row>
    <row r="500">
      <c r="A500" s="6" t="s">
        <v>510</v>
      </c>
      <c r="B500" s="7" t="str">
        <f>IFERROR(__xludf.DUMMYFUNCTION("INDEX(SPLIT(SUBSTITUTE(A500, ""-"", ""::""),"",""), 1, 1)"),"89::98")</f>
        <v>89::98</v>
      </c>
      <c r="C500" s="8">
        <f>IFERROR(__xludf.DUMMYFUNCTION("INDEX(SPLIT(B500,""::""), 1, 1)"),89.0)</f>
        <v>89</v>
      </c>
      <c r="D500" s="8">
        <f>IFERROR(__xludf.DUMMYFUNCTION("INDEX(SPLIT(B500,""::""), 1, 2)"),98.0)</f>
        <v>98</v>
      </c>
      <c r="E500" s="9" t="str">
        <f>IFERROR(__xludf.DUMMYFUNCTION("INDEX(SPLIT(SUBSTITUTE(A500, ""-"", ""::""),"",""), 1, 2)"),"18::88")</f>
        <v>18::88</v>
      </c>
      <c r="F500" s="8">
        <f>IFERROR(__xludf.DUMMYFUNCTION("INDEX(SPLIT(E500,""::""), 1, 1)"),18.0)</f>
        <v>18</v>
      </c>
      <c r="G500" s="8">
        <f>IFERROR(__xludf.DUMMYFUNCTION("INDEX(SPLIT(E500,""::""), 1, 2)"),88.0)</f>
        <v>88</v>
      </c>
      <c r="H500" s="8" t="b">
        <f t="shared" si="1"/>
        <v>0</v>
      </c>
      <c r="I500" s="8" t="b">
        <f t="shared" si="2"/>
        <v>0</v>
      </c>
      <c r="J500" s="8" t="b">
        <f t="shared" si="3"/>
        <v>0</v>
      </c>
      <c r="L500" s="8" t="b">
        <f t="shared" si="4"/>
        <v>0</v>
      </c>
    </row>
    <row r="501">
      <c r="A501" s="6" t="s">
        <v>511</v>
      </c>
      <c r="B501" s="7" t="str">
        <f>IFERROR(__xludf.DUMMYFUNCTION("INDEX(SPLIT(SUBSTITUTE(A501, ""-"", ""::""),"",""), 1, 1)"),"2::2")</f>
        <v>2::2</v>
      </c>
      <c r="C501" s="8">
        <f>IFERROR(__xludf.DUMMYFUNCTION("INDEX(SPLIT(B501,""::""), 1, 1)"),2.0)</f>
        <v>2</v>
      </c>
      <c r="D501" s="8">
        <f>IFERROR(__xludf.DUMMYFUNCTION("INDEX(SPLIT(B501,""::""), 1, 2)"),2.0)</f>
        <v>2</v>
      </c>
      <c r="E501" s="9" t="str">
        <f>IFERROR(__xludf.DUMMYFUNCTION("INDEX(SPLIT(SUBSTITUTE(A501, ""-"", ""::""),"",""), 1, 2)"),"3::75")</f>
        <v>3::75</v>
      </c>
      <c r="F501" s="8">
        <f>IFERROR(__xludf.DUMMYFUNCTION("INDEX(SPLIT(E501,""::""), 1, 1)"),3.0)</f>
        <v>3</v>
      </c>
      <c r="G501" s="8">
        <f>IFERROR(__xludf.DUMMYFUNCTION("INDEX(SPLIT(E501,""::""), 1, 2)"),75.0)</f>
        <v>75</v>
      </c>
      <c r="H501" s="8" t="b">
        <f t="shared" si="1"/>
        <v>0</v>
      </c>
      <c r="I501" s="8" t="b">
        <f t="shared" si="2"/>
        <v>0</v>
      </c>
      <c r="J501" s="8" t="b">
        <f t="shared" si="3"/>
        <v>0</v>
      </c>
      <c r="L501" s="8" t="b">
        <f t="shared" si="4"/>
        <v>0</v>
      </c>
    </row>
    <row r="502">
      <c r="A502" s="6" t="s">
        <v>512</v>
      </c>
      <c r="B502" s="7" t="str">
        <f>IFERROR(__xludf.DUMMYFUNCTION("INDEX(SPLIT(SUBSTITUTE(A502, ""-"", ""::""),"",""), 1, 1)"),"10::62")</f>
        <v>10::62</v>
      </c>
      <c r="C502" s="8">
        <f>IFERROR(__xludf.DUMMYFUNCTION("INDEX(SPLIT(B502,""::""), 1, 1)"),10.0)</f>
        <v>10</v>
      </c>
      <c r="D502" s="8">
        <f>IFERROR(__xludf.DUMMYFUNCTION("INDEX(SPLIT(B502,""::""), 1, 2)"),62.0)</f>
        <v>62</v>
      </c>
      <c r="E502" s="9" t="str">
        <f>IFERROR(__xludf.DUMMYFUNCTION("INDEX(SPLIT(SUBSTITUTE(A502, ""-"", ""::""),"",""), 1, 2)"),"7::7")</f>
        <v>7::7</v>
      </c>
      <c r="F502" s="8">
        <f>IFERROR(__xludf.DUMMYFUNCTION("INDEX(SPLIT(E502,""::""), 1, 1)"),7.0)</f>
        <v>7</v>
      </c>
      <c r="G502" s="8">
        <f>IFERROR(__xludf.DUMMYFUNCTION("INDEX(SPLIT(E502,""::""), 1, 2)"),7.0)</f>
        <v>7</v>
      </c>
      <c r="H502" s="8" t="b">
        <f t="shared" si="1"/>
        <v>0</v>
      </c>
      <c r="I502" s="8" t="b">
        <f t="shared" si="2"/>
        <v>0</v>
      </c>
      <c r="J502" s="8" t="b">
        <f t="shared" si="3"/>
        <v>0</v>
      </c>
      <c r="L502" s="8" t="b">
        <f t="shared" si="4"/>
        <v>0</v>
      </c>
    </row>
    <row r="503">
      <c r="A503" s="6" t="s">
        <v>513</v>
      </c>
      <c r="B503" s="7" t="str">
        <f>IFERROR(__xludf.DUMMYFUNCTION("INDEX(SPLIT(SUBSTITUTE(A503, ""-"", ""::""),"",""), 1, 1)"),"10::23")</f>
        <v>10::23</v>
      </c>
      <c r="C503" s="8">
        <f>IFERROR(__xludf.DUMMYFUNCTION("INDEX(SPLIT(B503,""::""), 1, 1)"),10.0)</f>
        <v>10</v>
      </c>
      <c r="D503" s="8">
        <f>IFERROR(__xludf.DUMMYFUNCTION("INDEX(SPLIT(B503,""::""), 1, 2)"),23.0)</f>
        <v>23</v>
      </c>
      <c r="E503" s="9" t="str">
        <f>IFERROR(__xludf.DUMMYFUNCTION("INDEX(SPLIT(SUBSTITUTE(A503, ""-"", ""::""),"",""), 1, 2)"),"9::35")</f>
        <v>9::35</v>
      </c>
      <c r="F503" s="8">
        <f>IFERROR(__xludf.DUMMYFUNCTION("INDEX(SPLIT(E503,""::""), 1, 1)"),9.0)</f>
        <v>9</v>
      </c>
      <c r="G503" s="8">
        <f>IFERROR(__xludf.DUMMYFUNCTION("INDEX(SPLIT(E503,""::""), 1, 2)"),35.0)</f>
        <v>35</v>
      </c>
      <c r="H503" s="8" t="b">
        <f t="shared" si="1"/>
        <v>0</v>
      </c>
      <c r="I503" s="8" t="b">
        <f t="shared" si="2"/>
        <v>1</v>
      </c>
      <c r="J503" s="8" t="b">
        <f t="shared" si="3"/>
        <v>1</v>
      </c>
      <c r="L503" s="8" t="b">
        <f t="shared" si="4"/>
        <v>1</v>
      </c>
    </row>
    <row r="504">
      <c r="A504" s="6" t="s">
        <v>514</v>
      </c>
      <c r="B504" s="7" t="str">
        <f>IFERROR(__xludf.DUMMYFUNCTION("INDEX(SPLIT(SUBSTITUTE(A504, ""-"", ""::""),"",""), 1, 1)"),"3::95")</f>
        <v>3::95</v>
      </c>
      <c r="C504" s="8">
        <f>IFERROR(__xludf.DUMMYFUNCTION("INDEX(SPLIT(B504,""::""), 1, 1)"),3.0)</f>
        <v>3</v>
      </c>
      <c r="D504" s="8">
        <f>IFERROR(__xludf.DUMMYFUNCTION("INDEX(SPLIT(B504,""::""), 1, 2)"),95.0)</f>
        <v>95</v>
      </c>
      <c r="E504" s="9" t="str">
        <f>IFERROR(__xludf.DUMMYFUNCTION("INDEX(SPLIT(SUBSTITUTE(A504, ""-"", ""::""),"",""), 1, 2)"),"1::94")</f>
        <v>1::94</v>
      </c>
      <c r="F504" s="8">
        <f>IFERROR(__xludf.DUMMYFUNCTION("INDEX(SPLIT(E504,""::""), 1, 1)"),1.0)</f>
        <v>1</v>
      </c>
      <c r="G504" s="8">
        <f>IFERROR(__xludf.DUMMYFUNCTION("INDEX(SPLIT(E504,""::""), 1, 2)"),94.0)</f>
        <v>94</v>
      </c>
      <c r="H504" s="8" t="b">
        <f t="shared" si="1"/>
        <v>0</v>
      </c>
      <c r="I504" s="8" t="b">
        <f t="shared" si="2"/>
        <v>0</v>
      </c>
      <c r="J504" s="8" t="b">
        <f t="shared" si="3"/>
        <v>0</v>
      </c>
      <c r="L504" s="8" t="b">
        <f t="shared" si="4"/>
        <v>1</v>
      </c>
    </row>
    <row r="505">
      <c r="A505" s="6" t="s">
        <v>515</v>
      </c>
      <c r="B505" s="7" t="str">
        <f>IFERROR(__xludf.DUMMYFUNCTION("INDEX(SPLIT(SUBSTITUTE(A505, ""-"", ""::""),"",""), 1, 1)"),"32::83")</f>
        <v>32::83</v>
      </c>
      <c r="C505" s="8">
        <f>IFERROR(__xludf.DUMMYFUNCTION("INDEX(SPLIT(B505,""::""), 1, 1)"),32.0)</f>
        <v>32</v>
      </c>
      <c r="D505" s="8">
        <f>IFERROR(__xludf.DUMMYFUNCTION("INDEX(SPLIT(B505,""::""), 1, 2)"),83.0)</f>
        <v>83</v>
      </c>
      <c r="E505" s="9" t="str">
        <f>IFERROR(__xludf.DUMMYFUNCTION("INDEX(SPLIT(SUBSTITUTE(A505, ""-"", ""::""),"",""), 1, 2)"),"82::83")</f>
        <v>82::83</v>
      </c>
      <c r="F505" s="8">
        <f>IFERROR(__xludf.DUMMYFUNCTION("INDEX(SPLIT(E505,""::""), 1, 1)"),82.0)</f>
        <v>82</v>
      </c>
      <c r="G505" s="8">
        <f>IFERROR(__xludf.DUMMYFUNCTION("INDEX(SPLIT(E505,""::""), 1, 2)"),83.0)</f>
        <v>83</v>
      </c>
      <c r="H505" s="8" t="b">
        <f t="shared" si="1"/>
        <v>1</v>
      </c>
      <c r="I505" s="8" t="b">
        <f t="shared" si="2"/>
        <v>0</v>
      </c>
      <c r="J505" s="8" t="b">
        <f t="shared" si="3"/>
        <v>1</v>
      </c>
      <c r="L505" s="8" t="b">
        <f t="shared" si="4"/>
        <v>1</v>
      </c>
    </row>
    <row r="506">
      <c r="A506" s="6" t="s">
        <v>516</v>
      </c>
      <c r="B506" s="7" t="str">
        <f>IFERROR(__xludf.DUMMYFUNCTION("INDEX(SPLIT(SUBSTITUTE(A506, ""-"", ""::""),"",""), 1, 1)"),"37::66")</f>
        <v>37::66</v>
      </c>
      <c r="C506" s="8">
        <f>IFERROR(__xludf.DUMMYFUNCTION("INDEX(SPLIT(B506,""::""), 1, 1)"),37.0)</f>
        <v>37</v>
      </c>
      <c r="D506" s="8">
        <f>IFERROR(__xludf.DUMMYFUNCTION("INDEX(SPLIT(B506,""::""), 1, 2)"),66.0)</f>
        <v>66</v>
      </c>
      <c r="E506" s="9" t="str">
        <f>IFERROR(__xludf.DUMMYFUNCTION("INDEX(SPLIT(SUBSTITUTE(A506, ""-"", ""::""),"",""), 1, 2)"),"37::70")</f>
        <v>37::70</v>
      </c>
      <c r="F506" s="8">
        <f>IFERROR(__xludf.DUMMYFUNCTION("INDEX(SPLIT(E506,""::""), 1, 1)"),37.0)</f>
        <v>37</v>
      </c>
      <c r="G506" s="8">
        <f>IFERROR(__xludf.DUMMYFUNCTION("INDEX(SPLIT(E506,""::""), 1, 2)"),70.0)</f>
        <v>70</v>
      </c>
      <c r="H506" s="8" t="b">
        <f t="shared" si="1"/>
        <v>0</v>
      </c>
      <c r="I506" s="8" t="b">
        <f t="shared" si="2"/>
        <v>1</v>
      </c>
      <c r="J506" s="8" t="b">
        <f t="shared" si="3"/>
        <v>1</v>
      </c>
      <c r="L506" s="8" t="b">
        <f t="shared" si="4"/>
        <v>1</v>
      </c>
    </row>
    <row r="507">
      <c r="A507" s="6" t="s">
        <v>517</v>
      </c>
      <c r="B507" s="7" t="str">
        <f>IFERROR(__xludf.DUMMYFUNCTION("INDEX(SPLIT(SUBSTITUTE(A507, ""-"", ""::""),"",""), 1, 1)"),"36::45")</f>
        <v>36::45</v>
      </c>
      <c r="C507" s="8">
        <f>IFERROR(__xludf.DUMMYFUNCTION("INDEX(SPLIT(B507,""::""), 1, 1)"),36.0)</f>
        <v>36</v>
      </c>
      <c r="D507" s="8">
        <f>IFERROR(__xludf.DUMMYFUNCTION("INDEX(SPLIT(B507,""::""), 1, 2)"),45.0)</f>
        <v>45</v>
      </c>
      <c r="E507" s="9" t="str">
        <f>IFERROR(__xludf.DUMMYFUNCTION("INDEX(SPLIT(SUBSTITUTE(A507, ""-"", ""::""),"",""), 1, 2)"),"45::70")</f>
        <v>45::70</v>
      </c>
      <c r="F507" s="8">
        <f>IFERROR(__xludf.DUMMYFUNCTION("INDEX(SPLIT(E507,""::""), 1, 1)"),45.0)</f>
        <v>45</v>
      </c>
      <c r="G507" s="8">
        <f>IFERROR(__xludf.DUMMYFUNCTION("INDEX(SPLIT(E507,""::""), 1, 2)"),70.0)</f>
        <v>70</v>
      </c>
      <c r="H507" s="8" t="b">
        <f t="shared" si="1"/>
        <v>0</v>
      </c>
      <c r="I507" s="8" t="b">
        <f t="shared" si="2"/>
        <v>0</v>
      </c>
      <c r="J507" s="8" t="b">
        <f t="shared" si="3"/>
        <v>0</v>
      </c>
      <c r="L507" s="8" t="b">
        <f t="shared" si="4"/>
        <v>1</v>
      </c>
    </row>
    <row r="508">
      <c r="A508" s="6" t="s">
        <v>518</v>
      </c>
      <c r="B508" s="7" t="str">
        <f>IFERROR(__xludf.DUMMYFUNCTION("INDEX(SPLIT(SUBSTITUTE(A508, ""-"", ""::""),"",""), 1, 1)"),"9::79")</f>
        <v>9::79</v>
      </c>
      <c r="C508" s="8">
        <f>IFERROR(__xludf.DUMMYFUNCTION("INDEX(SPLIT(B508,""::""), 1, 1)"),9.0)</f>
        <v>9</v>
      </c>
      <c r="D508" s="8">
        <f>IFERROR(__xludf.DUMMYFUNCTION("INDEX(SPLIT(B508,""::""), 1, 2)"),79.0)</f>
        <v>79</v>
      </c>
      <c r="E508" s="9" t="str">
        <f>IFERROR(__xludf.DUMMYFUNCTION("INDEX(SPLIT(SUBSTITUTE(A508, ""-"", ""::""),"",""), 1, 2)"),"78::80")</f>
        <v>78::80</v>
      </c>
      <c r="F508" s="8">
        <f>IFERROR(__xludf.DUMMYFUNCTION("INDEX(SPLIT(E508,""::""), 1, 1)"),78.0)</f>
        <v>78</v>
      </c>
      <c r="G508" s="8">
        <f>IFERROR(__xludf.DUMMYFUNCTION("INDEX(SPLIT(E508,""::""), 1, 2)"),80.0)</f>
        <v>80</v>
      </c>
      <c r="H508" s="8" t="b">
        <f t="shared" si="1"/>
        <v>0</v>
      </c>
      <c r="I508" s="8" t="b">
        <f t="shared" si="2"/>
        <v>0</v>
      </c>
      <c r="J508" s="8" t="b">
        <f t="shared" si="3"/>
        <v>0</v>
      </c>
      <c r="L508" s="8" t="b">
        <f t="shared" si="4"/>
        <v>1</v>
      </c>
    </row>
    <row r="509">
      <c r="A509" s="6" t="s">
        <v>519</v>
      </c>
      <c r="B509" s="7" t="str">
        <f>IFERROR(__xludf.DUMMYFUNCTION("INDEX(SPLIT(SUBSTITUTE(A509, ""-"", ""::""),"",""), 1, 1)"),"2::96")</f>
        <v>2::96</v>
      </c>
      <c r="C509" s="8">
        <f>IFERROR(__xludf.DUMMYFUNCTION("INDEX(SPLIT(B509,""::""), 1, 1)"),2.0)</f>
        <v>2</v>
      </c>
      <c r="D509" s="8">
        <f>IFERROR(__xludf.DUMMYFUNCTION("INDEX(SPLIT(B509,""::""), 1, 2)"),96.0)</f>
        <v>96</v>
      </c>
      <c r="E509" s="9" t="str">
        <f>IFERROR(__xludf.DUMMYFUNCTION("INDEX(SPLIT(SUBSTITUTE(A509, ""-"", ""::""),"",""), 1, 2)"),"1::1")</f>
        <v>1::1</v>
      </c>
      <c r="F509" s="8">
        <f>IFERROR(__xludf.DUMMYFUNCTION("INDEX(SPLIT(E509,""::""), 1, 1)"),1.0)</f>
        <v>1</v>
      </c>
      <c r="G509" s="8">
        <f>IFERROR(__xludf.DUMMYFUNCTION("INDEX(SPLIT(E509,""::""), 1, 2)"),1.0)</f>
        <v>1</v>
      </c>
      <c r="H509" s="8" t="b">
        <f t="shared" si="1"/>
        <v>0</v>
      </c>
      <c r="I509" s="8" t="b">
        <f t="shared" si="2"/>
        <v>0</v>
      </c>
      <c r="J509" s="8" t="b">
        <f t="shared" si="3"/>
        <v>0</v>
      </c>
      <c r="L509" s="8" t="b">
        <f t="shared" si="4"/>
        <v>0</v>
      </c>
    </row>
    <row r="510">
      <c r="A510" s="6" t="s">
        <v>520</v>
      </c>
      <c r="B510" s="7" t="str">
        <f>IFERROR(__xludf.DUMMYFUNCTION("INDEX(SPLIT(SUBSTITUTE(A510, ""-"", ""::""),"",""), 1, 1)"),"39::44")</f>
        <v>39::44</v>
      </c>
      <c r="C510" s="8">
        <f>IFERROR(__xludf.DUMMYFUNCTION("INDEX(SPLIT(B510,""::""), 1, 1)"),39.0)</f>
        <v>39</v>
      </c>
      <c r="D510" s="8">
        <f>IFERROR(__xludf.DUMMYFUNCTION("INDEX(SPLIT(B510,""::""), 1, 2)"),44.0)</f>
        <v>44</v>
      </c>
      <c r="E510" s="9" t="str">
        <f>IFERROR(__xludf.DUMMYFUNCTION("INDEX(SPLIT(SUBSTITUTE(A510, ""-"", ""::""),"",""), 1, 2)"),"43::44")</f>
        <v>43::44</v>
      </c>
      <c r="F510" s="8">
        <f>IFERROR(__xludf.DUMMYFUNCTION("INDEX(SPLIT(E510,""::""), 1, 1)"),43.0)</f>
        <v>43</v>
      </c>
      <c r="G510" s="8">
        <f>IFERROR(__xludf.DUMMYFUNCTION("INDEX(SPLIT(E510,""::""), 1, 2)"),44.0)</f>
        <v>44</v>
      </c>
      <c r="H510" s="8" t="b">
        <f t="shared" si="1"/>
        <v>1</v>
      </c>
      <c r="I510" s="8" t="b">
        <f t="shared" si="2"/>
        <v>0</v>
      </c>
      <c r="J510" s="8" t="b">
        <f t="shared" si="3"/>
        <v>1</v>
      </c>
      <c r="L510" s="8" t="b">
        <f t="shared" si="4"/>
        <v>1</v>
      </c>
    </row>
    <row r="511">
      <c r="A511" s="6" t="s">
        <v>521</v>
      </c>
      <c r="B511" s="7" t="str">
        <f>IFERROR(__xludf.DUMMYFUNCTION("INDEX(SPLIT(SUBSTITUTE(A511, ""-"", ""::""),"",""), 1, 1)"),"10::95")</f>
        <v>10::95</v>
      </c>
      <c r="C511" s="8">
        <f>IFERROR(__xludf.DUMMYFUNCTION("INDEX(SPLIT(B511,""::""), 1, 1)"),10.0)</f>
        <v>10</v>
      </c>
      <c r="D511" s="8">
        <f>IFERROR(__xludf.DUMMYFUNCTION("INDEX(SPLIT(B511,""::""), 1, 2)"),95.0)</f>
        <v>95</v>
      </c>
      <c r="E511" s="9" t="str">
        <f>IFERROR(__xludf.DUMMYFUNCTION("INDEX(SPLIT(SUBSTITUTE(A511, ""-"", ""::""),"",""), 1, 2)"),"11::98")</f>
        <v>11::98</v>
      </c>
      <c r="F511" s="8">
        <f>IFERROR(__xludf.DUMMYFUNCTION("INDEX(SPLIT(E511,""::""), 1, 1)"),11.0)</f>
        <v>11</v>
      </c>
      <c r="G511" s="8">
        <f>IFERROR(__xludf.DUMMYFUNCTION("INDEX(SPLIT(E511,""::""), 1, 2)"),98.0)</f>
        <v>98</v>
      </c>
      <c r="H511" s="8" t="b">
        <f t="shared" si="1"/>
        <v>0</v>
      </c>
      <c r="I511" s="8" t="b">
        <f t="shared" si="2"/>
        <v>0</v>
      </c>
      <c r="J511" s="8" t="b">
        <f t="shared" si="3"/>
        <v>0</v>
      </c>
      <c r="L511" s="8" t="b">
        <f t="shared" si="4"/>
        <v>1</v>
      </c>
    </row>
    <row r="512">
      <c r="A512" s="6" t="s">
        <v>522</v>
      </c>
      <c r="B512" s="7" t="str">
        <f>IFERROR(__xludf.DUMMYFUNCTION("INDEX(SPLIT(SUBSTITUTE(A512, ""-"", ""::""),"",""), 1, 1)"),"32::34")</f>
        <v>32::34</v>
      </c>
      <c r="C512" s="8">
        <f>IFERROR(__xludf.DUMMYFUNCTION("INDEX(SPLIT(B512,""::""), 1, 1)"),32.0)</f>
        <v>32</v>
      </c>
      <c r="D512" s="8">
        <f>IFERROR(__xludf.DUMMYFUNCTION("INDEX(SPLIT(B512,""::""), 1, 2)"),34.0)</f>
        <v>34</v>
      </c>
      <c r="E512" s="9" t="str">
        <f>IFERROR(__xludf.DUMMYFUNCTION("INDEX(SPLIT(SUBSTITUTE(A512, ""-"", ""::""),"",""), 1, 2)"),"33::90")</f>
        <v>33::90</v>
      </c>
      <c r="F512" s="8">
        <f>IFERROR(__xludf.DUMMYFUNCTION("INDEX(SPLIT(E512,""::""), 1, 1)"),33.0)</f>
        <v>33</v>
      </c>
      <c r="G512" s="8">
        <f>IFERROR(__xludf.DUMMYFUNCTION("INDEX(SPLIT(E512,""::""), 1, 2)"),90.0)</f>
        <v>90</v>
      </c>
      <c r="H512" s="8" t="b">
        <f t="shared" si="1"/>
        <v>0</v>
      </c>
      <c r="I512" s="8" t="b">
        <f t="shared" si="2"/>
        <v>0</v>
      </c>
      <c r="J512" s="8" t="b">
        <f t="shared" si="3"/>
        <v>0</v>
      </c>
      <c r="L512" s="8" t="b">
        <f t="shared" si="4"/>
        <v>1</v>
      </c>
    </row>
    <row r="513">
      <c r="A513" s="6" t="s">
        <v>523</v>
      </c>
      <c r="B513" s="7" t="str">
        <f>IFERROR(__xludf.DUMMYFUNCTION("INDEX(SPLIT(SUBSTITUTE(A513, ""-"", ""::""),"",""), 1, 1)"),"17::93")</f>
        <v>17::93</v>
      </c>
      <c r="C513" s="8">
        <f>IFERROR(__xludf.DUMMYFUNCTION("INDEX(SPLIT(B513,""::""), 1, 1)"),17.0)</f>
        <v>17</v>
      </c>
      <c r="D513" s="8">
        <f>IFERROR(__xludf.DUMMYFUNCTION("INDEX(SPLIT(B513,""::""), 1, 2)"),93.0)</f>
        <v>93</v>
      </c>
      <c r="E513" s="9" t="str">
        <f>IFERROR(__xludf.DUMMYFUNCTION("INDEX(SPLIT(SUBSTITUTE(A513, ""-"", ""::""),"",""), 1, 2)"),"29::94")</f>
        <v>29::94</v>
      </c>
      <c r="F513" s="8">
        <f>IFERROR(__xludf.DUMMYFUNCTION("INDEX(SPLIT(E513,""::""), 1, 1)"),29.0)</f>
        <v>29</v>
      </c>
      <c r="G513" s="8">
        <f>IFERROR(__xludf.DUMMYFUNCTION("INDEX(SPLIT(E513,""::""), 1, 2)"),94.0)</f>
        <v>94</v>
      </c>
      <c r="H513" s="8" t="b">
        <f t="shared" si="1"/>
        <v>0</v>
      </c>
      <c r="I513" s="8" t="b">
        <f t="shared" si="2"/>
        <v>0</v>
      </c>
      <c r="J513" s="8" t="b">
        <f t="shared" si="3"/>
        <v>0</v>
      </c>
      <c r="L513" s="8" t="b">
        <f t="shared" si="4"/>
        <v>1</v>
      </c>
    </row>
    <row r="514">
      <c r="A514" s="6" t="s">
        <v>524</v>
      </c>
      <c r="B514" s="7" t="str">
        <f>IFERROR(__xludf.DUMMYFUNCTION("INDEX(SPLIT(SUBSTITUTE(A514, ""-"", ""::""),"",""), 1, 1)"),"50::97")</f>
        <v>50::97</v>
      </c>
      <c r="C514" s="8">
        <f>IFERROR(__xludf.DUMMYFUNCTION("INDEX(SPLIT(B514,""::""), 1, 1)"),50.0)</f>
        <v>50</v>
      </c>
      <c r="D514" s="8">
        <f>IFERROR(__xludf.DUMMYFUNCTION("INDEX(SPLIT(B514,""::""), 1, 2)"),97.0)</f>
        <v>97</v>
      </c>
      <c r="E514" s="9" t="str">
        <f>IFERROR(__xludf.DUMMYFUNCTION("INDEX(SPLIT(SUBSTITUTE(A514, ""-"", ""::""),"",""), 1, 2)"),"97::98")</f>
        <v>97::98</v>
      </c>
      <c r="F514" s="8">
        <f>IFERROR(__xludf.DUMMYFUNCTION("INDEX(SPLIT(E514,""::""), 1, 1)"),97.0)</f>
        <v>97</v>
      </c>
      <c r="G514" s="8">
        <f>IFERROR(__xludf.DUMMYFUNCTION("INDEX(SPLIT(E514,""::""), 1, 2)"),98.0)</f>
        <v>98</v>
      </c>
      <c r="H514" s="8" t="b">
        <f t="shared" si="1"/>
        <v>0</v>
      </c>
      <c r="I514" s="8" t="b">
        <f t="shared" si="2"/>
        <v>0</v>
      </c>
      <c r="J514" s="8" t="b">
        <f t="shared" si="3"/>
        <v>0</v>
      </c>
      <c r="L514" s="8" t="b">
        <f t="shared" si="4"/>
        <v>1</v>
      </c>
    </row>
    <row r="515">
      <c r="A515" s="6" t="s">
        <v>525</v>
      </c>
      <c r="B515" s="7" t="str">
        <f>IFERROR(__xludf.DUMMYFUNCTION("INDEX(SPLIT(SUBSTITUTE(A515, ""-"", ""::""),"",""), 1, 1)"),"21::90")</f>
        <v>21::90</v>
      </c>
      <c r="C515" s="8">
        <f>IFERROR(__xludf.DUMMYFUNCTION("INDEX(SPLIT(B515,""::""), 1, 1)"),21.0)</f>
        <v>21</v>
      </c>
      <c r="D515" s="8">
        <f>IFERROR(__xludf.DUMMYFUNCTION("INDEX(SPLIT(B515,""::""), 1, 2)"),90.0)</f>
        <v>90</v>
      </c>
      <c r="E515" s="9" t="str">
        <f>IFERROR(__xludf.DUMMYFUNCTION("INDEX(SPLIT(SUBSTITUTE(A515, ""-"", ""::""),"",""), 1, 2)"),"21::73")</f>
        <v>21::73</v>
      </c>
      <c r="F515" s="8">
        <f>IFERROR(__xludf.DUMMYFUNCTION("INDEX(SPLIT(E515,""::""), 1, 1)"),21.0)</f>
        <v>21</v>
      </c>
      <c r="G515" s="8">
        <f>IFERROR(__xludf.DUMMYFUNCTION("INDEX(SPLIT(E515,""::""), 1, 2)"),73.0)</f>
        <v>73</v>
      </c>
      <c r="H515" s="8" t="b">
        <f t="shared" si="1"/>
        <v>1</v>
      </c>
      <c r="I515" s="8" t="b">
        <f t="shared" si="2"/>
        <v>0</v>
      </c>
      <c r="J515" s="8" t="b">
        <f t="shared" si="3"/>
        <v>1</v>
      </c>
      <c r="L515" s="8" t="b">
        <f t="shared" si="4"/>
        <v>1</v>
      </c>
    </row>
    <row r="516">
      <c r="A516" s="6" t="s">
        <v>526</v>
      </c>
      <c r="B516" s="7" t="str">
        <f>IFERROR(__xludf.DUMMYFUNCTION("INDEX(SPLIT(SUBSTITUTE(A516, ""-"", ""::""),"",""), 1, 1)"),"3::3")</f>
        <v>3::3</v>
      </c>
      <c r="C516" s="8">
        <f>IFERROR(__xludf.DUMMYFUNCTION("INDEX(SPLIT(B516,""::""), 1, 1)"),3.0)</f>
        <v>3</v>
      </c>
      <c r="D516" s="8">
        <f>IFERROR(__xludf.DUMMYFUNCTION("INDEX(SPLIT(B516,""::""), 1, 2)"),3.0)</f>
        <v>3</v>
      </c>
      <c r="E516" s="9" t="str">
        <f>IFERROR(__xludf.DUMMYFUNCTION("INDEX(SPLIT(SUBSTITUTE(A516, ""-"", ""::""),"",""), 1, 2)"),"3::71")</f>
        <v>3::71</v>
      </c>
      <c r="F516" s="8">
        <f>IFERROR(__xludf.DUMMYFUNCTION("INDEX(SPLIT(E516,""::""), 1, 1)"),3.0)</f>
        <v>3</v>
      </c>
      <c r="G516" s="8">
        <f>IFERROR(__xludf.DUMMYFUNCTION("INDEX(SPLIT(E516,""::""), 1, 2)"),71.0)</f>
        <v>71</v>
      </c>
      <c r="H516" s="8" t="b">
        <f t="shared" si="1"/>
        <v>0</v>
      </c>
      <c r="I516" s="8" t="b">
        <f t="shared" si="2"/>
        <v>1</v>
      </c>
      <c r="J516" s="8" t="b">
        <f t="shared" si="3"/>
        <v>1</v>
      </c>
      <c r="L516" s="8" t="b">
        <f t="shared" si="4"/>
        <v>1</v>
      </c>
    </row>
    <row r="517">
      <c r="A517" s="6" t="s">
        <v>527</v>
      </c>
      <c r="B517" s="7" t="str">
        <f>IFERROR(__xludf.DUMMYFUNCTION("INDEX(SPLIT(SUBSTITUTE(A517, ""-"", ""::""),"",""), 1, 1)"),"32::96")</f>
        <v>32::96</v>
      </c>
      <c r="C517" s="8">
        <f>IFERROR(__xludf.DUMMYFUNCTION("INDEX(SPLIT(B517,""::""), 1, 1)"),32.0)</f>
        <v>32</v>
      </c>
      <c r="D517" s="8">
        <f>IFERROR(__xludf.DUMMYFUNCTION("INDEX(SPLIT(B517,""::""), 1, 2)"),96.0)</f>
        <v>96</v>
      </c>
      <c r="E517" s="9" t="str">
        <f>IFERROR(__xludf.DUMMYFUNCTION("INDEX(SPLIT(SUBSTITUTE(A517, ""-"", ""::""),"",""), 1, 2)"),"11::95")</f>
        <v>11::95</v>
      </c>
      <c r="F517" s="8">
        <f>IFERROR(__xludf.DUMMYFUNCTION("INDEX(SPLIT(E517,""::""), 1, 1)"),11.0)</f>
        <v>11</v>
      </c>
      <c r="G517" s="8">
        <f>IFERROR(__xludf.DUMMYFUNCTION("INDEX(SPLIT(E517,""::""), 1, 2)"),95.0)</f>
        <v>95</v>
      </c>
      <c r="H517" s="8" t="b">
        <f t="shared" si="1"/>
        <v>0</v>
      </c>
      <c r="I517" s="8" t="b">
        <f t="shared" si="2"/>
        <v>0</v>
      </c>
      <c r="J517" s="8" t="b">
        <f t="shared" si="3"/>
        <v>0</v>
      </c>
      <c r="L517" s="8" t="b">
        <f t="shared" si="4"/>
        <v>1</v>
      </c>
    </row>
    <row r="518">
      <c r="A518" s="6" t="s">
        <v>528</v>
      </c>
      <c r="B518" s="7" t="str">
        <f>IFERROR(__xludf.DUMMYFUNCTION("INDEX(SPLIT(SUBSTITUTE(A518, ""-"", ""::""),"",""), 1, 1)"),"18::98")</f>
        <v>18::98</v>
      </c>
      <c r="C518" s="8">
        <f>IFERROR(__xludf.DUMMYFUNCTION("INDEX(SPLIT(B518,""::""), 1, 1)"),18.0)</f>
        <v>18</v>
      </c>
      <c r="D518" s="8">
        <f>IFERROR(__xludf.DUMMYFUNCTION("INDEX(SPLIT(B518,""::""), 1, 2)"),98.0)</f>
        <v>98</v>
      </c>
      <c r="E518" s="9" t="str">
        <f>IFERROR(__xludf.DUMMYFUNCTION("INDEX(SPLIT(SUBSTITUTE(A518, ""-"", ""::""),"",""), 1, 2)"),"19::98")</f>
        <v>19::98</v>
      </c>
      <c r="F518" s="8">
        <f>IFERROR(__xludf.DUMMYFUNCTION("INDEX(SPLIT(E518,""::""), 1, 1)"),19.0)</f>
        <v>19</v>
      </c>
      <c r="G518" s="8">
        <f>IFERROR(__xludf.DUMMYFUNCTION("INDEX(SPLIT(E518,""::""), 1, 2)"),98.0)</f>
        <v>98</v>
      </c>
      <c r="H518" s="8" t="b">
        <f t="shared" si="1"/>
        <v>1</v>
      </c>
      <c r="I518" s="8" t="b">
        <f t="shared" si="2"/>
        <v>0</v>
      </c>
      <c r="J518" s="8" t="b">
        <f t="shared" si="3"/>
        <v>1</v>
      </c>
      <c r="L518" s="8" t="b">
        <f t="shared" si="4"/>
        <v>1</v>
      </c>
    </row>
    <row r="519">
      <c r="A519" s="6" t="s">
        <v>529</v>
      </c>
      <c r="B519" s="7" t="str">
        <f>IFERROR(__xludf.DUMMYFUNCTION("INDEX(SPLIT(SUBSTITUTE(A519, ""-"", ""::""),"",""), 1, 1)"),"39::93")</f>
        <v>39::93</v>
      </c>
      <c r="C519" s="8">
        <f>IFERROR(__xludf.DUMMYFUNCTION("INDEX(SPLIT(B519,""::""), 1, 1)"),39.0)</f>
        <v>39</v>
      </c>
      <c r="D519" s="8">
        <f>IFERROR(__xludf.DUMMYFUNCTION("INDEX(SPLIT(B519,""::""), 1, 2)"),93.0)</f>
        <v>93</v>
      </c>
      <c r="E519" s="9" t="str">
        <f>IFERROR(__xludf.DUMMYFUNCTION("INDEX(SPLIT(SUBSTITUTE(A519, ""-"", ""::""),"",""), 1, 2)"),"92::93")</f>
        <v>92::93</v>
      </c>
      <c r="F519" s="8">
        <f>IFERROR(__xludf.DUMMYFUNCTION("INDEX(SPLIT(E519,""::""), 1, 1)"),92.0)</f>
        <v>92</v>
      </c>
      <c r="G519" s="8">
        <f>IFERROR(__xludf.DUMMYFUNCTION("INDEX(SPLIT(E519,""::""), 1, 2)"),93.0)</f>
        <v>93</v>
      </c>
      <c r="H519" s="8" t="b">
        <f t="shared" si="1"/>
        <v>1</v>
      </c>
      <c r="I519" s="8" t="b">
        <f t="shared" si="2"/>
        <v>0</v>
      </c>
      <c r="J519" s="8" t="b">
        <f t="shared" si="3"/>
        <v>1</v>
      </c>
      <c r="L519" s="8" t="b">
        <f t="shared" si="4"/>
        <v>1</v>
      </c>
    </row>
    <row r="520">
      <c r="A520" s="6" t="s">
        <v>530</v>
      </c>
      <c r="B520" s="7" t="str">
        <f>IFERROR(__xludf.DUMMYFUNCTION("INDEX(SPLIT(SUBSTITUTE(A520, ""-"", ""::""),"",""), 1, 1)"),"39::77")</f>
        <v>39::77</v>
      </c>
      <c r="C520" s="8">
        <f>IFERROR(__xludf.DUMMYFUNCTION("INDEX(SPLIT(B520,""::""), 1, 1)"),39.0)</f>
        <v>39</v>
      </c>
      <c r="D520" s="8">
        <f>IFERROR(__xludf.DUMMYFUNCTION("INDEX(SPLIT(B520,""::""), 1, 2)"),77.0)</f>
        <v>77</v>
      </c>
      <c r="E520" s="9" t="str">
        <f>IFERROR(__xludf.DUMMYFUNCTION("INDEX(SPLIT(SUBSTITUTE(A520, ""-"", ""::""),"",""), 1, 2)"),"38::40")</f>
        <v>38::40</v>
      </c>
      <c r="F520" s="8">
        <f>IFERROR(__xludf.DUMMYFUNCTION("INDEX(SPLIT(E520,""::""), 1, 1)"),38.0)</f>
        <v>38</v>
      </c>
      <c r="G520" s="8">
        <f>IFERROR(__xludf.DUMMYFUNCTION("INDEX(SPLIT(E520,""::""), 1, 2)"),40.0)</f>
        <v>40</v>
      </c>
      <c r="H520" s="8" t="b">
        <f t="shared" si="1"/>
        <v>0</v>
      </c>
      <c r="I520" s="8" t="b">
        <f t="shared" si="2"/>
        <v>0</v>
      </c>
      <c r="J520" s="8" t="b">
        <f t="shared" si="3"/>
        <v>0</v>
      </c>
      <c r="L520" s="8" t="b">
        <f t="shared" si="4"/>
        <v>1</v>
      </c>
    </row>
    <row r="521">
      <c r="A521" s="6" t="s">
        <v>531</v>
      </c>
      <c r="B521" s="7" t="str">
        <f>IFERROR(__xludf.DUMMYFUNCTION("INDEX(SPLIT(SUBSTITUTE(A521, ""-"", ""::""),"",""), 1, 1)"),"30::91")</f>
        <v>30::91</v>
      </c>
      <c r="C521" s="8">
        <f>IFERROR(__xludf.DUMMYFUNCTION("INDEX(SPLIT(B521,""::""), 1, 1)"),30.0)</f>
        <v>30</v>
      </c>
      <c r="D521" s="8">
        <f>IFERROR(__xludf.DUMMYFUNCTION("INDEX(SPLIT(B521,""::""), 1, 2)"),91.0)</f>
        <v>91</v>
      </c>
      <c r="E521" s="9" t="str">
        <f>IFERROR(__xludf.DUMMYFUNCTION("INDEX(SPLIT(SUBSTITUTE(A521, ""-"", ""::""),"",""), 1, 2)"),"6::92")</f>
        <v>6::92</v>
      </c>
      <c r="F521" s="8">
        <f>IFERROR(__xludf.DUMMYFUNCTION("INDEX(SPLIT(E521,""::""), 1, 1)"),6.0)</f>
        <v>6</v>
      </c>
      <c r="G521" s="8">
        <f>IFERROR(__xludf.DUMMYFUNCTION("INDEX(SPLIT(E521,""::""), 1, 2)"),92.0)</f>
        <v>92</v>
      </c>
      <c r="H521" s="8" t="b">
        <f t="shared" si="1"/>
        <v>0</v>
      </c>
      <c r="I521" s="8" t="b">
        <f t="shared" si="2"/>
        <v>1</v>
      </c>
      <c r="J521" s="8" t="b">
        <f t="shared" si="3"/>
        <v>1</v>
      </c>
      <c r="L521" s="8" t="b">
        <f t="shared" si="4"/>
        <v>1</v>
      </c>
    </row>
    <row r="522">
      <c r="A522" s="6" t="s">
        <v>532</v>
      </c>
      <c r="B522" s="7" t="str">
        <f>IFERROR(__xludf.DUMMYFUNCTION("INDEX(SPLIT(SUBSTITUTE(A522, ""-"", ""::""),"",""), 1, 1)"),"39::73")</f>
        <v>39::73</v>
      </c>
      <c r="C522" s="8">
        <f>IFERROR(__xludf.DUMMYFUNCTION("INDEX(SPLIT(B522,""::""), 1, 1)"),39.0)</f>
        <v>39</v>
      </c>
      <c r="D522" s="8">
        <f>IFERROR(__xludf.DUMMYFUNCTION("INDEX(SPLIT(B522,""::""), 1, 2)"),73.0)</f>
        <v>73</v>
      </c>
      <c r="E522" s="9" t="str">
        <f>IFERROR(__xludf.DUMMYFUNCTION("INDEX(SPLIT(SUBSTITUTE(A522, ""-"", ""::""),"",""), 1, 2)"),"39::74")</f>
        <v>39::74</v>
      </c>
      <c r="F522" s="8">
        <f>IFERROR(__xludf.DUMMYFUNCTION("INDEX(SPLIT(E522,""::""), 1, 1)"),39.0)</f>
        <v>39</v>
      </c>
      <c r="G522" s="8">
        <f>IFERROR(__xludf.DUMMYFUNCTION("INDEX(SPLIT(E522,""::""), 1, 2)"),74.0)</f>
        <v>74</v>
      </c>
      <c r="H522" s="8" t="b">
        <f t="shared" si="1"/>
        <v>0</v>
      </c>
      <c r="I522" s="8" t="b">
        <f t="shared" si="2"/>
        <v>1</v>
      </c>
      <c r="J522" s="8" t="b">
        <f t="shared" si="3"/>
        <v>1</v>
      </c>
      <c r="L522" s="8" t="b">
        <f t="shared" si="4"/>
        <v>1</v>
      </c>
    </row>
    <row r="523">
      <c r="A523" s="6" t="s">
        <v>533</v>
      </c>
      <c r="B523" s="7" t="str">
        <f>IFERROR(__xludf.DUMMYFUNCTION("INDEX(SPLIT(SUBSTITUTE(A523, ""-"", ""::""),"",""), 1, 1)"),"38::96")</f>
        <v>38::96</v>
      </c>
      <c r="C523" s="8">
        <f>IFERROR(__xludf.DUMMYFUNCTION("INDEX(SPLIT(B523,""::""), 1, 1)"),38.0)</f>
        <v>38</v>
      </c>
      <c r="D523" s="8">
        <f>IFERROR(__xludf.DUMMYFUNCTION("INDEX(SPLIT(B523,""::""), 1, 2)"),96.0)</f>
        <v>96</v>
      </c>
      <c r="E523" s="9" t="str">
        <f>IFERROR(__xludf.DUMMYFUNCTION("INDEX(SPLIT(SUBSTITUTE(A523, ""-"", ""::""),"",""), 1, 2)"),"39::56")</f>
        <v>39::56</v>
      </c>
      <c r="F523" s="8">
        <f>IFERROR(__xludf.DUMMYFUNCTION("INDEX(SPLIT(E523,""::""), 1, 1)"),39.0)</f>
        <v>39</v>
      </c>
      <c r="G523" s="8">
        <f>IFERROR(__xludf.DUMMYFUNCTION("INDEX(SPLIT(E523,""::""), 1, 2)"),56.0)</f>
        <v>56</v>
      </c>
      <c r="H523" s="8" t="b">
        <f t="shared" si="1"/>
        <v>1</v>
      </c>
      <c r="I523" s="8" t="b">
        <f t="shared" si="2"/>
        <v>0</v>
      </c>
      <c r="J523" s="8" t="b">
        <f t="shared" si="3"/>
        <v>1</v>
      </c>
      <c r="L523" s="8" t="b">
        <f t="shared" si="4"/>
        <v>1</v>
      </c>
    </row>
    <row r="524">
      <c r="A524" s="6" t="s">
        <v>534</v>
      </c>
      <c r="B524" s="7" t="str">
        <f>IFERROR(__xludf.DUMMYFUNCTION("INDEX(SPLIT(SUBSTITUTE(A524, ""-"", ""::""),"",""), 1, 1)"),"5::91")</f>
        <v>5::91</v>
      </c>
      <c r="C524" s="8">
        <f>IFERROR(__xludf.DUMMYFUNCTION("INDEX(SPLIT(B524,""::""), 1, 1)"),5.0)</f>
        <v>5</v>
      </c>
      <c r="D524" s="8">
        <f>IFERROR(__xludf.DUMMYFUNCTION("INDEX(SPLIT(B524,""::""), 1, 2)"),91.0)</f>
        <v>91</v>
      </c>
      <c r="E524" s="9" t="str">
        <f>IFERROR(__xludf.DUMMYFUNCTION("INDEX(SPLIT(SUBSTITUTE(A524, ""-"", ""::""),"",""), 1, 2)"),"6::14")</f>
        <v>6::14</v>
      </c>
      <c r="F524" s="8">
        <f>IFERROR(__xludf.DUMMYFUNCTION("INDEX(SPLIT(E524,""::""), 1, 1)"),6.0)</f>
        <v>6</v>
      </c>
      <c r="G524" s="8">
        <f>IFERROR(__xludf.DUMMYFUNCTION("INDEX(SPLIT(E524,""::""), 1, 2)"),14.0)</f>
        <v>14</v>
      </c>
      <c r="H524" s="8" t="b">
        <f t="shared" si="1"/>
        <v>1</v>
      </c>
      <c r="I524" s="8" t="b">
        <f t="shared" si="2"/>
        <v>0</v>
      </c>
      <c r="J524" s="8" t="b">
        <f t="shared" si="3"/>
        <v>1</v>
      </c>
      <c r="L524" s="8" t="b">
        <f t="shared" si="4"/>
        <v>1</v>
      </c>
    </row>
    <row r="525">
      <c r="A525" s="6" t="s">
        <v>535</v>
      </c>
      <c r="B525" s="7" t="str">
        <f>IFERROR(__xludf.DUMMYFUNCTION("INDEX(SPLIT(SUBSTITUTE(A525, ""-"", ""::""),"",""), 1, 1)"),"19::19")</f>
        <v>19::19</v>
      </c>
      <c r="C525" s="8">
        <f>IFERROR(__xludf.DUMMYFUNCTION("INDEX(SPLIT(B525,""::""), 1, 1)"),19.0)</f>
        <v>19</v>
      </c>
      <c r="D525" s="8">
        <f>IFERROR(__xludf.DUMMYFUNCTION("INDEX(SPLIT(B525,""::""), 1, 2)"),19.0)</f>
        <v>19</v>
      </c>
      <c r="E525" s="9" t="str">
        <f>IFERROR(__xludf.DUMMYFUNCTION("INDEX(SPLIT(SUBSTITUTE(A525, ""-"", ""::""),"",""), 1, 2)"),"20::87")</f>
        <v>20::87</v>
      </c>
      <c r="F525" s="8">
        <f>IFERROR(__xludf.DUMMYFUNCTION("INDEX(SPLIT(E525,""::""), 1, 1)"),20.0)</f>
        <v>20</v>
      </c>
      <c r="G525" s="8">
        <f>IFERROR(__xludf.DUMMYFUNCTION("INDEX(SPLIT(E525,""::""), 1, 2)"),87.0)</f>
        <v>87</v>
      </c>
      <c r="H525" s="8" t="b">
        <f t="shared" si="1"/>
        <v>0</v>
      </c>
      <c r="I525" s="8" t="b">
        <f t="shared" si="2"/>
        <v>0</v>
      </c>
      <c r="J525" s="8" t="b">
        <f t="shared" si="3"/>
        <v>0</v>
      </c>
      <c r="L525" s="8" t="b">
        <f t="shared" si="4"/>
        <v>0</v>
      </c>
    </row>
    <row r="526">
      <c r="A526" s="6" t="s">
        <v>536</v>
      </c>
      <c r="B526" s="7" t="str">
        <f>IFERROR(__xludf.DUMMYFUNCTION("INDEX(SPLIT(SUBSTITUTE(A526, ""-"", ""::""),"",""), 1, 1)"),"7::95")</f>
        <v>7::95</v>
      </c>
      <c r="C526" s="8">
        <f>IFERROR(__xludf.DUMMYFUNCTION("INDEX(SPLIT(B526,""::""), 1, 1)"),7.0)</f>
        <v>7</v>
      </c>
      <c r="D526" s="8">
        <f>IFERROR(__xludf.DUMMYFUNCTION("INDEX(SPLIT(B526,""::""), 1, 2)"),95.0)</f>
        <v>95</v>
      </c>
      <c r="E526" s="9" t="str">
        <f>IFERROR(__xludf.DUMMYFUNCTION("INDEX(SPLIT(SUBSTITUTE(A526, ""-"", ""::""),"",""), 1, 2)"),"6::7")</f>
        <v>6::7</v>
      </c>
      <c r="F526" s="8">
        <f>IFERROR(__xludf.DUMMYFUNCTION("INDEX(SPLIT(E526,""::""), 1, 1)"),6.0)</f>
        <v>6</v>
      </c>
      <c r="G526" s="8">
        <f>IFERROR(__xludf.DUMMYFUNCTION("INDEX(SPLIT(E526,""::""), 1, 2)"),7.0)</f>
        <v>7</v>
      </c>
      <c r="H526" s="8" t="b">
        <f t="shared" si="1"/>
        <v>0</v>
      </c>
      <c r="I526" s="8" t="b">
        <f t="shared" si="2"/>
        <v>0</v>
      </c>
      <c r="J526" s="8" t="b">
        <f t="shared" si="3"/>
        <v>0</v>
      </c>
      <c r="L526" s="8" t="b">
        <f t="shared" si="4"/>
        <v>1</v>
      </c>
    </row>
    <row r="527">
      <c r="A527" s="6" t="s">
        <v>537</v>
      </c>
      <c r="B527" s="7" t="str">
        <f>IFERROR(__xludf.DUMMYFUNCTION("INDEX(SPLIT(SUBSTITUTE(A527, ""-"", ""::""),"",""), 1, 1)"),"38::94")</f>
        <v>38::94</v>
      </c>
      <c r="C527" s="8">
        <f>IFERROR(__xludf.DUMMYFUNCTION("INDEX(SPLIT(B527,""::""), 1, 1)"),38.0)</f>
        <v>38</v>
      </c>
      <c r="D527" s="8">
        <f>IFERROR(__xludf.DUMMYFUNCTION("INDEX(SPLIT(B527,""::""), 1, 2)"),94.0)</f>
        <v>94</v>
      </c>
      <c r="E527" s="9" t="str">
        <f>IFERROR(__xludf.DUMMYFUNCTION("INDEX(SPLIT(SUBSTITUTE(A527, ""-"", ""::""),"",""), 1, 2)"),"2::95")</f>
        <v>2::95</v>
      </c>
      <c r="F527" s="8">
        <f>IFERROR(__xludf.DUMMYFUNCTION("INDEX(SPLIT(E527,""::""), 1, 1)"),2.0)</f>
        <v>2</v>
      </c>
      <c r="G527" s="8">
        <f>IFERROR(__xludf.DUMMYFUNCTION("INDEX(SPLIT(E527,""::""), 1, 2)"),95.0)</f>
        <v>95</v>
      </c>
      <c r="H527" s="8" t="b">
        <f t="shared" si="1"/>
        <v>0</v>
      </c>
      <c r="I527" s="8" t="b">
        <f t="shared" si="2"/>
        <v>1</v>
      </c>
      <c r="J527" s="8" t="b">
        <f t="shared" si="3"/>
        <v>1</v>
      </c>
      <c r="L527" s="8" t="b">
        <f t="shared" si="4"/>
        <v>1</v>
      </c>
    </row>
    <row r="528">
      <c r="A528" s="6" t="s">
        <v>538</v>
      </c>
      <c r="B528" s="7" t="str">
        <f>IFERROR(__xludf.DUMMYFUNCTION("INDEX(SPLIT(SUBSTITUTE(A528, ""-"", ""::""),"",""), 1, 1)"),"4::99")</f>
        <v>4::99</v>
      </c>
      <c r="C528" s="8">
        <f>IFERROR(__xludf.DUMMYFUNCTION("INDEX(SPLIT(B528,""::""), 1, 1)"),4.0)</f>
        <v>4</v>
      </c>
      <c r="D528" s="8">
        <f>IFERROR(__xludf.DUMMYFUNCTION("INDEX(SPLIT(B528,""::""), 1, 2)"),99.0)</f>
        <v>99</v>
      </c>
      <c r="E528" s="9" t="str">
        <f>IFERROR(__xludf.DUMMYFUNCTION("INDEX(SPLIT(SUBSTITUTE(A528, ""-"", ""::""),"",""), 1, 2)"),"3::73")</f>
        <v>3::73</v>
      </c>
      <c r="F528" s="8">
        <f>IFERROR(__xludf.DUMMYFUNCTION("INDEX(SPLIT(E528,""::""), 1, 1)"),3.0)</f>
        <v>3</v>
      </c>
      <c r="G528" s="8">
        <f>IFERROR(__xludf.DUMMYFUNCTION("INDEX(SPLIT(E528,""::""), 1, 2)"),73.0)</f>
        <v>73</v>
      </c>
      <c r="H528" s="8" t="b">
        <f t="shared" si="1"/>
        <v>0</v>
      </c>
      <c r="I528" s="8" t="b">
        <f t="shared" si="2"/>
        <v>0</v>
      </c>
      <c r="J528" s="8" t="b">
        <f t="shared" si="3"/>
        <v>0</v>
      </c>
      <c r="L528" s="8" t="b">
        <f t="shared" si="4"/>
        <v>1</v>
      </c>
    </row>
    <row r="529">
      <c r="A529" s="6" t="s">
        <v>539</v>
      </c>
      <c r="B529" s="7" t="str">
        <f>IFERROR(__xludf.DUMMYFUNCTION("INDEX(SPLIT(SUBSTITUTE(A529, ""-"", ""::""),"",""), 1, 1)"),"23::99")</f>
        <v>23::99</v>
      </c>
      <c r="C529" s="8">
        <f>IFERROR(__xludf.DUMMYFUNCTION("INDEX(SPLIT(B529,""::""), 1, 1)"),23.0)</f>
        <v>23</v>
      </c>
      <c r="D529" s="8">
        <f>IFERROR(__xludf.DUMMYFUNCTION("INDEX(SPLIT(B529,""::""), 1, 2)"),99.0)</f>
        <v>99</v>
      </c>
      <c r="E529" s="9" t="str">
        <f>IFERROR(__xludf.DUMMYFUNCTION("INDEX(SPLIT(SUBSTITUTE(A529, ""-"", ""::""),"",""), 1, 2)"),"24::74")</f>
        <v>24::74</v>
      </c>
      <c r="F529" s="8">
        <f>IFERROR(__xludf.DUMMYFUNCTION("INDEX(SPLIT(E529,""::""), 1, 1)"),24.0)</f>
        <v>24</v>
      </c>
      <c r="G529" s="8">
        <f>IFERROR(__xludf.DUMMYFUNCTION("INDEX(SPLIT(E529,""::""), 1, 2)"),74.0)</f>
        <v>74</v>
      </c>
      <c r="H529" s="8" t="b">
        <f t="shared" si="1"/>
        <v>1</v>
      </c>
      <c r="I529" s="8" t="b">
        <f t="shared" si="2"/>
        <v>0</v>
      </c>
      <c r="J529" s="8" t="b">
        <f t="shared" si="3"/>
        <v>1</v>
      </c>
      <c r="L529" s="8" t="b">
        <f t="shared" si="4"/>
        <v>1</v>
      </c>
    </row>
    <row r="530">
      <c r="A530" s="6" t="s">
        <v>540</v>
      </c>
      <c r="B530" s="7" t="str">
        <f>IFERROR(__xludf.DUMMYFUNCTION("INDEX(SPLIT(SUBSTITUTE(A530, ""-"", ""::""),"",""), 1, 1)"),"1::24")</f>
        <v>1::24</v>
      </c>
      <c r="C530" s="8">
        <f>IFERROR(__xludf.DUMMYFUNCTION("INDEX(SPLIT(B530,""::""), 1, 1)"),1.0)</f>
        <v>1</v>
      </c>
      <c r="D530" s="8">
        <f>IFERROR(__xludf.DUMMYFUNCTION("INDEX(SPLIT(B530,""::""), 1, 2)"),24.0)</f>
        <v>24</v>
      </c>
      <c r="E530" s="9" t="str">
        <f>IFERROR(__xludf.DUMMYFUNCTION("INDEX(SPLIT(SUBSTITUTE(A530, ""-"", ""::""),"",""), 1, 2)"),"4::25")</f>
        <v>4::25</v>
      </c>
      <c r="F530" s="8">
        <f>IFERROR(__xludf.DUMMYFUNCTION("INDEX(SPLIT(E530,""::""), 1, 1)"),4.0)</f>
        <v>4</v>
      </c>
      <c r="G530" s="8">
        <f>IFERROR(__xludf.DUMMYFUNCTION("INDEX(SPLIT(E530,""::""), 1, 2)"),25.0)</f>
        <v>25</v>
      </c>
      <c r="H530" s="8" t="b">
        <f t="shared" si="1"/>
        <v>0</v>
      </c>
      <c r="I530" s="8" t="b">
        <f t="shared" si="2"/>
        <v>0</v>
      </c>
      <c r="J530" s="8" t="b">
        <f t="shared" si="3"/>
        <v>0</v>
      </c>
      <c r="L530" s="8" t="b">
        <f t="shared" si="4"/>
        <v>1</v>
      </c>
    </row>
    <row r="531">
      <c r="A531" s="6" t="s">
        <v>541</v>
      </c>
      <c r="B531" s="7" t="str">
        <f>IFERROR(__xludf.DUMMYFUNCTION("INDEX(SPLIT(SUBSTITUTE(A531, ""-"", ""::""),"",""), 1, 1)"),"10::25")</f>
        <v>10::25</v>
      </c>
      <c r="C531" s="8">
        <f>IFERROR(__xludf.DUMMYFUNCTION("INDEX(SPLIT(B531,""::""), 1, 1)"),10.0)</f>
        <v>10</v>
      </c>
      <c r="D531" s="8">
        <f>IFERROR(__xludf.DUMMYFUNCTION("INDEX(SPLIT(B531,""::""), 1, 2)"),25.0)</f>
        <v>25</v>
      </c>
      <c r="E531" s="9" t="str">
        <f>IFERROR(__xludf.DUMMYFUNCTION("INDEX(SPLIT(SUBSTITUTE(A531, ""-"", ""::""),"",""), 1, 2)"),"25::86")</f>
        <v>25::86</v>
      </c>
      <c r="F531" s="8">
        <f>IFERROR(__xludf.DUMMYFUNCTION("INDEX(SPLIT(E531,""::""), 1, 1)"),25.0)</f>
        <v>25</v>
      </c>
      <c r="G531" s="8">
        <f>IFERROR(__xludf.DUMMYFUNCTION("INDEX(SPLIT(E531,""::""), 1, 2)"),86.0)</f>
        <v>86</v>
      </c>
      <c r="H531" s="8" t="b">
        <f t="shared" si="1"/>
        <v>0</v>
      </c>
      <c r="I531" s="8" t="b">
        <f t="shared" si="2"/>
        <v>0</v>
      </c>
      <c r="J531" s="8" t="b">
        <f t="shared" si="3"/>
        <v>0</v>
      </c>
      <c r="L531" s="8" t="b">
        <f t="shared" si="4"/>
        <v>1</v>
      </c>
    </row>
    <row r="532">
      <c r="A532" s="6" t="s">
        <v>542</v>
      </c>
      <c r="B532" s="7" t="str">
        <f>IFERROR(__xludf.DUMMYFUNCTION("INDEX(SPLIT(SUBSTITUTE(A532, ""-"", ""::""),"",""), 1, 1)"),"9::90")</f>
        <v>9::90</v>
      </c>
      <c r="C532" s="8">
        <f>IFERROR(__xludf.DUMMYFUNCTION("INDEX(SPLIT(B532,""::""), 1, 1)"),9.0)</f>
        <v>9</v>
      </c>
      <c r="D532" s="8">
        <f>IFERROR(__xludf.DUMMYFUNCTION("INDEX(SPLIT(B532,""::""), 1, 2)"),90.0)</f>
        <v>90</v>
      </c>
      <c r="E532" s="9" t="str">
        <f>IFERROR(__xludf.DUMMYFUNCTION("INDEX(SPLIT(SUBSTITUTE(A532, ""-"", ""::""),"",""), 1, 2)"),"8::91")</f>
        <v>8::91</v>
      </c>
      <c r="F532" s="8">
        <f>IFERROR(__xludf.DUMMYFUNCTION("INDEX(SPLIT(E532,""::""), 1, 1)"),8.0)</f>
        <v>8</v>
      </c>
      <c r="G532" s="8">
        <f>IFERROR(__xludf.DUMMYFUNCTION("INDEX(SPLIT(E532,""::""), 1, 2)"),91.0)</f>
        <v>91</v>
      </c>
      <c r="H532" s="8" t="b">
        <f t="shared" si="1"/>
        <v>0</v>
      </c>
      <c r="I532" s="8" t="b">
        <f t="shared" si="2"/>
        <v>1</v>
      </c>
      <c r="J532" s="8" t="b">
        <f t="shared" si="3"/>
        <v>1</v>
      </c>
      <c r="L532" s="8" t="b">
        <f t="shared" si="4"/>
        <v>1</v>
      </c>
    </row>
    <row r="533">
      <c r="A533" s="6" t="s">
        <v>543</v>
      </c>
      <c r="B533" s="7" t="str">
        <f>IFERROR(__xludf.DUMMYFUNCTION("INDEX(SPLIT(SUBSTITUTE(A533, ""-"", ""::""),"",""), 1, 1)"),"20::26")</f>
        <v>20::26</v>
      </c>
      <c r="C533" s="8">
        <f>IFERROR(__xludf.DUMMYFUNCTION("INDEX(SPLIT(B533,""::""), 1, 1)"),20.0)</f>
        <v>20</v>
      </c>
      <c r="D533" s="8">
        <f>IFERROR(__xludf.DUMMYFUNCTION("INDEX(SPLIT(B533,""::""), 1, 2)"),26.0)</f>
        <v>26</v>
      </c>
      <c r="E533" s="9" t="str">
        <f>IFERROR(__xludf.DUMMYFUNCTION("INDEX(SPLIT(SUBSTITUTE(A533, ""-"", ""::""),"",""), 1, 2)"),"23::72")</f>
        <v>23::72</v>
      </c>
      <c r="F533" s="8">
        <f>IFERROR(__xludf.DUMMYFUNCTION("INDEX(SPLIT(E533,""::""), 1, 1)"),23.0)</f>
        <v>23</v>
      </c>
      <c r="G533" s="8">
        <f>IFERROR(__xludf.DUMMYFUNCTION("INDEX(SPLIT(E533,""::""), 1, 2)"),72.0)</f>
        <v>72</v>
      </c>
      <c r="H533" s="8" t="b">
        <f t="shared" si="1"/>
        <v>0</v>
      </c>
      <c r="I533" s="8" t="b">
        <f t="shared" si="2"/>
        <v>0</v>
      </c>
      <c r="J533" s="8" t="b">
        <f t="shared" si="3"/>
        <v>0</v>
      </c>
      <c r="L533" s="8" t="b">
        <f t="shared" si="4"/>
        <v>1</v>
      </c>
    </row>
    <row r="534">
      <c r="A534" s="6" t="s">
        <v>544</v>
      </c>
      <c r="B534" s="7" t="str">
        <f>IFERROR(__xludf.DUMMYFUNCTION("INDEX(SPLIT(SUBSTITUTE(A534, ""-"", ""::""),"",""), 1, 1)"),"80::82")</f>
        <v>80::82</v>
      </c>
      <c r="C534" s="8">
        <f>IFERROR(__xludf.DUMMYFUNCTION("INDEX(SPLIT(B534,""::""), 1, 1)"),80.0)</f>
        <v>80</v>
      </c>
      <c r="D534" s="8">
        <f>IFERROR(__xludf.DUMMYFUNCTION("INDEX(SPLIT(B534,""::""), 1, 2)"),82.0)</f>
        <v>82</v>
      </c>
      <c r="E534" s="9" t="str">
        <f>IFERROR(__xludf.DUMMYFUNCTION("INDEX(SPLIT(SUBSTITUTE(A534, ""-"", ""::""),"",""), 1, 2)"),"3::81")</f>
        <v>3::81</v>
      </c>
      <c r="F534" s="8">
        <f>IFERROR(__xludf.DUMMYFUNCTION("INDEX(SPLIT(E534,""::""), 1, 1)"),3.0)</f>
        <v>3</v>
      </c>
      <c r="G534" s="8">
        <f>IFERROR(__xludf.DUMMYFUNCTION("INDEX(SPLIT(E534,""::""), 1, 2)"),81.0)</f>
        <v>81</v>
      </c>
      <c r="H534" s="8" t="b">
        <f t="shared" si="1"/>
        <v>0</v>
      </c>
      <c r="I534" s="8" t="b">
        <f t="shared" si="2"/>
        <v>0</v>
      </c>
      <c r="J534" s="8" t="b">
        <f t="shared" si="3"/>
        <v>0</v>
      </c>
      <c r="L534" s="8" t="b">
        <f t="shared" si="4"/>
        <v>1</v>
      </c>
    </row>
    <row r="535">
      <c r="A535" s="6" t="s">
        <v>545</v>
      </c>
      <c r="B535" s="7" t="str">
        <f>IFERROR(__xludf.DUMMYFUNCTION("INDEX(SPLIT(SUBSTITUTE(A535, ""-"", ""::""),"",""), 1, 1)"),"8::38")</f>
        <v>8::38</v>
      </c>
      <c r="C535" s="8">
        <f>IFERROR(__xludf.DUMMYFUNCTION("INDEX(SPLIT(B535,""::""), 1, 1)"),8.0)</f>
        <v>8</v>
      </c>
      <c r="D535" s="8">
        <f>IFERROR(__xludf.DUMMYFUNCTION("INDEX(SPLIT(B535,""::""), 1, 2)"),38.0)</f>
        <v>38</v>
      </c>
      <c r="E535" s="9" t="str">
        <f>IFERROR(__xludf.DUMMYFUNCTION("INDEX(SPLIT(SUBSTITUTE(A535, ""-"", ""::""),"",""), 1, 2)"),"8::9")</f>
        <v>8::9</v>
      </c>
      <c r="F535" s="8">
        <f>IFERROR(__xludf.DUMMYFUNCTION("INDEX(SPLIT(E535,""::""), 1, 1)"),8.0)</f>
        <v>8</v>
      </c>
      <c r="G535" s="8">
        <f>IFERROR(__xludf.DUMMYFUNCTION("INDEX(SPLIT(E535,""::""), 1, 2)"),9.0)</f>
        <v>9</v>
      </c>
      <c r="H535" s="8" t="b">
        <f t="shared" si="1"/>
        <v>1</v>
      </c>
      <c r="I535" s="8" t="b">
        <f t="shared" si="2"/>
        <v>0</v>
      </c>
      <c r="J535" s="8" t="b">
        <f t="shared" si="3"/>
        <v>1</v>
      </c>
      <c r="L535" s="8" t="b">
        <f t="shared" si="4"/>
        <v>1</v>
      </c>
    </row>
    <row r="536">
      <c r="A536" s="6" t="s">
        <v>546</v>
      </c>
      <c r="B536" s="7" t="str">
        <f>IFERROR(__xludf.DUMMYFUNCTION("INDEX(SPLIT(SUBSTITUTE(A536, ""-"", ""::""),"",""), 1, 1)"),"57::86")</f>
        <v>57::86</v>
      </c>
      <c r="C536" s="8">
        <f>IFERROR(__xludf.DUMMYFUNCTION("INDEX(SPLIT(B536,""::""), 1, 1)"),57.0)</f>
        <v>57</v>
      </c>
      <c r="D536" s="8">
        <f>IFERROR(__xludf.DUMMYFUNCTION("INDEX(SPLIT(B536,""::""), 1, 2)"),86.0)</f>
        <v>86</v>
      </c>
      <c r="E536" s="9" t="str">
        <f>IFERROR(__xludf.DUMMYFUNCTION("INDEX(SPLIT(SUBSTITUTE(A536, ""-"", ""::""),"",""), 1, 2)"),"35::70")</f>
        <v>35::70</v>
      </c>
      <c r="F536" s="8">
        <f>IFERROR(__xludf.DUMMYFUNCTION("INDEX(SPLIT(E536,""::""), 1, 1)"),35.0)</f>
        <v>35</v>
      </c>
      <c r="G536" s="8">
        <f>IFERROR(__xludf.DUMMYFUNCTION("INDEX(SPLIT(E536,""::""), 1, 2)"),70.0)</f>
        <v>70</v>
      </c>
      <c r="H536" s="8" t="b">
        <f t="shared" si="1"/>
        <v>0</v>
      </c>
      <c r="I536" s="8" t="b">
        <f t="shared" si="2"/>
        <v>0</v>
      </c>
      <c r="J536" s="8" t="b">
        <f t="shared" si="3"/>
        <v>0</v>
      </c>
      <c r="L536" s="8" t="b">
        <f t="shared" si="4"/>
        <v>1</v>
      </c>
    </row>
    <row r="537">
      <c r="A537" s="6" t="s">
        <v>547</v>
      </c>
      <c r="B537" s="7" t="str">
        <f>IFERROR(__xludf.DUMMYFUNCTION("INDEX(SPLIT(SUBSTITUTE(A537, ""-"", ""::""),"",""), 1, 1)"),"6::90")</f>
        <v>6::90</v>
      </c>
      <c r="C537" s="8">
        <f>IFERROR(__xludf.DUMMYFUNCTION("INDEX(SPLIT(B537,""::""), 1, 1)"),6.0)</f>
        <v>6</v>
      </c>
      <c r="D537" s="8">
        <f>IFERROR(__xludf.DUMMYFUNCTION("INDEX(SPLIT(B537,""::""), 1, 2)"),90.0)</f>
        <v>90</v>
      </c>
      <c r="E537" s="9" t="str">
        <f>IFERROR(__xludf.DUMMYFUNCTION("INDEX(SPLIT(SUBSTITUTE(A537, ""-"", ""::""),"",""), 1, 2)"),"3::4")</f>
        <v>3::4</v>
      </c>
      <c r="F537" s="8">
        <f>IFERROR(__xludf.DUMMYFUNCTION("INDEX(SPLIT(E537,""::""), 1, 1)"),3.0)</f>
        <v>3</v>
      </c>
      <c r="G537" s="8">
        <f>IFERROR(__xludf.DUMMYFUNCTION("INDEX(SPLIT(E537,""::""), 1, 2)"),4.0)</f>
        <v>4</v>
      </c>
      <c r="H537" s="8" t="b">
        <f t="shared" si="1"/>
        <v>0</v>
      </c>
      <c r="I537" s="8" t="b">
        <f t="shared" si="2"/>
        <v>0</v>
      </c>
      <c r="J537" s="8" t="b">
        <f t="shared" si="3"/>
        <v>0</v>
      </c>
      <c r="L537" s="8" t="b">
        <f t="shared" si="4"/>
        <v>0</v>
      </c>
    </row>
    <row r="538">
      <c r="A538" s="6" t="s">
        <v>548</v>
      </c>
      <c r="B538" s="7" t="str">
        <f>IFERROR(__xludf.DUMMYFUNCTION("INDEX(SPLIT(SUBSTITUTE(A538, ""-"", ""::""),"",""), 1, 1)"),"21::28")</f>
        <v>21::28</v>
      </c>
      <c r="C538" s="8">
        <f>IFERROR(__xludf.DUMMYFUNCTION("INDEX(SPLIT(B538,""::""), 1, 1)"),21.0)</f>
        <v>21</v>
      </c>
      <c r="D538" s="8">
        <f>IFERROR(__xludf.DUMMYFUNCTION("INDEX(SPLIT(B538,""::""), 1, 2)"),28.0)</f>
        <v>28</v>
      </c>
      <c r="E538" s="9" t="str">
        <f>IFERROR(__xludf.DUMMYFUNCTION("INDEX(SPLIT(SUBSTITUTE(A538, ""-"", ""::""),"",""), 1, 2)"),"21::23")</f>
        <v>21::23</v>
      </c>
      <c r="F538" s="8">
        <f>IFERROR(__xludf.DUMMYFUNCTION("INDEX(SPLIT(E538,""::""), 1, 1)"),21.0)</f>
        <v>21</v>
      </c>
      <c r="G538" s="8">
        <f>IFERROR(__xludf.DUMMYFUNCTION("INDEX(SPLIT(E538,""::""), 1, 2)"),23.0)</f>
        <v>23</v>
      </c>
      <c r="H538" s="8" t="b">
        <f t="shared" si="1"/>
        <v>1</v>
      </c>
      <c r="I538" s="8" t="b">
        <f t="shared" si="2"/>
        <v>0</v>
      </c>
      <c r="J538" s="8" t="b">
        <f t="shared" si="3"/>
        <v>1</v>
      </c>
      <c r="L538" s="8" t="b">
        <f t="shared" si="4"/>
        <v>1</v>
      </c>
    </row>
    <row r="539">
      <c r="A539" s="6" t="s">
        <v>549</v>
      </c>
      <c r="B539" s="7" t="str">
        <f>IFERROR(__xludf.DUMMYFUNCTION("INDEX(SPLIT(SUBSTITUTE(A539, ""-"", ""::""),"",""), 1, 1)"),"11::96")</f>
        <v>11::96</v>
      </c>
      <c r="C539" s="8">
        <f>IFERROR(__xludf.DUMMYFUNCTION("INDEX(SPLIT(B539,""::""), 1, 1)"),11.0)</f>
        <v>11</v>
      </c>
      <c r="D539" s="8">
        <f>IFERROR(__xludf.DUMMYFUNCTION("INDEX(SPLIT(B539,""::""), 1, 2)"),96.0)</f>
        <v>96</v>
      </c>
      <c r="E539" s="9" t="str">
        <f>IFERROR(__xludf.DUMMYFUNCTION("INDEX(SPLIT(SUBSTITUTE(A539, ""-"", ""::""),"",""), 1, 2)"),"10::90")</f>
        <v>10::90</v>
      </c>
      <c r="F539" s="8">
        <f>IFERROR(__xludf.DUMMYFUNCTION("INDEX(SPLIT(E539,""::""), 1, 1)"),10.0)</f>
        <v>10</v>
      </c>
      <c r="G539" s="8">
        <f>IFERROR(__xludf.DUMMYFUNCTION("INDEX(SPLIT(E539,""::""), 1, 2)"),90.0)</f>
        <v>90</v>
      </c>
      <c r="H539" s="8" t="b">
        <f t="shared" si="1"/>
        <v>0</v>
      </c>
      <c r="I539" s="8" t="b">
        <f t="shared" si="2"/>
        <v>0</v>
      </c>
      <c r="J539" s="8" t="b">
        <f t="shared" si="3"/>
        <v>0</v>
      </c>
      <c r="L539" s="8" t="b">
        <f t="shared" si="4"/>
        <v>1</v>
      </c>
    </row>
    <row r="540">
      <c r="A540" s="6" t="s">
        <v>550</v>
      </c>
      <c r="B540" s="7" t="str">
        <f>IFERROR(__xludf.DUMMYFUNCTION("INDEX(SPLIT(SUBSTITUTE(A540, ""-"", ""::""),"",""), 1, 1)"),"41::51")</f>
        <v>41::51</v>
      </c>
      <c r="C540" s="8">
        <f>IFERROR(__xludf.DUMMYFUNCTION("INDEX(SPLIT(B540,""::""), 1, 1)"),41.0)</f>
        <v>41</v>
      </c>
      <c r="D540" s="8">
        <f>IFERROR(__xludf.DUMMYFUNCTION("INDEX(SPLIT(B540,""::""), 1, 2)"),51.0)</f>
        <v>51</v>
      </c>
      <c r="E540" s="9" t="str">
        <f>IFERROR(__xludf.DUMMYFUNCTION("INDEX(SPLIT(SUBSTITUTE(A540, ""-"", ""::""),"",""), 1, 2)"),"50::50")</f>
        <v>50::50</v>
      </c>
      <c r="F540" s="8">
        <f>IFERROR(__xludf.DUMMYFUNCTION("INDEX(SPLIT(E540,""::""), 1, 1)"),50.0)</f>
        <v>50</v>
      </c>
      <c r="G540" s="8">
        <f>IFERROR(__xludf.DUMMYFUNCTION("INDEX(SPLIT(E540,""::""), 1, 2)"),50.0)</f>
        <v>50</v>
      </c>
      <c r="H540" s="8" t="b">
        <f t="shared" si="1"/>
        <v>1</v>
      </c>
      <c r="I540" s="8" t="b">
        <f t="shared" si="2"/>
        <v>0</v>
      </c>
      <c r="J540" s="8" t="b">
        <f t="shared" si="3"/>
        <v>1</v>
      </c>
      <c r="L540" s="8" t="b">
        <f t="shared" si="4"/>
        <v>1</v>
      </c>
    </row>
    <row r="541">
      <c r="A541" s="6" t="s">
        <v>551</v>
      </c>
      <c r="B541" s="7" t="str">
        <f>IFERROR(__xludf.DUMMYFUNCTION("INDEX(SPLIT(SUBSTITUTE(A541, ""-"", ""::""),"",""), 1, 1)"),"30::57")</f>
        <v>30::57</v>
      </c>
      <c r="C541" s="8">
        <f>IFERROR(__xludf.DUMMYFUNCTION("INDEX(SPLIT(B541,""::""), 1, 1)"),30.0)</f>
        <v>30</v>
      </c>
      <c r="D541" s="8">
        <f>IFERROR(__xludf.DUMMYFUNCTION("INDEX(SPLIT(B541,""::""), 1, 2)"),57.0)</f>
        <v>57</v>
      </c>
      <c r="E541" s="9" t="str">
        <f>IFERROR(__xludf.DUMMYFUNCTION("INDEX(SPLIT(SUBSTITUTE(A541, ""-"", ""::""),"",""), 1, 2)"),"13::31")</f>
        <v>13::31</v>
      </c>
      <c r="F541" s="8">
        <f>IFERROR(__xludf.DUMMYFUNCTION("INDEX(SPLIT(E541,""::""), 1, 1)"),13.0)</f>
        <v>13</v>
      </c>
      <c r="G541" s="8">
        <f>IFERROR(__xludf.DUMMYFUNCTION("INDEX(SPLIT(E541,""::""), 1, 2)"),31.0)</f>
        <v>31</v>
      </c>
      <c r="H541" s="8" t="b">
        <f t="shared" si="1"/>
        <v>0</v>
      </c>
      <c r="I541" s="8" t="b">
        <f t="shared" si="2"/>
        <v>0</v>
      </c>
      <c r="J541" s="8" t="b">
        <f t="shared" si="3"/>
        <v>0</v>
      </c>
      <c r="L541" s="8" t="b">
        <f t="shared" si="4"/>
        <v>1</v>
      </c>
    </row>
    <row r="542">
      <c r="A542" s="6" t="s">
        <v>552</v>
      </c>
      <c r="B542" s="7" t="str">
        <f>IFERROR(__xludf.DUMMYFUNCTION("INDEX(SPLIT(SUBSTITUTE(A542, ""-"", ""::""),"",""), 1, 1)"),"7::77")</f>
        <v>7::77</v>
      </c>
      <c r="C542" s="8">
        <f>IFERROR(__xludf.DUMMYFUNCTION("INDEX(SPLIT(B542,""::""), 1, 1)"),7.0)</f>
        <v>7</v>
      </c>
      <c r="D542" s="8">
        <f>IFERROR(__xludf.DUMMYFUNCTION("INDEX(SPLIT(B542,""::""), 1, 2)"),77.0)</f>
        <v>77</v>
      </c>
      <c r="E542" s="9" t="str">
        <f>IFERROR(__xludf.DUMMYFUNCTION("INDEX(SPLIT(SUBSTITUTE(A542, ""-"", ""::""),"",""), 1, 2)"),"6::77")</f>
        <v>6::77</v>
      </c>
      <c r="F542" s="8">
        <f>IFERROR(__xludf.DUMMYFUNCTION("INDEX(SPLIT(E542,""::""), 1, 1)"),6.0)</f>
        <v>6</v>
      </c>
      <c r="G542" s="8">
        <f>IFERROR(__xludf.DUMMYFUNCTION("INDEX(SPLIT(E542,""::""), 1, 2)"),77.0)</f>
        <v>77</v>
      </c>
      <c r="H542" s="8" t="b">
        <f t="shared" si="1"/>
        <v>0</v>
      </c>
      <c r="I542" s="8" t="b">
        <f t="shared" si="2"/>
        <v>1</v>
      </c>
      <c r="J542" s="8" t="b">
        <f t="shared" si="3"/>
        <v>1</v>
      </c>
      <c r="L542" s="8" t="b">
        <f t="shared" si="4"/>
        <v>1</v>
      </c>
    </row>
    <row r="543">
      <c r="A543" s="6" t="s">
        <v>553</v>
      </c>
      <c r="B543" s="7" t="str">
        <f>IFERROR(__xludf.DUMMYFUNCTION("INDEX(SPLIT(SUBSTITUTE(A543, ""-"", ""::""),"",""), 1, 1)"),"87::88")</f>
        <v>87::88</v>
      </c>
      <c r="C543" s="8">
        <f>IFERROR(__xludf.DUMMYFUNCTION("INDEX(SPLIT(B543,""::""), 1, 1)"),87.0)</f>
        <v>87</v>
      </c>
      <c r="D543" s="8">
        <f>IFERROR(__xludf.DUMMYFUNCTION("INDEX(SPLIT(B543,""::""), 1, 2)"),88.0)</f>
        <v>88</v>
      </c>
      <c r="E543" s="9" t="str">
        <f>IFERROR(__xludf.DUMMYFUNCTION("INDEX(SPLIT(SUBSTITUTE(A543, ""-"", ""::""),"",""), 1, 2)"),"2::88")</f>
        <v>2::88</v>
      </c>
      <c r="F543" s="8">
        <f>IFERROR(__xludf.DUMMYFUNCTION("INDEX(SPLIT(E543,""::""), 1, 1)"),2.0)</f>
        <v>2</v>
      </c>
      <c r="G543" s="8">
        <f>IFERROR(__xludf.DUMMYFUNCTION("INDEX(SPLIT(E543,""::""), 1, 2)"),88.0)</f>
        <v>88</v>
      </c>
      <c r="H543" s="8" t="b">
        <f t="shared" si="1"/>
        <v>0</v>
      </c>
      <c r="I543" s="8" t="b">
        <f t="shared" si="2"/>
        <v>1</v>
      </c>
      <c r="J543" s="8" t="b">
        <f t="shared" si="3"/>
        <v>1</v>
      </c>
      <c r="L543" s="8" t="b">
        <f t="shared" si="4"/>
        <v>1</v>
      </c>
    </row>
    <row r="544">
      <c r="A544" s="6" t="s">
        <v>554</v>
      </c>
      <c r="B544" s="7" t="str">
        <f>IFERROR(__xludf.DUMMYFUNCTION("INDEX(SPLIT(SUBSTITUTE(A544, ""-"", ""::""),"",""), 1, 1)"),"40::86")</f>
        <v>40::86</v>
      </c>
      <c r="C544" s="8">
        <f>IFERROR(__xludf.DUMMYFUNCTION("INDEX(SPLIT(B544,""::""), 1, 1)"),40.0)</f>
        <v>40</v>
      </c>
      <c r="D544" s="8">
        <f>IFERROR(__xludf.DUMMYFUNCTION("INDEX(SPLIT(B544,""::""), 1, 2)"),86.0)</f>
        <v>86</v>
      </c>
      <c r="E544" s="9" t="str">
        <f>IFERROR(__xludf.DUMMYFUNCTION("INDEX(SPLIT(SUBSTITUTE(A544, ""-"", ""::""),"",""), 1, 2)"),"36::85")</f>
        <v>36::85</v>
      </c>
      <c r="F544" s="8">
        <f>IFERROR(__xludf.DUMMYFUNCTION("INDEX(SPLIT(E544,""::""), 1, 1)"),36.0)</f>
        <v>36</v>
      </c>
      <c r="G544" s="8">
        <f>IFERROR(__xludf.DUMMYFUNCTION("INDEX(SPLIT(E544,""::""), 1, 2)"),85.0)</f>
        <v>85</v>
      </c>
      <c r="H544" s="8" t="b">
        <f t="shared" si="1"/>
        <v>0</v>
      </c>
      <c r="I544" s="8" t="b">
        <f t="shared" si="2"/>
        <v>0</v>
      </c>
      <c r="J544" s="8" t="b">
        <f t="shared" si="3"/>
        <v>0</v>
      </c>
      <c r="L544" s="8" t="b">
        <f t="shared" si="4"/>
        <v>1</v>
      </c>
    </row>
    <row r="545">
      <c r="A545" s="6" t="s">
        <v>555</v>
      </c>
      <c r="B545" s="7" t="str">
        <f>IFERROR(__xludf.DUMMYFUNCTION("INDEX(SPLIT(SUBSTITUTE(A545, ""-"", ""::""),"",""), 1, 1)"),"73::75")</f>
        <v>73::75</v>
      </c>
      <c r="C545" s="8">
        <f>IFERROR(__xludf.DUMMYFUNCTION("INDEX(SPLIT(B545,""::""), 1, 1)"),73.0)</f>
        <v>73</v>
      </c>
      <c r="D545" s="8">
        <f>IFERROR(__xludf.DUMMYFUNCTION("INDEX(SPLIT(B545,""::""), 1, 2)"),75.0)</f>
        <v>75</v>
      </c>
      <c r="E545" s="9" t="str">
        <f>IFERROR(__xludf.DUMMYFUNCTION("INDEX(SPLIT(SUBSTITUTE(A545, ""-"", ""::""),"",""), 1, 2)"),"9::74")</f>
        <v>9::74</v>
      </c>
      <c r="F545" s="8">
        <f>IFERROR(__xludf.DUMMYFUNCTION("INDEX(SPLIT(E545,""::""), 1, 1)"),9.0)</f>
        <v>9</v>
      </c>
      <c r="G545" s="8">
        <f>IFERROR(__xludf.DUMMYFUNCTION("INDEX(SPLIT(E545,""::""), 1, 2)"),74.0)</f>
        <v>74</v>
      </c>
      <c r="H545" s="8" t="b">
        <f t="shared" si="1"/>
        <v>0</v>
      </c>
      <c r="I545" s="8" t="b">
        <f t="shared" si="2"/>
        <v>0</v>
      </c>
      <c r="J545" s="8" t="b">
        <f t="shared" si="3"/>
        <v>0</v>
      </c>
      <c r="L545" s="8" t="b">
        <f t="shared" si="4"/>
        <v>1</v>
      </c>
    </row>
    <row r="546">
      <c r="A546" s="6" t="s">
        <v>556</v>
      </c>
      <c r="B546" s="7" t="str">
        <f>IFERROR(__xludf.DUMMYFUNCTION("INDEX(SPLIT(SUBSTITUTE(A546, ""-"", ""::""),"",""), 1, 1)"),"75::91")</f>
        <v>75::91</v>
      </c>
      <c r="C546" s="8">
        <f>IFERROR(__xludf.DUMMYFUNCTION("INDEX(SPLIT(B546,""::""), 1, 1)"),75.0)</f>
        <v>75</v>
      </c>
      <c r="D546" s="8">
        <f>IFERROR(__xludf.DUMMYFUNCTION("INDEX(SPLIT(B546,""::""), 1, 2)"),91.0)</f>
        <v>91</v>
      </c>
      <c r="E546" s="9" t="str">
        <f>IFERROR(__xludf.DUMMYFUNCTION("INDEX(SPLIT(SUBSTITUTE(A546, ""-"", ""::""),"",""), 1, 2)"),"21::74")</f>
        <v>21::74</v>
      </c>
      <c r="F546" s="8">
        <f>IFERROR(__xludf.DUMMYFUNCTION("INDEX(SPLIT(E546,""::""), 1, 1)"),21.0)</f>
        <v>21</v>
      </c>
      <c r="G546" s="8">
        <f>IFERROR(__xludf.DUMMYFUNCTION("INDEX(SPLIT(E546,""::""), 1, 2)"),74.0)</f>
        <v>74</v>
      </c>
      <c r="H546" s="8" t="b">
        <f t="shared" si="1"/>
        <v>0</v>
      </c>
      <c r="I546" s="8" t="b">
        <f t="shared" si="2"/>
        <v>0</v>
      </c>
      <c r="J546" s="8" t="b">
        <f t="shared" si="3"/>
        <v>0</v>
      </c>
      <c r="L546" s="8" t="b">
        <f t="shared" si="4"/>
        <v>0</v>
      </c>
    </row>
    <row r="547">
      <c r="A547" s="6" t="s">
        <v>557</v>
      </c>
      <c r="B547" s="7" t="str">
        <f>IFERROR(__xludf.DUMMYFUNCTION("INDEX(SPLIT(SUBSTITUTE(A547, ""-"", ""::""),"",""), 1, 1)"),"1::89")</f>
        <v>1::89</v>
      </c>
      <c r="C547" s="8">
        <f>IFERROR(__xludf.DUMMYFUNCTION("INDEX(SPLIT(B547,""::""), 1, 1)"),1.0)</f>
        <v>1</v>
      </c>
      <c r="D547" s="8">
        <f>IFERROR(__xludf.DUMMYFUNCTION("INDEX(SPLIT(B547,""::""), 1, 2)"),89.0)</f>
        <v>89</v>
      </c>
      <c r="E547" s="9" t="str">
        <f>IFERROR(__xludf.DUMMYFUNCTION("INDEX(SPLIT(SUBSTITUTE(A547, ""-"", ""::""),"",""), 1, 2)"),"12::90")</f>
        <v>12::90</v>
      </c>
      <c r="F547" s="8">
        <f>IFERROR(__xludf.DUMMYFUNCTION("INDEX(SPLIT(E547,""::""), 1, 1)"),12.0)</f>
        <v>12</v>
      </c>
      <c r="G547" s="8">
        <f>IFERROR(__xludf.DUMMYFUNCTION("INDEX(SPLIT(E547,""::""), 1, 2)"),90.0)</f>
        <v>90</v>
      </c>
      <c r="H547" s="8" t="b">
        <f t="shared" si="1"/>
        <v>0</v>
      </c>
      <c r="I547" s="8" t="b">
        <f t="shared" si="2"/>
        <v>0</v>
      </c>
      <c r="J547" s="8" t="b">
        <f t="shared" si="3"/>
        <v>0</v>
      </c>
      <c r="L547" s="8" t="b">
        <f t="shared" si="4"/>
        <v>1</v>
      </c>
    </row>
    <row r="548">
      <c r="A548" s="6" t="s">
        <v>558</v>
      </c>
      <c r="B548" s="7" t="str">
        <f>IFERROR(__xludf.DUMMYFUNCTION("INDEX(SPLIT(SUBSTITUTE(A548, ""-"", ""::""),"",""), 1, 1)"),"28::85")</f>
        <v>28::85</v>
      </c>
      <c r="C548" s="8">
        <f>IFERROR(__xludf.DUMMYFUNCTION("INDEX(SPLIT(B548,""::""), 1, 1)"),28.0)</f>
        <v>28</v>
      </c>
      <c r="D548" s="8">
        <f>IFERROR(__xludf.DUMMYFUNCTION("INDEX(SPLIT(B548,""::""), 1, 2)"),85.0)</f>
        <v>85</v>
      </c>
      <c r="E548" s="9" t="str">
        <f>IFERROR(__xludf.DUMMYFUNCTION("INDEX(SPLIT(SUBSTITUTE(A548, ""-"", ""::""),"",""), 1, 2)"),"23::23")</f>
        <v>23::23</v>
      </c>
      <c r="F548" s="8">
        <f>IFERROR(__xludf.DUMMYFUNCTION("INDEX(SPLIT(E548,""::""), 1, 1)"),23.0)</f>
        <v>23</v>
      </c>
      <c r="G548" s="8">
        <f>IFERROR(__xludf.DUMMYFUNCTION("INDEX(SPLIT(E548,""::""), 1, 2)"),23.0)</f>
        <v>23</v>
      </c>
      <c r="H548" s="8" t="b">
        <f t="shared" si="1"/>
        <v>0</v>
      </c>
      <c r="I548" s="8" t="b">
        <f t="shared" si="2"/>
        <v>0</v>
      </c>
      <c r="J548" s="8" t="b">
        <f t="shared" si="3"/>
        <v>0</v>
      </c>
      <c r="L548" s="8" t="b">
        <f t="shared" si="4"/>
        <v>0</v>
      </c>
    </row>
    <row r="549">
      <c r="A549" s="6" t="s">
        <v>559</v>
      </c>
      <c r="B549" s="7" t="str">
        <f>IFERROR(__xludf.DUMMYFUNCTION("INDEX(SPLIT(SUBSTITUTE(A549, ""-"", ""::""),"",""), 1, 1)"),"79::79")</f>
        <v>79::79</v>
      </c>
      <c r="C549" s="8">
        <f>IFERROR(__xludf.DUMMYFUNCTION("INDEX(SPLIT(B549,""::""), 1, 1)"),79.0)</f>
        <v>79</v>
      </c>
      <c r="D549" s="8">
        <f>IFERROR(__xludf.DUMMYFUNCTION("INDEX(SPLIT(B549,""::""), 1, 2)"),79.0)</f>
        <v>79</v>
      </c>
      <c r="E549" s="9" t="str">
        <f>IFERROR(__xludf.DUMMYFUNCTION("INDEX(SPLIT(SUBSTITUTE(A549, ""-"", ""::""),"",""), 1, 2)"),"11::79")</f>
        <v>11::79</v>
      </c>
      <c r="F549" s="8">
        <f>IFERROR(__xludf.DUMMYFUNCTION("INDEX(SPLIT(E549,""::""), 1, 1)"),11.0)</f>
        <v>11</v>
      </c>
      <c r="G549" s="8">
        <f>IFERROR(__xludf.DUMMYFUNCTION("INDEX(SPLIT(E549,""::""), 1, 2)"),79.0)</f>
        <v>79</v>
      </c>
      <c r="H549" s="8" t="b">
        <f t="shared" si="1"/>
        <v>0</v>
      </c>
      <c r="I549" s="8" t="b">
        <f t="shared" si="2"/>
        <v>1</v>
      </c>
      <c r="J549" s="8" t="b">
        <f t="shared" si="3"/>
        <v>1</v>
      </c>
      <c r="L549" s="8" t="b">
        <f t="shared" si="4"/>
        <v>1</v>
      </c>
    </row>
    <row r="550">
      <c r="A550" s="6" t="s">
        <v>560</v>
      </c>
      <c r="B550" s="7" t="str">
        <f>IFERROR(__xludf.DUMMYFUNCTION("INDEX(SPLIT(SUBSTITUTE(A550, ""-"", ""::""),"",""), 1, 1)"),"10::93")</f>
        <v>10::93</v>
      </c>
      <c r="C550" s="8">
        <f>IFERROR(__xludf.DUMMYFUNCTION("INDEX(SPLIT(B550,""::""), 1, 1)"),10.0)</f>
        <v>10</v>
      </c>
      <c r="D550" s="8">
        <f>IFERROR(__xludf.DUMMYFUNCTION("INDEX(SPLIT(B550,""::""), 1, 2)"),93.0)</f>
        <v>93</v>
      </c>
      <c r="E550" s="9" t="str">
        <f>IFERROR(__xludf.DUMMYFUNCTION("INDEX(SPLIT(SUBSTITUTE(A550, ""-"", ""::""),"",""), 1, 2)"),"59::96")</f>
        <v>59::96</v>
      </c>
      <c r="F550" s="8">
        <f>IFERROR(__xludf.DUMMYFUNCTION("INDEX(SPLIT(E550,""::""), 1, 1)"),59.0)</f>
        <v>59</v>
      </c>
      <c r="G550" s="8">
        <f>IFERROR(__xludf.DUMMYFUNCTION("INDEX(SPLIT(E550,""::""), 1, 2)"),96.0)</f>
        <v>96</v>
      </c>
      <c r="H550" s="8" t="b">
        <f t="shared" si="1"/>
        <v>0</v>
      </c>
      <c r="I550" s="8" t="b">
        <f t="shared" si="2"/>
        <v>0</v>
      </c>
      <c r="J550" s="8" t="b">
        <f t="shared" si="3"/>
        <v>0</v>
      </c>
      <c r="L550" s="8" t="b">
        <f t="shared" si="4"/>
        <v>1</v>
      </c>
    </row>
    <row r="551">
      <c r="A551" s="6" t="s">
        <v>561</v>
      </c>
      <c r="B551" s="7" t="str">
        <f>IFERROR(__xludf.DUMMYFUNCTION("INDEX(SPLIT(SUBSTITUTE(A551, ""-"", ""::""),"",""), 1, 1)"),"38::38")</f>
        <v>38::38</v>
      </c>
      <c r="C551" s="8">
        <f>IFERROR(__xludf.DUMMYFUNCTION("INDEX(SPLIT(B551,""::""), 1, 1)"),38.0)</f>
        <v>38</v>
      </c>
      <c r="D551" s="8">
        <f>IFERROR(__xludf.DUMMYFUNCTION("INDEX(SPLIT(B551,""::""), 1, 2)"),38.0)</f>
        <v>38</v>
      </c>
      <c r="E551" s="9" t="str">
        <f>IFERROR(__xludf.DUMMYFUNCTION("INDEX(SPLIT(SUBSTITUTE(A551, ""-"", ""::""),"",""), 1, 2)"),"39::48")</f>
        <v>39::48</v>
      </c>
      <c r="F551" s="8">
        <f>IFERROR(__xludf.DUMMYFUNCTION("INDEX(SPLIT(E551,""::""), 1, 1)"),39.0)</f>
        <v>39</v>
      </c>
      <c r="G551" s="8">
        <f>IFERROR(__xludf.DUMMYFUNCTION("INDEX(SPLIT(E551,""::""), 1, 2)"),48.0)</f>
        <v>48</v>
      </c>
      <c r="H551" s="8" t="b">
        <f t="shared" si="1"/>
        <v>0</v>
      </c>
      <c r="I551" s="8" t="b">
        <f t="shared" si="2"/>
        <v>0</v>
      </c>
      <c r="J551" s="8" t="b">
        <f t="shared" si="3"/>
        <v>0</v>
      </c>
      <c r="L551" s="8" t="b">
        <f t="shared" si="4"/>
        <v>0</v>
      </c>
    </row>
    <row r="552">
      <c r="A552" s="6" t="s">
        <v>562</v>
      </c>
      <c r="B552" s="7" t="str">
        <f>IFERROR(__xludf.DUMMYFUNCTION("INDEX(SPLIT(SUBSTITUTE(A552, ""-"", ""::""),"",""), 1, 1)"),"3::93")</f>
        <v>3::93</v>
      </c>
      <c r="C552" s="8">
        <f>IFERROR(__xludf.DUMMYFUNCTION("INDEX(SPLIT(B552,""::""), 1, 1)"),3.0)</f>
        <v>3</v>
      </c>
      <c r="D552" s="8">
        <f>IFERROR(__xludf.DUMMYFUNCTION("INDEX(SPLIT(B552,""::""), 1, 2)"),93.0)</f>
        <v>93</v>
      </c>
      <c r="E552" s="9" t="str">
        <f>IFERROR(__xludf.DUMMYFUNCTION("INDEX(SPLIT(SUBSTITUTE(A552, ""-"", ""::""),"",""), 1, 2)"),"56::94")</f>
        <v>56::94</v>
      </c>
      <c r="F552" s="8">
        <f>IFERROR(__xludf.DUMMYFUNCTION("INDEX(SPLIT(E552,""::""), 1, 1)"),56.0)</f>
        <v>56</v>
      </c>
      <c r="G552" s="8">
        <f>IFERROR(__xludf.DUMMYFUNCTION("INDEX(SPLIT(E552,""::""), 1, 2)"),94.0)</f>
        <v>94</v>
      </c>
      <c r="H552" s="8" t="b">
        <f t="shared" si="1"/>
        <v>0</v>
      </c>
      <c r="I552" s="8" t="b">
        <f t="shared" si="2"/>
        <v>0</v>
      </c>
      <c r="J552" s="8" t="b">
        <f t="shared" si="3"/>
        <v>0</v>
      </c>
      <c r="L552" s="8" t="b">
        <f t="shared" si="4"/>
        <v>1</v>
      </c>
    </row>
    <row r="553">
      <c r="A553" s="6" t="s">
        <v>563</v>
      </c>
      <c r="B553" s="7" t="str">
        <f>IFERROR(__xludf.DUMMYFUNCTION("INDEX(SPLIT(SUBSTITUTE(A553, ""-"", ""::""),"",""), 1, 1)"),"8::13")</f>
        <v>8::13</v>
      </c>
      <c r="C553" s="8">
        <f>IFERROR(__xludf.DUMMYFUNCTION("INDEX(SPLIT(B553,""::""), 1, 1)"),8.0)</f>
        <v>8</v>
      </c>
      <c r="D553" s="8">
        <f>IFERROR(__xludf.DUMMYFUNCTION("INDEX(SPLIT(B553,""::""), 1, 2)"),13.0)</f>
        <v>13</v>
      </c>
      <c r="E553" s="9" t="str">
        <f>IFERROR(__xludf.DUMMYFUNCTION("INDEX(SPLIT(SUBSTITUTE(A553, ""-"", ""::""),"",""), 1, 2)"),"7::8")</f>
        <v>7::8</v>
      </c>
      <c r="F553" s="8">
        <f>IFERROR(__xludf.DUMMYFUNCTION("INDEX(SPLIT(E553,""::""), 1, 1)"),7.0)</f>
        <v>7</v>
      </c>
      <c r="G553" s="8">
        <f>IFERROR(__xludf.DUMMYFUNCTION("INDEX(SPLIT(E553,""::""), 1, 2)"),8.0)</f>
        <v>8</v>
      </c>
      <c r="H553" s="8" t="b">
        <f t="shared" si="1"/>
        <v>0</v>
      </c>
      <c r="I553" s="8" t="b">
        <f t="shared" si="2"/>
        <v>0</v>
      </c>
      <c r="J553" s="8" t="b">
        <f t="shared" si="3"/>
        <v>0</v>
      </c>
      <c r="L553" s="8" t="b">
        <f t="shared" si="4"/>
        <v>1</v>
      </c>
    </row>
    <row r="554">
      <c r="A554" s="6" t="s">
        <v>564</v>
      </c>
      <c r="B554" s="7" t="str">
        <f>IFERROR(__xludf.DUMMYFUNCTION("INDEX(SPLIT(SUBSTITUTE(A554, ""-"", ""::""),"",""), 1, 1)"),"4::43")</f>
        <v>4::43</v>
      </c>
      <c r="C554" s="8">
        <f>IFERROR(__xludf.DUMMYFUNCTION("INDEX(SPLIT(B554,""::""), 1, 1)"),4.0)</f>
        <v>4</v>
      </c>
      <c r="D554" s="8">
        <f>IFERROR(__xludf.DUMMYFUNCTION("INDEX(SPLIT(B554,""::""), 1, 2)"),43.0)</f>
        <v>43</v>
      </c>
      <c r="E554" s="9" t="str">
        <f>IFERROR(__xludf.DUMMYFUNCTION("INDEX(SPLIT(SUBSTITUTE(A554, ""-"", ""::""),"",""), 1, 2)"),"5::42")</f>
        <v>5::42</v>
      </c>
      <c r="F554" s="8">
        <f>IFERROR(__xludf.DUMMYFUNCTION("INDEX(SPLIT(E554,""::""), 1, 1)"),5.0)</f>
        <v>5</v>
      </c>
      <c r="G554" s="8">
        <f>IFERROR(__xludf.DUMMYFUNCTION("INDEX(SPLIT(E554,""::""), 1, 2)"),42.0)</f>
        <v>42</v>
      </c>
      <c r="H554" s="8" t="b">
        <f t="shared" si="1"/>
        <v>1</v>
      </c>
      <c r="I554" s="8" t="b">
        <f t="shared" si="2"/>
        <v>0</v>
      </c>
      <c r="J554" s="8" t="b">
        <f t="shared" si="3"/>
        <v>1</v>
      </c>
      <c r="L554" s="8" t="b">
        <f t="shared" si="4"/>
        <v>1</v>
      </c>
    </row>
    <row r="555">
      <c r="A555" s="6" t="s">
        <v>565</v>
      </c>
      <c r="B555" s="7" t="str">
        <f>IFERROR(__xludf.DUMMYFUNCTION("INDEX(SPLIT(SUBSTITUTE(A555, ""-"", ""::""),"",""), 1, 1)"),"22::22")</f>
        <v>22::22</v>
      </c>
      <c r="C555" s="8">
        <f>IFERROR(__xludf.DUMMYFUNCTION("INDEX(SPLIT(B555,""::""), 1, 1)"),22.0)</f>
        <v>22</v>
      </c>
      <c r="D555" s="8">
        <f>IFERROR(__xludf.DUMMYFUNCTION("INDEX(SPLIT(B555,""::""), 1, 2)"),22.0)</f>
        <v>22</v>
      </c>
      <c r="E555" s="9" t="str">
        <f>IFERROR(__xludf.DUMMYFUNCTION("INDEX(SPLIT(SUBSTITUTE(A555, ""-"", ""::""),"",""), 1, 2)"),"20::24")</f>
        <v>20::24</v>
      </c>
      <c r="F555" s="8">
        <f>IFERROR(__xludf.DUMMYFUNCTION("INDEX(SPLIT(E555,""::""), 1, 1)"),20.0)</f>
        <v>20</v>
      </c>
      <c r="G555" s="8">
        <f>IFERROR(__xludf.DUMMYFUNCTION("INDEX(SPLIT(E555,""::""), 1, 2)"),24.0)</f>
        <v>24</v>
      </c>
      <c r="H555" s="8" t="b">
        <f t="shared" si="1"/>
        <v>0</v>
      </c>
      <c r="I555" s="8" t="b">
        <f t="shared" si="2"/>
        <v>1</v>
      </c>
      <c r="J555" s="8" t="b">
        <f t="shared" si="3"/>
        <v>1</v>
      </c>
      <c r="L555" s="8" t="b">
        <f t="shared" si="4"/>
        <v>1</v>
      </c>
    </row>
    <row r="556">
      <c r="A556" s="6" t="s">
        <v>566</v>
      </c>
      <c r="B556" s="7" t="str">
        <f>IFERROR(__xludf.DUMMYFUNCTION("INDEX(SPLIT(SUBSTITUTE(A556, ""-"", ""::""),"",""), 1, 1)"),"5::56")</f>
        <v>5::56</v>
      </c>
      <c r="C556" s="8">
        <f>IFERROR(__xludf.DUMMYFUNCTION("INDEX(SPLIT(B556,""::""), 1, 1)"),5.0)</f>
        <v>5</v>
      </c>
      <c r="D556" s="8">
        <f>IFERROR(__xludf.DUMMYFUNCTION("INDEX(SPLIT(B556,""::""), 1, 2)"),56.0)</f>
        <v>56</v>
      </c>
      <c r="E556" s="9" t="str">
        <f>IFERROR(__xludf.DUMMYFUNCTION("INDEX(SPLIT(SUBSTITUTE(A556, ""-"", ""::""),"",""), 1, 2)"),"5::30")</f>
        <v>5::30</v>
      </c>
      <c r="F556" s="8">
        <f>IFERROR(__xludf.DUMMYFUNCTION("INDEX(SPLIT(E556,""::""), 1, 1)"),5.0)</f>
        <v>5</v>
      </c>
      <c r="G556" s="8">
        <f>IFERROR(__xludf.DUMMYFUNCTION("INDEX(SPLIT(E556,""::""), 1, 2)"),30.0)</f>
        <v>30</v>
      </c>
      <c r="H556" s="8" t="b">
        <f t="shared" si="1"/>
        <v>1</v>
      </c>
      <c r="I556" s="8" t="b">
        <f t="shared" si="2"/>
        <v>0</v>
      </c>
      <c r="J556" s="8" t="b">
        <f t="shared" si="3"/>
        <v>1</v>
      </c>
      <c r="L556" s="8" t="b">
        <f t="shared" si="4"/>
        <v>1</v>
      </c>
    </row>
    <row r="557">
      <c r="A557" s="6" t="s">
        <v>567</v>
      </c>
      <c r="B557" s="7" t="str">
        <f>IFERROR(__xludf.DUMMYFUNCTION("INDEX(SPLIT(SUBSTITUTE(A557, ""-"", ""::""),"",""), 1, 1)"),"43::83")</f>
        <v>43::83</v>
      </c>
      <c r="C557" s="8">
        <f>IFERROR(__xludf.DUMMYFUNCTION("INDEX(SPLIT(B557,""::""), 1, 1)"),43.0)</f>
        <v>43</v>
      </c>
      <c r="D557" s="8">
        <f>IFERROR(__xludf.DUMMYFUNCTION("INDEX(SPLIT(B557,""::""), 1, 2)"),83.0)</f>
        <v>83</v>
      </c>
      <c r="E557" s="9" t="str">
        <f>IFERROR(__xludf.DUMMYFUNCTION("INDEX(SPLIT(SUBSTITUTE(A557, ""-"", ""::""),"",""), 1, 2)"),"66::83")</f>
        <v>66::83</v>
      </c>
      <c r="F557" s="8">
        <f>IFERROR(__xludf.DUMMYFUNCTION("INDEX(SPLIT(E557,""::""), 1, 1)"),66.0)</f>
        <v>66</v>
      </c>
      <c r="G557" s="8">
        <f>IFERROR(__xludf.DUMMYFUNCTION("INDEX(SPLIT(E557,""::""), 1, 2)"),83.0)</f>
        <v>83</v>
      </c>
      <c r="H557" s="8" t="b">
        <f t="shared" si="1"/>
        <v>1</v>
      </c>
      <c r="I557" s="8" t="b">
        <f t="shared" si="2"/>
        <v>0</v>
      </c>
      <c r="J557" s="8" t="b">
        <f t="shared" si="3"/>
        <v>1</v>
      </c>
      <c r="L557" s="8" t="b">
        <f t="shared" si="4"/>
        <v>1</v>
      </c>
    </row>
    <row r="558">
      <c r="A558" s="6" t="s">
        <v>568</v>
      </c>
      <c r="B558" s="7" t="str">
        <f>IFERROR(__xludf.DUMMYFUNCTION("INDEX(SPLIT(SUBSTITUTE(A558, ""-"", ""::""),"",""), 1, 1)"),"28::94")</f>
        <v>28::94</v>
      </c>
      <c r="C558" s="8">
        <f>IFERROR(__xludf.DUMMYFUNCTION("INDEX(SPLIT(B558,""::""), 1, 1)"),28.0)</f>
        <v>28</v>
      </c>
      <c r="D558" s="8">
        <f>IFERROR(__xludf.DUMMYFUNCTION("INDEX(SPLIT(B558,""::""), 1, 2)"),94.0)</f>
        <v>94</v>
      </c>
      <c r="E558" s="9" t="str">
        <f>IFERROR(__xludf.DUMMYFUNCTION("INDEX(SPLIT(SUBSTITUTE(A558, ""-"", ""::""),"",""), 1, 2)"),"27::93")</f>
        <v>27::93</v>
      </c>
      <c r="F558" s="8">
        <f>IFERROR(__xludf.DUMMYFUNCTION("INDEX(SPLIT(E558,""::""), 1, 1)"),27.0)</f>
        <v>27</v>
      </c>
      <c r="G558" s="8">
        <f>IFERROR(__xludf.DUMMYFUNCTION("INDEX(SPLIT(E558,""::""), 1, 2)"),93.0)</f>
        <v>93</v>
      </c>
      <c r="H558" s="8" t="b">
        <f t="shared" si="1"/>
        <v>0</v>
      </c>
      <c r="I558" s="8" t="b">
        <f t="shared" si="2"/>
        <v>0</v>
      </c>
      <c r="J558" s="8" t="b">
        <f t="shared" si="3"/>
        <v>0</v>
      </c>
      <c r="L558" s="8" t="b">
        <f t="shared" si="4"/>
        <v>1</v>
      </c>
    </row>
    <row r="559">
      <c r="A559" s="6" t="s">
        <v>569</v>
      </c>
      <c r="B559" s="7" t="str">
        <f>IFERROR(__xludf.DUMMYFUNCTION("INDEX(SPLIT(SUBSTITUTE(A559, ""-"", ""::""),"",""), 1, 1)"),"22::23")</f>
        <v>22::23</v>
      </c>
      <c r="C559" s="8">
        <f>IFERROR(__xludf.DUMMYFUNCTION("INDEX(SPLIT(B559,""::""), 1, 1)"),22.0)</f>
        <v>22</v>
      </c>
      <c r="D559" s="8">
        <f>IFERROR(__xludf.DUMMYFUNCTION("INDEX(SPLIT(B559,""::""), 1, 2)"),23.0)</f>
        <v>23</v>
      </c>
      <c r="E559" s="9" t="str">
        <f>IFERROR(__xludf.DUMMYFUNCTION("INDEX(SPLIT(SUBSTITUTE(A559, ""-"", ""::""),"",""), 1, 2)"),"23::88")</f>
        <v>23::88</v>
      </c>
      <c r="F559" s="8">
        <f>IFERROR(__xludf.DUMMYFUNCTION("INDEX(SPLIT(E559,""::""), 1, 1)"),23.0)</f>
        <v>23</v>
      </c>
      <c r="G559" s="8">
        <f>IFERROR(__xludf.DUMMYFUNCTION("INDEX(SPLIT(E559,""::""), 1, 2)"),88.0)</f>
        <v>88</v>
      </c>
      <c r="H559" s="8" t="b">
        <f t="shared" si="1"/>
        <v>0</v>
      </c>
      <c r="I559" s="8" t="b">
        <f t="shared" si="2"/>
        <v>0</v>
      </c>
      <c r="J559" s="8" t="b">
        <f t="shared" si="3"/>
        <v>0</v>
      </c>
      <c r="L559" s="8" t="b">
        <f t="shared" si="4"/>
        <v>1</v>
      </c>
    </row>
    <row r="560">
      <c r="A560" s="6" t="s">
        <v>570</v>
      </c>
      <c r="B560" s="7" t="str">
        <f>IFERROR(__xludf.DUMMYFUNCTION("INDEX(SPLIT(SUBSTITUTE(A560, ""-"", ""::""),"",""), 1, 1)"),"8::76")</f>
        <v>8::76</v>
      </c>
      <c r="C560" s="8">
        <f>IFERROR(__xludf.DUMMYFUNCTION("INDEX(SPLIT(B560,""::""), 1, 1)"),8.0)</f>
        <v>8</v>
      </c>
      <c r="D560" s="8">
        <f>IFERROR(__xludf.DUMMYFUNCTION("INDEX(SPLIT(B560,""::""), 1, 2)"),76.0)</f>
        <v>76</v>
      </c>
      <c r="E560" s="9" t="str">
        <f>IFERROR(__xludf.DUMMYFUNCTION("INDEX(SPLIT(SUBSTITUTE(A560, ""-"", ""::""),"",""), 1, 2)"),"1::75")</f>
        <v>1::75</v>
      </c>
      <c r="F560" s="8">
        <f>IFERROR(__xludf.DUMMYFUNCTION("INDEX(SPLIT(E560,""::""), 1, 1)"),1.0)</f>
        <v>1</v>
      </c>
      <c r="G560" s="8">
        <f>IFERROR(__xludf.DUMMYFUNCTION("INDEX(SPLIT(E560,""::""), 1, 2)"),75.0)</f>
        <v>75</v>
      </c>
      <c r="H560" s="8" t="b">
        <f t="shared" si="1"/>
        <v>0</v>
      </c>
      <c r="I560" s="8" t="b">
        <f t="shared" si="2"/>
        <v>0</v>
      </c>
      <c r="J560" s="8" t="b">
        <f t="shared" si="3"/>
        <v>0</v>
      </c>
      <c r="L560" s="8" t="b">
        <f t="shared" si="4"/>
        <v>1</v>
      </c>
    </row>
    <row r="561">
      <c r="A561" s="6" t="s">
        <v>571</v>
      </c>
      <c r="B561" s="7" t="str">
        <f>IFERROR(__xludf.DUMMYFUNCTION("INDEX(SPLIT(SUBSTITUTE(A561, ""-"", ""::""),"",""), 1, 1)"),"29::94")</f>
        <v>29::94</v>
      </c>
      <c r="C561" s="8">
        <f>IFERROR(__xludf.DUMMYFUNCTION("INDEX(SPLIT(B561,""::""), 1, 1)"),29.0)</f>
        <v>29</v>
      </c>
      <c r="D561" s="8">
        <f>IFERROR(__xludf.DUMMYFUNCTION("INDEX(SPLIT(B561,""::""), 1, 2)"),94.0)</f>
        <v>94</v>
      </c>
      <c r="E561" s="9" t="str">
        <f>IFERROR(__xludf.DUMMYFUNCTION("INDEX(SPLIT(SUBSTITUTE(A561, ""-"", ""::""),"",""), 1, 2)"),"28::29")</f>
        <v>28::29</v>
      </c>
      <c r="F561" s="8">
        <f>IFERROR(__xludf.DUMMYFUNCTION("INDEX(SPLIT(E561,""::""), 1, 1)"),28.0)</f>
        <v>28</v>
      </c>
      <c r="G561" s="8">
        <f>IFERROR(__xludf.DUMMYFUNCTION("INDEX(SPLIT(E561,""::""), 1, 2)"),29.0)</f>
        <v>29</v>
      </c>
      <c r="H561" s="8" t="b">
        <f t="shared" si="1"/>
        <v>0</v>
      </c>
      <c r="I561" s="8" t="b">
        <f t="shared" si="2"/>
        <v>0</v>
      </c>
      <c r="J561" s="8" t="b">
        <f t="shared" si="3"/>
        <v>0</v>
      </c>
      <c r="L561" s="8" t="b">
        <f t="shared" si="4"/>
        <v>1</v>
      </c>
    </row>
    <row r="562">
      <c r="A562" s="6" t="s">
        <v>572</v>
      </c>
      <c r="B562" s="7" t="str">
        <f>IFERROR(__xludf.DUMMYFUNCTION("INDEX(SPLIT(SUBSTITUTE(A562, ""-"", ""::""),"",""), 1, 1)"),"6::89")</f>
        <v>6::89</v>
      </c>
      <c r="C562" s="8">
        <f>IFERROR(__xludf.DUMMYFUNCTION("INDEX(SPLIT(B562,""::""), 1, 1)"),6.0)</f>
        <v>6</v>
      </c>
      <c r="D562" s="8">
        <f>IFERROR(__xludf.DUMMYFUNCTION("INDEX(SPLIT(B562,""::""), 1, 2)"),89.0)</f>
        <v>89</v>
      </c>
      <c r="E562" s="9" t="str">
        <f>IFERROR(__xludf.DUMMYFUNCTION("INDEX(SPLIT(SUBSTITUTE(A562, ""-"", ""::""),"",""), 1, 2)"),"5::7")</f>
        <v>5::7</v>
      </c>
      <c r="F562" s="8">
        <f>IFERROR(__xludf.DUMMYFUNCTION("INDEX(SPLIT(E562,""::""), 1, 1)"),5.0)</f>
        <v>5</v>
      </c>
      <c r="G562" s="8">
        <f>IFERROR(__xludf.DUMMYFUNCTION("INDEX(SPLIT(E562,""::""), 1, 2)"),7.0)</f>
        <v>7</v>
      </c>
      <c r="H562" s="8" t="b">
        <f t="shared" si="1"/>
        <v>0</v>
      </c>
      <c r="I562" s="8" t="b">
        <f t="shared" si="2"/>
        <v>0</v>
      </c>
      <c r="J562" s="8" t="b">
        <f t="shared" si="3"/>
        <v>0</v>
      </c>
      <c r="L562" s="8" t="b">
        <f t="shared" si="4"/>
        <v>1</v>
      </c>
    </row>
    <row r="563">
      <c r="A563" s="6" t="s">
        <v>573</v>
      </c>
      <c r="B563" s="7" t="str">
        <f>IFERROR(__xludf.DUMMYFUNCTION("INDEX(SPLIT(SUBSTITUTE(A563, ""-"", ""::""),"",""), 1, 1)"),"22::97")</f>
        <v>22::97</v>
      </c>
      <c r="C563" s="8">
        <f>IFERROR(__xludf.DUMMYFUNCTION("INDEX(SPLIT(B563,""::""), 1, 1)"),22.0)</f>
        <v>22</v>
      </c>
      <c r="D563" s="8">
        <f>IFERROR(__xludf.DUMMYFUNCTION("INDEX(SPLIT(B563,""::""), 1, 2)"),97.0)</f>
        <v>97</v>
      </c>
      <c r="E563" s="9" t="str">
        <f>IFERROR(__xludf.DUMMYFUNCTION("INDEX(SPLIT(SUBSTITUTE(A563, ""-"", ""::""),"",""), 1, 2)"),"22::89")</f>
        <v>22::89</v>
      </c>
      <c r="F563" s="8">
        <f>IFERROR(__xludf.DUMMYFUNCTION("INDEX(SPLIT(E563,""::""), 1, 1)"),22.0)</f>
        <v>22</v>
      </c>
      <c r="G563" s="8">
        <f>IFERROR(__xludf.DUMMYFUNCTION("INDEX(SPLIT(E563,""::""), 1, 2)"),89.0)</f>
        <v>89</v>
      </c>
      <c r="H563" s="8" t="b">
        <f t="shared" si="1"/>
        <v>1</v>
      </c>
      <c r="I563" s="8" t="b">
        <f t="shared" si="2"/>
        <v>0</v>
      </c>
      <c r="J563" s="8" t="b">
        <f t="shared" si="3"/>
        <v>1</v>
      </c>
      <c r="L563" s="8" t="b">
        <f t="shared" si="4"/>
        <v>1</v>
      </c>
    </row>
    <row r="564">
      <c r="A564" s="6" t="s">
        <v>574</v>
      </c>
      <c r="B564" s="7" t="str">
        <f>IFERROR(__xludf.DUMMYFUNCTION("INDEX(SPLIT(SUBSTITUTE(A564, ""-"", ""::""),"",""), 1, 1)"),"2::92")</f>
        <v>2::92</v>
      </c>
      <c r="C564" s="8">
        <f>IFERROR(__xludf.DUMMYFUNCTION("INDEX(SPLIT(B564,""::""), 1, 1)"),2.0)</f>
        <v>2</v>
      </c>
      <c r="D564" s="8">
        <f>IFERROR(__xludf.DUMMYFUNCTION("INDEX(SPLIT(B564,""::""), 1, 2)"),92.0)</f>
        <v>92</v>
      </c>
      <c r="E564" s="9" t="str">
        <f>IFERROR(__xludf.DUMMYFUNCTION("INDEX(SPLIT(SUBSTITUTE(A564, ""-"", ""::""),"",""), 1, 2)"),"3::92")</f>
        <v>3::92</v>
      </c>
      <c r="F564" s="8">
        <f>IFERROR(__xludf.DUMMYFUNCTION("INDEX(SPLIT(E564,""::""), 1, 1)"),3.0)</f>
        <v>3</v>
      </c>
      <c r="G564" s="8">
        <f>IFERROR(__xludf.DUMMYFUNCTION("INDEX(SPLIT(E564,""::""), 1, 2)"),92.0)</f>
        <v>92</v>
      </c>
      <c r="H564" s="8" t="b">
        <f t="shared" si="1"/>
        <v>1</v>
      </c>
      <c r="I564" s="8" t="b">
        <f t="shared" si="2"/>
        <v>0</v>
      </c>
      <c r="J564" s="8" t="b">
        <f t="shared" si="3"/>
        <v>1</v>
      </c>
      <c r="L564" s="8" t="b">
        <f t="shared" si="4"/>
        <v>1</v>
      </c>
    </row>
    <row r="565">
      <c r="A565" s="6" t="s">
        <v>575</v>
      </c>
      <c r="B565" s="7" t="str">
        <f>IFERROR(__xludf.DUMMYFUNCTION("INDEX(SPLIT(SUBSTITUTE(A565, ""-"", ""::""),"",""), 1, 1)"),"19::19")</f>
        <v>19::19</v>
      </c>
      <c r="C565" s="8">
        <f>IFERROR(__xludf.DUMMYFUNCTION("INDEX(SPLIT(B565,""::""), 1, 1)"),19.0)</f>
        <v>19</v>
      </c>
      <c r="D565" s="8">
        <f>IFERROR(__xludf.DUMMYFUNCTION("INDEX(SPLIT(B565,""::""), 1, 2)"),19.0)</f>
        <v>19</v>
      </c>
      <c r="E565" s="9" t="str">
        <f>IFERROR(__xludf.DUMMYFUNCTION("INDEX(SPLIT(SUBSTITUTE(A565, ""-"", ""::""),"",""), 1, 2)"),"18::69")</f>
        <v>18::69</v>
      </c>
      <c r="F565" s="8">
        <f>IFERROR(__xludf.DUMMYFUNCTION("INDEX(SPLIT(E565,""::""), 1, 1)"),18.0)</f>
        <v>18</v>
      </c>
      <c r="G565" s="8">
        <f>IFERROR(__xludf.DUMMYFUNCTION("INDEX(SPLIT(E565,""::""), 1, 2)"),69.0)</f>
        <v>69</v>
      </c>
      <c r="H565" s="8" t="b">
        <f t="shared" si="1"/>
        <v>0</v>
      </c>
      <c r="I565" s="8" t="b">
        <f t="shared" si="2"/>
        <v>1</v>
      </c>
      <c r="J565" s="8" t="b">
        <f t="shared" si="3"/>
        <v>1</v>
      </c>
      <c r="L565" s="8" t="b">
        <f t="shared" si="4"/>
        <v>1</v>
      </c>
    </row>
    <row r="566">
      <c r="A566" s="6" t="s">
        <v>576</v>
      </c>
      <c r="B566" s="7" t="str">
        <f>IFERROR(__xludf.DUMMYFUNCTION("INDEX(SPLIT(SUBSTITUTE(A566, ""-"", ""::""),"",""), 1, 1)"),"30::49")</f>
        <v>30::49</v>
      </c>
      <c r="C566" s="8">
        <f>IFERROR(__xludf.DUMMYFUNCTION("INDEX(SPLIT(B566,""::""), 1, 1)"),30.0)</f>
        <v>30</v>
      </c>
      <c r="D566" s="8">
        <f>IFERROR(__xludf.DUMMYFUNCTION("INDEX(SPLIT(B566,""::""), 1, 2)"),49.0)</f>
        <v>49</v>
      </c>
      <c r="E566" s="9" t="str">
        <f>IFERROR(__xludf.DUMMYFUNCTION("INDEX(SPLIT(SUBSTITUTE(A566, ""-"", ""::""),"",""), 1, 2)"),"3::12")</f>
        <v>3::12</v>
      </c>
      <c r="F566" s="8">
        <f>IFERROR(__xludf.DUMMYFUNCTION("INDEX(SPLIT(E566,""::""), 1, 1)"),3.0)</f>
        <v>3</v>
      </c>
      <c r="G566" s="8">
        <f>IFERROR(__xludf.DUMMYFUNCTION("INDEX(SPLIT(E566,""::""), 1, 2)"),12.0)</f>
        <v>12</v>
      </c>
      <c r="H566" s="8" t="b">
        <f t="shared" si="1"/>
        <v>0</v>
      </c>
      <c r="I566" s="8" t="b">
        <f t="shared" si="2"/>
        <v>0</v>
      </c>
      <c r="J566" s="8" t="b">
        <f t="shared" si="3"/>
        <v>0</v>
      </c>
      <c r="L566" s="8" t="b">
        <f t="shared" si="4"/>
        <v>0</v>
      </c>
    </row>
    <row r="567">
      <c r="A567" s="6" t="s">
        <v>577</v>
      </c>
      <c r="B567" s="7" t="str">
        <f>IFERROR(__xludf.DUMMYFUNCTION("INDEX(SPLIT(SUBSTITUTE(A567, ""-"", ""::""),"",""), 1, 1)"),"2::38")</f>
        <v>2::38</v>
      </c>
      <c r="C567" s="8">
        <f>IFERROR(__xludf.DUMMYFUNCTION("INDEX(SPLIT(B567,""::""), 1, 1)"),2.0)</f>
        <v>2</v>
      </c>
      <c r="D567" s="8">
        <f>IFERROR(__xludf.DUMMYFUNCTION("INDEX(SPLIT(B567,""::""), 1, 2)"),38.0)</f>
        <v>38</v>
      </c>
      <c r="E567" s="9" t="str">
        <f>IFERROR(__xludf.DUMMYFUNCTION("INDEX(SPLIT(SUBSTITUTE(A567, ""-"", ""::""),"",""), 1, 2)"),"32::96")</f>
        <v>32::96</v>
      </c>
      <c r="F567" s="8">
        <f>IFERROR(__xludf.DUMMYFUNCTION("INDEX(SPLIT(E567,""::""), 1, 1)"),32.0)</f>
        <v>32</v>
      </c>
      <c r="G567" s="8">
        <f>IFERROR(__xludf.DUMMYFUNCTION("INDEX(SPLIT(E567,""::""), 1, 2)"),96.0)</f>
        <v>96</v>
      </c>
      <c r="H567" s="8" t="b">
        <f t="shared" si="1"/>
        <v>0</v>
      </c>
      <c r="I567" s="8" t="b">
        <f t="shared" si="2"/>
        <v>0</v>
      </c>
      <c r="J567" s="8" t="b">
        <f t="shared" si="3"/>
        <v>0</v>
      </c>
      <c r="L567" s="8" t="b">
        <f t="shared" si="4"/>
        <v>1</v>
      </c>
    </row>
    <row r="568">
      <c r="A568" s="6" t="s">
        <v>578</v>
      </c>
      <c r="B568" s="7" t="str">
        <f>IFERROR(__xludf.DUMMYFUNCTION("INDEX(SPLIT(SUBSTITUTE(A568, ""-"", ""::""),"",""), 1, 1)"),"32::71")</f>
        <v>32::71</v>
      </c>
      <c r="C568" s="8">
        <f>IFERROR(__xludf.DUMMYFUNCTION("INDEX(SPLIT(B568,""::""), 1, 1)"),32.0)</f>
        <v>32</v>
      </c>
      <c r="D568" s="8">
        <f>IFERROR(__xludf.DUMMYFUNCTION("INDEX(SPLIT(B568,""::""), 1, 2)"),71.0)</f>
        <v>71</v>
      </c>
      <c r="E568" s="9" t="str">
        <f>IFERROR(__xludf.DUMMYFUNCTION("INDEX(SPLIT(SUBSTITUTE(A568, ""-"", ""::""),"",""), 1, 2)"),"66::90")</f>
        <v>66::90</v>
      </c>
      <c r="F568" s="8">
        <f>IFERROR(__xludf.DUMMYFUNCTION("INDEX(SPLIT(E568,""::""), 1, 1)"),66.0)</f>
        <v>66</v>
      </c>
      <c r="G568" s="8">
        <f>IFERROR(__xludf.DUMMYFUNCTION("INDEX(SPLIT(E568,""::""), 1, 2)"),90.0)</f>
        <v>90</v>
      </c>
      <c r="H568" s="8" t="b">
        <f t="shared" si="1"/>
        <v>0</v>
      </c>
      <c r="I568" s="8" t="b">
        <f t="shared" si="2"/>
        <v>0</v>
      </c>
      <c r="J568" s="8" t="b">
        <f t="shared" si="3"/>
        <v>0</v>
      </c>
      <c r="L568" s="8" t="b">
        <f t="shared" si="4"/>
        <v>1</v>
      </c>
    </row>
    <row r="569">
      <c r="A569" s="6" t="s">
        <v>579</v>
      </c>
      <c r="B569" s="7" t="str">
        <f>IFERROR(__xludf.DUMMYFUNCTION("INDEX(SPLIT(SUBSTITUTE(A569, ""-"", ""::""),"",""), 1, 1)"),"10::51")</f>
        <v>10::51</v>
      </c>
      <c r="C569" s="8">
        <f>IFERROR(__xludf.DUMMYFUNCTION("INDEX(SPLIT(B569,""::""), 1, 1)"),10.0)</f>
        <v>10</v>
      </c>
      <c r="D569" s="8">
        <f>IFERROR(__xludf.DUMMYFUNCTION("INDEX(SPLIT(B569,""::""), 1, 2)"),51.0)</f>
        <v>51</v>
      </c>
      <c r="E569" s="9" t="str">
        <f>IFERROR(__xludf.DUMMYFUNCTION("INDEX(SPLIT(SUBSTITUTE(A569, ""-"", ""::""),"",""), 1, 2)"),"14::51")</f>
        <v>14::51</v>
      </c>
      <c r="F569" s="8">
        <f>IFERROR(__xludf.DUMMYFUNCTION("INDEX(SPLIT(E569,""::""), 1, 1)"),14.0)</f>
        <v>14</v>
      </c>
      <c r="G569" s="8">
        <f>IFERROR(__xludf.DUMMYFUNCTION("INDEX(SPLIT(E569,""::""), 1, 2)"),51.0)</f>
        <v>51</v>
      </c>
      <c r="H569" s="8" t="b">
        <f t="shared" si="1"/>
        <v>1</v>
      </c>
      <c r="I569" s="8" t="b">
        <f t="shared" si="2"/>
        <v>0</v>
      </c>
      <c r="J569" s="8" t="b">
        <f t="shared" si="3"/>
        <v>1</v>
      </c>
      <c r="L569" s="8" t="b">
        <f t="shared" si="4"/>
        <v>1</v>
      </c>
    </row>
    <row r="570">
      <c r="A570" s="6" t="s">
        <v>580</v>
      </c>
      <c r="B570" s="7" t="str">
        <f>IFERROR(__xludf.DUMMYFUNCTION("INDEX(SPLIT(SUBSTITUTE(A570, ""-"", ""::""),"",""), 1, 1)"),"17::97")</f>
        <v>17::97</v>
      </c>
      <c r="C570" s="8">
        <f>IFERROR(__xludf.DUMMYFUNCTION("INDEX(SPLIT(B570,""::""), 1, 1)"),17.0)</f>
        <v>17</v>
      </c>
      <c r="D570" s="8">
        <f>IFERROR(__xludf.DUMMYFUNCTION("INDEX(SPLIT(B570,""::""), 1, 2)"),97.0)</f>
        <v>97</v>
      </c>
      <c r="E570" s="9" t="str">
        <f>IFERROR(__xludf.DUMMYFUNCTION("INDEX(SPLIT(SUBSTITUTE(A570, ""-"", ""::""),"",""), 1, 2)"),"17::96")</f>
        <v>17::96</v>
      </c>
      <c r="F570" s="8">
        <f>IFERROR(__xludf.DUMMYFUNCTION("INDEX(SPLIT(E570,""::""), 1, 1)"),17.0)</f>
        <v>17</v>
      </c>
      <c r="G570" s="8">
        <f>IFERROR(__xludf.DUMMYFUNCTION("INDEX(SPLIT(E570,""::""), 1, 2)"),96.0)</f>
        <v>96</v>
      </c>
      <c r="H570" s="8" t="b">
        <f t="shared" si="1"/>
        <v>1</v>
      </c>
      <c r="I570" s="8" t="b">
        <f t="shared" si="2"/>
        <v>0</v>
      </c>
      <c r="J570" s="8" t="b">
        <f t="shared" si="3"/>
        <v>1</v>
      </c>
      <c r="L570" s="8" t="b">
        <f t="shared" si="4"/>
        <v>1</v>
      </c>
    </row>
    <row r="571">
      <c r="A571" s="6" t="s">
        <v>581</v>
      </c>
      <c r="B571" s="7" t="str">
        <f>IFERROR(__xludf.DUMMYFUNCTION("INDEX(SPLIT(SUBSTITUTE(A571, ""-"", ""::""),"",""), 1, 1)"),"42::49")</f>
        <v>42::49</v>
      </c>
      <c r="C571" s="8">
        <f>IFERROR(__xludf.DUMMYFUNCTION("INDEX(SPLIT(B571,""::""), 1, 1)"),42.0)</f>
        <v>42</v>
      </c>
      <c r="D571" s="8">
        <f>IFERROR(__xludf.DUMMYFUNCTION("INDEX(SPLIT(B571,""::""), 1, 2)"),49.0)</f>
        <v>49</v>
      </c>
      <c r="E571" s="9" t="str">
        <f>IFERROR(__xludf.DUMMYFUNCTION("INDEX(SPLIT(SUBSTITUTE(A571, ""-"", ""::""),"",""), 1, 2)"),"59::64")</f>
        <v>59::64</v>
      </c>
      <c r="F571" s="8">
        <f>IFERROR(__xludf.DUMMYFUNCTION("INDEX(SPLIT(E571,""::""), 1, 1)"),59.0)</f>
        <v>59</v>
      </c>
      <c r="G571" s="8">
        <f>IFERROR(__xludf.DUMMYFUNCTION("INDEX(SPLIT(E571,""::""), 1, 2)"),64.0)</f>
        <v>64</v>
      </c>
      <c r="H571" s="8" t="b">
        <f t="shared" si="1"/>
        <v>0</v>
      </c>
      <c r="I571" s="8" t="b">
        <f t="shared" si="2"/>
        <v>0</v>
      </c>
      <c r="J571" s="8" t="b">
        <f t="shared" si="3"/>
        <v>0</v>
      </c>
      <c r="L571" s="8" t="b">
        <f t="shared" si="4"/>
        <v>0</v>
      </c>
    </row>
    <row r="572">
      <c r="A572" s="6" t="s">
        <v>582</v>
      </c>
      <c r="B572" s="7" t="str">
        <f>IFERROR(__xludf.DUMMYFUNCTION("INDEX(SPLIT(SUBSTITUTE(A572, ""-"", ""::""),"",""), 1, 1)"),"96::98")</f>
        <v>96::98</v>
      </c>
      <c r="C572" s="8">
        <f>IFERROR(__xludf.DUMMYFUNCTION("INDEX(SPLIT(B572,""::""), 1, 1)"),96.0)</f>
        <v>96</v>
      </c>
      <c r="D572" s="8">
        <f>IFERROR(__xludf.DUMMYFUNCTION("INDEX(SPLIT(B572,""::""), 1, 2)"),98.0)</f>
        <v>98</v>
      </c>
      <c r="E572" s="9" t="str">
        <f>IFERROR(__xludf.DUMMYFUNCTION("INDEX(SPLIT(SUBSTITUTE(A572, ""-"", ""::""),"",""), 1, 2)"),"29::96")</f>
        <v>29::96</v>
      </c>
      <c r="F572" s="8">
        <f>IFERROR(__xludf.DUMMYFUNCTION("INDEX(SPLIT(E572,""::""), 1, 1)"),29.0)</f>
        <v>29</v>
      </c>
      <c r="G572" s="8">
        <f>IFERROR(__xludf.DUMMYFUNCTION("INDEX(SPLIT(E572,""::""), 1, 2)"),96.0)</f>
        <v>96</v>
      </c>
      <c r="H572" s="8" t="b">
        <f t="shared" si="1"/>
        <v>0</v>
      </c>
      <c r="I572" s="8" t="b">
        <f t="shared" si="2"/>
        <v>0</v>
      </c>
      <c r="J572" s="8" t="b">
        <f t="shared" si="3"/>
        <v>0</v>
      </c>
      <c r="L572" s="8" t="b">
        <f t="shared" si="4"/>
        <v>1</v>
      </c>
    </row>
    <row r="573">
      <c r="A573" s="6" t="s">
        <v>583</v>
      </c>
      <c r="B573" s="7" t="str">
        <f>IFERROR(__xludf.DUMMYFUNCTION("INDEX(SPLIT(SUBSTITUTE(A573, ""-"", ""::""),"",""), 1, 1)"),"7::8")</f>
        <v>7::8</v>
      </c>
      <c r="C573" s="8">
        <f>IFERROR(__xludf.DUMMYFUNCTION("INDEX(SPLIT(B573,""::""), 1, 1)"),7.0)</f>
        <v>7</v>
      </c>
      <c r="D573" s="8">
        <f>IFERROR(__xludf.DUMMYFUNCTION("INDEX(SPLIT(B573,""::""), 1, 2)"),8.0)</f>
        <v>8</v>
      </c>
      <c r="E573" s="9" t="str">
        <f>IFERROR(__xludf.DUMMYFUNCTION("INDEX(SPLIT(SUBSTITUTE(A573, ""-"", ""::""),"",""), 1, 2)"),"7::43")</f>
        <v>7::43</v>
      </c>
      <c r="F573" s="8">
        <f>IFERROR(__xludf.DUMMYFUNCTION("INDEX(SPLIT(E573,""::""), 1, 1)"),7.0)</f>
        <v>7</v>
      </c>
      <c r="G573" s="8">
        <f>IFERROR(__xludf.DUMMYFUNCTION("INDEX(SPLIT(E573,""::""), 1, 2)"),43.0)</f>
        <v>43</v>
      </c>
      <c r="H573" s="8" t="b">
        <f t="shared" si="1"/>
        <v>0</v>
      </c>
      <c r="I573" s="8" t="b">
        <f t="shared" si="2"/>
        <v>1</v>
      </c>
      <c r="J573" s="8" t="b">
        <f t="shared" si="3"/>
        <v>1</v>
      </c>
      <c r="L573" s="8" t="b">
        <f t="shared" si="4"/>
        <v>1</v>
      </c>
    </row>
    <row r="574">
      <c r="A574" s="6" t="s">
        <v>584</v>
      </c>
      <c r="B574" s="7" t="str">
        <f>IFERROR(__xludf.DUMMYFUNCTION("INDEX(SPLIT(SUBSTITUTE(A574, ""-"", ""::""),"",""), 1, 1)"),"93::94")</f>
        <v>93::94</v>
      </c>
      <c r="C574" s="8">
        <f>IFERROR(__xludf.DUMMYFUNCTION("INDEX(SPLIT(B574,""::""), 1, 1)"),93.0)</f>
        <v>93</v>
      </c>
      <c r="D574" s="8">
        <f>IFERROR(__xludf.DUMMYFUNCTION("INDEX(SPLIT(B574,""::""), 1, 2)"),94.0)</f>
        <v>94</v>
      </c>
      <c r="E574" s="9" t="str">
        <f>IFERROR(__xludf.DUMMYFUNCTION("INDEX(SPLIT(SUBSTITUTE(A574, ""-"", ""::""),"",""), 1, 2)"),"1::94")</f>
        <v>1::94</v>
      </c>
      <c r="F574" s="8">
        <f>IFERROR(__xludf.DUMMYFUNCTION("INDEX(SPLIT(E574,""::""), 1, 1)"),1.0)</f>
        <v>1</v>
      </c>
      <c r="G574" s="8">
        <f>IFERROR(__xludf.DUMMYFUNCTION("INDEX(SPLIT(E574,""::""), 1, 2)"),94.0)</f>
        <v>94</v>
      </c>
      <c r="H574" s="8" t="b">
        <f t="shared" si="1"/>
        <v>0</v>
      </c>
      <c r="I574" s="8" t="b">
        <f t="shared" si="2"/>
        <v>1</v>
      </c>
      <c r="J574" s="8" t="b">
        <f t="shared" si="3"/>
        <v>1</v>
      </c>
      <c r="L574" s="8" t="b">
        <f t="shared" si="4"/>
        <v>1</v>
      </c>
    </row>
    <row r="575">
      <c r="A575" s="6" t="s">
        <v>585</v>
      </c>
      <c r="B575" s="7" t="str">
        <f>IFERROR(__xludf.DUMMYFUNCTION("INDEX(SPLIT(SUBSTITUTE(A575, ""-"", ""::""),"",""), 1, 1)"),"57::71")</f>
        <v>57::71</v>
      </c>
      <c r="C575" s="8">
        <f>IFERROR(__xludf.DUMMYFUNCTION("INDEX(SPLIT(B575,""::""), 1, 1)"),57.0)</f>
        <v>57</v>
      </c>
      <c r="D575" s="8">
        <f>IFERROR(__xludf.DUMMYFUNCTION("INDEX(SPLIT(B575,""::""), 1, 2)"),71.0)</f>
        <v>71</v>
      </c>
      <c r="E575" s="9" t="str">
        <f>IFERROR(__xludf.DUMMYFUNCTION("INDEX(SPLIT(SUBSTITUTE(A575, ""-"", ""::""),"",""), 1, 2)"),"58::73")</f>
        <v>58::73</v>
      </c>
      <c r="F575" s="8">
        <f>IFERROR(__xludf.DUMMYFUNCTION("INDEX(SPLIT(E575,""::""), 1, 1)"),58.0)</f>
        <v>58</v>
      </c>
      <c r="G575" s="8">
        <f>IFERROR(__xludf.DUMMYFUNCTION("INDEX(SPLIT(E575,""::""), 1, 2)"),73.0)</f>
        <v>73</v>
      </c>
      <c r="H575" s="8" t="b">
        <f t="shared" si="1"/>
        <v>0</v>
      </c>
      <c r="I575" s="8" t="b">
        <f t="shared" si="2"/>
        <v>0</v>
      </c>
      <c r="J575" s="8" t="b">
        <f t="shared" si="3"/>
        <v>0</v>
      </c>
      <c r="L575" s="8" t="b">
        <f t="shared" si="4"/>
        <v>1</v>
      </c>
    </row>
    <row r="576">
      <c r="A576" s="6" t="s">
        <v>586</v>
      </c>
      <c r="B576" s="7" t="str">
        <f>IFERROR(__xludf.DUMMYFUNCTION("INDEX(SPLIT(SUBSTITUTE(A576, ""-"", ""::""),"",""), 1, 1)"),"4::98")</f>
        <v>4::98</v>
      </c>
      <c r="C576" s="8">
        <f>IFERROR(__xludf.DUMMYFUNCTION("INDEX(SPLIT(B576,""::""), 1, 1)"),4.0)</f>
        <v>4</v>
      </c>
      <c r="D576" s="8">
        <f>IFERROR(__xludf.DUMMYFUNCTION("INDEX(SPLIT(B576,""::""), 1, 2)"),98.0)</f>
        <v>98</v>
      </c>
      <c r="E576" s="9" t="str">
        <f>IFERROR(__xludf.DUMMYFUNCTION("INDEX(SPLIT(SUBSTITUTE(A576, ""-"", ""::""),"",""), 1, 2)"),"4::4")</f>
        <v>4::4</v>
      </c>
      <c r="F576" s="8">
        <f>IFERROR(__xludf.DUMMYFUNCTION("INDEX(SPLIT(E576,""::""), 1, 1)"),4.0)</f>
        <v>4</v>
      </c>
      <c r="G576" s="8">
        <f>IFERROR(__xludf.DUMMYFUNCTION("INDEX(SPLIT(E576,""::""), 1, 2)"),4.0)</f>
        <v>4</v>
      </c>
      <c r="H576" s="8" t="b">
        <f t="shared" si="1"/>
        <v>1</v>
      </c>
      <c r="I576" s="8" t="b">
        <f t="shared" si="2"/>
        <v>0</v>
      </c>
      <c r="J576" s="8" t="b">
        <f t="shared" si="3"/>
        <v>1</v>
      </c>
      <c r="L576" s="8" t="b">
        <f t="shared" si="4"/>
        <v>1</v>
      </c>
    </row>
    <row r="577">
      <c r="A577" s="6" t="s">
        <v>587</v>
      </c>
      <c r="B577" s="7" t="str">
        <f>IFERROR(__xludf.DUMMYFUNCTION("INDEX(SPLIT(SUBSTITUTE(A577, ""-"", ""::""),"",""), 1, 1)"),"89::90")</f>
        <v>89::90</v>
      </c>
      <c r="C577" s="8">
        <f>IFERROR(__xludf.DUMMYFUNCTION("INDEX(SPLIT(B577,""::""), 1, 1)"),89.0)</f>
        <v>89</v>
      </c>
      <c r="D577" s="8">
        <f>IFERROR(__xludf.DUMMYFUNCTION("INDEX(SPLIT(B577,""::""), 1, 2)"),90.0)</f>
        <v>90</v>
      </c>
      <c r="E577" s="9" t="str">
        <f>IFERROR(__xludf.DUMMYFUNCTION("INDEX(SPLIT(SUBSTITUTE(A577, ""-"", ""::""),"",""), 1, 2)"),"6::89")</f>
        <v>6::89</v>
      </c>
      <c r="F577" s="8">
        <f>IFERROR(__xludf.DUMMYFUNCTION("INDEX(SPLIT(E577,""::""), 1, 1)"),6.0)</f>
        <v>6</v>
      </c>
      <c r="G577" s="8">
        <f>IFERROR(__xludf.DUMMYFUNCTION("INDEX(SPLIT(E577,""::""), 1, 2)"),89.0)</f>
        <v>89</v>
      </c>
      <c r="H577" s="8" t="b">
        <f t="shared" si="1"/>
        <v>0</v>
      </c>
      <c r="I577" s="8" t="b">
        <f t="shared" si="2"/>
        <v>0</v>
      </c>
      <c r="J577" s="8" t="b">
        <f t="shared" si="3"/>
        <v>0</v>
      </c>
      <c r="L577" s="8" t="b">
        <f t="shared" si="4"/>
        <v>1</v>
      </c>
    </row>
    <row r="578">
      <c r="A578" s="6" t="s">
        <v>588</v>
      </c>
      <c r="B578" s="7" t="str">
        <f>IFERROR(__xludf.DUMMYFUNCTION("INDEX(SPLIT(SUBSTITUTE(A578, ""-"", ""::""),"",""), 1, 1)"),"79::81")</f>
        <v>79::81</v>
      </c>
      <c r="C578" s="8">
        <f>IFERROR(__xludf.DUMMYFUNCTION("INDEX(SPLIT(B578,""::""), 1, 1)"),79.0)</f>
        <v>79</v>
      </c>
      <c r="D578" s="8">
        <f>IFERROR(__xludf.DUMMYFUNCTION("INDEX(SPLIT(B578,""::""), 1, 2)"),81.0)</f>
        <v>81</v>
      </c>
      <c r="E578" s="9" t="str">
        <f>IFERROR(__xludf.DUMMYFUNCTION("INDEX(SPLIT(SUBSTITUTE(A578, ""-"", ""::""),"",""), 1, 2)"),"80::81")</f>
        <v>80::81</v>
      </c>
      <c r="F578" s="8">
        <f>IFERROR(__xludf.DUMMYFUNCTION("INDEX(SPLIT(E578,""::""), 1, 1)"),80.0)</f>
        <v>80</v>
      </c>
      <c r="G578" s="8">
        <f>IFERROR(__xludf.DUMMYFUNCTION("INDEX(SPLIT(E578,""::""), 1, 2)"),81.0)</f>
        <v>81</v>
      </c>
      <c r="H578" s="8" t="b">
        <f t="shared" si="1"/>
        <v>1</v>
      </c>
      <c r="I578" s="8" t="b">
        <f t="shared" si="2"/>
        <v>0</v>
      </c>
      <c r="J578" s="8" t="b">
        <f t="shared" si="3"/>
        <v>1</v>
      </c>
      <c r="L578" s="8" t="b">
        <f t="shared" si="4"/>
        <v>1</v>
      </c>
    </row>
    <row r="579">
      <c r="A579" s="6" t="s">
        <v>589</v>
      </c>
      <c r="B579" s="7" t="str">
        <f>IFERROR(__xludf.DUMMYFUNCTION("INDEX(SPLIT(SUBSTITUTE(A579, ""-"", ""::""),"",""), 1, 1)"),"52::94")</f>
        <v>52::94</v>
      </c>
      <c r="C579" s="8">
        <f>IFERROR(__xludf.DUMMYFUNCTION("INDEX(SPLIT(B579,""::""), 1, 1)"),52.0)</f>
        <v>52</v>
      </c>
      <c r="D579" s="8">
        <f>IFERROR(__xludf.DUMMYFUNCTION("INDEX(SPLIT(B579,""::""), 1, 2)"),94.0)</f>
        <v>94</v>
      </c>
      <c r="E579" s="9" t="str">
        <f>IFERROR(__xludf.DUMMYFUNCTION("INDEX(SPLIT(SUBSTITUTE(A579, ""-"", ""::""),"",""), 1, 2)"),"51::75")</f>
        <v>51::75</v>
      </c>
      <c r="F579" s="8">
        <f>IFERROR(__xludf.DUMMYFUNCTION("INDEX(SPLIT(E579,""::""), 1, 1)"),51.0)</f>
        <v>51</v>
      </c>
      <c r="G579" s="8">
        <f>IFERROR(__xludf.DUMMYFUNCTION("INDEX(SPLIT(E579,""::""), 1, 2)"),75.0)</f>
        <v>75</v>
      </c>
      <c r="H579" s="8" t="b">
        <f t="shared" si="1"/>
        <v>0</v>
      </c>
      <c r="I579" s="8" t="b">
        <f t="shared" si="2"/>
        <v>0</v>
      </c>
      <c r="J579" s="8" t="b">
        <f t="shared" si="3"/>
        <v>0</v>
      </c>
      <c r="L579" s="8" t="b">
        <f t="shared" si="4"/>
        <v>1</v>
      </c>
    </row>
    <row r="580">
      <c r="A580" s="6" t="s">
        <v>590</v>
      </c>
      <c r="B580" s="7" t="str">
        <f>IFERROR(__xludf.DUMMYFUNCTION("INDEX(SPLIT(SUBSTITUTE(A580, ""-"", ""::""),"",""), 1, 1)"),"5::73")</f>
        <v>5::73</v>
      </c>
      <c r="C580" s="8">
        <f>IFERROR(__xludf.DUMMYFUNCTION("INDEX(SPLIT(B580,""::""), 1, 1)"),5.0)</f>
        <v>5</v>
      </c>
      <c r="D580" s="8">
        <f>IFERROR(__xludf.DUMMYFUNCTION("INDEX(SPLIT(B580,""::""), 1, 2)"),73.0)</f>
        <v>73</v>
      </c>
      <c r="E580" s="9" t="str">
        <f>IFERROR(__xludf.DUMMYFUNCTION("INDEX(SPLIT(SUBSTITUTE(A580, ""-"", ""::""),"",""), 1, 2)"),"4::6")</f>
        <v>4::6</v>
      </c>
      <c r="F580" s="8">
        <f>IFERROR(__xludf.DUMMYFUNCTION("INDEX(SPLIT(E580,""::""), 1, 1)"),4.0)</f>
        <v>4</v>
      </c>
      <c r="G580" s="8">
        <f>IFERROR(__xludf.DUMMYFUNCTION("INDEX(SPLIT(E580,""::""), 1, 2)"),6.0)</f>
        <v>6</v>
      </c>
      <c r="H580" s="8" t="b">
        <f t="shared" si="1"/>
        <v>0</v>
      </c>
      <c r="I580" s="8" t="b">
        <f t="shared" si="2"/>
        <v>0</v>
      </c>
      <c r="J580" s="8" t="b">
        <f t="shared" si="3"/>
        <v>0</v>
      </c>
      <c r="L580" s="8" t="b">
        <f t="shared" si="4"/>
        <v>1</v>
      </c>
    </row>
    <row r="581">
      <c r="A581" s="6" t="s">
        <v>591</v>
      </c>
      <c r="B581" s="7" t="str">
        <f>IFERROR(__xludf.DUMMYFUNCTION("INDEX(SPLIT(SUBSTITUTE(A581, ""-"", ""::""),"",""), 1, 1)"),"90::91")</f>
        <v>90::91</v>
      </c>
      <c r="C581" s="8">
        <f>IFERROR(__xludf.DUMMYFUNCTION("INDEX(SPLIT(B581,""::""), 1, 1)"),90.0)</f>
        <v>90</v>
      </c>
      <c r="D581" s="8">
        <f>IFERROR(__xludf.DUMMYFUNCTION("INDEX(SPLIT(B581,""::""), 1, 2)"),91.0)</f>
        <v>91</v>
      </c>
      <c r="E581" s="9" t="str">
        <f>IFERROR(__xludf.DUMMYFUNCTION("INDEX(SPLIT(SUBSTITUTE(A581, ""-"", ""::""),"",""), 1, 2)"),"34::91")</f>
        <v>34::91</v>
      </c>
      <c r="F581" s="8">
        <f>IFERROR(__xludf.DUMMYFUNCTION("INDEX(SPLIT(E581,""::""), 1, 1)"),34.0)</f>
        <v>34</v>
      </c>
      <c r="G581" s="8">
        <f>IFERROR(__xludf.DUMMYFUNCTION("INDEX(SPLIT(E581,""::""), 1, 2)"),91.0)</f>
        <v>91</v>
      </c>
      <c r="H581" s="8" t="b">
        <f t="shared" si="1"/>
        <v>0</v>
      </c>
      <c r="I581" s="8" t="b">
        <f t="shared" si="2"/>
        <v>1</v>
      </c>
      <c r="J581" s="8" t="b">
        <f t="shared" si="3"/>
        <v>1</v>
      </c>
      <c r="L581" s="8" t="b">
        <f t="shared" si="4"/>
        <v>1</v>
      </c>
    </row>
    <row r="582">
      <c r="A582" s="6" t="s">
        <v>592</v>
      </c>
      <c r="B582" s="7" t="str">
        <f>IFERROR(__xludf.DUMMYFUNCTION("INDEX(SPLIT(SUBSTITUTE(A582, ""-"", ""::""),"",""), 1, 1)"),"45::87")</f>
        <v>45::87</v>
      </c>
      <c r="C582" s="8">
        <f>IFERROR(__xludf.DUMMYFUNCTION("INDEX(SPLIT(B582,""::""), 1, 1)"),45.0)</f>
        <v>45</v>
      </c>
      <c r="D582" s="8">
        <f>IFERROR(__xludf.DUMMYFUNCTION("INDEX(SPLIT(B582,""::""), 1, 2)"),87.0)</f>
        <v>87</v>
      </c>
      <c r="E582" s="9" t="str">
        <f>IFERROR(__xludf.DUMMYFUNCTION("INDEX(SPLIT(SUBSTITUTE(A582, ""-"", ""::""),"",""), 1, 2)"),"69::96")</f>
        <v>69::96</v>
      </c>
      <c r="F582" s="8">
        <f>IFERROR(__xludf.DUMMYFUNCTION("INDEX(SPLIT(E582,""::""), 1, 1)"),69.0)</f>
        <v>69</v>
      </c>
      <c r="G582" s="8">
        <f>IFERROR(__xludf.DUMMYFUNCTION("INDEX(SPLIT(E582,""::""), 1, 2)"),96.0)</f>
        <v>96</v>
      </c>
      <c r="H582" s="8" t="b">
        <f t="shared" si="1"/>
        <v>0</v>
      </c>
      <c r="I582" s="8" t="b">
        <f t="shared" si="2"/>
        <v>0</v>
      </c>
      <c r="J582" s="8" t="b">
        <f t="shared" si="3"/>
        <v>0</v>
      </c>
      <c r="L582" s="8" t="b">
        <f t="shared" si="4"/>
        <v>1</v>
      </c>
    </row>
    <row r="583">
      <c r="A583" s="6" t="s">
        <v>593</v>
      </c>
      <c r="B583" s="7" t="str">
        <f>IFERROR(__xludf.DUMMYFUNCTION("INDEX(SPLIT(SUBSTITUTE(A583, ""-"", ""::""),"",""), 1, 1)"),"13::30")</f>
        <v>13::30</v>
      </c>
      <c r="C583" s="8">
        <f>IFERROR(__xludf.DUMMYFUNCTION("INDEX(SPLIT(B583,""::""), 1, 1)"),13.0)</f>
        <v>13</v>
      </c>
      <c r="D583" s="8">
        <f>IFERROR(__xludf.DUMMYFUNCTION("INDEX(SPLIT(B583,""::""), 1, 2)"),30.0)</f>
        <v>30</v>
      </c>
      <c r="E583" s="9" t="str">
        <f>IFERROR(__xludf.DUMMYFUNCTION("INDEX(SPLIT(SUBSTITUTE(A583, ""-"", ""::""),"",""), 1, 2)"),"14::57")</f>
        <v>14::57</v>
      </c>
      <c r="F583" s="8">
        <f>IFERROR(__xludf.DUMMYFUNCTION("INDEX(SPLIT(E583,""::""), 1, 1)"),14.0)</f>
        <v>14</v>
      </c>
      <c r="G583" s="8">
        <f>IFERROR(__xludf.DUMMYFUNCTION("INDEX(SPLIT(E583,""::""), 1, 2)"),57.0)</f>
        <v>57</v>
      </c>
      <c r="H583" s="8" t="b">
        <f t="shared" si="1"/>
        <v>0</v>
      </c>
      <c r="I583" s="8" t="b">
        <f t="shared" si="2"/>
        <v>0</v>
      </c>
      <c r="J583" s="8" t="b">
        <f t="shared" si="3"/>
        <v>0</v>
      </c>
      <c r="L583" s="8" t="b">
        <f t="shared" si="4"/>
        <v>1</v>
      </c>
    </row>
    <row r="584">
      <c r="A584" s="6" t="s">
        <v>594</v>
      </c>
      <c r="B584" s="7" t="str">
        <f>IFERROR(__xludf.DUMMYFUNCTION("INDEX(SPLIT(SUBSTITUTE(A584, ""-"", ""::""),"",""), 1, 1)"),"78::79")</f>
        <v>78::79</v>
      </c>
      <c r="C584" s="8">
        <f>IFERROR(__xludf.DUMMYFUNCTION("INDEX(SPLIT(B584,""::""), 1, 1)"),78.0)</f>
        <v>78</v>
      </c>
      <c r="D584" s="8">
        <f>IFERROR(__xludf.DUMMYFUNCTION("INDEX(SPLIT(B584,""::""), 1, 2)"),79.0)</f>
        <v>79</v>
      </c>
      <c r="E584" s="9" t="str">
        <f>IFERROR(__xludf.DUMMYFUNCTION("INDEX(SPLIT(SUBSTITUTE(A584, ""-"", ""::""),"",""), 1, 2)"),"12::78")</f>
        <v>12::78</v>
      </c>
      <c r="F584" s="8">
        <f>IFERROR(__xludf.DUMMYFUNCTION("INDEX(SPLIT(E584,""::""), 1, 1)"),12.0)</f>
        <v>12</v>
      </c>
      <c r="G584" s="8">
        <f>IFERROR(__xludf.DUMMYFUNCTION("INDEX(SPLIT(E584,""::""), 1, 2)"),78.0)</f>
        <v>78</v>
      </c>
      <c r="H584" s="8" t="b">
        <f t="shared" si="1"/>
        <v>0</v>
      </c>
      <c r="I584" s="8" t="b">
        <f t="shared" si="2"/>
        <v>0</v>
      </c>
      <c r="J584" s="8" t="b">
        <f t="shared" si="3"/>
        <v>0</v>
      </c>
      <c r="L584" s="8" t="b">
        <f t="shared" si="4"/>
        <v>1</v>
      </c>
    </row>
    <row r="585">
      <c r="A585" s="6" t="s">
        <v>595</v>
      </c>
      <c r="B585" s="7" t="str">
        <f>IFERROR(__xludf.DUMMYFUNCTION("INDEX(SPLIT(SUBSTITUTE(A585, ""-"", ""::""),"",""), 1, 1)"),"10::45")</f>
        <v>10::45</v>
      </c>
      <c r="C585" s="8">
        <f>IFERROR(__xludf.DUMMYFUNCTION("INDEX(SPLIT(B585,""::""), 1, 1)"),10.0)</f>
        <v>10</v>
      </c>
      <c r="D585" s="8">
        <f>IFERROR(__xludf.DUMMYFUNCTION("INDEX(SPLIT(B585,""::""), 1, 2)"),45.0)</f>
        <v>45</v>
      </c>
      <c r="E585" s="9" t="str">
        <f>IFERROR(__xludf.DUMMYFUNCTION("INDEX(SPLIT(SUBSTITUTE(A585, ""-"", ""::""),"",""), 1, 2)"),"9::10")</f>
        <v>9::10</v>
      </c>
      <c r="F585" s="8">
        <f>IFERROR(__xludf.DUMMYFUNCTION("INDEX(SPLIT(E585,""::""), 1, 1)"),9.0)</f>
        <v>9</v>
      </c>
      <c r="G585" s="8">
        <f>IFERROR(__xludf.DUMMYFUNCTION("INDEX(SPLIT(E585,""::""), 1, 2)"),10.0)</f>
        <v>10</v>
      </c>
      <c r="H585" s="8" t="b">
        <f t="shared" si="1"/>
        <v>0</v>
      </c>
      <c r="I585" s="8" t="b">
        <f t="shared" si="2"/>
        <v>0</v>
      </c>
      <c r="J585" s="8" t="b">
        <f t="shared" si="3"/>
        <v>0</v>
      </c>
      <c r="L585" s="8" t="b">
        <f t="shared" si="4"/>
        <v>1</v>
      </c>
    </row>
    <row r="586">
      <c r="A586" s="6" t="s">
        <v>596</v>
      </c>
      <c r="B586" s="7" t="str">
        <f>IFERROR(__xludf.DUMMYFUNCTION("INDEX(SPLIT(SUBSTITUTE(A586, ""-"", ""::""),"",""), 1, 1)"),"12::78")</f>
        <v>12::78</v>
      </c>
      <c r="C586" s="8">
        <f>IFERROR(__xludf.DUMMYFUNCTION("INDEX(SPLIT(B586,""::""), 1, 1)"),12.0)</f>
        <v>12</v>
      </c>
      <c r="D586" s="8">
        <f>IFERROR(__xludf.DUMMYFUNCTION("INDEX(SPLIT(B586,""::""), 1, 2)"),78.0)</f>
        <v>78</v>
      </c>
      <c r="E586" s="9" t="str">
        <f>IFERROR(__xludf.DUMMYFUNCTION("INDEX(SPLIT(SUBSTITUTE(A586, ""-"", ""::""),"",""), 1, 2)"),"12::68")</f>
        <v>12::68</v>
      </c>
      <c r="F586" s="8">
        <f>IFERROR(__xludf.DUMMYFUNCTION("INDEX(SPLIT(E586,""::""), 1, 1)"),12.0)</f>
        <v>12</v>
      </c>
      <c r="G586" s="8">
        <f>IFERROR(__xludf.DUMMYFUNCTION("INDEX(SPLIT(E586,""::""), 1, 2)"),68.0)</f>
        <v>68</v>
      </c>
      <c r="H586" s="8" t="b">
        <f t="shared" si="1"/>
        <v>1</v>
      </c>
      <c r="I586" s="8" t="b">
        <f t="shared" si="2"/>
        <v>0</v>
      </c>
      <c r="J586" s="8" t="b">
        <f t="shared" si="3"/>
        <v>1</v>
      </c>
      <c r="L586" s="8" t="b">
        <f t="shared" si="4"/>
        <v>1</v>
      </c>
    </row>
    <row r="587">
      <c r="A587" s="6" t="s">
        <v>597</v>
      </c>
      <c r="B587" s="7" t="str">
        <f>IFERROR(__xludf.DUMMYFUNCTION("INDEX(SPLIT(SUBSTITUTE(A587, ""-"", ""::""),"",""), 1, 1)"),"3::14")</f>
        <v>3::14</v>
      </c>
      <c r="C587" s="8">
        <f>IFERROR(__xludf.DUMMYFUNCTION("INDEX(SPLIT(B587,""::""), 1, 1)"),3.0)</f>
        <v>3</v>
      </c>
      <c r="D587" s="8">
        <f>IFERROR(__xludf.DUMMYFUNCTION("INDEX(SPLIT(B587,""::""), 1, 2)"),14.0)</f>
        <v>14</v>
      </c>
      <c r="E587" s="9" t="str">
        <f>IFERROR(__xludf.DUMMYFUNCTION("INDEX(SPLIT(SUBSTITUTE(A587, ""-"", ""::""),"",""), 1, 2)"),"10::16")</f>
        <v>10::16</v>
      </c>
      <c r="F587" s="8">
        <f>IFERROR(__xludf.DUMMYFUNCTION("INDEX(SPLIT(E587,""::""), 1, 1)"),10.0)</f>
        <v>10</v>
      </c>
      <c r="G587" s="8">
        <f>IFERROR(__xludf.DUMMYFUNCTION("INDEX(SPLIT(E587,""::""), 1, 2)"),16.0)</f>
        <v>16</v>
      </c>
      <c r="H587" s="8" t="b">
        <f t="shared" si="1"/>
        <v>0</v>
      </c>
      <c r="I587" s="8" t="b">
        <f t="shared" si="2"/>
        <v>0</v>
      </c>
      <c r="J587" s="8" t="b">
        <f t="shared" si="3"/>
        <v>0</v>
      </c>
      <c r="L587" s="8" t="b">
        <f t="shared" si="4"/>
        <v>1</v>
      </c>
    </row>
    <row r="588">
      <c r="A588" s="6" t="s">
        <v>598</v>
      </c>
      <c r="B588" s="7" t="str">
        <f>IFERROR(__xludf.DUMMYFUNCTION("INDEX(SPLIT(SUBSTITUTE(A588, ""-"", ""::""),"",""), 1, 1)"),"73::88")</f>
        <v>73::88</v>
      </c>
      <c r="C588" s="8">
        <f>IFERROR(__xludf.DUMMYFUNCTION("INDEX(SPLIT(B588,""::""), 1, 1)"),73.0)</f>
        <v>73</v>
      </c>
      <c r="D588" s="8">
        <f>IFERROR(__xludf.DUMMYFUNCTION("INDEX(SPLIT(B588,""::""), 1, 2)"),88.0)</f>
        <v>88</v>
      </c>
      <c r="E588" s="9" t="str">
        <f>IFERROR(__xludf.DUMMYFUNCTION("INDEX(SPLIT(SUBSTITUTE(A588, ""-"", ""::""),"",""), 1, 2)"),"14::76")</f>
        <v>14::76</v>
      </c>
      <c r="F588" s="8">
        <f>IFERROR(__xludf.DUMMYFUNCTION("INDEX(SPLIT(E588,""::""), 1, 1)"),14.0)</f>
        <v>14</v>
      </c>
      <c r="G588" s="8">
        <f>IFERROR(__xludf.DUMMYFUNCTION("INDEX(SPLIT(E588,""::""), 1, 2)"),76.0)</f>
        <v>76</v>
      </c>
      <c r="H588" s="8" t="b">
        <f t="shared" si="1"/>
        <v>0</v>
      </c>
      <c r="I588" s="8" t="b">
        <f t="shared" si="2"/>
        <v>0</v>
      </c>
      <c r="J588" s="8" t="b">
        <f t="shared" si="3"/>
        <v>0</v>
      </c>
      <c r="L588" s="8" t="b">
        <f t="shared" si="4"/>
        <v>1</v>
      </c>
    </row>
    <row r="589">
      <c r="A589" s="6" t="s">
        <v>599</v>
      </c>
      <c r="B589" s="7" t="str">
        <f>IFERROR(__xludf.DUMMYFUNCTION("INDEX(SPLIT(SUBSTITUTE(A589, ""-"", ""::""),"",""), 1, 1)"),"14::14")</f>
        <v>14::14</v>
      </c>
      <c r="C589" s="8">
        <f>IFERROR(__xludf.DUMMYFUNCTION("INDEX(SPLIT(B589,""::""), 1, 1)"),14.0)</f>
        <v>14</v>
      </c>
      <c r="D589" s="8">
        <f>IFERROR(__xludf.DUMMYFUNCTION("INDEX(SPLIT(B589,""::""), 1, 2)"),14.0)</f>
        <v>14</v>
      </c>
      <c r="E589" s="9" t="str">
        <f>IFERROR(__xludf.DUMMYFUNCTION("INDEX(SPLIT(SUBSTITUTE(A589, ""-"", ""::""),"",""), 1, 2)"),"10::15")</f>
        <v>10::15</v>
      </c>
      <c r="F589" s="8">
        <f>IFERROR(__xludf.DUMMYFUNCTION("INDEX(SPLIT(E589,""::""), 1, 1)"),10.0)</f>
        <v>10</v>
      </c>
      <c r="G589" s="8">
        <f>IFERROR(__xludf.DUMMYFUNCTION("INDEX(SPLIT(E589,""::""), 1, 2)"),15.0)</f>
        <v>15</v>
      </c>
      <c r="H589" s="8" t="b">
        <f t="shared" si="1"/>
        <v>0</v>
      </c>
      <c r="I589" s="8" t="b">
        <f t="shared" si="2"/>
        <v>1</v>
      </c>
      <c r="J589" s="8" t="b">
        <f t="shared" si="3"/>
        <v>1</v>
      </c>
      <c r="L589" s="8" t="b">
        <f t="shared" si="4"/>
        <v>1</v>
      </c>
    </row>
    <row r="590">
      <c r="A590" s="6" t="s">
        <v>600</v>
      </c>
      <c r="B590" s="7" t="str">
        <f>IFERROR(__xludf.DUMMYFUNCTION("INDEX(SPLIT(SUBSTITUTE(A590, ""-"", ""::""),"",""), 1, 1)"),"42::83")</f>
        <v>42::83</v>
      </c>
      <c r="C590" s="8">
        <f>IFERROR(__xludf.DUMMYFUNCTION("INDEX(SPLIT(B590,""::""), 1, 1)"),42.0)</f>
        <v>42</v>
      </c>
      <c r="D590" s="8">
        <f>IFERROR(__xludf.DUMMYFUNCTION("INDEX(SPLIT(B590,""::""), 1, 2)"),83.0)</f>
        <v>83</v>
      </c>
      <c r="E590" s="9" t="str">
        <f>IFERROR(__xludf.DUMMYFUNCTION("INDEX(SPLIT(SUBSTITUTE(A590, ""-"", ""::""),"",""), 1, 2)"),"43::79")</f>
        <v>43::79</v>
      </c>
      <c r="F590" s="8">
        <f>IFERROR(__xludf.DUMMYFUNCTION("INDEX(SPLIT(E590,""::""), 1, 1)"),43.0)</f>
        <v>43</v>
      </c>
      <c r="G590" s="8">
        <f>IFERROR(__xludf.DUMMYFUNCTION("INDEX(SPLIT(E590,""::""), 1, 2)"),79.0)</f>
        <v>79</v>
      </c>
      <c r="H590" s="8" t="b">
        <f t="shared" si="1"/>
        <v>1</v>
      </c>
      <c r="I590" s="8" t="b">
        <f t="shared" si="2"/>
        <v>0</v>
      </c>
      <c r="J590" s="8" t="b">
        <f t="shared" si="3"/>
        <v>1</v>
      </c>
      <c r="L590" s="8" t="b">
        <f t="shared" si="4"/>
        <v>1</v>
      </c>
    </row>
    <row r="591">
      <c r="A591" s="6" t="s">
        <v>601</v>
      </c>
      <c r="B591" s="7" t="str">
        <f>IFERROR(__xludf.DUMMYFUNCTION("INDEX(SPLIT(SUBSTITUTE(A591, ""-"", ""::""),"",""), 1, 1)"),"15::94")</f>
        <v>15::94</v>
      </c>
      <c r="C591" s="8">
        <f>IFERROR(__xludf.DUMMYFUNCTION("INDEX(SPLIT(B591,""::""), 1, 1)"),15.0)</f>
        <v>15</v>
      </c>
      <c r="D591" s="8">
        <f>IFERROR(__xludf.DUMMYFUNCTION("INDEX(SPLIT(B591,""::""), 1, 2)"),94.0)</f>
        <v>94</v>
      </c>
      <c r="E591" s="9" t="str">
        <f>IFERROR(__xludf.DUMMYFUNCTION("INDEX(SPLIT(SUBSTITUTE(A591, ""-"", ""::""),"",""), 1, 2)"),"94::95")</f>
        <v>94::95</v>
      </c>
      <c r="F591" s="8">
        <f>IFERROR(__xludf.DUMMYFUNCTION("INDEX(SPLIT(E591,""::""), 1, 1)"),94.0)</f>
        <v>94</v>
      </c>
      <c r="G591" s="8">
        <f>IFERROR(__xludf.DUMMYFUNCTION("INDEX(SPLIT(E591,""::""), 1, 2)"),95.0)</f>
        <v>95</v>
      </c>
      <c r="H591" s="8" t="b">
        <f t="shared" si="1"/>
        <v>0</v>
      </c>
      <c r="I591" s="8" t="b">
        <f t="shared" si="2"/>
        <v>0</v>
      </c>
      <c r="J591" s="8" t="b">
        <f t="shared" si="3"/>
        <v>0</v>
      </c>
      <c r="L591" s="8" t="b">
        <f t="shared" si="4"/>
        <v>1</v>
      </c>
    </row>
    <row r="592">
      <c r="A592" s="6" t="s">
        <v>602</v>
      </c>
      <c r="B592" s="7" t="str">
        <f>IFERROR(__xludf.DUMMYFUNCTION("INDEX(SPLIT(SUBSTITUTE(A592, ""-"", ""::""),"",""), 1, 1)"),"13::94")</f>
        <v>13::94</v>
      </c>
      <c r="C592" s="8">
        <f>IFERROR(__xludf.DUMMYFUNCTION("INDEX(SPLIT(B592,""::""), 1, 1)"),13.0)</f>
        <v>13</v>
      </c>
      <c r="D592" s="8">
        <f>IFERROR(__xludf.DUMMYFUNCTION("INDEX(SPLIT(B592,""::""), 1, 2)"),94.0)</f>
        <v>94</v>
      </c>
      <c r="E592" s="9" t="str">
        <f>IFERROR(__xludf.DUMMYFUNCTION("INDEX(SPLIT(SUBSTITUTE(A592, ""-"", ""::""),"",""), 1, 2)"),"3::22")</f>
        <v>3::22</v>
      </c>
      <c r="F592" s="8">
        <f>IFERROR(__xludf.DUMMYFUNCTION("INDEX(SPLIT(E592,""::""), 1, 1)"),3.0)</f>
        <v>3</v>
      </c>
      <c r="G592" s="8">
        <f>IFERROR(__xludf.DUMMYFUNCTION("INDEX(SPLIT(E592,""::""), 1, 2)"),22.0)</f>
        <v>22</v>
      </c>
      <c r="H592" s="8" t="b">
        <f t="shared" si="1"/>
        <v>0</v>
      </c>
      <c r="I592" s="8" t="b">
        <f t="shared" si="2"/>
        <v>0</v>
      </c>
      <c r="J592" s="8" t="b">
        <f t="shared" si="3"/>
        <v>0</v>
      </c>
      <c r="L592" s="8" t="b">
        <f t="shared" si="4"/>
        <v>1</v>
      </c>
    </row>
    <row r="593">
      <c r="A593" s="6" t="s">
        <v>603</v>
      </c>
      <c r="B593" s="7" t="str">
        <f>IFERROR(__xludf.DUMMYFUNCTION("INDEX(SPLIT(SUBSTITUTE(A593, ""-"", ""::""),"",""), 1, 1)"),"9::62")</f>
        <v>9::62</v>
      </c>
      <c r="C593" s="8">
        <f>IFERROR(__xludf.DUMMYFUNCTION("INDEX(SPLIT(B593,""::""), 1, 1)"),9.0)</f>
        <v>9</v>
      </c>
      <c r="D593" s="8">
        <f>IFERROR(__xludf.DUMMYFUNCTION("INDEX(SPLIT(B593,""::""), 1, 2)"),62.0)</f>
        <v>62</v>
      </c>
      <c r="E593" s="9" t="str">
        <f>IFERROR(__xludf.DUMMYFUNCTION("INDEX(SPLIT(SUBSTITUTE(A593, ""-"", ""::""),"",""), 1, 2)"),"9::62")</f>
        <v>9::62</v>
      </c>
      <c r="F593" s="8">
        <f>IFERROR(__xludf.DUMMYFUNCTION("INDEX(SPLIT(E593,""::""), 1, 1)"),9.0)</f>
        <v>9</v>
      </c>
      <c r="G593" s="8">
        <f>IFERROR(__xludf.DUMMYFUNCTION("INDEX(SPLIT(E593,""::""), 1, 2)"),62.0)</f>
        <v>62</v>
      </c>
      <c r="H593" s="8" t="b">
        <f t="shared" si="1"/>
        <v>1</v>
      </c>
      <c r="I593" s="8" t="b">
        <f t="shared" si="2"/>
        <v>1</v>
      </c>
      <c r="J593" s="8" t="b">
        <f t="shared" si="3"/>
        <v>1</v>
      </c>
      <c r="L593" s="8" t="b">
        <f t="shared" si="4"/>
        <v>1</v>
      </c>
    </row>
    <row r="594">
      <c r="A594" s="6" t="s">
        <v>604</v>
      </c>
      <c r="B594" s="7" t="str">
        <f>IFERROR(__xludf.DUMMYFUNCTION("INDEX(SPLIT(SUBSTITUTE(A594, ""-"", ""::""),"",""), 1, 1)"),"76::87")</f>
        <v>76::87</v>
      </c>
      <c r="C594" s="8">
        <f>IFERROR(__xludf.DUMMYFUNCTION("INDEX(SPLIT(B594,""::""), 1, 1)"),76.0)</f>
        <v>76</v>
      </c>
      <c r="D594" s="8">
        <f>IFERROR(__xludf.DUMMYFUNCTION("INDEX(SPLIT(B594,""::""), 1, 2)"),87.0)</f>
        <v>87</v>
      </c>
      <c r="E594" s="9" t="str">
        <f>IFERROR(__xludf.DUMMYFUNCTION("INDEX(SPLIT(SUBSTITUTE(A594, ""-"", ""::""),"",""), 1, 2)"),"76::76")</f>
        <v>76::76</v>
      </c>
      <c r="F594" s="8">
        <f>IFERROR(__xludf.DUMMYFUNCTION("INDEX(SPLIT(E594,""::""), 1, 1)"),76.0)</f>
        <v>76</v>
      </c>
      <c r="G594" s="8">
        <f>IFERROR(__xludf.DUMMYFUNCTION("INDEX(SPLIT(E594,""::""), 1, 2)"),76.0)</f>
        <v>76</v>
      </c>
      <c r="H594" s="8" t="b">
        <f t="shared" si="1"/>
        <v>1</v>
      </c>
      <c r="I594" s="8" t="b">
        <f t="shared" si="2"/>
        <v>0</v>
      </c>
      <c r="J594" s="8" t="b">
        <f t="shared" si="3"/>
        <v>1</v>
      </c>
      <c r="L594" s="8" t="b">
        <f t="shared" si="4"/>
        <v>1</v>
      </c>
    </row>
    <row r="595">
      <c r="A595" s="6" t="s">
        <v>605</v>
      </c>
      <c r="B595" s="7" t="str">
        <f>IFERROR(__xludf.DUMMYFUNCTION("INDEX(SPLIT(SUBSTITUTE(A595, ""-"", ""::""),"",""), 1, 1)"),"3::11")</f>
        <v>3::11</v>
      </c>
      <c r="C595" s="8">
        <f>IFERROR(__xludf.DUMMYFUNCTION("INDEX(SPLIT(B595,""::""), 1, 1)"),3.0)</f>
        <v>3</v>
      </c>
      <c r="D595" s="8">
        <f>IFERROR(__xludf.DUMMYFUNCTION("INDEX(SPLIT(B595,""::""), 1, 2)"),11.0)</f>
        <v>11</v>
      </c>
      <c r="E595" s="9" t="str">
        <f>IFERROR(__xludf.DUMMYFUNCTION("INDEX(SPLIT(SUBSTITUTE(A595, ""-"", ""::""),"",""), 1, 2)"),"2::11")</f>
        <v>2::11</v>
      </c>
      <c r="F595" s="8">
        <f>IFERROR(__xludf.DUMMYFUNCTION("INDEX(SPLIT(E595,""::""), 1, 1)"),2.0)</f>
        <v>2</v>
      </c>
      <c r="G595" s="8">
        <f>IFERROR(__xludf.DUMMYFUNCTION("INDEX(SPLIT(E595,""::""), 1, 2)"),11.0)</f>
        <v>11</v>
      </c>
      <c r="H595" s="8" t="b">
        <f t="shared" si="1"/>
        <v>0</v>
      </c>
      <c r="I595" s="8" t="b">
        <f t="shared" si="2"/>
        <v>1</v>
      </c>
      <c r="J595" s="8" t="b">
        <f t="shared" si="3"/>
        <v>1</v>
      </c>
      <c r="L595" s="8" t="b">
        <f t="shared" si="4"/>
        <v>1</v>
      </c>
    </row>
    <row r="596">
      <c r="A596" s="6" t="s">
        <v>606</v>
      </c>
      <c r="B596" s="7" t="str">
        <f>IFERROR(__xludf.DUMMYFUNCTION("INDEX(SPLIT(SUBSTITUTE(A596, ""-"", ""::""),"",""), 1, 1)"),"27::57")</f>
        <v>27::57</v>
      </c>
      <c r="C596" s="8">
        <f>IFERROR(__xludf.DUMMYFUNCTION("INDEX(SPLIT(B596,""::""), 1, 1)"),27.0)</f>
        <v>27</v>
      </c>
      <c r="D596" s="8">
        <f>IFERROR(__xludf.DUMMYFUNCTION("INDEX(SPLIT(B596,""::""), 1, 2)"),57.0)</f>
        <v>57</v>
      </c>
      <c r="E596" s="9" t="str">
        <f>IFERROR(__xludf.DUMMYFUNCTION("INDEX(SPLIT(SUBSTITUTE(A596, ""-"", ""::""),"",""), 1, 2)"),"4::27")</f>
        <v>4::27</v>
      </c>
      <c r="F596" s="8">
        <f>IFERROR(__xludf.DUMMYFUNCTION("INDEX(SPLIT(E596,""::""), 1, 1)"),4.0)</f>
        <v>4</v>
      </c>
      <c r="G596" s="8">
        <f>IFERROR(__xludf.DUMMYFUNCTION("INDEX(SPLIT(E596,""::""), 1, 2)"),27.0)</f>
        <v>27</v>
      </c>
      <c r="H596" s="8" t="b">
        <f t="shared" si="1"/>
        <v>0</v>
      </c>
      <c r="I596" s="8" t="b">
        <f t="shared" si="2"/>
        <v>0</v>
      </c>
      <c r="J596" s="8" t="b">
        <f t="shared" si="3"/>
        <v>0</v>
      </c>
      <c r="L596" s="8" t="b">
        <f t="shared" si="4"/>
        <v>1</v>
      </c>
    </row>
    <row r="597">
      <c r="A597" s="6" t="s">
        <v>607</v>
      </c>
      <c r="B597" s="7" t="str">
        <f>IFERROR(__xludf.DUMMYFUNCTION("INDEX(SPLIT(SUBSTITUTE(A597, ""-"", ""::""),"",""), 1, 1)"),"28::60")</f>
        <v>28::60</v>
      </c>
      <c r="C597" s="8">
        <f>IFERROR(__xludf.DUMMYFUNCTION("INDEX(SPLIT(B597,""::""), 1, 1)"),28.0)</f>
        <v>28</v>
      </c>
      <c r="D597" s="8">
        <f>IFERROR(__xludf.DUMMYFUNCTION("INDEX(SPLIT(B597,""::""), 1, 2)"),60.0)</f>
        <v>60</v>
      </c>
      <c r="E597" s="9" t="str">
        <f>IFERROR(__xludf.DUMMYFUNCTION("INDEX(SPLIT(SUBSTITUTE(A597, ""-"", ""::""),"",""), 1, 2)"),"27::60")</f>
        <v>27::60</v>
      </c>
      <c r="F597" s="8">
        <f>IFERROR(__xludf.DUMMYFUNCTION("INDEX(SPLIT(E597,""::""), 1, 1)"),27.0)</f>
        <v>27</v>
      </c>
      <c r="G597" s="8">
        <f>IFERROR(__xludf.DUMMYFUNCTION("INDEX(SPLIT(E597,""::""), 1, 2)"),60.0)</f>
        <v>60</v>
      </c>
      <c r="H597" s="8" t="b">
        <f t="shared" si="1"/>
        <v>0</v>
      </c>
      <c r="I597" s="8" t="b">
        <f t="shared" si="2"/>
        <v>1</v>
      </c>
      <c r="J597" s="8" t="b">
        <f t="shared" si="3"/>
        <v>1</v>
      </c>
      <c r="L597" s="8" t="b">
        <f t="shared" si="4"/>
        <v>1</v>
      </c>
    </row>
    <row r="598">
      <c r="A598" s="6" t="s">
        <v>608</v>
      </c>
      <c r="B598" s="7" t="str">
        <f>IFERROR(__xludf.DUMMYFUNCTION("INDEX(SPLIT(SUBSTITUTE(A598, ""-"", ""::""),"",""), 1, 1)"),"49::63")</f>
        <v>49::63</v>
      </c>
      <c r="C598" s="8">
        <f>IFERROR(__xludf.DUMMYFUNCTION("INDEX(SPLIT(B598,""::""), 1, 1)"),49.0)</f>
        <v>49</v>
      </c>
      <c r="D598" s="8">
        <f>IFERROR(__xludf.DUMMYFUNCTION("INDEX(SPLIT(B598,""::""), 1, 2)"),63.0)</f>
        <v>63</v>
      </c>
      <c r="E598" s="9" t="str">
        <f>IFERROR(__xludf.DUMMYFUNCTION("INDEX(SPLIT(SUBSTITUTE(A598, ""-"", ""::""),"",""), 1, 2)"),"49::62")</f>
        <v>49::62</v>
      </c>
      <c r="F598" s="8">
        <f>IFERROR(__xludf.DUMMYFUNCTION("INDEX(SPLIT(E598,""::""), 1, 1)"),49.0)</f>
        <v>49</v>
      </c>
      <c r="G598" s="8">
        <f>IFERROR(__xludf.DUMMYFUNCTION("INDEX(SPLIT(E598,""::""), 1, 2)"),62.0)</f>
        <v>62</v>
      </c>
      <c r="H598" s="8" t="b">
        <f t="shared" si="1"/>
        <v>1</v>
      </c>
      <c r="I598" s="8" t="b">
        <f t="shared" si="2"/>
        <v>0</v>
      </c>
      <c r="J598" s="8" t="b">
        <f t="shared" si="3"/>
        <v>1</v>
      </c>
      <c r="L598" s="8" t="b">
        <f t="shared" si="4"/>
        <v>1</v>
      </c>
    </row>
    <row r="599">
      <c r="A599" s="6" t="s">
        <v>609</v>
      </c>
      <c r="B599" s="7" t="str">
        <f>IFERROR(__xludf.DUMMYFUNCTION("INDEX(SPLIT(SUBSTITUTE(A599, ""-"", ""::""),"",""), 1, 1)"),"58::69")</f>
        <v>58::69</v>
      </c>
      <c r="C599" s="8">
        <f>IFERROR(__xludf.DUMMYFUNCTION("INDEX(SPLIT(B599,""::""), 1, 1)"),58.0)</f>
        <v>58</v>
      </c>
      <c r="D599" s="8">
        <f>IFERROR(__xludf.DUMMYFUNCTION("INDEX(SPLIT(B599,""::""), 1, 2)"),69.0)</f>
        <v>69</v>
      </c>
      <c r="E599" s="9" t="str">
        <f>IFERROR(__xludf.DUMMYFUNCTION("INDEX(SPLIT(SUBSTITUTE(A599, ""-"", ""::""),"",""), 1, 2)"),"65::69")</f>
        <v>65::69</v>
      </c>
      <c r="F599" s="8">
        <f>IFERROR(__xludf.DUMMYFUNCTION("INDEX(SPLIT(E599,""::""), 1, 1)"),65.0)</f>
        <v>65</v>
      </c>
      <c r="G599" s="8">
        <f>IFERROR(__xludf.DUMMYFUNCTION("INDEX(SPLIT(E599,""::""), 1, 2)"),69.0)</f>
        <v>69</v>
      </c>
      <c r="H599" s="8" t="b">
        <f t="shared" si="1"/>
        <v>1</v>
      </c>
      <c r="I599" s="8" t="b">
        <f t="shared" si="2"/>
        <v>0</v>
      </c>
      <c r="J599" s="8" t="b">
        <f t="shared" si="3"/>
        <v>1</v>
      </c>
      <c r="L599" s="8" t="b">
        <f t="shared" si="4"/>
        <v>1</v>
      </c>
    </row>
    <row r="600">
      <c r="A600" s="6" t="s">
        <v>610</v>
      </c>
      <c r="B600" s="7" t="str">
        <f>IFERROR(__xludf.DUMMYFUNCTION("INDEX(SPLIT(SUBSTITUTE(A600, ""-"", ""::""),"",""), 1, 1)"),"2::99")</f>
        <v>2::99</v>
      </c>
      <c r="C600" s="8">
        <f>IFERROR(__xludf.DUMMYFUNCTION("INDEX(SPLIT(B600,""::""), 1, 1)"),2.0)</f>
        <v>2</v>
      </c>
      <c r="D600" s="8">
        <f>IFERROR(__xludf.DUMMYFUNCTION("INDEX(SPLIT(B600,""::""), 1, 2)"),99.0)</f>
        <v>99</v>
      </c>
      <c r="E600" s="9" t="str">
        <f>IFERROR(__xludf.DUMMYFUNCTION("INDEX(SPLIT(SUBSTITUTE(A600, ""-"", ""::""),"",""), 1, 2)"),"2::98")</f>
        <v>2::98</v>
      </c>
      <c r="F600" s="8">
        <f>IFERROR(__xludf.DUMMYFUNCTION("INDEX(SPLIT(E600,""::""), 1, 1)"),2.0)</f>
        <v>2</v>
      </c>
      <c r="G600" s="8">
        <f>IFERROR(__xludf.DUMMYFUNCTION("INDEX(SPLIT(E600,""::""), 1, 2)"),98.0)</f>
        <v>98</v>
      </c>
      <c r="H600" s="8" t="b">
        <f t="shared" si="1"/>
        <v>1</v>
      </c>
      <c r="I600" s="8" t="b">
        <f t="shared" si="2"/>
        <v>0</v>
      </c>
      <c r="J600" s="8" t="b">
        <f t="shared" si="3"/>
        <v>1</v>
      </c>
      <c r="L600" s="8" t="b">
        <f t="shared" si="4"/>
        <v>1</v>
      </c>
    </row>
    <row r="601">
      <c r="A601" s="6" t="s">
        <v>611</v>
      </c>
      <c r="B601" s="7" t="str">
        <f>IFERROR(__xludf.DUMMYFUNCTION("INDEX(SPLIT(SUBSTITUTE(A601, ""-"", ""::""),"",""), 1, 1)"),"33::89")</f>
        <v>33::89</v>
      </c>
      <c r="C601" s="8">
        <f>IFERROR(__xludf.DUMMYFUNCTION("INDEX(SPLIT(B601,""::""), 1, 1)"),33.0)</f>
        <v>33</v>
      </c>
      <c r="D601" s="8">
        <f>IFERROR(__xludf.DUMMYFUNCTION("INDEX(SPLIT(B601,""::""), 1, 2)"),89.0)</f>
        <v>89</v>
      </c>
      <c r="E601" s="9" t="str">
        <f>IFERROR(__xludf.DUMMYFUNCTION("INDEX(SPLIT(SUBSTITUTE(A601, ""-"", ""::""),"",""), 1, 2)"),"33::97")</f>
        <v>33::97</v>
      </c>
      <c r="F601" s="8">
        <f>IFERROR(__xludf.DUMMYFUNCTION("INDEX(SPLIT(E601,""::""), 1, 1)"),33.0)</f>
        <v>33</v>
      </c>
      <c r="G601" s="8">
        <f>IFERROR(__xludf.DUMMYFUNCTION("INDEX(SPLIT(E601,""::""), 1, 2)"),97.0)</f>
        <v>97</v>
      </c>
      <c r="H601" s="8" t="b">
        <f t="shared" si="1"/>
        <v>0</v>
      </c>
      <c r="I601" s="8" t="b">
        <f t="shared" si="2"/>
        <v>1</v>
      </c>
      <c r="J601" s="8" t="b">
        <f t="shared" si="3"/>
        <v>1</v>
      </c>
      <c r="L601" s="8" t="b">
        <f t="shared" si="4"/>
        <v>1</v>
      </c>
    </row>
    <row r="602">
      <c r="A602" s="6" t="s">
        <v>612</v>
      </c>
      <c r="B602" s="7" t="str">
        <f>IFERROR(__xludf.DUMMYFUNCTION("INDEX(SPLIT(SUBSTITUTE(A602, ""-"", ""::""),"",""), 1, 1)"),"32::47")</f>
        <v>32::47</v>
      </c>
      <c r="C602" s="8">
        <f>IFERROR(__xludf.DUMMYFUNCTION("INDEX(SPLIT(B602,""::""), 1, 1)"),32.0)</f>
        <v>32</v>
      </c>
      <c r="D602" s="8">
        <f>IFERROR(__xludf.DUMMYFUNCTION("INDEX(SPLIT(B602,""::""), 1, 2)"),47.0)</f>
        <v>47</v>
      </c>
      <c r="E602" s="9" t="str">
        <f>IFERROR(__xludf.DUMMYFUNCTION("INDEX(SPLIT(SUBSTITUTE(A602, ""-"", ""::""),"",""), 1, 2)"),"32::36")</f>
        <v>32::36</v>
      </c>
      <c r="F602" s="8">
        <f>IFERROR(__xludf.DUMMYFUNCTION("INDEX(SPLIT(E602,""::""), 1, 1)"),32.0)</f>
        <v>32</v>
      </c>
      <c r="G602" s="8">
        <f>IFERROR(__xludf.DUMMYFUNCTION("INDEX(SPLIT(E602,""::""), 1, 2)"),36.0)</f>
        <v>36</v>
      </c>
      <c r="H602" s="8" t="b">
        <f t="shared" si="1"/>
        <v>1</v>
      </c>
      <c r="I602" s="8" t="b">
        <f t="shared" si="2"/>
        <v>0</v>
      </c>
      <c r="J602" s="8" t="b">
        <f t="shared" si="3"/>
        <v>1</v>
      </c>
      <c r="L602" s="8" t="b">
        <f t="shared" si="4"/>
        <v>1</v>
      </c>
    </row>
    <row r="603">
      <c r="A603" s="6" t="s">
        <v>613</v>
      </c>
      <c r="B603" s="7" t="str">
        <f>IFERROR(__xludf.DUMMYFUNCTION("INDEX(SPLIT(SUBSTITUTE(A603, ""-"", ""::""),"",""), 1, 1)"),"56::56")</f>
        <v>56::56</v>
      </c>
      <c r="C603" s="8">
        <f>IFERROR(__xludf.DUMMYFUNCTION("INDEX(SPLIT(B603,""::""), 1, 1)"),56.0)</f>
        <v>56</v>
      </c>
      <c r="D603" s="8">
        <f>IFERROR(__xludf.DUMMYFUNCTION("INDEX(SPLIT(B603,""::""), 1, 2)"),56.0)</f>
        <v>56</v>
      </c>
      <c r="E603" s="9" t="str">
        <f>IFERROR(__xludf.DUMMYFUNCTION("INDEX(SPLIT(SUBSTITUTE(A603, ""-"", ""::""),"",""), 1, 2)"),"41::56")</f>
        <v>41::56</v>
      </c>
      <c r="F603" s="8">
        <f>IFERROR(__xludf.DUMMYFUNCTION("INDEX(SPLIT(E603,""::""), 1, 1)"),41.0)</f>
        <v>41</v>
      </c>
      <c r="G603" s="8">
        <f>IFERROR(__xludf.DUMMYFUNCTION("INDEX(SPLIT(E603,""::""), 1, 2)"),56.0)</f>
        <v>56</v>
      </c>
      <c r="H603" s="8" t="b">
        <f t="shared" si="1"/>
        <v>0</v>
      </c>
      <c r="I603" s="8" t="b">
        <f t="shared" si="2"/>
        <v>1</v>
      </c>
      <c r="J603" s="8" t="b">
        <f t="shared" si="3"/>
        <v>1</v>
      </c>
      <c r="L603" s="8" t="b">
        <f t="shared" si="4"/>
        <v>1</v>
      </c>
    </row>
    <row r="604">
      <c r="A604" s="6" t="s">
        <v>614</v>
      </c>
      <c r="B604" s="7" t="str">
        <f>IFERROR(__xludf.DUMMYFUNCTION("INDEX(SPLIT(SUBSTITUTE(A604, ""-"", ""::""),"",""), 1, 1)"),"16::94")</f>
        <v>16::94</v>
      </c>
      <c r="C604" s="8">
        <f>IFERROR(__xludf.DUMMYFUNCTION("INDEX(SPLIT(B604,""::""), 1, 1)"),16.0)</f>
        <v>16</v>
      </c>
      <c r="D604" s="8">
        <f>IFERROR(__xludf.DUMMYFUNCTION("INDEX(SPLIT(B604,""::""), 1, 2)"),94.0)</f>
        <v>94</v>
      </c>
      <c r="E604" s="9" t="str">
        <f>IFERROR(__xludf.DUMMYFUNCTION("INDEX(SPLIT(SUBSTITUTE(A604, ""-"", ""::""),"",""), 1, 2)"),"26::74")</f>
        <v>26::74</v>
      </c>
      <c r="F604" s="8">
        <f>IFERROR(__xludf.DUMMYFUNCTION("INDEX(SPLIT(E604,""::""), 1, 1)"),26.0)</f>
        <v>26</v>
      </c>
      <c r="G604" s="8">
        <f>IFERROR(__xludf.DUMMYFUNCTION("INDEX(SPLIT(E604,""::""), 1, 2)"),74.0)</f>
        <v>74</v>
      </c>
      <c r="H604" s="8" t="b">
        <f t="shared" si="1"/>
        <v>1</v>
      </c>
      <c r="I604" s="8" t="b">
        <f t="shared" si="2"/>
        <v>0</v>
      </c>
      <c r="J604" s="8" t="b">
        <f t="shared" si="3"/>
        <v>1</v>
      </c>
      <c r="L604" s="8" t="b">
        <f t="shared" si="4"/>
        <v>1</v>
      </c>
    </row>
    <row r="605">
      <c r="A605" s="6" t="s">
        <v>615</v>
      </c>
      <c r="B605" s="7" t="str">
        <f>IFERROR(__xludf.DUMMYFUNCTION("INDEX(SPLIT(SUBSTITUTE(A605, ""-"", ""::""),"",""), 1, 1)"),"91::91")</f>
        <v>91::91</v>
      </c>
      <c r="C605" s="8">
        <f>IFERROR(__xludf.DUMMYFUNCTION("INDEX(SPLIT(B605,""::""), 1, 1)"),91.0)</f>
        <v>91</v>
      </c>
      <c r="D605" s="8">
        <f>IFERROR(__xludf.DUMMYFUNCTION("INDEX(SPLIT(B605,""::""), 1, 2)"),91.0)</f>
        <v>91</v>
      </c>
      <c r="E605" s="9" t="str">
        <f>IFERROR(__xludf.DUMMYFUNCTION("INDEX(SPLIT(SUBSTITUTE(A605, ""-"", ""::""),"",""), 1, 2)"),"10::92")</f>
        <v>10::92</v>
      </c>
      <c r="F605" s="8">
        <f>IFERROR(__xludf.DUMMYFUNCTION("INDEX(SPLIT(E605,""::""), 1, 1)"),10.0)</f>
        <v>10</v>
      </c>
      <c r="G605" s="8">
        <f>IFERROR(__xludf.DUMMYFUNCTION("INDEX(SPLIT(E605,""::""), 1, 2)"),92.0)</f>
        <v>92</v>
      </c>
      <c r="H605" s="8" t="b">
        <f t="shared" si="1"/>
        <v>0</v>
      </c>
      <c r="I605" s="8" t="b">
        <f t="shared" si="2"/>
        <v>1</v>
      </c>
      <c r="J605" s="8" t="b">
        <f t="shared" si="3"/>
        <v>1</v>
      </c>
      <c r="L605" s="8" t="b">
        <f t="shared" si="4"/>
        <v>1</v>
      </c>
    </row>
    <row r="606">
      <c r="A606" s="6" t="s">
        <v>616</v>
      </c>
      <c r="B606" s="7" t="str">
        <f>IFERROR(__xludf.DUMMYFUNCTION("INDEX(SPLIT(SUBSTITUTE(A606, ""-"", ""::""),"",""), 1, 1)"),"8::28")</f>
        <v>8::28</v>
      </c>
      <c r="C606" s="8">
        <f>IFERROR(__xludf.DUMMYFUNCTION("INDEX(SPLIT(B606,""::""), 1, 1)"),8.0)</f>
        <v>8</v>
      </c>
      <c r="D606" s="8">
        <f>IFERROR(__xludf.DUMMYFUNCTION("INDEX(SPLIT(B606,""::""), 1, 2)"),28.0)</f>
        <v>28</v>
      </c>
      <c r="E606" s="9" t="str">
        <f>IFERROR(__xludf.DUMMYFUNCTION("INDEX(SPLIT(SUBSTITUTE(A606, ""-"", ""::""),"",""), 1, 2)"),"7::29")</f>
        <v>7::29</v>
      </c>
      <c r="F606" s="8">
        <f>IFERROR(__xludf.DUMMYFUNCTION("INDEX(SPLIT(E606,""::""), 1, 1)"),7.0)</f>
        <v>7</v>
      </c>
      <c r="G606" s="8">
        <f>IFERROR(__xludf.DUMMYFUNCTION("INDEX(SPLIT(E606,""::""), 1, 2)"),29.0)</f>
        <v>29</v>
      </c>
      <c r="H606" s="8" t="b">
        <f t="shared" si="1"/>
        <v>0</v>
      </c>
      <c r="I606" s="8" t="b">
        <f t="shared" si="2"/>
        <v>1</v>
      </c>
      <c r="J606" s="8" t="b">
        <f t="shared" si="3"/>
        <v>1</v>
      </c>
      <c r="L606" s="8" t="b">
        <f t="shared" si="4"/>
        <v>1</v>
      </c>
    </row>
    <row r="607">
      <c r="A607" s="6" t="s">
        <v>617</v>
      </c>
      <c r="B607" s="7" t="str">
        <f>IFERROR(__xludf.DUMMYFUNCTION("INDEX(SPLIT(SUBSTITUTE(A607, ""-"", ""::""),"",""), 1, 1)"),"6::91")</f>
        <v>6::91</v>
      </c>
      <c r="C607" s="8">
        <f>IFERROR(__xludf.DUMMYFUNCTION("INDEX(SPLIT(B607,""::""), 1, 1)"),6.0)</f>
        <v>6</v>
      </c>
      <c r="D607" s="8">
        <f>IFERROR(__xludf.DUMMYFUNCTION("INDEX(SPLIT(B607,""::""), 1, 2)"),91.0)</f>
        <v>91</v>
      </c>
      <c r="E607" s="9" t="str">
        <f>IFERROR(__xludf.DUMMYFUNCTION("INDEX(SPLIT(SUBSTITUTE(A607, ""-"", ""::""),"",""), 1, 2)"),"5::6")</f>
        <v>5::6</v>
      </c>
      <c r="F607" s="8">
        <f>IFERROR(__xludf.DUMMYFUNCTION("INDEX(SPLIT(E607,""::""), 1, 1)"),5.0)</f>
        <v>5</v>
      </c>
      <c r="G607" s="8">
        <f>IFERROR(__xludf.DUMMYFUNCTION("INDEX(SPLIT(E607,""::""), 1, 2)"),6.0)</f>
        <v>6</v>
      </c>
      <c r="H607" s="8" t="b">
        <f t="shared" si="1"/>
        <v>0</v>
      </c>
      <c r="I607" s="8" t="b">
        <f t="shared" si="2"/>
        <v>0</v>
      </c>
      <c r="J607" s="8" t="b">
        <f t="shared" si="3"/>
        <v>0</v>
      </c>
      <c r="L607" s="8" t="b">
        <f t="shared" si="4"/>
        <v>1</v>
      </c>
    </row>
    <row r="608">
      <c r="A608" s="6" t="s">
        <v>618</v>
      </c>
      <c r="B608" s="7" t="str">
        <f>IFERROR(__xludf.DUMMYFUNCTION("INDEX(SPLIT(SUBSTITUTE(A608, ""-"", ""::""),"",""), 1, 1)"),"21::93")</f>
        <v>21::93</v>
      </c>
      <c r="C608" s="8">
        <f>IFERROR(__xludf.DUMMYFUNCTION("INDEX(SPLIT(B608,""::""), 1, 1)"),21.0)</f>
        <v>21</v>
      </c>
      <c r="D608" s="8">
        <f>IFERROR(__xludf.DUMMYFUNCTION("INDEX(SPLIT(B608,""::""), 1, 2)"),93.0)</f>
        <v>93</v>
      </c>
      <c r="E608" s="9" t="str">
        <f>IFERROR(__xludf.DUMMYFUNCTION("INDEX(SPLIT(SUBSTITUTE(A608, ""-"", ""::""),"",""), 1, 2)"),"20::21")</f>
        <v>20::21</v>
      </c>
      <c r="F608" s="8">
        <f>IFERROR(__xludf.DUMMYFUNCTION("INDEX(SPLIT(E608,""::""), 1, 1)"),20.0)</f>
        <v>20</v>
      </c>
      <c r="G608" s="8">
        <f>IFERROR(__xludf.DUMMYFUNCTION("INDEX(SPLIT(E608,""::""), 1, 2)"),21.0)</f>
        <v>21</v>
      </c>
      <c r="H608" s="8" t="b">
        <f t="shared" si="1"/>
        <v>0</v>
      </c>
      <c r="I608" s="8" t="b">
        <f t="shared" si="2"/>
        <v>0</v>
      </c>
      <c r="J608" s="8" t="b">
        <f t="shared" si="3"/>
        <v>0</v>
      </c>
      <c r="L608" s="8" t="b">
        <f t="shared" si="4"/>
        <v>1</v>
      </c>
    </row>
    <row r="609">
      <c r="A609" s="6" t="s">
        <v>619</v>
      </c>
      <c r="B609" s="7" t="str">
        <f>IFERROR(__xludf.DUMMYFUNCTION("INDEX(SPLIT(SUBSTITUTE(A609, ""-"", ""::""),"",""), 1, 1)"),"57::74")</f>
        <v>57::74</v>
      </c>
      <c r="C609" s="8">
        <f>IFERROR(__xludf.DUMMYFUNCTION("INDEX(SPLIT(B609,""::""), 1, 1)"),57.0)</f>
        <v>57</v>
      </c>
      <c r="D609" s="8">
        <f>IFERROR(__xludf.DUMMYFUNCTION("INDEX(SPLIT(B609,""::""), 1, 2)"),74.0)</f>
        <v>74</v>
      </c>
      <c r="E609" s="9" t="str">
        <f>IFERROR(__xludf.DUMMYFUNCTION("INDEX(SPLIT(SUBSTITUTE(A609, ""-"", ""::""),"",""), 1, 2)"),"22::29")</f>
        <v>22::29</v>
      </c>
      <c r="F609" s="8">
        <f>IFERROR(__xludf.DUMMYFUNCTION("INDEX(SPLIT(E609,""::""), 1, 1)"),22.0)</f>
        <v>22</v>
      </c>
      <c r="G609" s="8">
        <f>IFERROR(__xludf.DUMMYFUNCTION("INDEX(SPLIT(E609,""::""), 1, 2)"),29.0)</f>
        <v>29</v>
      </c>
      <c r="H609" s="8" t="b">
        <f t="shared" si="1"/>
        <v>0</v>
      </c>
      <c r="I609" s="8" t="b">
        <f t="shared" si="2"/>
        <v>0</v>
      </c>
      <c r="J609" s="8" t="b">
        <f t="shared" si="3"/>
        <v>0</v>
      </c>
      <c r="L609" s="8" t="b">
        <f t="shared" si="4"/>
        <v>0</v>
      </c>
    </row>
    <row r="610">
      <c r="A610" s="6" t="s">
        <v>620</v>
      </c>
      <c r="B610" s="7" t="str">
        <f>IFERROR(__xludf.DUMMYFUNCTION("INDEX(SPLIT(SUBSTITUTE(A610, ""-"", ""::""),"",""), 1, 1)"),"33::33")</f>
        <v>33::33</v>
      </c>
      <c r="C610" s="8">
        <f>IFERROR(__xludf.DUMMYFUNCTION("INDEX(SPLIT(B610,""::""), 1, 1)"),33.0)</f>
        <v>33</v>
      </c>
      <c r="D610" s="8">
        <f>IFERROR(__xludf.DUMMYFUNCTION("INDEX(SPLIT(B610,""::""), 1, 2)"),33.0)</f>
        <v>33</v>
      </c>
      <c r="E610" s="9" t="str">
        <f>IFERROR(__xludf.DUMMYFUNCTION("INDEX(SPLIT(SUBSTITUTE(A610, ""-"", ""::""),"",""), 1, 2)"),"5::32")</f>
        <v>5::32</v>
      </c>
      <c r="F610" s="8">
        <f>IFERROR(__xludf.DUMMYFUNCTION("INDEX(SPLIT(E610,""::""), 1, 1)"),5.0)</f>
        <v>5</v>
      </c>
      <c r="G610" s="8">
        <f>IFERROR(__xludf.DUMMYFUNCTION("INDEX(SPLIT(E610,""::""), 1, 2)"),32.0)</f>
        <v>32</v>
      </c>
      <c r="H610" s="8" t="b">
        <f t="shared" si="1"/>
        <v>0</v>
      </c>
      <c r="I610" s="8" t="b">
        <f t="shared" si="2"/>
        <v>0</v>
      </c>
      <c r="J610" s="8" t="b">
        <f t="shared" si="3"/>
        <v>0</v>
      </c>
      <c r="L610" s="8" t="b">
        <f t="shared" si="4"/>
        <v>0</v>
      </c>
    </row>
    <row r="611">
      <c r="A611" s="6" t="s">
        <v>621</v>
      </c>
      <c r="B611" s="7" t="str">
        <f>IFERROR(__xludf.DUMMYFUNCTION("INDEX(SPLIT(SUBSTITUTE(A611, ""-"", ""::""),"",""), 1, 1)"),"78::82")</f>
        <v>78::82</v>
      </c>
      <c r="C611" s="8">
        <f>IFERROR(__xludf.DUMMYFUNCTION("INDEX(SPLIT(B611,""::""), 1, 1)"),78.0)</f>
        <v>78</v>
      </c>
      <c r="D611" s="8">
        <f>IFERROR(__xludf.DUMMYFUNCTION("INDEX(SPLIT(B611,""::""), 1, 2)"),82.0)</f>
        <v>82</v>
      </c>
      <c r="E611" s="9" t="str">
        <f>IFERROR(__xludf.DUMMYFUNCTION("INDEX(SPLIT(SUBSTITUTE(A611, ""-"", ""::""),"",""), 1, 2)"),"80::82")</f>
        <v>80::82</v>
      </c>
      <c r="F611" s="8">
        <f>IFERROR(__xludf.DUMMYFUNCTION("INDEX(SPLIT(E611,""::""), 1, 1)"),80.0)</f>
        <v>80</v>
      </c>
      <c r="G611" s="8">
        <f>IFERROR(__xludf.DUMMYFUNCTION("INDEX(SPLIT(E611,""::""), 1, 2)"),82.0)</f>
        <v>82</v>
      </c>
      <c r="H611" s="8" t="b">
        <f t="shared" si="1"/>
        <v>1</v>
      </c>
      <c r="I611" s="8" t="b">
        <f t="shared" si="2"/>
        <v>0</v>
      </c>
      <c r="J611" s="8" t="b">
        <f t="shared" si="3"/>
        <v>1</v>
      </c>
      <c r="L611" s="8" t="b">
        <f t="shared" si="4"/>
        <v>1</v>
      </c>
    </row>
    <row r="612">
      <c r="A612" s="6" t="s">
        <v>622</v>
      </c>
      <c r="B612" s="7" t="str">
        <f>IFERROR(__xludf.DUMMYFUNCTION("INDEX(SPLIT(SUBSTITUTE(A612, ""-"", ""::""),"",""), 1, 1)"),"1::72")</f>
        <v>1::72</v>
      </c>
      <c r="C612" s="8">
        <f>IFERROR(__xludf.DUMMYFUNCTION("INDEX(SPLIT(B612,""::""), 1, 1)"),1.0)</f>
        <v>1</v>
      </c>
      <c r="D612" s="8">
        <f>IFERROR(__xludf.DUMMYFUNCTION("INDEX(SPLIT(B612,""::""), 1, 2)"),72.0)</f>
        <v>72</v>
      </c>
      <c r="E612" s="9" t="str">
        <f>IFERROR(__xludf.DUMMYFUNCTION("INDEX(SPLIT(SUBSTITUTE(A612, ""-"", ""::""),"",""), 1, 2)"),"1::37")</f>
        <v>1::37</v>
      </c>
      <c r="F612" s="8">
        <f>IFERROR(__xludf.DUMMYFUNCTION("INDEX(SPLIT(E612,""::""), 1, 1)"),1.0)</f>
        <v>1</v>
      </c>
      <c r="G612" s="8">
        <f>IFERROR(__xludf.DUMMYFUNCTION("INDEX(SPLIT(E612,""::""), 1, 2)"),37.0)</f>
        <v>37</v>
      </c>
      <c r="H612" s="8" t="b">
        <f t="shared" si="1"/>
        <v>1</v>
      </c>
      <c r="I612" s="8" t="b">
        <f t="shared" si="2"/>
        <v>0</v>
      </c>
      <c r="J612" s="8" t="b">
        <f t="shared" si="3"/>
        <v>1</v>
      </c>
      <c r="L612" s="8" t="b">
        <f t="shared" si="4"/>
        <v>1</v>
      </c>
    </row>
    <row r="613">
      <c r="A613" s="6" t="s">
        <v>623</v>
      </c>
      <c r="B613" s="7" t="str">
        <f>IFERROR(__xludf.DUMMYFUNCTION("INDEX(SPLIT(SUBSTITUTE(A613, ""-"", ""::""),"",""), 1, 1)"),"72::94")</f>
        <v>72::94</v>
      </c>
      <c r="C613" s="8">
        <f>IFERROR(__xludf.DUMMYFUNCTION("INDEX(SPLIT(B613,""::""), 1, 1)"),72.0)</f>
        <v>72</v>
      </c>
      <c r="D613" s="8">
        <f>IFERROR(__xludf.DUMMYFUNCTION("INDEX(SPLIT(B613,""::""), 1, 2)"),94.0)</f>
        <v>94</v>
      </c>
      <c r="E613" s="9" t="str">
        <f>IFERROR(__xludf.DUMMYFUNCTION("INDEX(SPLIT(SUBSTITUTE(A613, ""-"", ""::""),"",""), 1, 2)"),"13::73")</f>
        <v>13::73</v>
      </c>
      <c r="F613" s="8">
        <f>IFERROR(__xludf.DUMMYFUNCTION("INDEX(SPLIT(E613,""::""), 1, 1)"),13.0)</f>
        <v>13</v>
      </c>
      <c r="G613" s="8">
        <f>IFERROR(__xludf.DUMMYFUNCTION("INDEX(SPLIT(E613,""::""), 1, 2)"),73.0)</f>
        <v>73</v>
      </c>
      <c r="H613" s="8" t="b">
        <f t="shared" si="1"/>
        <v>0</v>
      </c>
      <c r="I613" s="8" t="b">
        <f t="shared" si="2"/>
        <v>0</v>
      </c>
      <c r="J613" s="8" t="b">
        <f t="shared" si="3"/>
        <v>0</v>
      </c>
      <c r="L613" s="8" t="b">
        <f t="shared" si="4"/>
        <v>1</v>
      </c>
    </row>
    <row r="614">
      <c r="A614" s="6" t="s">
        <v>624</v>
      </c>
      <c r="B614" s="7" t="str">
        <f>IFERROR(__xludf.DUMMYFUNCTION("INDEX(SPLIT(SUBSTITUTE(A614, ""-"", ""::""),"",""), 1, 1)"),"44::51")</f>
        <v>44::51</v>
      </c>
      <c r="C614" s="8">
        <f>IFERROR(__xludf.DUMMYFUNCTION("INDEX(SPLIT(B614,""::""), 1, 1)"),44.0)</f>
        <v>44</v>
      </c>
      <c r="D614" s="8">
        <f>IFERROR(__xludf.DUMMYFUNCTION("INDEX(SPLIT(B614,""::""), 1, 2)"),51.0)</f>
        <v>51</v>
      </c>
      <c r="E614" s="9" t="str">
        <f>IFERROR(__xludf.DUMMYFUNCTION("INDEX(SPLIT(SUBSTITUTE(A614, ""-"", ""::""),"",""), 1, 2)"),"45::60")</f>
        <v>45::60</v>
      </c>
      <c r="F614" s="8">
        <f>IFERROR(__xludf.DUMMYFUNCTION("INDEX(SPLIT(E614,""::""), 1, 1)"),45.0)</f>
        <v>45</v>
      </c>
      <c r="G614" s="8">
        <f>IFERROR(__xludf.DUMMYFUNCTION("INDEX(SPLIT(E614,""::""), 1, 2)"),60.0)</f>
        <v>60</v>
      </c>
      <c r="H614" s="8" t="b">
        <f t="shared" si="1"/>
        <v>0</v>
      </c>
      <c r="I614" s="8" t="b">
        <f t="shared" si="2"/>
        <v>0</v>
      </c>
      <c r="J614" s="8" t="b">
        <f t="shared" si="3"/>
        <v>0</v>
      </c>
      <c r="L614" s="8" t="b">
        <f t="shared" si="4"/>
        <v>1</v>
      </c>
    </row>
    <row r="615">
      <c r="A615" s="6" t="s">
        <v>625</v>
      </c>
      <c r="B615" s="7" t="str">
        <f>IFERROR(__xludf.DUMMYFUNCTION("INDEX(SPLIT(SUBSTITUTE(A615, ""-"", ""::""),"",""), 1, 1)"),"2::97")</f>
        <v>2::97</v>
      </c>
      <c r="C615" s="8">
        <f>IFERROR(__xludf.DUMMYFUNCTION("INDEX(SPLIT(B615,""::""), 1, 1)"),2.0)</f>
        <v>2</v>
      </c>
      <c r="D615" s="8">
        <f>IFERROR(__xludf.DUMMYFUNCTION("INDEX(SPLIT(B615,""::""), 1, 2)"),97.0)</f>
        <v>97</v>
      </c>
      <c r="E615" s="9" t="str">
        <f>IFERROR(__xludf.DUMMYFUNCTION("INDEX(SPLIT(SUBSTITUTE(A615, ""-"", ""::""),"",""), 1, 2)"),"1::1")</f>
        <v>1::1</v>
      </c>
      <c r="F615" s="8">
        <f>IFERROR(__xludf.DUMMYFUNCTION("INDEX(SPLIT(E615,""::""), 1, 1)"),1.0)</f>
        <v>1</v>
      </c>
      <c r="G615" s="8">
        <f>IFERROR(__xludf.DUMMYFUNCTION("INDEX(SPLIT(E615,""::""), 1, 2)"),1.0)</f>
        <v>1</v>
      </c>
      <c r="H615" s="8" t="b">
        <f t="shared" si="1"/>
        <v>0</v>
      </c>
      <c r="I615" s="8" t="b">
        <f t="shared" si="2"/>
        <v>0</v>
      </c>
      <c r="J615" s="8" t="b">
        <f t="shared" si="3"/>
        <v>0</v>
      </c>
      <c r="L615" s="8" t="b">
        <f t="shared" si="4"/>
        <v>0</v>
      </c>
    </row>
    <row r="616">
      <c r="A616" s="6" t="s">
        <v>626</v>
      </c>
      <c r="B616" s="7" t="str">
        <f>IFERROR(__xludf.DUMMYFUNCTION("INDEX(SPLIT(SUBSTITUTE(A616, ""-"", ""::""),"",""), 1, 1)"),"37::94")</f>
        <v>37::94</v>
      </c>
      <c r="C616" s="8">
        <f>IFERROR(__xludf.DUMMYFUNCTION("INDEX(SPLIT(B616,""::""), 1, 1)"),37.0)</f>
        <v>37</v>
      </c>
      <c r="D616" s="8">
        <f>IFERROR(__xludf.DUMMYFUNCTION("INDEX(SPLIT(B616,""::""), 1, 2)"),94.0)</f>
        <v>94</v>
      </c>
      <c r="E616" s="9" t="str">
        <f>IFERROR(__xludf.DUMMYFUNCTION("INDEX(SPLIT(SUBSTITUTE(A616, ""-"", ""::""),"",""), 1, 2)"),"25::56")</f>
        <v>25::56</v>
      </c>
      <c r="F616" s="8">
        <f>IFERROR(__xludf.DUMMYFUNCTION("INDEX(SPLIT(E616,""::""), 1, 1)"),25.0)</f>
        <v>25</v>
      </c>
      <c r="G616" s="8">
        <f>IFERROR(__xludf.DUMMYFUNCTION("INDEX(SPLIT(E616,""::""), 1, 2)"),56.0)</f>
        <v>56</v>
      </c>
      <c r="H616" s="8" t="b">
        <f t="shared" si="1"/>
        <v>0</v>
      </c>
      <c r="I616" s="8" t="b">
        <f t="shared" si="2"/>
        <v>0</v>
      </c>
      <c r="J616" s="8" t="b">
        <f t="shared" si="3"/>
        <v>0</v>
      </c>
      <c r="L616" s="8" t="b">
        <f t="shared" si="4"/>
        <v>1</v>
      </c>
    </row>
    <row r="617">
      <c r="A617" s="6" t="s">
        <v>627</v>
      </c>
      <c r="B617" s="7" t="str">
        <f>IFERROR(__xludf.DUMMYFUNCTION("INDEX(SPLIT(SUBSTITUTE(A617, ""-"", ""::""),"",""), 1, 1)"),"16::71")</f>
        <v>16::71</v>
      </c>
      <c r="C617" s="8">
        <f>IFERROR(__xludf.DUMMYFUNCTION("INDEX(SPLIT(B617,""::""), 1, 1)"),16.0)</f>
        <v>16</v>
      </c>
      <c r="D617" s="8">
        <f>IFERROR(__xludf.DUMMYFUNCTION("INDEX(SPLIT(B617,""::""), 1, 2)"),71.0)</f>
        <v>71</v>
      </c>
      <c r="E617" s="9" t="str">
        <f>IFERROR(__xludf.DUMMYFUNCTION("INDEX(SPLIT(SUBSTITUTE(A617, ""-"", ""::""),"",""), 1, 2)"),"17::72")</f>
        <v>17::72</v>
      </c>
      <c r="F617" s="8">
        <f>IFERROR(__xludf.DUMMYFUNCTION("INDEX(SPLIT(E617,""::""), 1, 1)"),17.0)</f>
        <v>17</v>
      </c>
      <c r="G617" s="8">
        <f>IFERROR(__xludf.DUMMYFUNCTION("INDEX(SPLIT(E617,""::""), 1, 2)"),72.0)</f>
        <v>72</v>
      </c>
      <c r="H617" s="8" t="b">
        <f t="shared" si="1"/>
        <v>0</v>
      </c>
      <c r="I617" s="8" t="b">
        <f t="shared" si="2"/>
        <v>0</v>
      </c>
      <c r="J617" s="8" t="b">
        <f t="shared" si="3"/>
        <v>0</v>
      </c>
      <c r="L617" s="8" t="b">
        <f t="shared" si="4"/>
        <v>1</v>
      </c>
    </row>
    <row r="618">
      <c r="A618" s="6" t="s">
        <v>628</v>
      </c>
      <c r="B618" s="7" t="str">
        <f>IFERROR(__xludf.DUMMYFUNCTION("INDEX(SPLIT(SUBSTITUTE(A618, ""-"", ""::""),"",""), 1, 1)"),"24::25")</f>
        <v>24::25</v>
      </c>
      <c r="C618" s="8">
        <f>IFERROR(__xludf.DUMMYFUNCTION("INDEX(SPLIT(B618,""::""), 1, 1)"),24.0)</f>
        <v>24</v>
      </c>
      <c r="D618" s="8">
        <f>IFERROR(__xludf.DUMMYFUNCTION("INDEX(SPLIT(B618,""::""), 1, 2)"),25.0)</f>
        <v>25</v>
      </c>
      <c r="E618" s="9" t="str">
        <f>IFERROR(__xludf.DUMMYFUNCTION("INDEX(SPLIT(SUBSTITUTE(A618, ""-"", ""::""),"",""), 1, 2)"),"21::25")</f>
        <v>21::25</v>
      </c>
      <c r="F618" s="8">
        <f>IFERROR(__xludf.DUMMYFUNCTION("INDEX(SPLIT(E618,""::""), 1, 1)"),21.0)</f>
        <v>21</v>
      </c>
      <c r="G618" s="8">
        <f>IFERROR(__xludf.DUMMYFUNCTION("INDEX(SPLIT(E618,""::""), 1, 2)"),25.0)</f>
        <v>25</v>
      </c>
      <c r="H618" s="8" t="b">
        <f t="shared" si="1"/>
        <v>0</v>
      </c>
      <c r="I618" s="8" t="b">
        <f t="shared" si="2"/>
        <v>1</v>
      </c>
      <c r="J618" s="8" t="b">
        <f t="shared" si="3"/>
        <v>1</v>
      </c>
      <c r="L618" s="8" t="b">
        <f t="shared" si="4"/>
        <v>1</v>
      </c>
    </row>
    <row r="619">
      <c r="A619" s="6" t="s">
        <v>629</v>
      </c>
      <c r="B619" s="7" t="str">
        <f>IFERROR(__xludf.DUMMYFUNCTION("INDEX(SPLIT(SUBSTITUTE(A619, ""-"", ""::""),"",""), 1, 1)"),"9::81")</f>
        <v>9::81</v>
      </c>
      <c r="C619" s="8">
        <f>IFERROR(__xludf.DUMMYFUNCTION("INDEX(SPLIT(B619,""::""), 1, 1)"),9.0)</f>
        <v>9</v>
      </c>
      <c r="D619" s="8">
        <f>IFERROR(__xludf.DUMMYFUNCTION("INDEX(SPLIT(B619,""::""), 1, 2)"),81.0)</f>
        <v>81</v>
      </c>
      <c r="E619" s="9" t="str">
        <f>IFERROR(__xludf.DUMMYFUNCTION("INDEX(SPLIT(SUBSTITUTE(A619, ""-"", ""::""),"",""), 1, 2)"),"44::97")</f>
        <v>44::97</v>
      </c>
      <c r="F619" s="8">
        <f>IFERROR(__xludf.DUMMYFUNCTION("INDEX(SPLIT(E619,""::""), 1, 1)"),44.0)</f>
        <v>44</v>
      </c>
      <c r="G619" s="8">
        <f>IFERROR(__xludf.DUMMYFUNCTION("INDEX(SPLIT(E619,""::""), 1, 2)"),97.0)</f>
        <v>97</v>
      </c>
      <c r="H619" s="8" t="b">
        <f t="shared" si="1"/>
        <v>0</v>
      </c>
      <c r="I619" s="8" t="b">
        <f t="shared" si="2"/>
        <v>0</v>
      </c>
      <c r="J619" s="8" t="b">
        <f t="shared" si="3"/>
        <v>0</v>
      </c>
      <c r="L619" s="8" t="b">
        <f t="shared" si="4"/>
        <v>1</v>
      </c>
    </row>
    <row r="620">
      <c r="A620" s="6" t="s">
        <v>630</v>
      </c>
      <c r="B620" s="7" t="str">
        <f>IFERROR(__xludf.DUMMYFUNCTION("INDEX(SPLIT(SUBSTITUTE(A620, ""-"", ""::""),"",""), 1, 1)"),"18::85")</f>
        <v>18::85</v>
      </c>
      <c r="C620" s="8">
        <f>IFERROR(__xludf.DUMMYFUNCTION("INDEX(SPLIT(B620,""::""), 1, 1)"),18.0)</f>
        <v>18</v>
      </c>
      <c r="D620" s="8">
        <f>IFERROR(__xludf.DUMMYFUNCTION("INDEX(SPLIT(B620,""::""), 1, 2)"),85.0)</f>
        <v>85</v>
      </c>
      <c r="E620" s="9" t="str">
        <f>IFERROR(__xludf.DUMMYFUNCTION("INDEX(SPLIT(SUBSTITUTE(A620, ""-"", ""::""),"",""), 1, 2)"),"85::86")</f>
        <v>85::86</v>
      </c>
      <c r="F620" s="8">
        <f>IFERROR(__xludf.DUMMYFUNCTION("INDEX(SPLIT(E620,""::""), 1, 1)"),85.0)</f>
        <v>85</v>
      </c>
      <c r="G620" s="8">
        <f>IFERROR(__xludf.DUMMYFUNCTION("INDEX(SPLIT(E620,""::""), 1, 2)"),86.0)</f>
        <v>86</v>
      </c>
      <c r="H620" s="8" t="b">
        <f t="shared" si="1"/>
        <v>0</v>
      </c>
      <c r="I620" s="8" t="b">
        <f t="shared" si="2"/>
        <v>0</v>
      </c>
      <c r="J620" s="8" t="b">
        <f t="shared" si="3"/>
        <v>0</v>
      </c>
      <c r="L620" s="8" t="b">
        <f t="shared" si="4"/>
        <v>1</v>
      </c>
    </row>
    <row r="621">
      <c r="A621" s="6" t="s">
        <v>631</v>
      </c>
      <c r="B621" s="7" t="str">
        <f>IFERROR(__xludf.DUMMYFUNCTION("INDEX(SPLIT(SUBSTITUTE(A621, ""-"", ""::""),"",""), 1, 1)"),"40::93")</f>
        <v>40::93</v>
      </c>
      <c r="C621" s="8">
        <f>IFERROR(__xludf.DUMMYFUNCTION("INDEX(SPLIT(B621,""::""), 1, 1)"),40.0)</f>
        <v>40</v>
      </c>
      <c r="D621" s="8">
        <f>IFERROR(__xludf.DUMMYFUNCTION("INDEX(SPLIT(B621,""::""), 1, 2)"),93.0)</f>
        <v>93</v>
      </c>
      <c r="E621" s="9" t="str">
        <f>IFERROR(__xludf.DUMMYFUNCTION("INDEX(SPLIT(SUBSTITUTE(A621, ""-"", ""::""),"",""), 1, 2)"),"92::98")</f>
        <v>92::98</v>
      </c>
      <c r="F621" s="8">
        <f>IFERROR(__xludf.DUMMYFUNCTION("INDEX(SPLIT(E621,""::""), 1, 1)"),92.0)</f>
        <v>92</v>
      </c>
      <c r="G621" s="8">
        <f>IFERROR(__xludf.DUMMYFUNCTION("INDEX(SPLIT(E621,""::""), 1, 2)"),98.0)</f>
        <v>98</v>
      </c>
      <c r="H621" s="8" t="b">
        <f t="shared" si="1"/>
        <v>0</v>
      </c>
      <c r="I621" s="8" t="b">
        <f t="shared" si="2"/>
        <v>0</v>
      </c>
      <c r="J621" s="8" t="b">
        <f t="shared" si="3"/>
        <v>0</v>
      </c>
      <c r="L621" s="8" t="b">
        <f t="shared" si="4"/>
        <v>1</v>
      </c>
    </row>
    <row r="622">
      <c r="A622" s="6" t="s">
        <v>632</v>
      </c>
      <c r="B622" s="7" t="str">
        <f>IFERROR(__xludf.DUMMYFUNCTION("INDEX(SPLIT(SUBSTITUTE(A622, ""-"", ""::""),"",""), 1, 1)"),"89::90")</f>
        <v>89::90</v>
      </c>
      <c r="C622" s="8">
        <f>IFERROR(__xludf.DUMMYFUNCTION("INDEX(SPLIT(B622,""::""), 1, 1)"),89.0)</f>
        <v>89</v>
      </c>
      <c r="D622" s="8">
        <f>IFERROR(__xludf.DUMMYFUNCTION("INDEX(SPLIT(B622,""::""), 1, 2)"),90.0)</f>
        <v>90</v>
      </c>
      <c r="E622" s="9" t="str">
        <f>IFERROR(__xludf.DUMMYFUNCTION("INDEX(SPLIT(SUBSTITUTE(A622, ""-"", ""::""),"",""), 1, 2)"),"48::90")</f>
        <v>48::90</v>
      </c>
      <c r="F622" s="8">
        <f>IFERROR(__xludf.DUMMYFUNCTION("INDEX(SPLIT(E622,""::""), 1, 1)"),48.0)</f>
        <v>48</v>
      </c>
      <c r="G622" s="8">
        <f>IFERROR(__xludf.DUMMYFUNCTION("INDEX(SPLIT(E622,""::""), 1, 2)"),90.0)</f>
        <v>90</v>
      </c>
      <c r="H622" s="8" t="b">
        <f t="shared" si="1"/>
        <v>0</v>
      </c>
      <c r="I622" s="8" t="b">
        <f t="shared" si="2"/>
        <v>1</v>
      </c>
      <c r="J622" s="8" t="b">
        <f t="shared" si="3"/>
        <v>1</v>
      </c>
      <c r="L622" s="8" t="b">
        <f t="shared" si="4"/>
        <v>1</v>
      </c>
    </row>
    <row r="623">
      <c r="A623" s="6" t="s">
        <v>633</v>
      </c>
      <c r="B623" s="7" t="str">
        <f>IFERROR(__xludf.DUMMYFUNCTION("INDEX(SPLIT(SUBSTITUTE(A623, ""-"", ""::""),"",""), 1, 1)"),"3::74")</f>
        <v>3::74</v>
      </c>
      <c r="C623" s="8">
        <f>IFERROR(__xludf.DUMMYFUNCTION("INDEX(SPLIT(B623,""::""), 1, 1)"),3.0)</f>
        <v>3</v>
      </c>
      <c r="D623" s="8">
        <f>IFERROR(__xludf.DUMMYFUNCTION("INDEX(SPLIT(B623,""::""), 1, 2)"),74.0)</f>
        <v>74</v>
      </c>
      <c r="E623" s="9" t="str">
        <f>IFERROR(__xludf.DUMMYFUNCTION("INDEX(SPLIT(SUBSTITUTE(A623, ""-"", ""::""),"",""), 1, 2)"),"3::3")</f>
        <v>3::3</v>
      </c>
      <c r="F623" s="8">
        <f>IFERROR(__xludf.DUMMYFUNCTION("INDEX(SPLIT(E623,""::""), 1, 1)"),3.0)</f>
        <v>3</v>
      </c>
      <c r="G623" s="8">
        <f>IFERROR(__xludf.DUMMYFUNCTION("INDEX(SPLIT(E623,""::""), 1, 2)"),3.0)</f>
        <v>3</v>
      </c>
      <c r="H623" s="8" t="b">
        <f t="shared" si="1"/>
        <v>1</v>
      </c>
      <c r="I623" s="8" t="b">
        <f t="shared" si="2"/>
        <v>0</v>
      </c>
      <c r="J623" s="8" t="b">
        <f t="shared" si="3"/>
        <v>1</v>
      </c>
      <c r="L623" s="8" t="b">
        <f t="shared" si="4"/>
        <v>1</v>
      </c>
    </row>
    <row r="624">
      <c r="A624" s="6" t="s">
        <v>634</v>
      </c>
      <c r="B624" s="7" t="str">
        <f>IFERROR(__xludf.DUMMYFUNCTION("INDEX(SPLIT(SUBSTITUTE(A624, ""-"", ""::""),"",""), 1, 1)"),"9::99")</f>
        <v>9::99</v>
      </c>
      <c r="C624" s="8">
        <f>IFERROR(__xludf.DUMMYFUNCTION("INDEX(SPLIT(B624,""::""), 1, 1)"),9.0)</f>
        <v>9</v>
      </c>
      <c r="D624" s="8">
        <f>IFERROR(__xludf.DUMMYFUNCTION("INDEX(SPLIT(B624,""::""), 1, 2)"),99.0)</f>
        <v>99</v>
      </c>
      <c r="E624" s="9" t="str">
        <f>IFERROR(__xludf.DUMMYFUNCTION("INDEX(SPLIT(SUBSTITUTE(A624, ""-"", ""::""),"",""), 1, 2)"),"4::92")</f>
        <v>4::92</v>
      </c>
      <c r="F624" s="8">
        <f>IFERROR(__xludf.DUMMYFUNCTION("INDEX(SPLIT(E624,""::""), 1, 1)"),4.0)</f>
        <v>4</v>
      </c>
      <c r="G624" s="8">
        <f>IFERROR(__xludf.DUMMYFUNCTION("INDEX(SPLIT(E624,""::""), 1, 2)"),92.0)</f>
        <v>92</v>
      </c>
      <c r="H624" s="8" t="b">
        <f t="shared" si="1"/>
        <v>0</v>
      </c>
      <c r="I624" s="8" t="b">
        <f t="shared" si="2"/>
        <v>0</v>
      </c>
      <c r="J624" s="8" t="b">
        <f t="shared" si="3"/>
        <v>0</v>
      </c>
      <c r="L624" s="8" t="b">
        <f t="shared" si="4"/>
        <v>1</v>
      </c>
    </row>
    <row r="625">
      <c r="A625" s="6" t="s">
        <v>635</v>
      </c>
      <c r="B625" s="7" t="str">
        <f>IFERROR(__xludf.DUMMYFUNCTION("INDEX(SPLIT(SUBSTITUTE(A625, ""-"", ""::""),"",""), 1, 1)"),"17::27")</f>
        <v>17::27</v>
      </c>
      <c r="C625" s="8">
        <f>IFERROR(__xludf.DUMMYFUNCTION("INDEX(SPLIT(B625,""::""), 1, 1)"),17.0)</f>
        <v>17</v>
      </c>
      <c r="D625" s="8">
        <f>IFERROR(__xludf.DUMMYFUNCTION("INDEX(SPLIT(B625,""::""), 1, 2)"),27.0)</f>
        <v>27</v>
      </c>
      <c r="E625" s="9" t="str">
        <f>IFERROR(__xludf.DUMMYFUNCTION("INDEX(SPLIT(SUBSTITUTE(A625, ""-"", ""::""),"",""), 1, 2)"),"27::98")</f>
        <v>27::98</v>
      </c>
      <c r="F625" s="8">
        <f>IFERROR(__xludf.DUMMYFUNCTION("INDEX(SPLIT(E625,""::""), 1, 1)"),27.0)</f>
        <v>27</v>
      </c>
      <c r="G625" s="8">
        <f>IFERROR(__xludf.DUMMYFUNCTION("INDEX(SPLIT(E625,""::""), 1, 2)"),98.0)</f>
        <v>98</v>
      </c>
      <c r="H625" s="8" t="b">
        <f t="shared" si="1"/>
        <v>0</v>
      </c>
      <c r="I625" s="8" t="b">
        <f t="shared" si="2"/>
        <v>0</v>
      </c>
      <c r="J625" s="8" t="b">
        <f t="shared" si="3"/>
        <v>0</v>
      </c>
      <c r="L625" s="8" t="b">
        <f t="shared" si="4"/>
        <v>1</v>
      </c>
    </row>
    <row r="626">
      <c r="A626" s="6" t="s">
        <v>636</v>
      </c>
      <c r="B626" s="7" t="str">
        <f>IFERROR(__xludf.DUMMYFUNCTION("INDEX(SPLIT(SUBSTITUTE(A626, ""-"", ""::""),"",""), 1, 1)"),"25::72")</f>
        <v>25::72</v>
      </c>
      <c r="C626" s="8">
        <f>IFERROR(__xludf.DUMMYFUNCTION("INDEX(SPLIT(B626,""::""), 1, 1)"),25.0)</f>
        <v>25</v>
      </c>
      <c r="D626" s="8">
        <f>IFERROR(__xludf.DUMMYFUNCTION("INDEX(SPLIT(B626,""::""), 1, 2)"),72.0)</f>
        <v>72</v>
      </c>
      <c r="E626" s="9" t="str">
        <f>IFERROR(__xludf.DUMMYFUNCTION("INDEX(SPLIT(SUBSTITUTE(A626, ""-"", ""::""),"",""), 1, 2)"),"72::73")</f>
        <v>72::73</v>
      </c>
      <c r="F626" s="8">
        <f>IFERROR(__xludf.DUMMYFUNCTION("INDEX(SPLIT(E626,""::""), 1, 1)"),72.0)</f>
        <v>72</v>
      </c>
      <c r="G626" s="8">
        <f>IFERROR(__xludf.DUMMYFUNCTION("INDEX(SPLIT(E626,""::""), 1, 2)"),73.0)</f>
        <v>73</v>
      </c>
      <c r="H626" s="8" t="b">
        <f t="shared" si="1"/>
        <v>0</v>
      </c>
      <c r="I626" s="8" t="b">
        <f t="shared" si="2"/>
        <v>0</v>
      </c>
      <c r="J626" s="8" t="b">
        <f t="shared" si="3"/>
        <v>0</v>
      </c>
      <c r="L626" s="8" t="b">
        <f t="shared" si="4"/>
        <v>1</v>
      </c>
    </row>
    <row r="627">
      <c r="A627" s="6" t="s">
        <v>637</v>
      </c>
      <c r="B627" s="7" t="str">
        <f>IFERROR(__xludf.DUMMYFUNCTION("INDEX(SPLIT(SUBSTITUTE(A627, ""-"", ""::""),"",""), 1, 1)"),"41::99")</f>
        <v>41::99</v>
      </c>
      <c r="C627" s="8">
        <f>IFERROR(__xludf.DUMMYFUNCTION("INDEX(SPLIT(B627,""::""), 1, 1)"),41.0)</f>
        <v>41</v>
      </c>
      <c r="D627" s="8">
        <f>IFERROR(__xludf.DUMMYFUNCTION("INDEX(SPLIT(B627,""::""), 1, 2)"),99.0)</f>
        <v>99</v>
      </c>
      <c r="E627" s="9" t="str">
        <f>IFERROR(__xludf.DUMMYFUNCTION("INDEX(SPLIT(SUBSTITUTE(A627, ""-"", ""::""),"",""), 1, 2)"),"72::99")</f>
        <v>72::99</v>
      </c>
      <c r="F627" s="8">
        <f>IFERROR(__xludf.DUMMYFUNCTION("INDEX(SPLIT(E627,""::""), 1, 1)"),72.0)</f>
        <v>72</v>
      </c>
      <c r="G627" s="8">
        <f>IFERROR(__xludf.DUMMYFUNCTION("INDEX(SPLIT(E627,""::""), 1, 2)"),99.0)</f>
        <v>99</v>
      </c>
      <c r="H627" s="8" t="b">
        <f t="shared" si="1"/>
        <v>1</v>
      </c>
      <c r="I627" s="8" t="b">
        <f t="shared" si="2"/>
        <v>0</v>
      </c>
      <c r="J627" s="8" t="b">
        <f t="shared" si="3"/>
        <v>1</v>
      </c>
      <c r="L627" s="8" t="b">
        <f t="shared" si="4"/>
        <v>1</v>
      </c>
    </row>
    <row r="628">
      <c r="A628" s="6" t="s">
        <v>638</v>
      </c>
      <c r="B628" s="7" t="str">
        <f>IFERROR(__xludf.DUMMYFUNCTION("INDEX(SPLIT(SUBSTITUTE(A628, ""-"", ""::""),"",""), 1, 1)"),"23::23")</f>
        <v>23::23</v>
      </c>
      <c r="C628" s="8">
        <f>IFERROR(__xludf.DUMMYFUNCTION("INDEX(SPLIT(B628,""::""), 1, 1)"),23.0)</f>
        <v>23</v>
      </c>
      <c r="D628" s="8">
        <f>IFERROR(__xludf.DUMMYFUNCTION("INDEX(SPLIT(B628,""::""), 1, 2)"),23.0)</f>
        <v>23</v>
      </c>
      <c r="E628" s="9" t="str">
        <f>IFERROR(__xludf.DUMMYFUNCTION("INDEX(SPLIT(SUBSTITUTE(A628, ""-"", ""::""),"",""), 1, 2)"),"23::92")</f>
        <v>23::92</v>
      </c>
      <c r="F628" s="8">
        <f>IFERROR(__xludf.DUMMYFUNCTION("INDEX(SPLIT(E628,""::""), 1, 1)"),23.0)</f>
        <v>23</v>
      </c>
      <c r="G628" s="8">
        <f>IFERROR(__xludf.DUMMYFUNCTION("INDEX(SPLIT(E628,""::""), 1, 2)"),92.0)</f>
        <v>92</v>
      </c>
      <c r="H628" s="8" t="b">
        <f t="shared" si="1"/>
        <v>0</v>
      </c>
      <c r="I628" s="8" t="b">
        <f t="shared" si="2"/>
        <v>1</v>
      </c>
      <c r="J628" s="8" t="b">
        <f t="shared" si="3"/>
        <v>1</v>
      </c>
      <c r="L628" s="8" t="b">
        <f t="shared" si="4"/>
        <v>1</v>
      </c>
    </row>
    <row r="629">
      <c r="A629" s="6" t="s">
        <v>639</v>
      </c>
      <c r="B629" s="7" t="str">
        <f>IFERROR(__xludf.DUMMYFUNCTION("INDEX(SPLIT(SUBSTITUTE(A629, ""-"", ""::""),"",""), 1, 1)"),"47::78")</f>
        <v>47::78</v>
      </c>
      <c r="C629" s="8">
        <f>IFERROR(__xludf.DUMMYFUNCTION("INDEX(SPLIT(B629,""::""), 1, 1)"),47.0)</f>
        <v>47</v>
      </c>
      <c r="D629" s="8">
        <f>IFERROR(__xludf.DUMMYFUNCTION("INDEX(SPLIT(B629,""::""), 1, 2)"),78.0)</f>
        <v>78</v>
      </c>
      <c r="E629" s="9" t="str">
        <f>IFERROR(__xludf.DUMMYFUNCTION("INDEX(SPLIT(SUBSTITUTE(A629, ""-"", ""::""),"",""), 1, 2)"),"39::48")</f>
        <v>39::48</v>
      </c>
      <c r="F629" s="8">
        <f>IFERROR(__xludf.DUMMYFUNCTION("INDEX(SPLIT(E629,""::""), 1, 1)"),39.0)</f>
        <v>39</v>
      </c>
      <c r="G629" s="8">
        <f>IFERROR(__xludf.DUMMYFUNCTION("INDEX(SPLIT(E629,""::""), 1, 2)"),48.0)</f>
        <v>48</v>
      </c>
      <c r="H629" s="8" t="b">
        <f t="shared" si="1"/>
        <v>0</v>
      </c>
      <c r="I629" s="8" t="b">
        <f t="shared" si="2"/>
        <v>0</v>
      </c>
      <c r="J629" s="8" t="b">
        <f t="shared" si="3"/>
        <v>0</v>
      </c>
      <c r="L629" s="8" t="b">
        <f t="shared" si="4"/>
        <v>1</v>
      </c>
    </row>
    <row r="630">
      <c r="A630" s="6" t="s">
        <v>640</v>
      </c>
      <c r="B630" s="7" t="str">
        <f>IFERROR(__xludf.DUMMYFUNCTION("INDEX(SPLIT(SUBSTITUTE(A630, ""-"", ""::""),"",""), 1, 1)"),"58::96")</f>
        <v>58::96</v>
      </c>
      <c r="C630" s="8">
        <f>IFERROR(__xludf.DUMMYFUNCTION("INDEX(SPLIT(B630,""::""), 1, 1)"),58.0)</f>
        <v>58</v>
      </c>
      <c r="D630" s="8">
        <f>IFERROR(__xludf.DUMMYFUNCTION("INDEX(SPLIT(B630,""::""), 1, 2)"),96.0)</f>
        <v>96</v>
      </c>
      <c r="E630" s="9" t="str">
        <f>IFERROR(__xludf.DUMMYFUNCTION("INDEX(SPLIT(SUBSTITUTE(A630, ""-"", ""::""),"",""), 1, 2)"),"5::94")</f>
        <v>5::94</v>
      </c>
      <c r="F630" s="8">
        <f>IFERROR(__xludf.DUMMYFUNCTION("INDEX(SPLIT(E630,""::""), 1, 1)"),5.0)</f>
        <v>5</v>
      </c>
      <c r="G630" s="8">
        <f>IFERROR(__xludf.DUMMYFUNCTION("INDEX(SPLIT(E630,""::""), 1, 2)"),94.0)</f>
        <v>94</v>
      </c>
      <c r="H630" s="8" t="b">
        <f t="shared" si="1"/>
        <v>0</v>
      </c>
      <c r="I630" s="8" t="b">
        <f t="shared" si="2"/>
        <v>0</v>
      </c>
      <c r="J630" s="8" t="b">
        <f t="shared" si="3"/>
        <v>0</v>
      </c>
      <c r="L630" s="8" t="b">
        <f t="shared" si="4"/>
        <v>1</v>
      </c>
    </row>
    <row r="631">
      <c r="A631" s="6" t="s">
        <v>641</v>
      </c>
      <c r="B631" s="7" t="str">
        <f>IFERROR(__xludf.DUMMYFUNCTION("INDEX(SPLIT(SUBSTITUTE(A631, ""-"", ""::""),"",""), 1, 1)"),"7::90")</f>
        <v>7::90</v>
      </c>
      <c r="C631" s="8">
        <f>IFERROR(__xludf.DUMMYFUNCTION("INDEX(SPLIT(B631,""::""), 1, 1)"),7.0)</f>
        <v>7</v>
      </c>
      <c r="D631" s="8">
        <f>IFERROR(__xludf.DUMMYFUNCTION("INDEX(SPLIT(B631,""::""), 1, 2)"),90.0)</f>
        <v>90</v>
      </c>
      <c r="E631" s="9" t="str">
        <f>IFERROR(__xludf.DUMMYFUNCTION("INDEX(SPLIT(SUBSTITUTE(A631, ""-"", ""::""),"",""), 1, 2)"),"89::92")</f>
        <v>89::92</v>
      </c>
      <c r="F631" s="8">
        <f>IFERROR(__xludf.DUMMYFUNCTION("INDEX(SPLIT(E631,""::""), 1, 1)"),89.0)</f>
        <v>89</v>
      </c>
      <c r="G631" s="8">
        <f>IFERROR(__xludf.DUMMYFUNCTION("INDEX(SPLIT(E631,""::""), 1, 2)"),92.0)</f>
        <v>92</v>
      </c>
      <c r="H631" s="8" t="b">
        <f t="shared" si="1"/>
        <v>0</v>
      </c>
      <c r="I631" s="8" t="b">
        <f t="shared" si="2"/>
        <v>0</v>
      </c>
      <c r="J631" s="8" t="b">
        <f t="shared" si="3"/>
        <v>0</v>
      </c>
      <c r="L631" s="8" t="b">
        <f t="shared" si="4"/>
        <v>1</v>
      </c>
    </row>
    <row r="632">
      <c r="A632" s="6" t="s">
        <v>642</v>
      </c>
      <c r="B632" s="7" t="str">
        <f>IFERROR(__xludf.DUMMYFUNCTION("INDEX(SPLIT(SUBSTITUTE(A632, ""-"", ""::""),"",""), 1, 1)"),"60::61")</f>
        <v>60::61</v>
      </c>
      <c r="C632" s="8">
        <f>IFERROR(__xludf.DUMMYFUNCTION("INDEX(SPLIT(B632,""::""), 1, 1)"),60.0)</f>
        <v>60</v>
      </c>
      <c r="D632" s="8">
        <f>IFERROR(__xludf.DUMMYFUNCTION("INDEX(SPLIT(B632,""::""), 1, 2)"),61.0)</f>
        <v>61</v>
      </c>
      <c r="E632" s="9" t="str">
        <f>IFERROR(__xludf.DUMMYFUNCTION("INDEX(SPLIT(SUBSTITUTE(A632, ""-"", ""::""),"",""), 1, 2)"),"61::87")</f>
        <v>61::87</v>
      </c>
      <c r="F632" s="8">
        <f>IFERROR(__xludf.DUMMYFUNCTION("INDEX(SPLIT(E632,""::""), 1, 1)"),61.0)</f>
        <v>61</v>
      </c>
      <c r="G632" s="8">
        <f>IFERROR(__xludf.DUMMYFUNCTION("INDEX(SPLIT(E632,""::""), 1, 2)"),87.0)</f>
        <v>87</v>
      </c>
      <c r="H632" s="8" t="b">
        <f t="shared" si="1"/>
        <v>0</v>
      </c>
      <c r="I632" s="8" t="b">
        <f t="shared" si="2"/>
        <v>0</v>
      </c>
      <c r="J632" s="8" t="b">
        <f t="shared" si="3"/>
        <v>0</v>
      </c>
      <c r="L632" s="8" t="b">
        <f t="shared" si="4"/>
        <v>1</v>
      </c>
    </row>
    <row r="633">
      <c r="A633" s="6" t="s">
        <v>643</v>
      </c>
      <c r="B633" s="7" t="str">
        <f>IFERROR(__xludf.DUMMYFUNCTION("INDEX(SPLIT(SUBSTITUTE(A633, ""-"", ""::""),"",""), 1, 1)"),"43::67")</f>
        <v>43::67</v>
      </c>
      <c r="C633" s="8">
        <f>IFERROR(__xludf.DUMMYFUNCTION("INDEX(SPLIT(B633,""::""), 1, 1)"),43.0)</f>
        <v>43</v>
      </c>
      <c r="D633" s="8">
        <f>IFERROR(__xludf.DUMMYFUNCTION("INDEX(SPLIT(B633,""::""), 1, 2)"),67.0)</f>
        <v>67</v>
      </c>
      <c r="E633" s="9" t="str">
        <f>IFERROR(__xludf.DUMMYFUNCTION("INDEX(SPLIT(SUBSTITUTE(A633, ""-"", ""::""),"",""), 1, 2)"),"28::67")</f>
        <v>28::67</v>
      </c>
      <c r="F633" s="8">
        <f>IFERROR(__xludf.DUMMYFUNCTION("INDEX(SPLIT(E633,""::""), 1, 1)"),28.0)</f>
        <v>28</v>
      </c>
      <c r="G633" s="8">
        <f>IFERROR(__xludf.DUMMYFUNCTION("INDEX(SPLIT(E633,""::""), 1, 2)"),67.0)</f>
        <v>67</v>
      </c>
      <c r="H633" s="8" t="b">
        <f t="shared" si="1"/>
        <v>0</v>
      </c>
      <c r="I633" s="8" t="b">
        <f t="shared" si="2"/>
        <v>1</v>
      </c>
      <c r="J633" s="8" t="b">
        <f t="shared" si="3"/>
        <v>1</v>
      </c>
      <c r="L633" s="8" t="b">
        <f t="shared" si="4"/>
        <v>1</v>
      </c>
    </row>
    <row r="634">
      <c r="A634" s="6" t="s">
        <v>644</v>
      </c>
      <c r="B634" s="7" t="str">
        <f>IFERROR(__xludf.DUMMYFUNCTION("INDEX(SPLIT(SUBSTITUTE(A634, ""-"", ""::""),"",""), 1, 1)"),"23::97")</f>
        <v>23::97</v>
      </c>
      <c r="C634" s="8">
        <f>IFERROR(__xludf.DUMMYFUNCTION("INDEX(SPLIT(B634,""::""), 1, 1)"),23.0)</f>
        <v>23</v>
      </c>
      <c r="D634" s="8">
        <f>IFERROR(__xludf.DUMMYFUNCTION("INDEX(SPLIT(B634,""::""), 1, 2)"),97.0)</f>
        <v>97</v>
      </c>
      <c r="E634" s="9" t="str">
        <f>IFERROR(__xludf.DUMMYFUNCTION("INDEX(SPLIT(SUBSTITUTE(A634, ""-"", ""::""),"",""), 1, 2)"),"22::24")</f>
        <v>22::24</v>
      </c>
      <c r="F634" s="8">
        <f>IFERROR(__xludf.DUMMYFUNCTION("INDEX(SPLIT(E634,""::""), 1, 1)"),22.0)</f>
        <v>22</v>
      </c>
      <c r="G634" s="8">
        <f>IFERROR(__xludf.DUMMYFUNCTION("INDEX(SPLIT(E634,""::""), 1, 2)"),24.0)</f>
        <v>24</v>
      </c>
      <c r="H634" s="8" t="b">
        <f t="shared" si="1"/>
        <v>0</v>
      </c>
      <c r="I634" s="8" t="b">
        <f t="shared" si="2"/>
        <v>0</v>
      </c>
      <c r="J634" s="8" t="b">
        <f t="shared" si="3"/>
        <v>0</v>
      </c>
      <c r="L634" s="8" t="b">
        <f t="shared" si="4"/>
        <v>1</v>
      </c>
    </row>
    <row r="635">
      <c r="A635" s="6" t="s">
        <v>645</v>
      </c>
      <c r="B635" s="7" t="str">
        <f>IFERROR(__xludf.DUMMYFUNCTION("INDEX(SPLIT(SUBSTITUTE(A635, ""-"", ""::""),"",""), 1, 1)"),"1::31")</f>
        <v>1::31</v>
      </c>
      <c r="C635" s="8">
        <f>IFERROR(__xludf.DUMMYFUNCTION("INDEX(SPLIT(B635,""::""), 1, 1)"),1.0)</f>
        <v>1</v>
      </c>
      <c r="D635" s="8">
        <f>IFERROR(__xludf.DUMMYFUNCTION("INDEX(SPLIT(B635,""::""), 1, 2)"),31.0)</f>
        <v>31</v>
      </c>
      <c r="E635" s="9" t="str">
        <f>IFERROR(__xludf.DUMMYFUNCTION("INDEX(SPLIT(SUBSTITUTE(A635, ""-"", ""::""),"",""), 1, 2)"),"19::32")</f>
        <v>19::32</v>
      </c>
      <c r="F635" s="8">
        <f>IFERROR(__xludf.DUMMYFUNCTION("INDEX(SPLIT(E635,""::""), 1, 1)"),19.0)</f>
        <v>19</v>
      </c>
      <c r="G635" s="8">
        <f>IFERROR(__xludf.DUMMYFUNCTION("INDEX(SPLIT(E635,""::""), 1, 2)"),32.0)</f>
        <v>32</v>
      </c>
      <c r="H635" s="8" t="b">
        <f t="shared" si="1"/>
        <v>0</v>
      </c>
      <c r="I635" s="8" t="b">
        <f t="shared" si="2"/>
        <v>0</v>
      </c>
      <c r="J635" s="8" t="b">
        <f t="shared" si="3"/>
        <v>0</v>
      </c>
      <c r="L635" s="8" t="b">
        <f t="shared" si="4"/>
        <v>1</v>
      </c>
    </row>
    <row r="636">
      <c r="A636" s="6" t="s">
        <v>646</v>
      </c>
      <c r="B636" s="7" t="str">
        <f>IFERROR(__xludf.DUMMYFUNCTION("INDEX(SPLIT(SUBSTITUTE(A636, ""-"", ""::""),"",""), 1, 1)"),"5::88")</f>
        <v>5::88</v>
      </c>
      <c r="C636" s="8">
        <f>IFERROR(__xludf.DUMMYFUNCTION("INDEX(SPLIT(B636,""::""), 1, 1)"),5.0)</f>
        <v>5</v>
      </c>
      <c r="D636" s="8">
        <f>IFERROR(__xludf.DUMMYFUNCTION("INDEX(SPLIT(B636,""::""), 1, 2)"),88.0)</f>
        <v>88</v>
      </c>
      <c r="E636" s="9" t="str">
        <f>IFERROR(__xludf.DUMMYFUNCTION("INDEX(SPLIT(SUBSTITUTE(A636, ""-"", ""::""),"",""), 1, 2)"),"2::88")</f>
        <v>2::88</v>
      </c>
      <c r="F636" s="8">
        <f>IFERROR(__xludf.DUMMYFUNCTION("INDEX(SPLIT(E636,""::""), 1, 1)"),2.0)</f>
        <v>2</v>
      </c>
      <c r="G636" s="8">
        <f>IFERROR(__xludf.DUMMYFUNCTION("INDEX(SPLIT(E636,""::""), 1, 2)"),88.0)</f>
        <v>88</v>
      </c>
      <c r="H636" s="8" t="b">
        <f t="shared" si="1"/>
        <v>0</v>
      </c>
      <c r="I636" s="8" t="b">
        <f t="shared" si="2"/>
        <v>1</v>
      </c>
      <c r="J636" s="8" t="b">
        <f t="shared" si="3"/>
        <v>1</v>
      </c>
      <c r="L636" s="8" t="b">
        <f t="shared" si="4"/>
        <v>1</v>
      </c>
    </row>
    <row r="637">
      <c r="A637" s="6" t="s">
        <v>647</v>
      </c>
      <c r="B637" s="7" t="str">
        <f>IFERROR(__xludf.DUMMYFUNCTION("INDEX(SPLIT(SUBSTITUTE(A637, ""-"", ""::""),"",""), 1, 1)"),"1::34")</f>
        <v>1::34</v>
      </c>
      <c r="C637" s="8">
        <f>IFERROR(__xludf.DUMMYFUNCTION("INDEX(SPLIT(B637,""::""), 1, 1)"),1.0)</f>
        <v>1</v>
      </c>
      <c r="D637" s="8">
        <f>IFERROR(__xludf.DUMMYFUNCTION("INDEX(SPLIT(B637,""::""), 1, 2)"),34.0)</f>
        <v>34</v>
      </c>
      <c r="E637" s="9" t="str">
        <f>IFERROR(__xludf.DUMMYFUNCTION("INDEX(SPLIT(SUBSTITUTE(A637, ""-"", ""::""),"",""), 1, 2)"),"2::97")</f>
        <v>2::97</v>
      </c>
      <c r="F637" s="8">
        <f>IFERROR(__xludf.DUMMYFUNCTION("INDEX(SPLIT(E637,""::""), 1, 1)"),2.0)</f>
        <v>2</v>
      </c>
      <c r="G637" s="8">
        <f>IFERROR(__xludf.DUMMYFUNCTION("INDEX(SPLIT(E637,""::""), 1, 2)"),97.0)</f>
        <v>97</v>
      </c>
      <c r="H637" s="8" t="b">
        <f t="shared" si="1"/>
        <v>0</v>
      </c>
      <c r="I637" s="8" t="b">
        <f t="shared" si="2"/>
        <v>0</v>
      </c>
      <c r="J637" s="8" t="b">
        <f t="shared" si="3"/>
        <v>0</v>
      </c>
      <c r="L637" s="8" t="b">
        <f t="shared" si="4"/>
        <v>1</v>
      </c>
    </row>
    <row r="638">
      <c r="A638" s="6" t="s">
        <v>648</v>
      </c>
      <c r="B638" s="7" t="str">
        <f>IFERROR(__xludf.DUMMYFUNCTION("INDEX(SPLIT(SUBSTITUTE(A638, ""-"", ""::""),"",""), 1, 1)"),"28::86")</f>
        <v>28::86</v>
      </c>
      <c r="C638" s="8">
        <f>IFERROR(__xludf.DUMMYFUNCTION("INDEX(SPLIT(B638,""::""), 1, 1)"),28.0)</f>
        <v>28</v>
      </c>
      <c r="D638" s="8">
        <f>IFERROR(__xludf.DUMMYFUNCTION("INDEX(SPLIT(B638,""::""), 1, 2)"),86.0)</f>
        <v>86</v>
      </c>
      <c r="E638" s="9" t="str">
        <f>IFERROR(__xludf.DUMMYFUNCTION("INDEX(SPLIT(SUBSTITUTE(A638, ""-"", ""::""),"",""), 1, 2)"),"7::86")</f>
        <v>7::86</v>
      </c>
      <c r="F638" s="8">
        <f>IFERROR(__xludf.DUMMYFUNCTION("INDEX(SPLIT(E638,""::""), 1, 1)"),7.0)</f>
        <v>7</v>
      </c>
      <c r="G638" s="8">
        <f>IFERROR(__xludf.DUMMYFUNCTION("INDEX(SPLIT(E638,""::""), 1, 2)"),86.0)</f>
        <v>86</v>
      </c>
      <c r="H638" s="8" t="b">
        <f t="shared" si="1"/>
        <v>0</v>
      </c>
      <c r="I638" s="8" t="b">
        <f t="shared" si="2"/>
        <v>1</v>
      </c>
      <c r="J638" s="8" t="b">
        <f t="shared" si="3"/>
        <v>1</v>
      </c>
      <c r="L638" s="8" t="b">
        <f t="shared" si="4"/>
        <v>1</v>
      </c>
    </row>
    <row r="639">
      <c r="A639" s="6" t="s">
        <v>649</v>
      </c>
      <c r="B639" s="7" t="str">
        <f>IFERROR(__xludf.DUMMYFUNCTION("INDEX(SPLIT(SUBSTITUTE(A639, ""-"", ""::""),"",""), 1, 1)"),"16::80")</f>
        <v>16::80</v>
      </c>
      <c r="C639" s="8">
        <f>IFERROR(__xludf.DUMMYFUNCTION("INDEX(SPLIT(B639,""::""), 1, 1)"),16.0)</f>
        <v>16</v>
      </c>
      <c r="D639" s="8">
        <f>IFERROR(__xludf.DUMMYFUNCTION("INDEX(SPLIT(B639,""::""), 1, 2)"),80.0)</f>
        <v>80</v>
      </c>
      <c r="E639" s="9" t="str">
        <f>IFERROR(__xludf.DUMMYFUNCTION("INDEX(SPLIT(SUBSTITUTE(A639, ""-"", ""::""),"",""), 1, 2)"),"16::80")</f>
        <v>16::80</v>
      </c>
      <c r="F639" s="8">
        <f>IFERROR(__xludf.DUMMYFUNCTION("INDEX(SPLIT(E639,""::""), 1, 1)"),16.0)</f>
        <v>16</v>
      </c>
      <c r="G639" s="8">
        <f>IFERROR(__xludf.DUMMYFUNCTION("INDEX(SPLIT(E639,""::""), 1, 2)"),80.0)</f>
        <v>80</v>
      </c>
      <c r="H639" s="8" t="b">
        <f t="shared" si="1"/>
        <v>1</v>
      </c>
      <c r="I639" s="8" t="b">
        <f t="shared" si="2"/>
        <v>1</v>
      </c>
      <c r="J639" s="8" t="b">
        <f t="shared" si="3"/>
        <v>1</v>
      </c>
      <c r="L639" s="8" t="b">
        <f t="shared" si="4"/>
        <v>1</v>
      </c>
    </row>
    <row r="640">
      <c r="A640" s="6" t="s">
        <v>650</v>
      </c>
      <c r="B640" s="7" t="str">
        <f>IFERROR(__xludf.DUMMYFUNCTION("INDEX(SPLIT(SUBSTITUTE(A640, ""-"", ""::""),"",""), 1, 1)"),"6::59")</f>
        <v>6::59</v>
      </c>
      <c r="C640" s="8">
        <f>IFERROR(__xludf.DUMMYFUNCTION("INDEX(SPLIT(B640,""::""), 1, 1)"),6.0)</f>
        <v>6</v>
      </c>
      <c r="D640" s="8">
        <f>IFERROR(__xludf.DUMMYFUNCTION("INDEX(SPLIT(B640,""::""), 1, 2)"),59.0)</f>
        <v>59</v>
      </c>
      <c r="E640" s="9" t="str">
        <f>IFERROR(__xludf.DUMMYFUNCTION("INDEX(SPLIT(SUBSTITUTE(A640, ""-"", ""::""),"",""), 1, 2)"),"20::60")</f>
        <v>20::60</v>
      </c>
      <c r="F640" s="8">
        <f>IFERROR(__xludf.DUMMYFUNCTION("INDEX(SPLIT(E640,""::""), 1, 1)"),20.0)</f>
        <v>20</v>
      </c>
      <c r="G640" s="8">
        <f>IFERROR(__xludf.DUMMYFUNCTION("INDEX(SPLIT(E640,""::""), 1, 2)"),60.0)</f>
        <v>60</v>
      </c>
      <c r="H640" s="8" t="b">
        <f t="shared" si="1"/>
        <v>0</v>
      </c>
      <c r="I640" s="8" t="b">
        <f t="shared" si="2"/>
        <v>0</v>
      </c>
      <c r="J640" s="8" t="b">
        <f t="shared" si="3"/>
        <v>0</v>
      </c>
      <c r="L640" s="8" t="b">
        <f t="shared" si="4"/>
        <v>1</v>
      </c>
    </row>
    <row r="641">
      <c r="A641" s="6" t="s">
        <v>651</v>
      </c>
      <c r="B641" s="7" t="str">
        <f>IFERROR(__xludf.DUMMYFUNCTION("INDEX(SPLIT(SUBSTITUTE(A641, ""-"", ""::""),"",""), 1, 1)"),"68::89")</f>
        <v>68::89</v>
      </c>
      <c r="C641" s="8">
        <f>IFERROR(__xludf.DUMMYFUNCTION("INDEX(SPLIT(B641,""::""), 1, 1)"),68.0)</f>
        <v>68</v>
      </c>
      <c r="D641" s="8">
        <f>IFERROR(__xludf.DUMMYFUNCTION("INDEX(SPLIT(B641,""::""), 1, 2)"),89.0)</f>
        <v>89</v>
      </c>
      <c r="E641" s="9" t="str">
        <f>IFERROR(__xludf.DUMMYFUNCTION("INDEX(SPLIT(SUBSTITUTE(A641, ""-"", ""::""),"",""), 1, 2)"),"73::95")</f>
        <v>73::95</v>
      </c>
      <c r="F641" s="8">
        <f>IFERROR(__xludf.DUMMYFUNCTION("INDEX(SPLIT(E641,""::""), 1, 1)"),73.0)</f>
        <v>73</v>
      </c>
      <c r="G641" s="8">
        <f>IFERROR(__xludf.DUMMYFUNCTION("INDEX(SPLIT(E641,""::""), 1, 2)"),95.0)</f>
        <v>95</v>
      </c>
      <c r="H641" s="8" t="b">
        <f t="shared" si="1"/>
        <v>0</v>
      </c>
      <c r="I641" s="8" t="b">
        <f t="shared" si="2"/>
        <v>0</v>
      </c>
      <c r="J641" s="8" t="b">
        <f t="shared" si="3"/>
        <v>0</v>
      </c>
      <c r="L641" s="8" t="b">
        <f t="shared" si="4"/>
        <v>1</v>
      </c>
    </row>
    <row r="642">
      <c r="A642" s="6" t="s">
        <v>652</v>
      </c>
      <c r="B642" s="7" t="str">
        <f>IFERROR(__xludf.DUMMYFUNCTION("INDEX(SPLIT(SUBSTITUTE(A642, ""-"", ""::""),"",""), 1, 1)"),"46::94")</f>
        <v>46::94</v>
      </c>
      <c r="C642" s="8">
        <f>IFERROR(__xludf.DUMMYFUNCTION("INDEX(SPLIT(B642,""::""), 1, 1)"),46.0)</f>
        <v>46</v>
      </c>
      <c r="D642" s="8">
        <f>IFERROR(__xludf.DUMMYFUNCTION("INDEX(SPLIT(B642,""::""), 1, 2)"),94.0)</f>
        <v>94</v>
      </c>
      <c r="E642" s="9" t="str">
        <f>IFERROR(__xludf.DUMMYFUNCTION("INDEX(SPLIT(SUBSTITUTE(A642, ""-"", ""::""),"",""), 1, 2)"),"38::81")</f>
        <v>38::81</v>
      </c>
      <c r="F642" s="8">
        <f>IFERROR(__xludf.DUMMYFUNCTION("INDEX(SPLIT(E642,""::""), 1, 1)"),38.0)</f>
        <v>38</v>
      </c>
      <c r="G642" s="8">
        <f>IFERROR(__xludf.DUMMYFUNCTION("INDEX(SPLIT(E642,""::""), 1, 2)"),81.0)</f>
        <v>81</v>
      </c>
      <c r="H642" s="8" t="b">
        <f t="shared" si="1"/>
        <v>0</v>
      </c>
      <c r="I642" s="8" t="b">
        <f t="shared" si="2"/>
        <v>0</v>
      </c>
      <c r="J642" s="8" t="b">
        <f t="shared" si="3"/>
        <v>0</v>
      </c>
      <c r="L642" s="8" t="b">
        <f t="shared" si="4"/>
        <v>1</v>
      </c>
    </row>
    <row r="643">
      <c r="A643" s="6" t="s">
        <v>653</v>
      </c>
      <c r="B643" s="7" t="str">
        <f>IFERROR(__xludf.DUMMYFUNCTION("INDEX(SPLIT(SUBSTITUTE(A643, ""-"", ""::""),"",""), 1, 1)"),"20::25")</f>
        <v>20::25</v>
      </c>
      <c r="C643" s="8">
        <f>IFERROR(__xludf.DUMMYFUNCTION("INDEX(SPLIT(B643,""::""), 1, 1)"),20.0)</f>
        <v>20</v>
      </c>
      <c r="D643" s="8">
        <f>IFERROR(__xludf.DUMMYFUNCTION("INDEX(SPLIT(B643,""::""), 1, 2)"),25.0)</f>
        <v>25</v>
      </c>
      <c r="E643" s="9" t="str">
        <f>IFERROR(__xludf.DUMMYFUNCTION("INDEX(SPLIT(SUBSTITUTE(A643, ""-"", ""::""),"",""), 1, 2)"),"21::78")</f>
        <v>21::78</v>
      </c>
      <c r="F643" s="8">
        <f>IFERROR(__xludf.DUMMYFUNCTION("INDEX(SPLIT(E643,""::""), 1, 1)"),21.0)</f>
        <v>21</v>
      </c>
      <c r="G643" s="8">
        <f>IFERROR(__xludf.DUMMYFUNCTION("INDEX(SPLIT(E643,""::""), 1, 2)"),78.0)</f>
        <v>78</v>
      </c>
      <c r="H643" s="8" t="b">
        <f t="shared" si="1"/>
        <v>0</v>
      </c>
      <c r="I643" s="8" t="b">
        <f t="shared" si="2"/>
        <v>0</v>
      </c>
      <c r="J643" s="8" t="b">
        <f t="shared" si="3"/>
        <v>0</v>
      </c>
      <c r="L643" s="8" t="b">
        <f t="shared" si="4"/>
        <v>1</v>
      </c>
    </row>
    <row r="644">
      <c r="A644" s="6" t="s">
        <v>654</v>
      </c>
      <c r="B644" s="7" t="str">
        <f>IFERROR(__xludf.DUMMYFUNCTION("INDEX(SPLIT(SUBSTITUTE(A644, ""-"", ""::""),"",""), 1, 1)"),"78::80")</f>
        <v>78::80</v>
      </c>
      <c r="C644" s="8">
        <f>IFERROR(__xludf.DUMMYFUNCTION("INDEX(SPLIT(B644,""::""), 1, 1)"),78.0)</f>
        <v>78</v>
      </c>
      <c r="D644" s="8">
        <f>IFERROR(__xludf.DUMMYFUNCTION("INDEX(SPLIT(B644,""::""), 1, 2)"),80.0)</f>
        <v>80</v>
      </c>
      <c r="E644" s="9" t="str">
        <f>IFERROR(__xludf.DUMMYFUNCTION("INDEX(SPLIT(SUBSTITUTE(A644, ""-"", ""::""),"",""), 1, 2)"),"77::78")</f>
        <v>77::78</v>
      </c>
      <c r="F644" s="8">
        <f>IFERROR(__xludf.DUMMYFUNCTION("INDEX(SPLIT(E644,""::""), 1, 1)"),77.0)</f>
        <v>77</v>
      </c>
      <c r="G644" s="8">
        <f>IFERROR(__xludf.DUMMYFUNCTION("INDEX(SPLIT(E644,""::""), 1, 2)"),78.0)</f>
        <v>78</v>
      </c>
      <c r="H644" s="8" t="b">
        <f t="shared" si="1"/>
        <v>0</v>
      </c>
      <c r="I644" s="8" t="b">
        <f t="shared" si="2"/>
        <v>0</v>
      </c>
      <c r="J644" s="8" t="b">
        <f t="shared" si="3"/>
        <v>0</v>
      </c>
      <c r="L644" s="8" t="b">
        <f t="shared" si="4"/>
        <v>1</v>
      </c>
    </row>
    <row r="645">
      <c r="A645" s="6" t="s">
        <v>655</v>
      </c>
      <c r="B645" s="7" t="str">
        <f>IFERROR(__xludf.DUMMYFUNCTION("INDEX(SPLIT(SUBSTITUTE(A645, ""-"", ""::""),"",""), 1, 1)"),"33::97")</f>
        <v>33::97</v>
      </c>
      <c r="C645" s="8">
        <f>IFERROR(__xludf.DUMMYFUNCTION("INDEX(SPLIT(B645,""::""), 1, 1)"),33.0)</f>
        <v>33</v>
      </c>
      <c r="D645" s="8">
        <f>IFERROR(__xludf.DUMMYFUNCTION("INDEX(SPLIT(B645,""::""), 1, 2)"),97.0)</f>
        <v>97</v>
      </c>
      <c r="E645" s="9" t="str">
        <f>IFERROR(__xludf.DUMMYFUNCTION("INDEX(SPLIT(SUBSTITUTE(A645, ""-"", ""::""),"",""), 1, 2)"),"96::98")</f>
        <v>96::98</v>
      </c>
      <c r="F645" s="8">
        <f>IFERROR(__xludf.DUMMYFUNCTION("INDEX(SPLIT(E645,""::""), 1, 1)"),96.0)</f>
        <v>96</v>
      </c>
      <c r="G645" s="8">
        <f>IFERROR(__xludf.DUMMYFUNCTION("INDEX(SPLIT(E645,""::""), 1, 2)"),98.0)</f>
        <v>98</v>
      </c>
      <c r="H645" s="8" t="b">
        <f t="shared" si="1"/>
        <v>0</v>
      </c>
      <c r="I645" s="8" t="b">
        <f t="shared" si="2"/>
        <v>0</v>
      </c>
      <c r="J645" s="8" t="b">
        <f t="shared" si="3"/>
        <v>0</v>
      </c>
      <c r="L645" s="8" t="b">
        <f t="shared" si="4"/>
        <v>1</v>
      </c>
    </row>
    <row r="646">
      <c r="A646" s="6" t="s">
        <v>656</v>
      </c>
      <c r="B646" s="7" t="str">
        <f>IFERROR(__xludf.DUMMYFUNCTION("INDEX(SPLIT(SUBSTITUTE(A646, ""-"", ""::""),"",""), 1, 1)"),"48::98")</f>
        <v>48::98</v>
      </c>
      <c r="C646" s="8">
        <f>IFERROR(__xludf.DUMMYFUNCTION("INDEX(SPLIT(B646,""::""), 1, 1)"),48.0)</f>
        <v>48</v>
      </c>
      <c r="D646" s="8">
        <f>IFERROR(__xludf.DUMMYFUNCTION("INDEX(SPLIT(B646,""::""), 1, 2)"),98.0)</f>
        <v>98</v>
      </c>
      <c r="E646" s="9" t="str">
        <f>IFERROR(__xludf.DUMMYFUNCTION("INDEX(SPLIT(SUBSTITUTE(A646, ""-"", ""::""),"",""), 1, 2)"),"47::49")</f>
        <v>47::49</v>
      </c>
      <c r="F646" s="8">
        <f>IFERROR(__xludf.DUMMYFUNCTION("INDEX(SPLIT(E646,""::""), 1, 1)"),47.0)</f>
        <v>47</v>
      </c>
      <c r="G646" s="8">
        <f>IFERROR(__xludf.DUMMYFUNCTION("INDEX(SPLIT(E646,""::""), 1, 2)"),49.0)</f>
        <v>49</v>
      </c>
      <c r="H646" s="8" t="b">
        <f t="shared" si="1"/>
        <v>0</v>
      </c>
      <c r="I646" s="8" t="b">
        <f t="shared" si="2"/>
        <v>0</v>
      </c>
      <c r="J646" s="8" t="b">
        <f t="shared" si="3"/>
        <v>0</v>
      </c>
      <c r="L646" s="8" t="b">
        <f t="shared" si="4"/>
        <v>1</v>
      </c>
    </row>
    <row r="647">
      <c r="A647" s="6" t="s">
        <v>657</v>
      </c>
      <c r="B647" s="7" t="str">
        <f>IFERROR(__xludf.DUMMYFUNCTION("INDEX(SPLIT(SUBSTITUTE(A647, ""-"", ""::""),"",""), 1, 1)"),"4::98")</f>
        <v>4::98</v>
      </c>
      <c r="C647" s="8">
        <f>IFERROR(__xludf.DUMMYFUNCTION("INDEX(SPLIT(B647,""::""), 1, 1)"),4.0)</f>
        <v>4</v>
      </c>
      <c r="D647" s="8">
        <f>IFERROR(__xludf.DUMMYFUNCTION("INDEX(SPLIT(B647,""::""), 1, 2)"),98.0)</f>
        <v>98</v>
      </c>
      <c r="E647" s="9" t="str">
        <f>IFERROR(__xludf.DUMMYFUNCTION("INDEX(SPLIT(SUBSTITUTE(A647, ""-"", ""::""),"",""), 1, 2)"),"2::98")</f>
        <v>2::98</v>
      </c>
      <c r="F647" s="8">
        <f>IFERROR(__xludf.DUMMYFUNCTION("INDEX(SPLIT(E647,""::""), 1, 1)"),2.0)</f>
        <v>2</v>
      </c>
      <c r="G647" s="8">
        <f>IFERROR(__xludf.DUMMYFUNCTION("INDEX(SPLIT(E647,""::""), 1, 2)"),98.0)</f>
        <v>98</v>
      </c>
      <c r="H647" s="8" t="b">
        <f t="shared" si="1"/>
        <v>0</v>
      </c>
      <c r="I647" s="8" t="b">
        <f t="shared" si="2"/>
        <v>1</v>
      </c>
      <c r="J647" s="8" t="b">
        <f t="shared" si="3"/>
        <v>1</v>
      </c>
      <c r="L647" s="8" t="b">
        <f t="shared" si="4"/>
        <v>1</v>
      </c>
    </row>
    <row r="648">
      <c r="A648" s="6" t="s">
        <v>658</v>
      </c>
      <c r="B648" s="7" t="str">
        <f>IFERROR(__xludf.DUMMYFUNCTION("INDEX(SPLIT(SUBSTITUTE(A648, ""-"", ""::""),"",""), 1, 1)"),"26::69")</f>
        <v>26::69</v>
      </c>
      <c r="C648" s="8">
        <f>IFERROR(__xludf.DUMMYFUNCTION("INDEX(SPLIT(B648,""::""), 1, 1)"),26.0)</f>
        <v>26</v>
      </c>
      <c r="D648" s="8">
        <f>IFERROR(__xludf.DUMMYFUNCTION("INDEX(SPLIT(B648,""::""), 1, 2)"),69.0)</f>
        <v>69</v>
      </c>
      <c r="E648" s="9" t="str">
        <f>IFERROR(__xludf.DUMMYFUNCTION("INDEX(SPLIT(SUBSTITUTE(A648, ""-"", ""::""),"",""), 1, 2)"),"26::88")</f>
        <v>26::88</v>
      </c>
      <c r="F648" s="8">
        <f>IFERROR(__xludf.DUMMYFUNCTION("INDEX(SPLIT(E648,""::""), 1, 1)"),26.0)</f>
        <v>26</v>
      </c>
      <c r="G648" s="8">
        <f>IFERROR(__xludf.DUMMYFUNCTION("INDEX(SPLIT(E648,""::""), 1, 2)"),88.0)</f>
        <v>88</v>
      </c>
      <c r="H648" s="8" t="b">
        <f t="shared" si="1"/>
        <v>0</v>
      </c>
      <c r="I648" s="8" t="b">
        <f t="shared" si="2"/>
        <v>1</v>
      </c>
      <c r="J648" s="8" t="b">
        <f t="shared" si="3"/>
        <v>1</v>
      </c>
      <c r="L648" s="8" t="b">
        <f t="shared" si="4"/>
        <v>1</v>
      </c>
    </row>
    <row r="649">
      <c r="A649" s="6" t="s">
        <v>659</v>
      </c>
      <c r="B649" s="7" t="str">
        <f>IFERROR(__xludf.DUMMYFUNCTION("INDEX(SPLIT(SUBSTITUTE(A649, ""-"", ""::""),"",""), 1, 1)"),"26::75")</f>
        <v>26::75</v>
      </c>
      <c r="C649" s="8">
        <f>IFERROR(__xludf.DUMMYFUNCTION("INDEX(SPLIT(B649,""::""), 1, 1)"),26.0)</f>
        <v>26</v>
      </c>
      <c r="D649" s="8">
        <f>IFERROR(__xludf.DUMMYFUNCTION("INDEX(SPLIT(B649,""::""), 1, 2)"),75.0)</f>
        <v>75</v>
      </c>
      <c r="E649" s="9" t="str">
        <f>IFERROR(__xludf.DUMMYFUNCTION("INDEX(SPLIT(SUBSTITUTE(A649, ""-"", ""::""),"",""), 1, 2)"),"75::78")</f>
        <v>75::78</v>
      </c>
      <c r="F649" s="8">
        <f>IFERROR(__xludf.DUMMYFUNCTION("INDEX(SPLIT(E649,""::""), 1, 1)"),75.0)</f>
        <v>75</v>
      </c>
      <c r="G649" s="8">
        <f>IFERROR(__xludf.DUMMYFUNCTION("INDEX(SPLIT(E649,""::""), 1, 2)"),78.0)</f>
        <v>78</v>
      </c>
      <c r="H649" s="8" t="b">
        <f t="shared" si="1"/>
        <v>0</v>
      </c>
      <c r="I649" s="8" t="b">
        <f t="shared" si="2"/>
        <v>0</v>
      </c>
      <c r="J649" s="8" t="b">
        <f t="shared" si="3"/>
        <v>0</v>
      </c>
      <c r="L649" s="8" t="b">
        <f t="shared" si="4"/>
        <v>1</v>
      </c>
    </row>
    <row r="650">
      <c r="A650" s="6" t="s">
        <v>660</v>
      </c>
      <c r="B650" s="7" t="str">
        <f>IFERROR(__xludf.DUMMYFUNCTION("INDEX(SPLIT(SUBSTITUTE(A650, ""-"", ""::""),"",""), 1, 1)"),"72::92")</f>
        <v>72::92</v>
      </c>
      <c r="C650" s="8">
        <f>IFERROR(__xludf.DUMMYFUNCTION("INDEX(SPLIT(B650,""::""), 1, 1)"),72.0)</f>
        <v>72</v>
      </c>
      <c r="D650" s="8">
        <f>IFERROR(__xludf.DUMMYFUNCTION("INDEX(SPLIT(B650,""::""), 1, 2)"),92.0)</f>
        <v>92</v>
      </c>
      <c r="E650" s="9" t="str">
        <f>IFERROR(__xludf.DUMMYFUNCTION("INDEX(SPLIT(SUBSTITUTE(A650, ""-"", ""::""),"",""), 1, 2)"),"72::93")</f>
        <v>72::93</v>
      </c>
      <c r="F650" s="8">
        <f>IFERROR(__xludf.DUMMYFUNCTION("INDEX(SPLIT(E650,""::""), 1, 1)"),72.0)</f>
        <v>72</v>
      </c>
      <c r="G650" s="8">
        <f>IFERROR(__xludf.DUMMYFUNCTION("INDEX(SPLIT(E650,""::""), 1, 2)"),93.0)</f>
        <v>93</v>
      </c>
      <c r="H650" s="8" t="b">
        <f t="shared" si="1"/>
        <v>0</v>
      </c>
      <c r="I650" s="8" t="b">
        <f t="shared" si="2"/>
        <v>1</v>
      </c>
      <c r="J650" s="8" t="b">
        <f t="shared" si="3"/>
        <v>1</v>
      </c>
      <c r="L650" s="8" t="b">
        <f t="shared" si="4"/>
        <v>1</v>
      </c>
    </row>
    <row r="651">
      <c r="A651" s="6" t="s">
        <v>661</v>
      </c>
      <c r="B651" s="7" t="str">
        <f>IFERROR(__xludf.DUMMYFUNCTION("INDEX(SPLIT(SUBSTITUTE(A651, ""-"", ""::""),"",""), 1, 1)"),"4::92")</f>
        <v>4::92</v>
      </c>
      <c r="C651" s="8">
        <f>IFERROR(__xludf.DUMMYFUNCTION("INDEX(SPLIT(B651,""::""), 1, 1)"),4.0)</f>
        <v>4</v>
      </c>
      <c r="D651" s="8">
        <f>IFERROR(__xludf.DUMMYFUNCTION("INDEX(SPLIT(B651,""::""), 1, 2)"),92.0)</f>
        <v>92</v>
      </c>
      <c r="E651" s="9" t="str">
        <f>IFERROR(__xludf.DUMMYFUNCTION("INDEX(SPLIT(SUBSTITUTE(A651, ""-"", ""::""),"",""), 1, 2)"),"4::93")</f>
        <v>4::93</v>
      </c>
      <c r="F651" s="8">
        <f>IFERROR(__xludf.DUMMYFUNCTION("INDEX(SPLIT(E651,""::""), 1, 1)"),4.0)</f>
        <v>4</v>
      </c>
      <c r="G651" s="8">
        <f>IFERROR(__xludf.DUMMYFUNCTION("INDEX(SPLIT(E651,""::""), 1, 2)"),93.0)</f>
        <v>93</v>
      </c>
      <c r="H651" s="8" t="b">
        <f t="shared" si="1"/>
        <v>0</v>
      </c>
      <c r="I651" s="8" t="b">
        <f t="shared" si="2"/>
        <v>1</v>
      </c>
      <c r="J651" s="8" t="b">
        <f t="shared" si="3"/>
        <v>1</v>
      </c>
      <c r="L651" s="8" t="b">
        <f t="shared" si="4"/>
        <v>1</v>
      </c>
    </row>
    <row r="652">
      <c r="A652" s="6" t="s">
        <v>662</v>
      </c>
      <c r="B652" s="7" t="str">
        <f>IFERROR(__xludf.DUMMYFUNCTION("INDEX(SPLIT(SUBSTITUTE(A652, ""-"", ""::""),"",""), 1, 1)"),"66::76")</f>
        <v>66::76</v>
      </c>
      <c r="C652" s="8">
        <f>IFERROR(__xludf.DUMMYFUNCTION("INDEX(SPLIT(B652,""::""), 1, 1)"),66.0)</f>
        <v>66</v>
      </c>
      <c r="D652" s="8">
        <f>IFERROR(__xludf.DUMMYFUNCTION("INDEX(SPLIT(B652,""::""), 1, 2)"),76.0)</f>
        <v>76</v>
      </c>
      <c r="E652" s="9" t="str">
        <f>IFERROR(__xludf.DUMMYFUNCTION("INDEX(SPLIT(SUBSTITUTE(A652, ""-"", ""::""),"",""), 1, 2)"),"65::67")</f>
        <v>65::67</v>
      </c>
      <c r="F652" s="8">
        <f>IFERROR(__xludf.DUMMYFUNCTION("INDEX(SPLIT(E652,""::""), 1, 1)"),65.0)</f>
        <v>65</v>
      </c>
      <c r="G652" s="8">
        <f>IFERROR(__xludf.DUMMYFUNCTION("INDEX(SPLIT(E652,""::""), 1, 2)"),67.0)</f>
        <v>67</v>
      </c>
      <c r="H652" s="8" t="b">
        <f t="shared" si="1"/>
        <v>0</v>
      </c>
      <c r="I652" s="8" t="b">
        <f t="shared" si="2"/>
        <v>0</v>
      </c>
      <c r="J652" s="8" t="b">
        <f t="shared" si="3"/>
        <v>0</v>
      </c>
      <c r="L652" s="8" t="b">
        <f t="shared" si="4"/>
        <v>1</v>
      </c>
    </row>
    <row r="653">
      <c r="A653" s="6" t="s">
        <v>663</v>
      </c>
      <c r="B653" s="7" t="str">
        <f>IFERROR(__xludf.DUMMYFUNCTION("INDEX(SPLIT(SUBSTITUTE(A653, ""-"", ""::""),"",""), 1, 1)"),"2::97")</f>
        <v>2::97</v>
      </c>
      <c r="C653" s="8">
        <f>IFERROR(__xludf.DUMMYFUNCTION("INDEX(SPLIT(B653,""::""), 1, 1)"),2.0)</f>
        <v>2</v>
      </c>
      <c r="D653" s="8">
        <f>IFERROR(__xludf.DUMMYFUNCTION("INDEX(SPLIT(B653,""::""), 1, 2)"),97.0)</f>
        <v>97</v>
      </c>
      <c r="E653" s="9" t="str">
        <f>IFERROR(__xludf.DUMMYFUNCTION("INDEX(SPLIT(SUBSTITUTE(A653, ""-"", ""::""),"",""), 1, 2)"),"3::97")</f>
        <v>3::97</v>
      </c>
      <c r="F653" s="8">
        <f>IFERROR(__xludf.DUMMYFUNCTION("INDEX(SPLIT(E653,""::""), 1, 1)"),3.0)</f>
        <v>3</v>
      </c>
      <c r="G653" s="8">
        <f>IFERROR(__xludf.DUMMYFUNCTION("INDEX(SPLIT(E653,""::""), 1, 2)"),97.0)</f>
        <v>97</v>
      </c>
      <c r="H653" s="8" t="b">
        <f t="shared" si="1"/>
        <v>1</v>
      </c>
      <c r="I653" s="8" t="b">
        <f t="shared" si="2"/>
        <v>0</v>
      </c>
      <c r="J653" s="8" t="b">
        <f t="shared" si="3"/>
        <v>1</v>
      </c>
      <c r="L653" s="8" t="b">
        <f t="shared" si="4"/>
        <v>1</v>
      </c>
    </row>
    <row r="654">
      <c r="A654" s="6" t="s">
        <v>664</v>
      </c>
      <c r="B654" s="7" t="str">
        <f>IFERROR(__xludf.DUMMYFUNCTION("INDEX(SPLIT(SUBSTITUTE(A654, ""-"", ""::""),"",""), 1, 1)"),"41::57")</f>
        <v>41::57</v>
      </c>
      <c r="C654" s="8">
        <f>IFERROR(__xludf.DUMMYFUNCTION("INDEX(SPLIT(B654,""::""), 1, 1)"),41.0)</f>
        <v>41</v>
      </c>
      <c r="D654" s="8">
        <f>IFERROR(__xludf.DUMMYFUNCTION("INDEX(SPLIT(B654,""::""), 1, 2)"),57.0)</f>
        <v>57</v>
      </c>
      <c r="E654" s="9" t="str">
        <f>IFERROR(__xludf.DUMMYFUNCTION("INDEX(SPLIT(SUBSTITUTE(A654, ""-"", ""::""),"",""), 1, 2)"),"41::42")</f>
        <v>41::42</v>
      </c>
      <c r="F654" s="8">
        <f>IFERROR(__xludf.DUMMYFUNCTION("INDEX(SPLIT(E654,""::""), 1, 1)"),41.0)</f>
        <v>41</v>
      </c>
      <c r="G654" s="8">
        <f>IFERROR(__xludf.DUMMYFUNCTION("INDEX(SPLIT(E654,""::""), 1, 2)"),42.0)</f>
        <v>42</v>
      </c>
      <c r="H654" s="8" t="b">
        <f t="shared" si="1"/>
        <v>1</v>
      </c>
      <c r="I654" s="8" t="b">
        <f t="shared" si="2"/>
        <v>0</v>
      </c>
      <c r="J654" s="8" t="b">
        <f t="shared" si="3"/>
        <v>1</v>
      </c>
      <c r="L654" s="8" t="b">
        <f t="shared" si="4"/>
        <v>1</v>
      </c>
    </row>
    <row r="655">
      <c r="A655" s="6" t="s">
        <v>665</v>
      </c>
      <c r="B655" s="7" t="str">
        <f>IFERROR(__xludf.DUMMYFUNCTION("INDEX(SPLIT(SUBSTITUTE(A655, ""-"", ""::""),"",""), 1, 1)"),"6::77")</f>
        <v>6::77</v>
      </c>
      <c r="C655" s="8">
        <f>IFERROR(__xludf.DUMMYFUNCTION("INDEX(SPLIT(B655,""::""), 1, 1)"),6.0)</f>
        <v>6</v>
      </c>
      <c r="D655" s="8">
        <f>IFERROR(__xludf.DUMMYFUNCTION("INDEX(SPLIT(B655,""::""), 1, 2)"),77.0)</f>
        <v>77</v>
      </c>
      <c r="E655" s="9" t="str">
        <f>IFERROR(__xludf.DUMMYFUNCTION("INDEX(SPLIT(SUBSTITUTE(A655, ""-"", ""::""),"",""), 1, 2)"),"76::97")</f>
        <v>76::97</v>
      </c>
      <c r="F655" s="8">
        <f>IFERROR(__xludf.DUMMYFUNCTION("INDEX(SPLIT(E655,""::""), 1, 1)"),76.0)</f>
        <v>76</v>
      </c>
      <c r="G655" s="8">
        <f>IFERROR(__xludf.DUMMYFUNCTION("INDEX(SPLIT(E655,""::""), 1, 2)"),97.0)</f>
        <v>97</v>
      </c>
      <c r="H655" s="8" t="b">
        <f t="shared" si="1"/>
        <v>0</v>
      </c>
      <c r="I655" s="8" t="b">
        <f t="shared" si="2"/>
        <v>0</v>
      </c>
      <c r="J655" s="8" t="b">
        <f t="shared" si="3"/>
        <v>0</v>
      </c>
      <c r="L655" s="8" t="b">
        <f t="shared" si="4"/>
        <v>1</v>
      </c>
    </row>
    <row r="656">
      <c r="A656" s="6" t="s">
        <v>666</v>
      </c>
      <c r="B656" s="7" t="str">
        <f>IFERROR(__xludf.DUMMYFUNCTION("INDEX(SPLIT(SUBSTITUTE(A656, ""-"", ""::""),"",""), 1, 1)"),"16::43")</f>
        <v>16::43</v>
      </c>
      <c r="C656" s="8">
        <f>IFERROR(__xludf.DUMMYFUNCTION("INDEX(SPLIT(B656,""::""), 1, 1)"),16.0)</f>
        <v>16</v>
      </c>
      <c r="D656" s="8">
        <f>IFERROR(__xludf.DUMMYFUNCTION("INDEX(SPLIT(B656,""::""), 1, 2)"),43.0)</f>
        <v>43</v>
      </c>
      <c r="E656" s="9" t="str">
        <f>IFERROR(__xludf.DUMMYFUNCTION("INDEX(SPLIT(SUBSTITUTE(A656, ""-"", ""::""),"",""), 1, 2)"),"17::56")</f>
        <v>17::56</v>
      </c>
      <c r="F656" s="8">
        <f>IFERROR(__xludf.DUMMYFUNCTION("INDEX(SPLIT(E656,""::""), 1, 1)"),17.0)</f>
        <v>17</v>
      </c>
      <c r="G656" s="8">
        <f>IFERROR(__xludf.DUMMYFUNCTION("INDEX(SPLIT(E656,""::""), 1, 2)"),56.0)</f>
        <v>56</v>
      </c>
      <c r="H656" s="8" t="b">
        <f t="shared" si="1"/>
        <v>0</v>
      </c>
      <c r="I656" s="8" t="b">
        <f t="shared" si="2"/>
        <v>0</v>
      </c>
      <c r="J656" s="8" t="b">
        <f t="shared" si="3"/>
        <v>0</v>
      </c>
      <c r="L656" s="8" t="b">
        <f t="shared" si="4"/>
        <v>1</v>
      </c>
    </row>
    <row r="657">
      <c r="A657" s="6" t="s">
        <v>667</v>
      </c>
      <c r="B657" s="7" t="str">
        <f>IFERROR(__xludf.DUMMYFUNCTION("INDEX(SPLIT(SUBSTITUTE(A657, ""-"", ""::""),"",""), 1, 1)"),"49::51")</f>
        <v>49::51</v>
      </c>
      <c r="C657" s="8">
        <f>IFERROR(__xludf.DUMMYFUNCTION("INDEX(SPLIT(B657,""::""), 1, 1)"),49.0)</f>
        <v>49</v>
      </c>
      <c r="D657" s="8">
        <f>IFERROR(__xludf.DUMMYFUNCTION("INDEX(SPLIT(B657,""::""), 1, 2)"),51.0)</f>
        <v>51</v>
      </c>
      <c r="E657" s="9" t="str">
        <f>IFERROR(__xludf.DUMMYFUNCTION("INDEX(SPLIT(SUBSTITUTE(A657, ""-"", ""::""),"",""), 1, 2)"),"4::50")</f>
        <v>4::50</v>
      </c>
      <c r="F657" s="8">
        <f>IFERROR(__xludf.DUMMYFUNCTION("INDEX(SPLIT(E657,""::""), 1, 1)"),4.0)</f>
        <v>4</v>
      </c>
      <c r="G657" s="8">
        <f>IFERROR(__xludf.DUMMYFUNCTION("INDEX(SPLIT(E657,""::""), 1, 2)"),50.0)</f>
        <v>50</v>
      </c>
      <c r="H657" s="8" t="b">
        <f t="shared" si="1"/>
        <v>0</v>
      </c>
      <c r="I657" s="8" t="b">
        <f t="shared" si="2"/>
        <v>0</v>
      </c>
      <c r="J657" s="8" t="b">
        <f t="shared" si="3"/>
        <v>0</v>
      </c>
      <c r="L657" s="8" t="b">
        <f t="shared" si="4"/>
        <v>1</v>
      </c>
    </row>
    <row r="658">
      <c r="A658" s="6" t="s">
        <v>668</v>
      </c>
      <c r="B658" s="7" t="str">
        <f>IFERROR(__xludf.DUMMYFUNCTION("INDEX(SPLIT(SUBSTITUTE(A658, ""-"", ""::""),"",""), 1, 1)"),"95::97")</f>
        <v>95::97</v>
      </c>
      <c r="C658" s="8">
        <f>IFERROR(__xludf.DUMMYFUNCTION("INDEX(SPLIT(B658,""::""), 1, 1)"),95.0)</f>
        <v>95</v>
      </c>
      <c r="D658" s="8">
        <f>IFERROR(__xludf.DUMMYFUNCTION("INDEX(SPLIT(B658,""::""), 1, 2)"),97.0)</f>
        <v>97</v>
      </c>
      <c r="E658" s="9" t="str">
        <f>IFERROR(__xludf.DUMMYFUNCTION("INDEX(SPLIT(SUBSTITUTE(A658, ""-"", ""::""),"",""), 1, 2)"),"56::96")</f>
        <v>56::96</v>
      </c>
      <c r="F658" s="8">
        <f>IFERROR(__xludf.DUMMYFUNCTION("INDEX(SPLIT(E658,""::""), 1, 1)"),56.0)</f>
        <v>56</v>
      </c>
      <c r="G658" s="8">
        <f>IFERROR(__xludf.DUMMYFUNCTION("INDEX(SPLIT(E658,""::""), 1, 2)"),96.0)</f>
        <v>96</v>
      </c>
      <c r="H658" s="8" t="b">
        <f t="shared" si="1"/>
        <v>0</v>
      </c>
      <c r="I658" s="8" t="b">
        <f t="shared" si="2"/>
        <v>0</v>
      </c>
      <c r="J658" s="8" t="b">
        <f t="shared" si="3"/>
        <v>0</v>
      </c>
      <c r="L658" s="8" t="b">
        <f t="shared" si="4"/>
        <v>1</v>
      </c>
    </row>
    <row r="659">
      <c r="A659" s="6" t="s">
        <v>669</v>
      </c>
      <c r="B659" s="7" t="str">
        <f>IFERROR(__xludf.DUMMYFUNCTION("INDEX(SPLIT(SUBSTITUTE(A659, ""-"", ""::""),"",""), 1, 1)"),"1::97")</f>
        <v>1::97</v>
      </c>
      <c r="C659" s="8">
        <f>IFERROR(__xludf.DUMMYFUNCTION("INDEX(SPLIT(B659,""::""), 1, 1)"),1.0)</f>
        <v>1</v>
      </c>
      <c r="D659" s="8">
        <f>IFERROR(__xludf.DUMMYFUNCTION("INDEX(SPLIT(B659,""::""), 1, 2)"),97.0)</f>
        <v>97</v>
      </c>
      <c r="E659" s="9" t="str">
        <f>IFERROR(__xludf.DUMMYFUNCTION("INDEX(SPLIT(SUBSTITUTE(A659, ""-"", ""::""),"",""), 1, 2)"),"80::97")</f>
        <v>80::97</v>
      </c>
      <c r="F659" s="8">
        <f>IFERROR(__xludf.DUMMYFUNCTION("INDEX(SPLIT(E659,""::""), 1, 1)"),80.0)</f>
        <v>80</v>
      </c>
      <c r="G659" s="8">
        <f>IFERROR(__xludf.DUMMYFUNCTION("INDEX(SPLIT(E659,""::""), 1, 2)"),97.0)</f>
        <v>97</v>
      </c>
      <c r="H659" s="8" t="b">
        <f t="shared" si="1"/>
        <v>1</v>
      </c>
      <c r="I659" s="8" t="b">
        <f t="shared" si="2"/>
        <v>0</v>
      </c>
      <c r="J659" s="8" t="b">
        <f t="shared" si="3"/>
        <v>1</v>
      </c>
      <c r="L659" s="8" t="b">
        <f t="shared" si="4"/>
        <v>1</v>
      </c>
    </row>
    <row r="660">
      <c r="A660" s="6" t="s">
        <v>670</v>
      </c>
      <c r="B660" s="7" t="str">
        <f>IFERROR(__xludf.DUMMYFUNCTION("INDEX(SPLIT(SUBSTITUTE(A660, ""-"", ""::""),"",""), 1, 1)"),"35::38")</f>
        <v>35::38</v>
      </c>
      <c r="C660" s="8">
        <f>IFERROR(__xludf.DUMMYFUNCTION("INDEX(SPLIT(B660,""::""), 1, 1)"),35.0)</f>
        <v>35</v>
      </c>
      <c r="D660" s="8">
        <f>IFERROR(__xludf.DUMMYFUNCTION("INDEX(SPLIT(B660,""::""), 1, 2)"),38.0)</f>
        <v>38</v>
      </c>
      <c r="E660" s="9" t="str">
        <f>IFERROR(__xludf.DUMMYFUNCTION("INDEX(SPLIT(SUBSTITUTE(A660, ""-"", ""::""),"",""), 1, 2)"),"36::37")</f>
        <v>36::37</v>
      </c>
      <c r="F660" s="8">
        <f>IFERROR(__xludf.DUMMYFUNCTION("INDEX(SPLIT(E660,""::""), 1, 1)"),36.0)</f>
        <v>36</v>
      </c>
      <c r="G660" s="8">
        <f>IFERROR(__xludf.DUMMYFUNCTION("INDEX(SPLIT(E660,""::""), 1, 2)"),37.0)</f>
        <v>37</v>
      </c>
      <c r="H660" s="8" t="b">
        <f t="shared" si="1"/>
        <v>1</v>
      </c>
      <c r="I660" s="8" t="b">
        <f t="shared" si="2"/>
        <v>0</v>
      </c>
      <c r="J660" s="8" t="b">
        <f t="shared" si="3"/>
        <v>1</v>
      </c>
      <c r="L660" s="8" t="b">
        <f t="shared" si="4"/>
        <v>1</v>
      </c>
    </row>
    <row r="661">
      <c r="A661" s="6" t="s">
        <v>671</v>
      </c>
      <c r="B661" s="7" t="str">
        <f>IFERROR(__xludf.DUMMYFUNCTION("INDEX(SPLIT(SUBSTITUTE(A661, ""-"", ""::""),"",""), 1, 1)"),"10::84")</f>
        <v>10::84</v>
      </c>
      <c r="C661" s="8">
        <f>IFERROR(__xludf.DUMMYFUNCTION("INDEX(SPLIT(B661,""::""), 1, 1)"),10.0)</f>
        <v>10</v>
      </c>
      <c r="D661" s="8">
        <f>IFERROR(__xludf.DUMMYFUNCTION("INDEX(SPLIT(B661,""::""), 1, 2)"),84.0)</f>
        <v>84</v>
      </c>
      <c r="E661" s="9" t="str">
        <f>IFERROR(__xludf.DUMMYFUNCTION("INDEX(SPLIT(SUBSTITUTE(A661, ""-"", ""::""),"",""), 1, 2)"),"18::84")</f>
        <v>18::84</v>
      </c>
      <c r="F661" s="8">
        <f>IFERROR(__xludf.DUMMYFUNCTION("INDEX(SPLIT(E661,""::""), 1, 1)"),18.0)</f>
        <v>18</v>
      </c>
      <c r="G661" s="8">
        <f>IFERROR(__xludf.DUMMYFUNCTION("INDEX(SPLIT(E661,""::""), 1, 2)"),84.0)</f>
        <v>84</v>
      </c>
      <c r="H661" s="8" t="b">
        <f t="shared" si="1"/>
        <v>1</v>
      </c>
      <c r="I661" s="8" t="b">
        <f t="shared" si="2"/>
        <v>0</v>
      </c>
      <c r="J661" s="8" t="b">
        <f t="shared" si="3"/>
        <v>1</v>
      </c>
      <c r="L661" s="8" t="b">
        <f t="shared" si="4"/>
        <v>1</v>
      </c>
    </row>
    <row r="662">
      <c r="A662" s="6" t="s">
        <v>672</v>
      </c>
      <c r="B662" s="7" t="str">
        <f>IFERROR(__xludf.DUMMYFUNCTION("INDEX(SPLIT(SUBSTITUTE(A662, ""-"", ""::""),"",""), 1, 1)"),"20::84")</f>
        <v>20::84</v>
      </c>
      <c r="C662" s="8">
        <f>IFERROR(__xludf.DUMMYFUNCTION("INDEX(SPLIT(B662,""::""), 1, 1)"),20.0)</f>
        <v>20</v>
      </c>
      <c r="D662" s="8">
        <f>IFERROR(__xludf.DUMMYFUNCTION("INDEX(SPLIT(B662,""::""), 1, 2)"),84.0)</f>
        <v>84</v>
      </c>
      <c r="E662" s="9" t="str">
        <f>IFERROR(__xludf.DUMMYFUNCTION("INDEX(SPLIT(SUBSTITUTE(A662, ""-"", ""::""),"",""), 1, 2)"),"6::59")</f>
        <v>6::59</v>
      </c>
      <c r="F662" s="8">
        <f>IFERROR(__xludf.DUMMYFUNCTION("INDEX(SPLIT(E662,""::""), 1, 1)"),6.0)</f>
        <v>6</v>
      </c>
      <c r="G662" s="8">
        <f>IFERROR(__xludf.DUMMYFUNCTION("INDEX(SPLIT(E662,""::""), 1, 2)"),59.0)</f>
        <v>59</v>
      </c>
      <c r="H662" s="8" t="b">
        <f t="shared" si="1"/>
        <v>0</v>
      </c>
      <c r="I662" s="8" t="b">
        <f t="shared" si="2"/>
        <v>0</v>
      </c>
      <c r="J662" s="8" t="b">
        <f t="shared" si="3"/>
        <v>0</v>
      </c>
      <c r="L662" s="8" t="b">
        <f t="shared" si="4"/>
        <v>1</v>
      </c>
    </row>
    <row r="663">
      <c r="A663" s="6" t="s">
        <v>673</v>
      </c>
      <c r="B663" s="7" t="str">
        <f>IFERROR(__xludf.DUMMYFUNCTION("INDEX(SPLIT(SUBSTITUTE(A663, ""-"", ""::""),"",""), 1, 1)"),"18::81")</f>
        <v>18::81</v>
      </c>
      <c r="C663" s="8">
        <f>IFERROR(__xludf.DUMMYFUNCTION("INDEX(SPLIT(B663,""::""), 1, 1)"),18.0)</f>
        <v>18</v>
      </c>
      <c r="D663" s="8">
        <f>IFERROR(__xludf.DUMMYFUNCTION("INDEX(SPLIT(B663,""::""), 1, 2)"),81.0)</f>
        <v>81</v>
      </c>
      <c r="E663" s="9" t="str">
        <f>IFERROR(__xludf.DUMMYFUNCTION("INDEX(SPLIT(SUBSTITUTE(A663, ""-"", ""::""),"",""), 1, 2)"),"36::82")</f>
        <v>36::82</v>
      </c>
      <c r="F663" s="8">
        <f>IFERROR(__xludf.DUMMYFUNCTION("INDEX(SPLIT(E663,""::""), 1, 1)"),36.0)</f>
        <v>36</v>
      </c>
      <c r="G663" s="8">
        <f>IFERROR(__xludf.DUMMYFUNCTION("INDEX(SPLIT(E663,""::""), 1, 2)"),82.0)</f>
        <v>82</v>
      </c>
      <c r="H663" s="8" t="b">
        <f t="shared" si="1"/>
        <v>0</v>
      </c>
      <c r="I663" s="8" t="b">
        <f t="shared" si="2"/>
        <v>0</v>
      </c>
      <c r="J663" s="8" t="b">
        <f t="shared" si="3"/>
        <v>0</v>
      </c>
      <c r="L663" s="8" t="b">
        <f t="shared" si="4"/>
        <v>1</v>
      </c>
    </row>
    <row r="664">
      <c r="A664" s="6" t="s">
        <v>674</v>
      </c>
      <c r="B664" s="7" t="str">
        <f>IFERROR(__xludf.DUMMYFUNCTION("INDEX(SPLIT(SUBSTITUTE(A664, ""-"", ""::""),"",""), 1, 1)"),"79::81")</f>
        <v>79::81</v>
      </c>
      <c r="C664" s="8">
        <f>IFERROR(__xludf.DUMMYFUNCTION("INDEX(SPLIT(B664,""::""), 1, 1)"),79.0)</f>
        <v>79</v>
      </c>
      <c r="D664" s="8">
        <f>IFERROR(__xludf.DUMMYFUNCTION("INDEX(SPLIT(B664,""::""), 1, 2)"),81.0)</f>
        <v>81</v>
      </c>
      <c r="E664" s="9" t="str">
        <f>IFERROR(__xludf.DUMMYFUNCTION("INDEX(SPLIT(SUBSTITUTE(A664, ""-"", ""::""),"",""), 1, 2)"),"80::88")</f>
        <v>80::88</v>
      </c>
      <c r="F664" s="8">
        <f>IFERROR(__xludf.DUMMYFUNCTION("INDEX(SPLIT(E664,""::""), 1, 1)"),80.0)</f>
        <v>80</v>
      </c>
      <c r="G664" s="8">
        <f>IFERROR(__xludf.DUMMYFUNCTION("INDEX(SPLIT(E664,""::""), 1, 2)"),88.0)</f>
        <v>88</v>
      </c>
      <c r="H664" s="8" t="b">
        <f t="shared" si="1"/>
        <v>0</v>
      </c>
      <c r="I664" s="8" t="b">
        <f t="shared" si="2"/>
        <v>0</v>
      </c>
      <c r="J664" s="8" t="b">
        <f t="shared" si="3"/>
        <v>0</v>
      </c>
      <c r="L664" s="8" t="b">
        <f t="shared" si="4"/>
        <v>1</v>
      </c>
    </row>
    <row r="665">
      <c r="A665" s="6" t="s">
        <v>675</v>
      </c>
      <c r="B665" s="7" t="str">
        <f>IFERROR(__xludf.DUMMYFUNCTION("INDEX(SPLIT(SUBSTITUTE(A665, ""-"", ""::""),"",""), 1, 1)"),"41::96")</f>
        <v>41::96</v>
      </c>
      <c r="C665" s="8">
        <f>IFERROR(__xludf.DUMMYFUNCTION("INDEX(SPLIT(B665,""::""), 1, 1)"),41.0)</f>
        <v>41</v>
      </c>
      <c r="D665" s="8">
        <f>IFERROR(__xludf.DUMMYFUNCTION("INDEX(SPLIT(B665,""::""), 1, 2)"),96.0)</f>
        <v>96</v>
      </c>
      <c r="E665" s="9" t="str">
        <f>IFERROR(__xludf.DUMMYFUNCTION("INDEX(SPLIT(SUBSTITUTE(A665, ""-"", ""::""),"",""), 1, 2)"),"89::95")</f>
        <v>89::95</v>
      </c>
      <c r="F665" s="8">
        <f>IFERROR(__xludf.DUMMYFUNCTION("INDEX(SPLIT(E665,""::""), 1, 1)"),89.0)</f>
        <v>89</v>
      </c>
      <c r="G665" s="8">
        <f>IFERROR(__xludf.DUMMYFUNCTION("INDEX(SPLIT(E665,""::""), 1, 2)"),95.0)</f>
        <v>95</v>
      </c>
      <c r="H665" s="8" t="b">
        <f t="shared" si="1"/>
        <v>1</v>
      </c>
      <c r="I665" s="8" t="b">
        <f t="shared" si="2"/>
        <v>0</v>
      </c>
      <c r="J665" s="8" t="b">
        <f t="shared" si="3"/>
        <v>1</v>
      </c>
      <c r="L665" s="8" t="b">
        <f t="shared" si="4"/>
        <v>1</v>
      </c>
    </row>
    <row r="666">
      <c r="A666" s="6" t="s">
        <v>676</v>
      </c>
      <c r="B666" s="7" t="str">
        <f>IFERROR(__xludf.DUMMYFUNCTION("INDEX(SPLIT(SUBSTITUTE(A666, ""-"", ""::""),"",""), 1, 1)"),"66::94")</f>
        <v>66::94</v>
      </c>
      <c r="C666" s="8">
        <f>IFERROR(__xludf.DUMMYFUNCTION("INDEX(SPLIT(B666,""::""), 1, 1)"),66.0)</f>
        <v>66</v>
      </c>
      <c r="D666" s="8">
        <f>IFERROR(__xludf.DUMMYFUNCTION("INDEX(SPLIT(B666,""::""), 1, 2)"),94.0)</f>
        <v>94</v>
      </c>
      <c r="E666" s="9" t="str">
        <f>IFERROR(__xludf.DUMMYFUNCTION("INDEX(SPLIT(SUBSTITUTE(A666, ""-"", ""::""),"",""), 1, 2)"),"3::88")</f>
        <v>3::88</v>
      </c>
      <c r="F666" s="8">
        <f>IFERROR(__xludf.DUMMYFUNCTION("INDEX(SPLIT(E666,""::""), 1, 1)"),3.0)</f>
        <v>3</v>
      </c>
      <c r="G666" s="8">
        <f>IFERROR(__xludf.DUMMYFUNCTION("INDEX(SPLIT(E666,""::""), 1, 2)"),88.0)</f>
        <v>88</v>
      </c>
      <c r="H666" s="8" t="b">
        <f t="shared" si="1"/>
        <v>0</v>
      </c>
      <c r="I666" s="8" t="b">
        <f t="shared" si="2"/>
        <v>0</v>
      </c>
      <c r="J666" s="8" t="b">
        <f t="shared" si="3"/>
        <v>0</v>
      </c>
      <c r="L666" s="8" t="b">
        <f t="shared" si="4"/>
        <v>1</v>
      </c>
    </row>
    <row r="667">
      <c r="A667" s="6" t="s">
        <v>677</v>
      </c>
      <c r="B667" s="7" t="str">
        <f>IFERROR(__xludf.DUMMYFUNCTION("INDEX(SPLIT(SUBSTITUTE(A667, ""-"", ""::""),"",""), 1, 1)"),"71::72")</f>
        <v>71::72</v>
      </c>
      <c r="C667" s="8">
        <f>IFERROR(__xludf.DUMMYFUNCTION("INDEX(SPLIT(B667,""::""), 1, 1)"),71.0)</f>
        <v>71</v>
      </c>
      <c r="D667" s="8">
        <f>IFERROR(__xludf.DUMMYFUNCTION("INDEX(SPLIT(B667,""::""), 1, 2)"),72.0)</f>
        <v>72</v>
      </c>
      <c r="E667" s="9" t="str">
        <f>IFERROR(__xludf.DUMMYFUNCTION("INDEX(SPLIT(SUBSTITUTE(A667, ""-"", ""::""),"",""), 1, 2)"),"56::72")</f>
        <v>56::72</v>
      </c>
      <c r="F667" s="8">
        <f>IFERROR(__xludf.DUMMYFUNCTION("INDEX(SPLIT(E667,""::""), 1, 1)"),56.0)</f>
        <v>56</v>
      </c>
      <c r="G667" s="8">
        <f>IFERROR(__xludf.DUMMYFUNCTION("INDEX(SPLIT(E667,""::""), 1, 2)"),72.0)</f>
        <v>72</v>
      </c>
      <c r="H667" s="8" t="b">
        <f t="shared" si="1"/>
        <v>0</v>
      </c>
      <c r="I667" s="8" t="b">
        <f t="shared" si="2"/>
        <v>1</v>
      </c>
      <c r="J667" s="8" t="b">
        <f t="shared" si="3"/>
        <v>1</v>
      </c>
      <c r="L667" s="8" t="b">
        <f t="shared" si="4"/>
        <v>1</v>
      </c>
    </row>
    <row r="668">
      <c r="A668" s="6" t="s">
        <v>678</v>
      </c>
      <c r="B668" s="7" t="str">
        <f>IFERROR(__xludf.DUMMYFUNCTION("INDEX(SPLIT(SUBSTITUTE(A668, ""-"", ""::""),"",""), 1, 1)"),"74::88")</f>
        <v>74::88</v>
      </c>
      <c r="C668" s="8">
        <f>IFERROR(__xludf.DUMMYFUNCTION("INDEX(SPLIT(B668,""::""), 1, 1)"),74.0)</f>
        <v>74</v>
      </c>
      <c r="D668" s="8">
        <f>IFERROR(__xludf.DUMMYFUNCTION("INDEX(SPLIT(B668,""::""), 1, 2)"),88.0)</f>
        <v>88</v>
      </c>
      <c r="E668" s="9" t="str">
        <f>IFERROR(__xludf.DUMMYFUNCTION("INDEX(SPLIT(SUBSTITUTE(A668, ""-"", ""::""),"",""), 1, 2)"),"73::74")</f>
        <v>73::74</v>
      </c>
      <c r="F668" s="8">
        <f>IFERROR(__xludf.DUMMYFUNCTION("INDEX(SPLIT(E668,""::""), 1, 1)"),73.0)</f>
        <v>73</v>
      </c>
      <c r="G668" s="8">
        <f>IFERROR(__xludf.DUMMYFUNCTION("INDEX(SPLIT(E668,""::""), 1, 2)"),74.0)</f>
        <v>74</v>
      </c>
      <c r="H668" s="8" t="b">
        <f t="shared" si="1"/>
        <v>0</v>
      </c>
      <c r="I668" s="8" t="b">
        <f t="shared" si="2"/>
        <v>0</v>
      </c>
      <c r="J668" s="8" t="b">
        <f t="shared" si="3"/>
        <v>0</v>
      </c>
      <c r="L668" s="8" t="b">
        <f t="shared" si="4"/>
        <v>1</v>
      </c>
    </row>
    <row r="669">
      <c r="A669" s="6" t="s">
        <v>679</v>
      </c>
      <c r="B669" s="7" t="str">
        <f>IFERROR(__xludf.DUMMYFUNCTION("INDEX(SPLIT(SUBSTITUTE(A669, ""-"", ""::""),"",""), 1, 1)"),"57::73")</f>
        <v>57::73</v>
      </c>
      <c r="C669" s="8">
        <f>IFERROR(__xludf.DUMMYFUNCTION("INDEX(SPLIT(B669,""::""), 1, 1)"),57.0)</f>
        <v>57</v>
      </c>
      <c r="D669" s="8">
        <f>IFERROR(__xludf.DUMMYFUNCTION("INDEX(SPLIT(B669,""::""), 1, 2)"),73.0)</f>
        <v>73</v>
      </c>
      <c r="E669" s="9" t="str">
        <f>IFERROR(__xludf.DUMMYFUNCTION("INDEX(SPLIT(SUBSTITUTE(A669, ""-"", ""::""),"",""), 1, 2)"),"58::60")</f>
        <v>58::60</v>
      </c>
      <c r="F669" s="8">
        <f>IFERROR(__xludf.DUMMYFUNCTION("INDEX(SPLIT(E669,""::""), 1, 1)"),58.0)</f>
        <v>58</v>
      </c>
      <c r="G669" s="8">
        <f>IFERROR(__xludf.DUMMYFUNCTION("INDEX(SPLIT(E669,""::""), 1, 2)"),60.0)</f>
        <v>60</v>
      </c>
      <c r="H669" s="8" t="b">
        <f t="shared" si="1"/>
        <v>1</v>
      </c>
      <c r="I669" s="8" t="b">
        <f t="shared" si="2"/>
        <v>0</v>
      </c>
      <c r="J669" s="8" t="b">
        <f t="shared" si="3"/>
        <v>1</v>
      </c>
      <c r="L669" s="8" t="b">
        <f t="shared" si="4"/>
        <v>1</v>
      </c>
    </row>
    <row r="670">
      <c r="A670" s="6" t="s">
        <v>680</v>
      </c>
      <c r="B670" s="7" t="str">
        <f>IFERROR(__xludf.DUMMYFUNCTION("INDEX(SPLIT(SUBSTITUTE(A670, ""-"", ""::""),"",""), 1, 1)"),"31::73")</f>
        <v>31::73</v>
      </c>
      <c r="C670" s="8">
        <f>IFERROR(__xludf.DUMMYFUNCTION("INDEX(SPLIT(B670,""::""), 1, 1)"),31.0)</f>
        <v>31</v>
      </c>
      <c r="D670" s="8">
        <f>IFERROR(__xludf.DUMMYFUNCTION("INDEX(SPLIT(B670,""::""), 1, 2)"),73.0)</f>
        <v>73</v>
      </c>
      <c r="E670" s="9" t="str">
        <f>IFERROR(__xludf.DUMMYFUNCTION("INDEX(SPLIT(SUBSTITUTE(A670, ""-"", ""::""),"",""), 1, 2)"),"1::27")</f>
        <v>1::27</v>
      </c>
      <c r="F670" s="8">
        <f>IFERROR(__xludf.DUMMYFUNCTION("INDEX(SPLIT(E670,""::""), 1, 1)"),1.0)</f>
        <v>1</v>
      </c>
      <c r="G670" s="8">
        <f>IFERROR(__xludf.DUMMYFUNCTION("INDEX(SPLIT(E670,""::""), 1, 2)"),27.0)</f>
        <v>27</v>
      </c>
      <c r="H670" s="8" t="b">
        <f t="shared" si="1"/>
        <v>0</v>
      </c>
      <c r="I670" s="8" t="b">
        <f t="shared" si="2"/>
        <v>0</v>
      </c>
      <c r="J670" s="8" t="b">
        <f t="shared" si="3"/>
        <v>0</v>
      </c>
      <c r="L670" s="8" t="b">
        <f t="shared" si="4"/>
        <v>0</v>
      </c>
    </row>
    <row r="671">
      <c r="A671" s="6" t="s">
        <v>681</v>
      </c>
      <c r="B671" s="7" t="str">
        <f>IFERROR(__xludf.DUMMYFUNCTION("INDEX(SPLIT(SUBSTITUTE(A671, ""-"", ""::""),"",""), 1, 1)"),"14::25")</f>
        <v>14::25</v>
      </c>
      <c r="C671" s="8">
        <f>IFERROR(__xludf.DUMMYFUNCTION("INDEX(SPLIT(B671,""::""), 1, 1)"),14.0)</f>
        <v>14</v>
      </c>
      <c r="D671" s="8">
        <f>IFERROR(__xludf.DUMMYFUNCTION("INDEX(SPLIT(B671,""::""), 1, 2)"),25.0)</f>
        <v>25</v>
      </c>
      <c r="E671" s="9" t="str">
        <f>IFERROR(__xludf.DUMMYFUNCTION("INDEX(SPLIT(SUBSTITUTE(A671, ""-"", ""::""),"",""), 1, 2)"),"9::25")</f>
        <v>9::25</v>
      </c>
      <c r="F671" s="8">
        <f>IFERROR(__xludf.DUMMYFUNCTION("INDEX(SPLIT(E671,""::""), 1, 1)"),9.0)</f>
        <v>9</v>
      </c>
      <c r="G671" s="8">
        <f>IFERROR(__xludf.DUMMYFUNCTION("INDEX(SPLIT(E671,""::""), 1, 2)"),25.0)</f>
        <v>25</v>
      </c>
      <c r="H671" s="8" t="b">
        <f t="shared" si="1"/>
        <v>0</v>
      </c>
      <c r="I671" s="8" t="b">
        <f t="shared" si="2"/>
        <v>1</v>
      </c>
      <c r="J671" s="8" t="b">
        <f t="shared" si="3"/>
        <v>1</v>
      </c>
      <c r="L671" s="8" t="b">
        <f t="shared" si="4"/>
        <v>1</v>
      </c>
    </row>
    <row r="672">
      <c r="A672" s="6" t="s">
        <v>682</v>
      </c>
      <c r="B672" s="7" t="str">
        <f>IFERROR(__xludf.DUMMYFUNCTION("INDEX(SPLIT(SUBSTITUTE(A672, ""-"", ""::""),"",""), 1, 1)"),"8::9")</f>
        <v>8::9</v>
      </c>
      <c r="C672" s="8">
        <f>IFERROR(__xludf.DUMMYFUNCTION("INDEX(SPLIT(B672,""::""), 1, 1)"),8.0)</f>
        <v>8</v>
      </c>
      <c r="D672" s="8">
        <f>IFERROR(__xludf.DUMMYFUNCTION("INDEX(SPLIT(B672,""::""), 1, 2)"),9.0)</f>
        <v>9</v>
      </c>
      <c r="E672" s="9" t="str">
        <f>IFERROR(__xludf.DUMMYFUNCTION("INDEX(SPLIT(SUBSTITUTE(A672, ""-"", ""::""),"",""), 1, 2)"),"8::82")</f>
        <v>8::82</v>
      </c>
      <c r="F672" s="8">
        <f>IFERROR(__xludf.DUMMYFUNCTION("INDEX(SPLIT(E672,""::""), 1, 1)"),8.0)</f>
        <v>8</v>
      </c>
      <c r="G672" s="8">
        <f>IFERROR(__xludf.DUMMYFUNCTION("INDEX(SPLIT(E672,""::""), 1, 2)"),82.0)</f>
        <v>82</v>
      </c>
      <c r="H672" s="8" t="b">
        <f t="shared" si="1"/>
        <v>0</v>
      </c>
      <c r="I672" s="8" t="b">
        <f t="shared" si="2"/>
        <v>1</v>
      </c>
      <c r="J672" s="8" t="b">
        <f t="shared" si="3"/>
        <v>1</v>
      </c>
      <c r="L672" s="8" t="b">
        <f t="shared" si="4"/>
        <v>1</v>
      </c>
    </row>
    <row r="673">
      <c r="A673" s="6" t="s">
        <v>683</v>
      </c>
      <c r="B673" s="7" t="str">
        <f>IFERROR(__xludf.DUMMYFUNCTION("INDEX(SPLIT(SUBSTITUTE(A673, ""-"", ""::""),"",""), 1, 1)"),"3::96")</f>
        <v>3::96</v>
      </c>
      <c r="C673" s="8">
        <f>IFERROR(__xludf.DUMMYFUNCTION("INDEX(SPLIT(B673,""::""), 1, 1)"),3.0)</f>
        <v>3</v>
      </c>
      <c r="D673" s="8">
        <f>IFERROR(__xludf.DUMMYFUNCTION("INDEX(SPLIT(B673,""::""), 1, 2)"),96.0)</f>
        <v>96</v>
      </c>
      <c r="E673" s="9" t="str">
        <f>IFERROR(__xludf.DUMMYFUNCTION("INDEX(SPLIT(SUBSTITUTE(A673, ""-"", ""::""),"",""), 1, 2)"),"95::97")</f>
        <v>95::97</v>
      </c>
      <c r="F673" s="8">
        <f>IFERROR(__xludf.DUMMYFUNCTION("INDEX(SPLIT(E673,""::""), 1, 1)"),95.0)</f>
        <v>95</v>
      </c>
      <c r="G673" s="8">
        <f>IFERROR(__xludf.DUMMYFUNCTION("INDEX(SPLIT(E673,""::""), 1, 2)"),97.0)</f>
        <v>97</v>
      </c>
      <c r="H673" s="8" t="b">
        <f t="shared" si="1"/>
        <v>0</v>
      </c>
      <c r="I673" s="8" t="b">
        <f t="shared" si="2"/>
        <v>0</v>
      </c>
      <c r="J673" s="8" t="b">
        <f t="shared" si="3"/>
        <v>0</v>
      </c>
      <c r="L673" s="8" t="b">
        <f t="shared" si="4"/>
        <v>1</v>
      </c>
    </row>
    <row r="674">
      <c r="A674" s="6" t="s">
        <v>684</v>
      </c>
      <c r="B674" s="7" t="str">
        <f>IFERROR(__xludf.DUMMYFUNCTION("INDEX(SPLIT(SUBSTITUTE(A674, ""-"", ""::""),"",""), 1, 1)"),"75::77")</f>
        <v>75::77</v>
      </c>
      <c r="C674" s="8">
        <f>IFERROR(__xludf.DUMMYFUNCTION("INDEX(SPLIT(B674,""::""), 1, 1)"),75.0)</f>
        <v>75</v>
      </c>
      <c r="D674" s="8">
        <f>IFERROR(__xludf.DUMMYFUNCTION("INDEX(SPLIT(B674,""::""), 1, 2)"),77.0)</f>
        <v>77</v>
      </c>
      <c r="E674" s="9" t="str">
        <f>IFERROR(__xludf.DUMMYFUNCTION("INDEX(SPLIT(SUBSTITUTE(A674, ""-"", ""::""),"",""), 1, 2)"),"4::76")</f>
        <v>4::76</v>
      </c>
      <c r="F674" s="8">
        <f>IFERROR(__xludf.DUMMYFUNCTION("INDEX(SPLIT(E674,""::""), 1, 1)"),4.0)</f>
        <v>4</v>
      </c>
      <c r="G674" s="8">
        <f>IFERROR(__xludf.DUMMYFUNCTION("INDEX(SPLIT(E674,""::""), 1, 2)"),76.0)</f>
        <v>76</v>
      </c>
      <c r="H674" s="8" t="b">
        <f t="shared" si="1"/>
        <v>0</v>
      </c>
      <c r="I674" s="8" t="b">
        <f t="shared" si="2"/>
        <v>0</v>
      </c>
      <c r="J674" s="8" t="b">
        <f t="shared" si="3"/>
        <v>0</v>
      </c>
      <c r="L674" s="8" t="b">
        <f t="shared" si="4"/>
        <v>1</v>
      </c>
    </row>
    <row r="675">
      <c r="A675" s="6" t="s">
        <v>685</v>
      </c>
      <c r="B675" s="7" t="str">
        <f>IFERROR(__xludf.DUMMYFUNCTION("INDEX(SPLIT(SUBSTITUTE(A675, ""-"", ""::""),"",""), 1, 1)"),"16::89")</f>
        <v>16::89</v>
      </c>
      <c r="C675" s="8">
        <f>IFERROR(__xludf.DUMMYFUNCTION("INDEX(SPLIT(B675,""::""), 1, 1)"),16.0)</f>
        <v>16</v>
      </c>
      <c r="D675" s="8">
        <f>IFERROR(__xludf.DUMMYFUNCTION("INDEX(SPLIT(B675,""::""), 1, 2)"),89.0)</f>
        <v>89</v>
      </c>
      <c r="E675" s="9" t="str">
        <f>IFERROR(__xludf.DUMMYFUNCTION("INDEX(SPLIT(SUBSTITUTE(A675, ""-"", ""::""),"",""), 1, 2)"),"15::16")</f>
        <v>15::16</v>
      </c>
      <c r="F675" s="8">
        <f>IFERROR(__xludf.DUMMYFUNCTION("INDEX(SPLIT(E675,""::""), 1, 1)"),15.0)</f>
        <v>15</v>
      </c>
      <c r="G675" s="8">
        <f>IFERROR(__xludf.DUMMYFUNCTION("INDEX(SPLIT(E675,""::""), 1, 2)"),16.0)</f>
        <v>16</v>
      </c>
      <c r="H675" s="8" t="b">
        <f t="shared" si="1"/>
        <v>0</v>
      </c>
      <c r="I675" s="8" t="b">
        <f t="shared" si="2"/>
        <v>0</v>
      </c>
      <c r="J675" s="8" t="b">
        <f t="shared" si="3"/>
        <v>0</v>
      </c>
      <c r="L675" s="8" t="b">
        <f t="shared" si="4"/>
        <v>1</v>
      </c>
    </row>
    <row r="676">
      <c r="A676" s="6" t="s">
        <v>686</v>
      </c>
      <c r="B676" s="7" t="str">
        <f>IFERROR(__xludf.DUMMYFUNCTION("INDEX(SPLIT(SUBSTITUTE(A676, ""-"", ""::""),"",""), 1, 1)"),"3::62")</f>
        <v>3::62</v>
      </c>
      <c r="C676" s="8">
        <f>IFERROR(__xludf.DUMMYFUNCTION("INDEX(SPLIT(B676,""::""), 1, 1)"),3.0)</f>
        <v>3</v>
      </c>
      <c r="D676" s="8">
        <f>IFERROR(__xludf.DUMMYFUNCTION("INDEX(SPLIT(B676,""::""), 1, 2)"),62.0)</f>
        <v>62</v>
      </c>
      <c r="E676" s="9" t="str">
        <f>IFERROR(__xludf.DUMMYFUNCTION("INDEX(SPLIT(SUBSTITUTE(A676, ""-"", ""::""),"",""), 1, 2)"),"61::71")</f>
        <v>61::71</v>
      </c>
      <c r="F676" s="8">
        <f>IFERROR(__xludf.DUMMYFUNCTION("INDEX(SPLIT(E676,""::""), 1, 1)"),61.0)</f>
        <v>61</v>
      </c>
      <c r="G676" s="8">
        <f>IFERROR(__xludf.DUMMYFUNCTION("INDEX(SPLIT(E676,""::""), 1, 2)"),71.0)</f>
        <v>71</v>
      </c>
      <c r="H676" s="8" t="b">
        <f t="shared" si="1"/>
        <v>0</v>
      </c>
      <c r="I676" s="8" t="b">
        <f t="shared" si="2"/>
        <v>0</v>
      </c>
      <c r="J676" s="8" t="b">
        <f t="shared" si="3"/>
        <v>0</v>
      </c>
      <c r="L676" s="8" t="b">
        <f t="shared" si="4"/>
        <v>1</v>
      </c>
    </row>
    <row r="677">
      <c r="A677" s="6" t="s">
        <v>687</v>
      </c>
      <c r="B677" s="7" t="str">
        <f>IFERROR(__xludf.DUMMYFUNCTION("INDEX(SPLIT(SUBSTITUTE(A677, ""-"", ""::""),"",""), 1, 1)"),"20::28")</f>
        <v>20::28</v>
      </c>
      <c r="C677" s="8">
        <f>IFERROR(__xludf.DUMMYFUNCTION("INDEX(SPLIT(B677,""::""), 1, 1)"),20.0)</f>
        <v>20</v>
      </c>
      <c r="D677" s="8">
        <f>IFERROR(__xludf.DUMMYFUNCTION("INDEX(SPLIT(B677,""::""), 1, 2)"),28.0)</f>
        <v>28</v>
      </c>
      <c r="E677" s="9" t="str">
        <f>IFERROR(__xludf.DUMMYFUNCTION("INDEX(SPLIT(SUBSTITUTE(A677, ""-"", ""::""),"",""), 1, 2)"),"19::48")</f>
        <v>19::48</v>
      </c>
      <c r="F677" s="8">
        <f>IFERROR(__xludf.DUMMYFUNCTION("INDEX(SPLIT(E677,""::""), 1, 1)"),19.0)</f>
        <v>19</v>
      </c>
      <c r="G677" s="8">
        <f>IFERROR(__xludf.DUMMYFUNCTION("INDEX(SPLIT(E677,""::""), 1, 2)"),48.0)</f>
        <v>48</v>
      </c>
      <c r="H677" s="8" t="b">
        <f t="shared" si="1"/>
        <v>0</v>
      </c>
      <c r="I677" s="8" t="b">
        <f t="shared" si="2"/>
        <v>1</v>
      </c>
      <c r="J677" s="8" t="b">
        <f t="shared" si="3"/>
        <v>1</v>
      </c>
      <c r="L677" s="8" t="b">
        <f t="shared" si="4"/>
        <v>1</v>
      </c>
    </row>
    <row r="678">
      <c r="A678" s="6" t="s">
        <v>688</v>
      </c>
      <c r="B678" s="7" t="str">
        <f>IFERROR(__xludf.DUMMYFUNCTION("INDEX(SPLIT(SUBSTITUTE(A678, ""-"", ""::""),"",""), 1, 1)"),"31::31")</f>
        <v>31::31</v>
      </c>
      <c r="C678" s="8">
        <f>IFERROR(__xludf.DUMMYFUNCTION("INDEX(SPLIT(B678,""::""), 1, 1)"),31.0)</f>
        <v>31</v>
      </c>
      <c r="D678" s="8">
        <f>IFERROR(__xludf.DUMMYFUNCTION("INDEX(SPLIT(B678,""::""), 1, 2)"),31.0)</f>
        <v>31</v>
      </c>
      <c r="E678" s="9" t="str">
        <f>IFERROR(__xludf.DUMMYFUNCTION("INDEX(SPLIT(SUBSTITUTE(A678, ""-"", ""::""),"",""), 1, 2)"),"32::69")</f>
        <v>32::69</v>
      </c>
      <c r="F678" s="8">
        <f>IFERROR(__xludf.DUMMYFUNCTION("INDEX(SPLIT(E678,""::""), 1, 1)"),32.0)</f>
        <v>32</v>
      </c>
      <c r="G678" s="8">
        <f>IFERROR(__xludf.DUMMYFUNCTION("INDEX(SPLIT(E678,""::""), 1, 2)"),69.0)</f>
        <v>69</v>
      </c>
      <c r="H678" s="8" t="b">
        <f t="shared" si="1"/>
        <v>0</v>
      </c>
      <c r="I678" s="8" t="b">
        <f t="shared" si="2"/>
        <v>0</v>
      </c>
      <c r="J678" s="8" t="b">
        <f t="shared" si="3"/>
        <v>0</v>
      </c>
      <c r="L678" s="8" t="b">
        <f t="shared" si="4"/>
        <v>0</v>
      </c>
    </row>
    <row r="679">
      <c r="A679" s="6" t="s">
        <v>689</v>
      </c>
      <c r="B679" s="7" t="str">
        <f>IFERROR(__xludf.DUMMYFUNCTION("INDEX(SPLIT(SUBSTITUTE(A679, ""-"", ""::""),"",""), 1, 1)"),"5::61")</f>
        <v>5::61</v>
      </c>
      <c r="C679" s="8">
        <f>IFERROR(__xludf.DUMMYFUNCTION("INDEX(SPLIT(B679,""::""), 1, 1)"),5.0)</f>
        <v>5</v>
      </c>
      <c r="D679" s="8">
        <f>IFERROR(__xludf.DUMMYFUNCTION("INDEX(SPLIT(B679,""::""), 1, 2)"),61.0)</f>
        <v>61</v>
      </c>
      <c r="E679" s="9" t="str">
        <f>IFERROR(__xludf.DUMMYFUNCTION("INDEX(SPLIT(SUBSTITUTE(A679, ""-"", ""::""),"",""), 1, 2)"),"6::60")</f>
        <v>6::60</v>
      </c>
      <c r="F679" s="8">
        <f>IFERROR(__xludf.DUMMYFUNCTION("INDEX(SPLIT(E679,""::""), 1, 1)"),6.0)</f>
        <v>6</v>
      </c>
      <c r="G679" s="8">
        <f>IFERROR(__xludf.DUMMYFUNCTION("INDEX(SPLIT(E679,""::""), 1, 2)"),60.0)</f>
        <v>60</v>
      </c>
      <c r="H679" s="8" t="b">
        <f t="shared" si="1"/>
        <v>1</v>
      </c>
      <c r="I679" s="8" t="b">
        <f t="shared" si="2"/>
        <v>0</v>
      </c>
      <c r="J679" s="8" t="b">
        <f t="shared" si="3"/>
        <v>1</v>
      </c>
      <c r="L679" s="8" t="b">
        <f t="shared" si="4"/>
        <v>1</v>
      </c>
    </row>
    <row r="680">
      <c r="A680" s="6" t="s">
        <v>690</v>
      </c>
      <c r="B680" s="7" t="str">
        <f>IFERROR(__xludf.DUMMYFUNCTION("INDEX(SPLIT(SUBSTITUTE(A680, ""-"", ""::""),"",""), 1, 1)"),"67::76")</f>
        <v>67::76</v>
      </c>
      <c r="C680" s="8">
        <f>IFERROR(__xludf.DUMMYFUNCTION("INDEX(SPLIT(B680,""::""), 1, 1)"),67.0)</f>
        <v>67</v>
      </c>
      <c r="D680" s="8">
        <f>IFERROR(__xludf.DUMMYFUNCTION("INDEX(SPLIT(B680,""::""), 1, 2)"),76.0)</f>
        <v>76</v>
      </c>
      <c r="E680" s="9" t="str">
        <f>IFERROR(__xludf.DUMMYFUNCTION("INDEX(SPLIT(SUBSTITUTE(A680, ""-"", ""::""),"",""), 1, 2)"),"76::76")</f>
        <v>76::76</v>
      </c>
      <c r="F680" s="8">
        <f>IFERROR(__xludf.DUMMYFUNCTION("INDEX(SPLIT(E680,""::""), 1, 1)"),76.0)</f>
        <v>76</v>
      </c>
      <c r="G680" s="8">
        <f>IFERROR(__xludf.DUMMYFUNCTION("INDEX(SPLIT(E680,""::""), 1, 2)"),76.0)</f>
        <v>76</v>
      </c>
      <c r="H680" s="8" t="b">
        <f t="shared" si="1"/>
        <v>1</v>
      </c>
      <c r="I680" s="8" t="b">
        <f t="shared" si="2"/>
        <v>0</v>
      </c>
      <c r="J680" s="8" t="b">
        <f t="shared" si="3"/>
        <v>1</v>
      </c>
      <c r="L680" s="8" t="b">
        <f t="shared" si="4"/>
        <v>1</v>
      </c>
    </row>
    <row r="681">
      <c r="A681" s="6" t="s">
        <v>691</v>
      </c>
      <c r="B681" s="7" t="str">
        <f>IFERROR(__xludf.DUMMYFUNCTION("INDEX(SPLIT(SUBSTITUTE(A681, ""-"", ""::""),"",""), 1, 1)"),"82::93")</f>
        <v>82::93</v>
      </c>
      <c r="C681" s="8">
        <f>IFERROR(__xludf.DUMMYFUNCTION("INDEX(SPLIT(B681,""::""), 1, 1)"),82.0)</f>
        <v>82</v>
      </c>
      <c r="D681" s="8">
        <f>IFERROR(__xludf.DUMMYFUNCTION("INDEX(SPLIT(B681,""::""), 1, 2)"),93.0)</f>
        <v>93</v>
      </c>
      <c r="E681" s="9" t="str">
        <f>IFERROR(__xludf.DUMMYFUNCTION("INDEX(SPLIT(SUBSTITUTE(A681, ""-"", ""::""),"",""), 1, 2)"),"70::89")</f>
        <v>70::89</v>
      </c>
      <c r="F681" s="8">
        <f>IFERROR(__xludf.DUMMYFUNCTION("INDEX(SPLIT(E681,""::""), 1, 1)"),70.0)</f>
        <v>70</v>
      </c>
      <c r="G681" s="8">
        <f>IFERROR(__xludf.DUMMYFUNCTION("INDEX(SPLIT(E681,""::""), 1, 2)"),89.0)</f>
        <v>89</v>
      </c>
      <c r="H681" s="8" t="b">
        <f t="shared" si="1"/>
        <v>0</v>
      </c>
      <c r="I681" s="8" t="b">
        <f t="shared" si="2"/>
        <v>0</v>
      </c>
      <c r="J681" s="8" t="b">
        <f t="shared" si="3"/>
        <v>0</v>
      </c>
      <c r="L681" s="8" t="b">
        <f t="shared" si="4"/>
        <v>1</v>
      </c>
    </row>
    <row r="682">
      <c r="A682" s="6" t="s">
        <v>692</v>
      </c>
      <c r="B682" s="7" t="str">
        <f>IFERROR(__xludf.DUMMYFUNCTION("INDEX(SPLIT(SUBSTITUTE(A682, ""-"", ""::""),"",""), 1, 1)"),"49::96")</f>
        <v>49::96</v>
      </c>
      <c r="C682" s="8">
        <f>IFERROR(__xludf.DUMMYFUNCTION("INDEX(SPLIT(B682,""::""), 1, 1)"),49.0)</f>
        <v>49</v>
      </c>
      <c r="D682" s="8">
        <f>IFERROR(__xludf.DUMMYFUNCTION("INDEX(SPLIT(B682,""::""), 1, 2)"),96.0)</f>
        <v>96</v>
      </c>
      <c r="E682" s="9" t="str">
        <f>IFERROR(__xludf.DUMMYFUNCTION("INDEX(SPLIT(SUBSTITUTE(A682, ""-"", ""::""),"",""), 1, 2)"),"29::77")</f>
        <v>29::77</v>
      </c>
      <c r="F682" s="8">
        <f>IFERROR(__xludf.DUMMYFUNCTION("INDEX(SPLIT(E682,""::""), 1, 1)"),29.0)</f>
        <v>29</v>
      </c>
      <c r="G682" s="8">
        <f>IFERROR(__xludf.DUMMYFUNCTION("INDEX(SPLIT(E682,""::""), 1, 2)"),77.0)</f>
        <v>77</v>
      </c>
      <c r="H682" s="8" t="b">
        <f t="shared" si="1"/>
        <v>0</v>
      </c>
      <c r="I682" s="8" t="b">
        <f t="shared" si="2"/>
        <v>0</v>
      </c>
      <c r="J682" s="8" t="b">
        <f t="shared" si="3"/>
        <v>0</v>
      </c>
      <c r="L682" s="8" t="b">
        <f t="shared" si="4"/>
        <v>1</v>
      </c>
    </row>
    <row r="683">
      <c r="A683" s="6" t="s">
        <v>693</v>
      </c>
      <c r="B683" s="7" t="str">
        <f>IFERROR(__xludf.DUMMYFUNCTION("INDEX(SPLIT(SUBSTITUTE(A683, ""-"", ""::""),"",""), 1, 1)"),"3::14")</f>
        <v>3::14</v>
      </c>
      <c r="C683" s="8">
        <f>IFERROR(__xludf.DUMMYFUNCTION("INDEX(SPLIT(B683,""::""), 1, 1)"),3.0)</f>
        <v>3</v>
      </c>
      <c r="D683" s="8">
        <f>IFERROR(__xludf.DUMMYFUNCTION("INDEX(SPLIT(B683,""::""), 1, 2)"),14.0)</f>
        <v>14</v>
      </c>
      <c r="E683" s="9" t="str">
        <f>IFERROR(__xludf.DUMMYFUNCTION("INDEX(SPLIT(SUBSTITUTE(A683, ""-"", ""::""),"",""), 1, 2)"),"7::15")</f>
        <v>7::15</v>
      </c>
      <c r="F683" s="8">
        <f>IFERROR(__xludf.DUMMYFUNCTION("INDEX(SPLIT(E683,""::""), 1, 1)"),7.0)</f>
        <v>7</v>
      </c>
      <c r="G683" s="8">
        <f>IFERROR(__xludf.DUMMYFUNCTION("INDEX(SPLIT(E683,""::""), 1, 2)"),15.0)</f>
        <v>15</v>
      </c>
      <c r="H683" s="8" t="b">
        <f t="shared" si="1"/>
        <v>0</v>
      </c>
      <c r="I683" s="8" t="b">
        <f t="shared" si="2"/>
        <v>0</v>
      </c>
      <c r="J683" s="8" t="b">
        <f t="shared" si="3"/>
        <v>0</v>
      </c>
      <c r="L683" s="8" t="b">
        <f t="shared" si="4"/>
        <v>1</v>
      </c>
    </row>
    <row r="684">
      <c r="A684" s="6" t="s">
        <v>694</v>
      </c>
      <c r="B684" s="7" t="str">
        <f>IFERROR(__xludf.DUMMYFUNCTION("INDEX(SPLIT(SUBSTITUTE(A684, ""-"", ""::""),"",""), 1, 1)"),"9::24")</f>
        <v>9::24</v>
      </c>
      <c r="C684" s="8">
        <f>IFERROR(__xludf.DUMMYFUNCTION("INDEX(SPLIT(B684,""::""), 1, 1)"),9.0)</f>
        <v>9</v>
      </c>
      <c r="D684" s="8">
        <f>IFERROR(__xludf.DUMMYFUNCTION("INDEX(SPLIT(B684,""::""), 1, 2)"),24.0)</f>
        <v>24</v>
      </c>
      <c r="E684" s="9" t="str">
        <f>IFERROR(__xludf.DUMMYFUNCTION("INDEX(SPLIT(SUBSTITUTE(A684, ""-"", ""::""),"",""), 1, 2)"),"24::44")</f>
        <v>24::44</v>
      </c>
      <c r="F684" s="8">
        <f>IFERROR(__xludf.DUMMYFUNCTION("INDEX(SPLIT(E684,""::""), 1, 1)"),24.0)</f>
        <v>24</v>
      </c>
      <c r="G684" s="8">
        <f>IFERROR(__xludf.DUMMYFUNCTION("INDEX(SPLIT(E684,""::""), 1, 2)"),44.0)</f>
        <v>44</v>
      </c>
      <c r="H684" s="8" t="b">
        <f t="shared" si="1"/>
        <v>0</v>
      </c>
      <c r="I684" s="8" t="b">
        <f t="shared" si="2"/>
        <v>0</v>
      </c>
      <c r="J684" s="8" t="b">
        <f t="shared" si="3"/>
        <v>0</v>
      </c>
      <c r="L684" s="8" t="b">
        <f t="shared" si="4"/>
        <v>1</v>
      </c>
    </row>
    <row r="685">
      <c r="A685" s="6" t="s">
        <v>695</v>
      </c>
      <c r="B685" s="7" t="str">
        <f>IFERROR(__xludf.DUMMYFUNCTION("INDEX(SPLIT(SUBSTITUTE(A685, ""-"", ""::""),"",""), 1, 1)"),"10::82")</f>
        <v>10::82</v>
      </c>
      <c r="C685" s="8">
        <f>IFERROR(__xludf.DUMMYFUNCTION("INDEX(SPLIT(B685,""::""), 1, 1)"),10.0)</f>
        <v>10</v>
      </c>
      <c r="D685" s="8">
        <f>IFERROR(__xludf.DUMMYFUNCTION("INDEX(SPLIT(B685,""::""), 1, 2)"),82.0)</f>
        <v>82</v>
      </c>
      <c r="E685" s="9" t="str">
        <f>IFERROR(__xludf.DUMMYFUNCTION("INDEX(SPLIT(SUBSTITUTE(A685, ""-"", ""::""),"",""), 1, 2)"),"9::59")</f>
        <v>9::59</v>
      </c>
      <c r="F685" s="8">
        <f>IFERROR(__xludf.DUMMYFUNCTION("INDEX(SPLIT(E685,""::""), 1, 1)"),9.0)</f>
        <v>9</v>
      </c>
      <c r="G685" s="8">
        <f>IFERROR(__xludf.DUMMYFUNCTION("INDEX(SPLIT(E685,""::""), 1, 2)"),59.0)</f>
        <v>59</v>
      </c>
      <c r="H685" s="8" t="b">
        <f t="shared" si="1"/>
        <v>0</v>
      </c>
      <c r="I685" s="8" t="b">
        <f t="shared" si="2"/>
        <v>0</v>
      </c>
      <c r="J685" s="8" t="b">
        <f t="shared" si="3"/>
        <v>0</v>
      </c>
      <c r="L685" s="8" t="b">
        <f t="shared" si="4"/>
        <v>1</v>
      </c>
    </row>
    <row r="686">
      <c r="A686" s="6" t="s">
        <v>696</v>
      </c>
      <c r="B686" s="7" t="str">
        <f>IFERROR(__xludf.DUMMYFUNCTION("INDEX(SPLIT(SUBSTITUTE(A686, ""-"", ""::""),"",""), 1, 1)"),"91::92")</f>
        <v>91::92</v>
      </c>
      <c r="C686" s="8">
        <f>IFERROR(__xludf.DUMMYFUNCTION("INDEX(SPLIT(B686,""::""), 1, 1)"),91.0)</f>
        <v>91</v>
      </c>
      <c r="D686" s="8">
        <f>IFERROR(__xludf.DUMMYFUNCTION("INDEX(SPLIT(B686,""::""), 1, 2)"),92.0)</f>
        <v>92</v>
      </c>
      <c r="E686" s="9" t="str">
        <f>IFERROR(__xludf.DUMMYFUNCTION("INDEX(SPLIT(SUBSTITUTE(A686, ""-"", ""::""),"",""), 1, 2)"),"82::92")</f>
        <v>82::92</v>
      </c>
      <c r="F686" s="8">
        <f>IFERROR(__xludf.DUMMYFUNCTION("INDEX(SPLIT(E686,""::""), 1, 1)"),82.0)</f>
        <v>82</v>
      </c>
      <c r="G686" s="8">
        <f>IFERROR(__xludf.DUMMYFUNCTION("INDEX(SPLIT(E686,""::""), 1, 2)"),92.0)</f>
        <v>92</v>
      </c>
      <c r="H686" s="8" t="b">
        <f t="shared" si="1"/>
        <v>0</v>
      </c>
      <c r="I686" s="8" t="b">
        <f t="shared" si="2"/>
        <v>1</v>
      </c>
      <c r="J686" s="8" t="b">
        <f t="shared" si="3"/>
        <v>1</v>
      </c>
      <c r="L686" s="8" t="b">
        <f t="shared" si="4"/>
        <v>1</v>
      </c>
    </row>
    <row r="687">
      <c r="A687" s="6" t="s">
        <v>697</v>
      </c>
      <c r="B687" s="7" t="str">
        <f>IFERROR(__xludf.DUMMYFUNCTION("INDEX(SPLIT(SUBSTITUTE(A687, ""-"", ""::""),"",""), 1, 1)"),"4::61")</f>
        <v>4::61</v>
      </c>
      <c r="C687" s="8">
        <f>IFERROR(__xludf.DUMMYFUNCTION("INDEX(SPLIT(B687,""::""), 1, 1)"),4.0)</f>
        <v>4</v>
      </c>
      <c r="D687" s="8">
        <f>IFERROR(__xludf.DUMMYFUNCTION("INDEX(SPLIT(B687,""::""), 1, 2)"),61.0)</f>
        <v>61</v>
      </c>
      <c r="E687" s="9" t="str">
        <f>IFERROR(__xludf.DUMMYFUNCTION("INDEX(SPLIT(SUBSTITUTE(A687, ""-"", ""::""),"",""), 1, 2)"),"3::73")</f>
        <v>3::73</v>
      </c>
      <c r="F687" s="8">
        <f>IFERROR(__xludf.DUMMYFUNCTION("INDEX(SPLIT(E687,""::""), 1, 1)"),3.0)</f>
        <v>3</v>
      </c>
      <c r="G687" s="8">
        <f>IFERROR(__xludf.DUMMYFUNCTION("INDEX(SPLIT(E687,""::""), 1, 2)"),73.0)</f>
        <v>73</v>
      </c>
      <c r="H687" s="8" t="b">
        <f t="shared" si="1"/>
        <v>0</v>
      </c>
      <c r="I687" s="8" t="b">
        <f t="shared" si="2"/>
        <v>1</v>
      </c>
      <c r="J687" s="8" t="b">
        <f t="shared" si="3"/>
        <v>1</v>
      </c>
      <c r="L687" s="8" t="b">
        <f t="shared" si="4"/>
        <v>1</v>
      </c>
    </row>
    <row r="688">
      <c r="A688" s="6" t="s">
        <v>698</v>
      </c>
      <c r="B688" s="7" t="str">
        <f>IFERROR(__xludf.DUMMYFUNCTION("INDEX(SPLIT(SUBSTITUTE(A688, ""-"", ""::""),"",""), 1, 1)"),"42::43")</f>
        <v>42::43</v>
      </c>
      <c r="C688" s="8">
        <f>IFERROR(__xludf.DUMMYFUNCTION("INDEX(SPLIT(B688,""::""), 1, 1)"),42.0)</f>
        <v>42</v>
      </c>
      <c r="D688" s="8">
        <f>IFERROR(__xludf.DUMMYFUNCTION("INDEX(SPLIT(B688,""::""), 1, 2)"),43.0)</f>
        <v>43</v>
      </c>
      <c r="E688" s="9" t="str">
        <f>IFERROR(__xludf.DUMMYFUNCTION("INDEX(SPLIT(SUBSTITUTE(A688, ""-"", ""::""),"",""), 1, 2)"),"43::67")</f>
        <v>43::67</v>
      </c>
      <c r="F688" s="8">
        <f>IFERROR(__xludf.DUMMYFUNCTION("INDEX(SPLIT(E688,""::""), 1, 1)"),43.0)</f>
        <v>43</v>
      </c>
      <c r="G688" s="8">
        <f>IFERROR(__xludf.DUMMYFUNCTION("INDEX(SPLIT(E688,""::""), 1, 2)"),67.0)</f>
        <v>67</v>
      </c>
      <c r="H688" s="8" t="b">
        <f t="shared" si="1"/>
        <v>0</v>
      </c>
      <c r="I688" s="8" t="b">
        <f t="shared" si="2"/>
        <v>0</v>
      </c>
      <c r="J688" s="8" t="b">
        <f t="shared" si="3"/>
        <v>0</v>
      </c>
      <c r="L688" s="8" t="b">
        <f t="shared" si="4"/>
        <v>1</v>
      </c>
    </row>
    <row r="689">
      <c r="A689" s="6" t="s">
        <v>699</v>
      </c>
      <c r="B689" s="7" t="str">
        <f>IFERROR(__xludf.DUMMYFUNCTION("INDEX(SPLIT(SUBSTITUTE(A689, ""-"", ""::""),"",""), 1, 1)"),"63::78")</f>
        <v>63::78</v>
      </c>
      <c r="C689" s="8">
        <f>IFERROR(__xludf.DUMMYFUNCTION("INDEX(SPLIT(B689,""::""), 1, 1)"),63.0)</f>
        <v>63</v>
      </c>
      <c r="D689" s="8">
        <f>IFERROR(__xludf.DUMMYFUNCTION("INDEX(SPLIT(B689,""::""), 1, 2)"),78.0)</f>
        <v>78</v>
      </c>
      <c r="E689" s="9" t="str">
        <f>IFERROR(__xludf.DUMMYFUNCTION("INDEX(SPLIT(SUBSTITUTE(A689, ""-"", ""::""),"",""), 1, 2)"),"64::64")</f>
        <v>64::64</v>
      </c>
      <c r="F689" s="8">
        <f>IFERROR(__xludf.DUMMYFUNCTION("INDEX(SPLIT(E689,""::""), 1, 1)"),64.0)</f>
        <v>64</v>
      </c>
      <c r="G689" s="8">
        <f>IFERROR(__xludf.DUMMYFUNCTION("INDEX(SPLIT(E689,""::""), 1, 2)"),64.0)</f>
        <v>64</v>
      </c>
      <c r="H689" s="8" t="b">
        <f t="shared" si="1"/>
        <v>1</v>
      </c>
      <c r="I689" s="8" t="b">
        <f t="shared" si="2"/>
        <v>0</v>
      </c>
      <c r="J689" s="8" t="b">
        <f t="shared" si="3"/>
        <v>1</v>
      </c>
      <c r="L689" s="8" t="b">
        <f t="shared" si="4"/>
        <v>1</v>
      </c>
    </row>
    <row r="690">
      <c r="A690" s="6" t="s">
        <v>700</v>
      </c>
      <c r="B690" s="7" t="str">
        <f>IFERROR(__xludf.DUMMYFUNCTION("INDEX(SPLIT(SUBSTITUTE(A690, ""-"", ""::""),"",""), 1, 1)"),"8::8")</f>
        <v>8::8</v>
      </c>
      <c r="C690" s="8">
        <f>IFERROR(__xludf.DUMMYFUNCTION("INDEX(SPLIT(B690,""::""), 1, 1)"),8.0)</f>
        <v>8</v>
      </c>
      <c r="D690" s="8">
        <f>IFERROR(__xludf.DUMMYFUNCTION("INDEX(SPLIT(B690,""::""), 1, 2)"),8.0)</f>
        <v>8</v>
      </c>
      <c r="E690" s="9" t="str">
        <f>IFERROR(__xludf.DUMMYFUNCTION("INDEX(SPLIT(SUBSTITUTE(A690, ""-"", ""::""),"",""), 1, 2)"),"9::94")</f>
        <v>9::94</v>
      </c>
      <c r="F690" s="8">
        <f>IFERROR(__xludf.DUMMYFUNCTION("INDEX(SPLIT(E690,""::""), 1, 1)"),9.0)</f>
        <v>9</v>
      </c>
      <c r="G690" s="8">
        <f>IFERROR(__xludf.DUMMYFUNCTION("INDEX(SPLIT(E690,""::""), 1, 2)"),94.0)</f>
        <v>94</v>
      </c>
      <c r="H690" s="8" t="b">
        <f t="shared" si="1"/>
        <v>0</v>
      </c>
      <c r="I690" s="8" t="b">
        <f t="shared" si="2"/>
        <v>0</v>
      </c>
      <c r="J690" s="8" t="b">
        <f t="shared" si="3"/>
        <v>0</v>
      </c>
      <c r="L690" s="8" t="b">
        <f t="shared" si="4"/>
        <v>0</v>
      </c>
    </row>
    <row r="691">
      <c r="A691" s="6" t="s">
        <v>701</v>
      </c>
      <c r="B691" s="7" t="str">
        <f>IFERROR(__xludf.DUMMYFUNCTION("INDEX(SPLIT(SUBSTITUTE(A691, ""-"", ""::""),"",""), 1, 1)"),"54::55")</f>
        <v>54::55</v>
      </c>
      <c r="C691" s="8">
        <f>IFERROR(__xludf.DUMMYFUNCTION("INDEX(SPLIT(B691,""::""), 1, 1)"),54.0)</f>
        <v>54</v>
      </c>
      <c r="D691" s="8">
        <f>IFERROR(__xludf.DUMMYFUNCTION("INDEX(SPLIT(B691,""::""), 1, 2)"),55.0)</f>
        <v>55</v>
      </c>
      <c r="E691" s="9" t="str">
        <f>IFERROR(__xludf.DUMMYFUNCTION("INDEX(SPLIT(SUBSTITUTE(A691, ""-"", ""::""),"",""), 1, 2)"),"54::64")</f>
        <v>54::64</v>
      </c>
      <c r="F691" s="8">
        <f>IFERROR(__xludf.DUMMYFUNCTION("INDEX(SPLIT(E691,""::""), 1, 1)"),54.0)</f>
        <v>54</v>
      </c>
      <c r="G691" s="8">
        <f>IFERROR(__xludf.DUMMYFUNCTION("INDEX(SPLIT(E691,""::""), 1, 2)"),64.0)</f>
        <v>64</v>
      </c>
      <c r="H691" s="8" t="b">
        <f t="shared" si="1"/>
        <v>0</v>
      </c>
      <c r="I691" s="8" t="b">
        <f t="shared" si="2"/>
        <v>1</v>
      </c>
      <c r="J691" s="8" t="b">
        <f t="shared" si="3"/>
        <v>1</v>
      </c>
      <c r="L691" s="8" t="b">
        <f t="shared" si="4"/>
        <v>1</v>
      </c>
    </row>
    <row r="692">
      <c r="A692" s="6" t="s">
        <v>702</v>
      </c>
      <c r="B692" s="7" t="str">
        <f>IFERROR(__xludf.DUMMYFUNCTION("INDEX(SPLIT(SUBSTITUTE(A692, ""-"", ""::""),"",""), 1, 1)"),"12::35")</f>
        <v>12::35</v>
      </c>
      <c r="C692" s="8">
        <f>IFERROR(__xludf.DUMMYFUNCTION("INDEX(SPLIT(B692,""::""), 1, 1)"),12.0)</f>
        <v>12</v>
      </c>
      <c r="D692" s="8">
        <f>IFERROR(__xludf.DUMMYFUNCTION("INDEX(SPLIT(B692,""::""), 1, 2)"),35.0)</f>
        <v>35</v>
      </c>
      <c r="E692" s="9" t="str">
        <f>IFERROR(__xludf.DUMMYFUNCTION("INDEX(SPLIT(SUBSTITUTE(A692, ""-"", ""::""),"",""), 1, 2)"),"18::96")</f>
        <v>18::96</v>
      </c>
      <c r="F692" s="8">
        <f>IFERROR(__xludf.DUMMYFUNCTION("INDEX(SPLIT(E692,""::""), 1, 1)"),18.0)</f>
        <v>18</v>
      </c>
      <c r="G692" s="8">
        <f>IFERROR(__xludf.DUMMYFUNCTION("INDEX(SPLIT(E692,""::""), 1, 2)"),96.0)</f>
        <v>96</v>
      </c>
      <c r="H692" s="8" t="b">
        <f t="shared" si="1"/>
        <v>0</v>
      </c>
      <c r="I692" s="8" t="b">
        <f t="shared" si="2"/>
        <v>0</v>
      </c>
      <c r="J692" s="8" t="b">
        <f t="shared" si="3"/>
        <v>0</v>
      </c>
      <c r="L692" s="8" t="b">
        <f t="shared" si="4"/>
        <v>1</v>
      </c>
    </row>
    <row r="693">
      <c r="A693" s="6" t="s">
        <v>703</v>
      </c>
      <c r="B693" s="7" t="str">
        <f>IFERROR(__xludf.DUMMYFUNCTION("INDEX(SPLIT(SUBSTITUTE(A693, ""-"", ""::""),"",""), 1, 1)"),"12::55")</f>
        <v>12::55</v>
      </c>
      <c r="C693" s="8">
        <f>IFERROR(__xludf.DUMMYFUNCTION("INDEX(SPLIT(B693,""::""), 1, 1)"),12.0)</f>
        <v>12</v>
      </c>
      <c r="D693" s="8">
        <f>IFERROR(__xludf.DUMMYFUNCTION("INDEX(SPLIT(B693,""::""), 1, 2)"),55.0)</f>
        <v>55</v>
      </c>
      <c r="E693" s="9" t="str">
        <f>IFERROR(__xludf.DUMMYFUNCTION("INDEX(SPLIT(SUBSTITUTE(A693, ""-"", ""::""),"",""), 1, 2)"),"53::53")</f>
        <v>53::53</v>
      </c>
      <c r="F693" s="8">
        <f>IFERROR(__xludf.DUMMYFUNCTION("INDEX(SPLIT(E693,""::""), 1, 1)"),53.0)</f>
        <v>53</v>
      </c>
      <c r="G693" s="8">
        <f>IFERROR(__xludf.DUMMYFUNCTION("INDEX(SPLIT(E693,""::""), 1, 2)"),53.0)</f>
        <v>53</v>
      </c>
      <c r="H693" s="8" t="b">
        <f t="shared" si="1"/>
        <v>1</v>
      </c>
      <c r="I693" s="8" t="b">
        <f t="shared" si="2"/>
        <v>0</v>
      </c>
      <c r="J693" s="8" t="b">
        <f t="shared" si="3"/>
        <v>1</v>
      </c>
      <c r="L693" s="8" t="b">
        <f t="shared" si="4"/>
        <v>1</v>
      </c>
    </row>
    <row r="694">
      <c r="A694" s="6" t="s">
        <v>704</v>
      </c>
      <c r="B694" s="7" t="str">
        <f>IFERROR(__xludf.DUMMYFUNCTION("INDEX(SPLIT(SUBSTITUTE(A694, ""-"", ""::""),"",""), 1, 1)"),"3::85")</f>
        <v>3::85</v>
      </c>
      <c r="C694" s="8">
        <f>IFERROR(__xludf.DUMMYFUNCTION("INDEX(SPLIT(B694,""::""), 1, 1)"),3.0)</f>
        <v>3</v>
      </c>
      <c r="D694" s="8">
        <f>IFERROR(__xludf.DUMMYFUNCTION("INDEX(SPLIT(B694,""::""), 1, 2)"),85.0)</f>
        <v>85</v>
      </c>
      <c r="E694" s="9" t="str">
        <f>IFERROR(__xludf.DUMMYFUNCTION("INDEX(SPLIT(SUBSTITUTE(A694, ""-"", ""::""),"",""), 1, 2)"),"23::85")</f>
        <v>23::85</v>
      </c>
      <c r="F694" s="8">
        <f>IFERROR(__xludf.DUMMYFUNCTION("INDEX(SPLIT(E694,""::""), 1, 1)"),23.0)</f>
        <v>23</v>
      </c>
      <c r="G694" s="8">
        <f>IFERROR(__xludf.DUMMYFUNCTION("INDEX(SPLIT(E694,""::""), 1, 2)"),85.0)</f>
        <v>85</v>
      </c>
      <c r="H694" s="8" t="b">
        <f t="shared" si="1"/>
        <v>1</v>
      </c>
      <c r="I694" s="8" t="b">
        <f t="shared" si="2"/>
        <v>0</v>
      </c>
      <c r="J694" s="8" t="b">
        <f t="shared" si="3"/>
        <v>1</v>
      </c>
      <c r="L694" s="8" t="b">
        <f t="shared" si="4"/>
        <v>1</v>
      </c>
    </row>
    <row r="695">
      <c r="A695" s="6" t="s">
        <v>705</v>
      </c>
      <c r="B695" s="7" t="str">
        <f>IFERROR(__xludf.DUMMYFUNCTION("INDEX(SPLIT(SUBSTITUTE(A695, ""-"", ""::""),"",""), 1, 1)"),"26::93")</f>
        <v>26::93</v>
      </c>
      <c r="C695" s="8">
        <f>IFERROR(__xludf.DUMMYFUNCTION("INDEX(SPLIT(B695,""::""), 1, 1)"),26.0)</f>
        <v>26</v>
      </c>
      <c r="D695" s="8">
        <f>IFERROR(__xludf.DUMMYFUNCTION("INDEX(SPLIT(B695,""::""), 1, 2)"),93.0)</f>
        <v>93</v>
      </c>
      <c r="E695" s="9" t="str">
        <f>IFERROR(__xludf.DUMMYFUNCTION("INDEX(SPLIT(SUBSTITUTE(A695, ""-"", ""::""),"",""), 1, 2)"),"32::93")</f>
        <v>32::93</v>
      </c>
      <c r="F695" s="8">
        <f>IFERROR(__xludf.DUMMYFUNCTION("INDEX(SPLIT(E695,""::""), 1, 1)"),32.0)</f>
        <v>32</v>
      </c>
      <c r="G695" s="8">
        <f>IFERROR(__xludf.DUMMYFUNCTION("INDEX(SPLIT(E695,""::""), 1, 2)"),93.0)</f>
        <v>93</v>
      </c>
      <c r="H695" s="8" t="b">
        <f t="shared" si="1"/>
        <v>1</v>
      </c>
      <c r="I695" s="8" t="b">
        <f t="shared" si="2"/>
        <v>0</v>
      </c>
      <c r="J695" s="8" t="b">
        <f t="shared" si="3"/>
        <v>1</v>
      </c>
      <c r="L695" s="8" t="b">
        <f t="shared" si="4"/>
        <v>1</v>
      </c>
    </row>
    <row r="696">
      <c r="A696" s="6" t="s">
        <v>706</v>
      </c>
      <c r="B696" s="7" t="str">
        <f>IFERROR(__xludf.DUMMYFUNCTION("INDEX(SPLIT(SUBSTITUTE(A696, ""-"", ""::""),"",""), 1, 1)"),"9::23")</f>
        <v>9::23</v>
      </c>
      <c r="C696" s="8">
        <f>IFERROR(__xludf.DUMMYFUNCTION("INDEX(SPLIT(B696,""::""), 1, 1)"),9.0)</f>
        <v>9</v>
      </c>
      <c r="D696" s="8">
        <f>IFERROR(__xludf.DUMMYFUNCTION("INDEX(SPLIT(B696,""::""), 1, 2)"),23.0)</f>
        <v>23</v>
      </c>
      <c r="E696" s="9" t="str">
        <f>IFERROR(__xludf.DUMMYFUNCTION("INDEX(SPLIT(SUBSTITUTE(A696, ""-"", ""::""),"",""), 1, 2)"),"3::9")</f>
        <v>3::9</v>
      </c>
      <c r="F696" s="8">
        <f>IFERROR(__xludf.DUMMYFUNCTION("INDEX(SPLIT(E696,""::""), 1, 1)"),3.0)</f>
        <v>3</v>
      </c>
      <c r="G696" s="8">
        <f>IFERROR(__xludf.DUMMYFUNCTION("INDEX(SPLIT(E696,""::""), 1, 2)"),9.0)</f>
        <v>9</v>
      </c>
      <c r="H696" s="8" t="b">
        <f t="shared" si="1"/>
        <v>0</v>
      </c>
      <c r="I696" s="8" t="b">
        <f t="shared" si="2"/>
        <v>0</v>
      </c>
      <c r="J696" s="8" t="b">
        <f t="shared" si="3"/>
        <v>0</v>
      </c>
      <c r="L696" s="8" t="b">
        <f t="shared" si="4"/>
        <v>1</v>
      </c>
    </row>
    <row r="697">
      <c r="A697" s="6" t="s">
        <v>707</v>
      </c>
      <c r="B697" s="7" t="str">
        <f>IFERROR(__xludf.DUMMYFUNCTION("INDEX(SPLIT(SUBSTITUTE(A697, ""-"", ""::""),"",""), 1, 1)"),"49::82")</f>
        <v>49::82</v>
      </c>
      <c r="C697" s="8">
        <f>IFERROR(__xludf.DUMMYFUNCTION("INDEX(SPLIT(B697,""::""), 1, 1)"),49.0)</f>
        <v>49</v>
      </c>
      <c r="D697" s="8">
        <f>IFERROR(__xludf.DUMMYFUNCTION("INDEX(SPLIT(B697,""::""), 1, 2)"),82.0)</f>
        <v>82</v>
      </c>
      <c r="E697" s="9" t="str">
        <f>IFERROR(__xludf.DUMMYFUNCTION("INDEX(SPLIT(SUBSTITUTE(A697, ""-"", ""::""),"",""), 1, 2)"),"48::48")</f>
        <v>48::48</v>
      </c>
      <c r="F697" s="8">
        <f>IFERROR(__xludf.DUMMYFUNCTION("INDEX(SPLIT(E697,""::""), 1, 1)"),48.0)</f>
        <v>48</v>
      </c>
      <c r="G697" s="8">
        <f>IFERROR(__xludf.DUMMYFUNCTION("INDEX(SPLIT(E697,""::""), 1, 2)"),48.0)</f>
        <v>48</v>
      </c>
      <c r="H697" s="8" t="b">
        <f t="shared" si="1"/>
        <v>0</v>
      </c>
      <c r="I697" s="8" t="b">
        <f t="shared" si="2"/>
        <v>0</v>
      </c>
      <c r="J697" s="8" t="b">
        <f t="shared" si="3"/>
        <v>0</v>
      </c>
      <c r="L697" s="8" t="b">
        <f t="shared" si="4"/>
        <v>0</v>
      </c>
    </row>
    <row r="698">
      <c r="A698" s="6" t="s">
        <v>708</v>
      </c>
      <c r="B698" s="7" t="str">
        <f>IFERROR(__xludf.DUMMYFUNCTION("INDEX(SPLIT(SUBSTITUTE(A698, ""-"", ""::""),"",""), 1, 1)"),"61::84")</f>
        <v>61::84</v>
      </c>
      <c r="C698" s="8">
        <f>IFERROR(__xludf.DUMMYFUNCTION("INDEX(SPLIT(B698,""::""), 1, 1)"),61.0)</f>
        <v>61</v>
      </c>
      <c r="D698" s="8">
        <f>IFERROR(__xludf.DUMMYFUNCTION("INDEX(SPLIT(B698,""::""), 1, 2)"),84.0)</f>
        <v>84</v>
      </c>
      <c r="E698" s="9" t="str">
        <f>IFERROR(__xludf.DUMMYFUNCTION("INDEX(SPLIT(SUBSTITUTE(A698, ""-"", ""::""),"",""), 1, 2)"),"61::83")</f>
        <v>61::83</v>
      </c>
      <c r="F698" s="8">
        <f>IFERROR(__xludf.DUMMYFUNCTION("INDEX(SPLIT(E698,""::""), 1, 1)"),61.0)</f>
        <v>61</v>
      </c>
      <c r="G698" s="8">
        <f>IFERROR(__xludf.DUMMYFUNCTION("INDEX(SPLIT(E698,""::""), 1, 2)"),83.0)</f>
        <v>83</v>
      </c>
      <c r="H698" s="8" t="b">
        <f t="shared" si="1"/>
        <v>1</v>
      </c>
      <c r="I698" s="8" t="b">
        <f t="shared" si="2"/>
        <v>0</v>
      </c>
      <c r="J698" s="8" t="b">
        <f t="shared" si="3"/>
        <v>1</v>
      </c>
      <c r="L698" s="8" t="b">
        <f t="shared" si="4"/>
        <v>1</v>
      </c>
    </row>
    <row r="699">
      <c r="A699" s="6" t="s">
        <v>709</v>
      </c>
      <c r="B699" s="7" t="str">
        <f>IFERROR(__xludf.DUMMYFUNCTION("INDEX(SPLIT(SUBSTITUTE(A699, ""-"", ""::""),"",""), 1, 1)"),"35::37")</f>
        <v>35::37</v>
      </c>
      <c r="C699" s="8">
        <f>IFERROR(__xludf.DUMMYFUNCTION("INDEX(SPLIT(B699,""::""), 1, 1)"),35.0)</f>
        <v>35</v>
      </c>
      <c r="D699" s="8">
        <f>IFERROR(__xludf.DUMMYFUNCTION("INDEX(SPLIT(B699,""::""), 1, 2)"),37.0)</f>
        <v>37</v>
      </c>
      <c r="E699" s="9" t="str">
        <f>IFERROR(__xludf.DUMMYFUNCTION("INDEX(SPLIT(SUBSTITUTE(A699, ""-"", ""::""),"",""), 1, 2)"),"36::91")</f>
        <v>36::91</v>
      </c>
      <c r="F699" s="8">
        <f>IFERROR(__xludf.DUMMYFUNCTION("INDEX(SPLIT(E699,""::""), 1, 1)"),36.0)</f>
        <v>36</v>
      </c>
      <c r="G699" s="8">
        <f>IFERROR(__xludf.DUMMYFUNCTION("INDEX(SPLIT(E699,""::""), 1, 2)"),91.0)</f>
        <v>91</v>
      </c>
      <c r="H699" s="8" t="b">
        <f t="shared" si="1"/>
        <v>0</v>
      </c>
      <c r="I699" s="8" t="b">
        <f t="shared" si="2"/>
        <v>0</v>
      </c>
      <c r="J699" s="8" t="b">
        <f t="shared" si="3"/>
        <v>0</v>
      </c>
      <c r="L699" s="8" t="b">
        <f t="shared" si="4"/>
        <v>1</v>
      </c>
    </row>
    <row r="700">
      <c r="A700" s="6" t="s">
        <v>710</v>
      </c>
      <c r="B700" s="7" t="str">
        <f>IFERROR(__xludf.DUMMYFUNCTION("INDEX(SPLIT(SUBSTITUTE(A700, ""-"", ""::""),"",""), 1, 1)"),"6::78")</f>
        <v>6::78</v>
      </c>
      <c r="C700" s="8">
        <f>IFERROR(__xludf.DUMMYFUNCTION("INDEX(SPLIT(B700,""::""), 1, 1)"),6.0)</f>
        <v>6</v>
      </c>
      <c r="D700" s="8">
        <f>IFERROR(__xludf.DUMMYFUNCTION("INDEX(SPLIT(B700,""::""), 1, 2)"),78.0)</f>
        <v>78</v>
      </c>
      <c r="E700" s="9" t="str">
        <f>IFERROR(__xludf.DUMMYFUNCTION("INDEX(SPLIT(SUBSTITUTE(A700, ""-"", ""::""),"",""), 1, 2)"),"4::4")</f>
        <v>4::4</v>
      </c>
      <c r="F700" s="8">
        <f>IFERROR(__xludf.DUMMYFUNCTION("INDEX(SPLIT(E700,""::""), 1, 1)"),4.0)</f>
        <v>4</v>
      </c>
      <c r="G700" s="8">
        <f>IFERROR(__xludf.DUMMYFUNCTION("INDEX(SPLIT(E700,""::""), 1, 2)"),4.0)</f>
        <v>4</v>
      </c>
      <c r="H700" s="8" t="b">
        <f t="shared" si="1"/>
        <v>0</v>
      </c>
      <c r="I700" s="8" t="b">
        <f t="shared" si="2"/>
        <v>0</v>
      </c>
      <c r="J700" s="8" t="b">
        <f t="shared" si="3"/>
        <v>0</v>
      </c>
      <c r="L700" s="8" t="b">
        <f t="shared" si="4"/>
        <v>0</v>
      </c>
    </row>
    <row r="701">
      <c r="A701" s="6" t="s">
        <v>711</v>
      </c>
      <c r="B701" s="7" t="str">
        <f>IFERROR(__xludf.DUMMYFUNCTION("INDEX(SPLIT(SUBSTITUTE(A701, ""-"", ""::""),"",""), 1, 1)"),"73::80")</f>
        <v>73::80</v>
      </c>
      <c r="C701" s="8">
        <f>IFERROR(__xludf.DUMMYFUNCTION("INDEX(SPLIT(B701,""::""), 1, 1)"),73.0)</f>
        <v>73</v>
      </c>
      <c r="D701" s="8">
        <f>IFERROR(__xludf.DUMMYFUNCTION("INDEX(SPLIT(B701,""::""), 1, 2)"),80.0)</f>
        <v>80</v>
      </c>
      <c r="E701" s="9" t="str">
        <f>IFERROR(__xludf.DUMMYFUNCTION("INDEX(SPLIT(SUBSTITUTE(A701, ""-"", ""::""),"",""), 1, 2)"),"4::76")</f>
        <v>4::76</v>
      </c>
      <c r="F701" s="8">
        <f>IFERROR(__xludf.DUMMYFUNCTION("INDEX(SPLIT(E701,""::""), 1, 1)"),4.0)</f>
        <v>4</v>
      </c>
      <c r="G701" s="8">
        <f>IFERROR(__xludf.DUMMYFUNCTION("INDEX(SPLIT(E701,""::""), 1, 2)"),76.0)</f>
        <v>76</v>
      </c>
      <c r="H701" s="8" t="b">
        <f t="shared" si="1"/>
        <v>0</v>
      </c>
      <c r="I701" s="8" t="b">
        <f t="shared" si="2"/>
        <v>0</v>
      </c>
      <c r="J701" s="8" t="b">
        <f t="shared" si="3"/>
        <v>0</v>
      </c>
      <c r="L701" s="8" t="b">
        <f t="shared" si="4"/>
        <v>1</v>
      </c>
    </row>
    <row r="702">
      <c r="A702" s="6" t="s">
        <v>712</v>
      </c>
      <c r="B702" s="7" t="str">
        <f>IFERROR(__xludf.DUMMYFUNCTION("INDEX(SPLIT(SUBSTITUTE(A702, ""-"", ""::""),"",""), 1, 1)"),"8::77")</f>
        <v>8::77</v>
      </c>
      <c r="C702" s="8">
        <f>IFERROR(__xludf.DUMMYFUNCTION("INDEX(SPLIT(B702,""::""), 1, 1)"),8.0)</f>
        <v>8</v>
      </c>
      <c r="D702" s="8">
        <f>IFERROR(__xludf.DUMMYFUNCTION("INDEX(SPLIT(B702,""::""), 1, 2)"),77.0)</f>
        <v>77</v>
      </c>
      <c r="E702" s="9" t="str">
        <f>IFERROR(__xludf.DUMMYFUNCTION("INDEX(SPLIT(SUBSTITUTE(A702, ""-"", ""::""),"",""), 1, 2)"),"8::94")</f>
        <v>8::94</v>
      </c>
      <c r="F702" s="8">
        <f>IFERROR(__xludf.DUMMYFUNCTION("INDEX(SPLIT(E702,""::""), 1, 1)"),8.0)</f>
        <v>8</v>
      </c>
      <c r="G702" s="8">
        <f>IFERROR(__xludf.DUMMYFUNCTION("INDEX(SPLIT(E702,""::""), 1, 2)"),94.0)</f>
        <v>94</v>
      </c>
      <c r="H702" s="8" t="b">
        <f t="shared" si="1"/>
        <v>0</v>
      </c>
      <c r="I702" s="8" t="b">
        <f t="shared" si="2"/>
        <v>1</v>
      </c>
      <c r="J702" s="8" t="b">
        <f t="shared" si="3"/>
        <v>1</v>
      </c>
      <c r="L702" s="8" t="b">
        <f t="shared" si="4"/>
        <v>1</v>
      </c>
    </row>
    <row r="703">
      <c r="A703" s="6" t="s">
        <v>713</v>
      </c>
      <c r="B703" s="7" t="str">
        <f>IFERROR(__xludf.DUMMYFUNCTION("INDEX(SPLIT(SUBSTITUTE(A703, ""-"", ""::""),"",""), 1, 1)"),"18::22")</f>
        <v>18::22</v>
      </c>
      <c r="C703" s="8">
        <f>IFERROR(__xludf.DUMMYFUNCTION("INDEX(SPLIT(B703,""::""), 1, 1)"),18.0)</f>
        <v>18</v>
      </c>
      <c r="D703" s="8">
        <f>IFERROR(__xludf.DUMMYFUNCTION("INDEX(SPLIT(B703,""::""), 1, 2)"),22.0)</f>
        <v>22</v>
      </c>
      <c r="E703" s="9" t="str">
        <f>IFERROR(__xludf.DUMMYFUNCTION("INDEX(SPLIT(SUBSTITUTE(A703, ""-"", ""::""),"",""), 1, 2)"),"20::22")</f>
        <v>20::22</v>
      </c>
      <c r="F703" s="8">
        <f>IFERROR(__xludf.DUMMYFUNCTION("INDEX(SPLIT(E703,""::""), 1, 1)"),20.0)</f>
        <v>20</v>
      </c>
      <c r="G703" s="8">
        <f>IFERROR(__xludf.DUMMYFUNCTION("INDEX(SPLIT(E703,""::""), 1, 2)"),22.0)</f>
        <v>22</v>
      </c>
      <c r="H703" s="8" t="b">
        <f t="shared" si="1"/>
        <v>1</v>
      </c>
      <c r="I703" s="8" t="b">
        <f t="shared" si="2"/>
        <v>0</v>
      </c>
      <c r="J703" s="8" t="b">
        <f t="shared" si="3"/>
        <v>1</v>
      </c>
      <c r="L703" s="8" t="b">
        <f t="shared" si="4"/>
        <v>1</v>
      </c>
    </row>
    <row r="704">
      <c r="A704" s="6" t="s">
        <v>714</v>
      </c>
      <c r="B704" s="7" t="str">
        <f>IFERROR(__xludf.DUMMYFUNCTION("INDEX(SPLIT(SUBSTITUTE(A704, ""-"", ""::""),"",""), 1, 1)"),"75::84")</f>
        <v>75::84</v>
      </c>
      <c r="C704" s="8">
        <f>IFERROR(__xludf.DUMMYFUNCTION("INDEX(SPLIT(B704,""::""), 1, 1)"),75.0)</f>
        <v>75</v>
      </c>
      <c r="D704" s="8">
        <f>IFERROR(__xludf.DUMMYFUNCTION("INDEX(SPLIT(B704,""::""), 1, 2)"),84.0)</f>
        <v>84</v>
      </c>
      <c r="E704" s="9" t="str">
        <f>IFERROR(__xludf.DUMMYFUNCTION("INDEX(SPLIT(SUBSTITUTE(A704, ""-"", ""::""),"",""), 1, 2)"),"76::76")</f>
        <v>76::76</v>
      </c>
      <c r="F704" s="8">
        <f>IFERROR(__xludf.DUMMYFUNCTION("INDEX(SPLIT(E704,""::""), 1, 1)"),76.0)</f>
        <v>76</v>
      </c>
      <c r="G704" s="8">
        <f>IFERROR(__xludf.DUMMYFUNCTION("INDEX(SPLIT(E704,""::""), 1, 2)"),76.0)</f>
        <v>76</v>
      </c>
      <c r="H704" s="8" t="b">
        <f t="shared" si="1"/>
        <v>1</v>
      </c>
      <c r="I704" s="8" t="b">
        <f t="shared" si="2"/>
        <v>0</v>
      </c>
      <c r="J704" s="8" t="b">
        <f t="shared" si="3"/>
        <v>1</v>
      </c>
      <c r="L704" s="8" t="b">
        <f t="shared" si="4"/>
        <v>1</v>
      </c>
    </row>
    <row r="705">
      <c r="A705" s="6" t="s">
        <v>715</v>
      </c>
      <c r="B705" s="7" t="str">
        <f>IFERROR(__xludf.DUMMYFUNCTION("INDEX(SPLIT(SUBSTITUTE(A705, ""-"", ""::""),"",""), 1, 1)"),"51::91")</f>
        <v>51::91</v>
      </c>
      <c r="C705" s="8">
        <f>IFERROR(__xludf.DUMMYFUNCTION("INDEX(SPLIT(B705,""::""), 1, 1)"),51.0)</f>
        <v>51</v>
      </c>
      <c r="D705" s="8">
        <f>IFERROR(__xludf.DUMMYFUNCTION("INDEX(SPLIT(B705,""::""), 1, 2)"),91.0)</f>
        <v>91</v>
      </c>
      <c r="E705" s="9" t="str">
        <f>IFERROR(__xludf.DUMMYFUNCTION("INDEX(SPLIT(SUBSTITUTE(A705, ""-"", ""::""),"",""), 1, 2)"),"24::90")</f>
        <v>24::90</v>
      </c>
      <c r="F705" s="8">
        <f>IFERROR(__xludf.DUMMYFUNCTION("INDEX(SPLIT(E705,""::""), 1, 1)"),24.0)</f>
        <v>24</v>
      </c>
      <c r="G705" s="8">
        <f>IFERROR(__xludf.DUMMYFUNCTION("INDEX(SPLIT(E705,""::""), 1, 2)"),90.0)</f>
        <v>90</v>
      </c>
      <c r="H705" s="8" t="b">
        <f t="shared" si="1"/>
        <v>0</v>
      </c>
      <c r="I705" s="8" t="b">
        <f t="shared" si="2"/>
        <v>0</v>
      </c>
      <c r="J705" s="8" t="b">
        <f t="shared" si="3"/>
        <v>0</v>
      </c>
      <c r="L705" s="8" t="b">
        <f t="shared" si="4"/>
        <v>1</v>
      </c>
    </row>
    <row r="706">
      <c r="A706" s="6" t="s">
        <v>716</v>
      </c>
      <c r="B706" s="7" t="str">
        <f>IFERROR(__xludf.DUMMYFUNCTION("INDEX(SPLIT(SUBSTITUTE(A706, ""-"", ""::""),"",""), 1, 1)"),"24::94")</f>
        <v>24::94</v>
      </c>
      <c r="C706" s="8">
        <f>IFERROR(__xludf.DUMMYFUNCTION("INDEX(SPLIT(B706,""::""), 1, 1)"),24.0)</f>
        <v>24</v>
      </c>
      <c r="D706" s="8">
        <f>IFERROR(__xludf.DUMMYFUNCTION("INDEX(SPLIT(B706,""::""), 1, 2)"),94.0)</f>
        <v>94</v>
      </c>
      <c r="E706" s="9" t="str">
        <f>IFERROR(__xludf.DUMMYFUNCTION("INDEX(SPLIT(SUBSTITUTE(A706, ""-"", ""::""),"",""), 1, 2)"),"3::88")</f>
        <v>3::88</v>
      </c>
      <c r="F706" s="8">
        <f>IFERROR(__xludf.DUMMYFUNCTION("INDEX(SPLIT(E706,""::""), 1, 1)"),3.0)</f>
        <v>3</v>
      </c>
      <c r="G706" s="8">
        <f>IFERROR(__xludf.DUMMYFUNCTION("INDEX(SPLIT(E706,""::""), 1, 2)"),88.0)</f>
        <v>88</v>
      </c>
      <c r="H706" s="8" t="b">
        <f t="shared" si="1"/>
        <v>0</v>
      </c>
      <c r="I706" s="8" t="b">
        <f t="shared" si="2"/>
        <v>0</v>
      </c>
      <c r="J706" s="8" t="b">
        <f t="shared" si="3"/>
        <v>0</v>
      </c>
      <c r="L706" s="8" t="b">
        <f t="shared" si="4"/>
        <v>1</v>
      </c>
    </row>
    <row r="707">
      <c r="A707" s="6" t="s">
        <v>717</v>
      </c>
      <c r="B707" s="7" t="str">
        <f>IFERROR(__xludf.DUMMYFUNCTION("INDEX(SPLIT(SUBSTITUTE(A707, ""-"", ""::""),"",""), 1, 1)"),"17::17")</f>
        <v>17::17</v>
      </c>
      <c r="C707" s="8">
        <f>IFERROR(__xludf.DUMMYFUNCTION("INDEX(SPLIT(B707,""::""), 1, 1)"),17.0)</f>
        <v>17</v>
      </c>
      <c r="D707" s="8">
        <f>IFERROR(__xludf.DUMMYFUNCTION("INDEX(SPLIT(B707,""::""), 1, 2)"),17.0)</f>
        <v>17</v>
      </c>
      <c r="E707" s="9" t="str">
        <f>IFERROR(__xludf.DUMMYFUNCTION("INDEX(SPLIT(SUBSTITUTE(A707, ""-"", ""::""),"",""), 1, 2)"),"18::59")</f>
        <v>18::59</v>
      </c>
      <c r="F707" s="8">
        <f>IFERROR(__xludf.DUMMYFUNCTION("INDEX(SPLIT(E707,""::""), 1, 1)"),18.0)</f>
        <v>18</v>
      </c>
      <c r="G707" s="8">
        <f>IFERROR(__xludf.DUMMYFUNCTION("INDEX(SPLIT(E707,""::""), 1, 2)"),59.0)</f>
        <v>59</v>
      </c>
      <c r="H707" s="8" t="b">
        <f t="shared" si="1"/>
        <v>0</v>
      </c>
      <c r="I707" s="8" t="b">
        <f t="shared" si="2"/>
        <v>0</v>
      </c>
      <c r="J707" s="8" t="b">
        <f t="shared" si="3"/>
        <v>0</v>
      </c>
      <c r="L707" s="8" t="b">
        <f t="shared" si="4"/>
        <v>0</v>
      </c>
    </row>
    <row r="708">
      <c r="A708" s="6" t="s">
        <v>718</v>
      </c>
      <c r="B708" s="7" t="str">
        <f>IFERROR(__xludf.DUMMYFUNCTION("INDEX(SPLIT(SUBSTITUTE(A708, ""-"", ""::""),"",""), 1, 1)"),"1::93")</f>
        <v>1::93</v>
      </c>
      <c r="C708" s="8">
        <f>IFERROR(__xludf.DUMMYFUNCTION("INDEX(SPLIT(B708,""::""), 1, 1)"),1.0)</f>
        <v>1</v>
      </c>
      <c r="D708" s="8">
        <f>IFERROR(__xludf.DUMMYFUNCTION("INDEX(SPLIT(B708,""::""), 1, 2)"),93.0)</f>
        <v>93</v>
      </c>
      <c r="E708" s="9" t="str">
        <f>IFERROR(__xludf.DUMMYFUNCTION("INDEX(SPLIT(SUBSTITUTE(A708, ""-"", ""::""),"",""), 1, 2)"),"55::97")</f>
        <v>55::97</v>
      </c>
      <c r="F708" s="8">
        <f>IFERROR(__xludf.DUMMYFUNCTION("INDEX(SPLIT(E708,""::""), 1, 1)"),55.0)</f>
        <v>55</v>
      </c>
      <c r="G708" s="8">
        <f>IFERROR(__xludf.DUMMYFUNCTION("INDEX(SPLIT(E708,""::""), 1, 2)"),97.0)</f>
        <v>97</v>
      </c>
      <c r="H708" s="8" t="b">
        <f t="shared" si="1"/>
        <v>0</v>
      </c>
      <c r="I708" s="8" t="b">
        <f t="shared" si="2"/>
        <v>0</v>
      </c>
      <c r="J708" s="8" t="b">
        <f t="shared" si="3"/>
        <v>0</v>
      </c>
      <c r="L708" s="8" t="b">
        <f t="shared" si="4"/>
        <v>1</v>
      </c>
    </row>
    <row r="709">
      <c r="A709" s="6" t="s">
        <v>719</v>
      </c>
      <c r="B709" s="7" t="str">
        <f>IFERROR(__xludf.DUMMYFUNCTION("INDEX(SPLIT(SUBSTITUTE(A709, ""-"", ""::""),"",""), 1, 1)"),"15::75")</f>
        <v>15::75</v>
      </c>
      <c r="C709" s="8">
        <f>IFERROR(__xludf.DUMMYFUNCTION("INDEX(SPLIT(B709,""::""), 1, 1)"),15.0)</f>
        <v>15</v>
      </c>
      <c r="D709" s="8">
        <f>IFERROR(__xludf.DUMMYFUNCTION("INDEX(SPLIT(B709,""::""), 1, 2)"),75.0)</f>
        <v>75</v>
      </c>
      <c r="E709" s="9" t="str">
        <f>IFERROR(__xludf.DUMMYFUNCTION("INDEX(SPLIT(SUBSTITUTE(A709, ""-"", ""::""),"",""), 1, 2)"),"5::75")</f>
        <v>5::75</v>
      </c>
      <c r="F709" s="8">
        <f>IFERROR(__xludf.DUMMYFUNCTION("INDEX(SPLIT(E709,""::""), 1, 1)"),5.0)</f>
        <v>5</v>
      </c>
      <c r="G709" s="8">
        <f>IFERROR(__xludf.DUMMYFUNCTION("INDEX(SPLIT(E709,""::""), 1, 2)"),75.0)</f>
        <v>75</v>
      </c>
      <c r="H709" s="8" t="b">
        <f t="shared" si="1"/>
        <v>0</v>
      </c>
      <c r="I709" s="8" t="b">
        <f t="shared" si="2"/>
        <v>1</v>
      </c>
      <c r="J709" s="8" t="b">
        <f t="shared" si="3"/>
        <v>1</v>
      </c>
      <c r="L709" s="8" t="b">
        <f t="shared" si="4"/>
        <v>1</v>
      </c>
    </row>
    <row r="710">
      <c r="A710" s="6" t="s">
        <v>720</v>
      </c>
      <c r="B710" s="7" t="str">
        <f>IFERROR(__xludf.DUMMYFUNCTION("INDEX(SPLIT(SUBSTITUTE(A710, ""-"", ""::""),"",""), 1, 1)"),"7::11")</f>
        <v>7::11</v>
      </c>
      <c r="C710" s="8">
        <f>IFERROR(__xludf.DUMMYFUNCTION("INDEX(SPLIT(B710,""::""), 1, 1)"),7.0)</f>
        <v>7</v>
      </c>
      <c r="D710" s="8">
        <f>IFERROR(__xludf.DUMMYFUNCTION("INDEX(SPLIT(B710,""::""), 1, 2)"),11.0)</f>
        <v>11</v>
      </c>
      <c r="E710" s="9" t="str">
        <f>IFERROR(__xludf.DUMMYFUNCTION("INDEX(SPLIT(SUBSTITUTE(A710, ""-"", ""::""),"",""), 1, 2)"),"11::47")</f>
        <v>11::47</v>
      </c>
      <c r="F710" s="8">
        <f>IFERROR(__xludf.DUMMYFUNCTION("INDEX(SPLIT(E710,""::""), 1, 1)"),11.0)</f>
        <v>11</v>
      </c>
      <c r="G710" s="8">
        <f>IFERROR(__xludf.DUMMYFUNCTION("INDEX(SPLIT(E710,""::""), 1, 2)"),47.0)</f>
        <v>47</v>
      </c>
      <c r="H710" s="8" t="b">
        <f t="shared" si="1"/>
        <v>0</v>
      </c>
      <c r="I710" s="8" t="b">
        <f t="shared" si="2"/>
        <v>0</v>
      </c>
      <c r="J710" s="8" t="b">
        <f t="shared" si="3"/>
        <v>0</v>
      </c>
      <c r="L710" s="8" t="b">
        <f t="shared" si="4"/>
        <v>1</v>
      </c>
    </row>
    <row r="711">
      <c r="A711" s="6" t="s">
        <v>721</v>
      </c>
      <c r="B711" s="7" t="str">
        <f>IFERROR(__xludf.DUMMYFUNCTION("INDEX(SPLIT(SUBSTITUTE(A711, ""-"", ""::""),"",""), 1, 1)"),"3::85")</f>
        <v>3::85</v>
      </c>
      <c r="C711" s="8">
        <f>IFERROR(__xludf.DUMMYFUNCTION("INDEX(SPLIT(B711,""::""), 1, 1)"),3.0)</f>
        <v>3</v>
      </c>
      <c r="D711" s="8">
        <f>IFERROR(__xludf.DUMMYFUNCTION("INDEX(SPLIT(B711,""::""), 1, 2)"),85.0)</f>
        <v>85</v>
      </c>
      <c r="E711" s="9" t="str">
        <f>IFERROR(__xludf.DUMMYFUNCTION("INDEX(SPLIT(SUBSTITUTE(A711, ""-"", ""::""),"",""), 1, 2)"),"3::4")</f>
        <v>3::4</v>
      </c>
      <c r="F711" s="8">
        <f>IFERROR(__xludf.DUMMYFUNCTION("INDEX(SPLIT(E711,""::""), 1, 1)"),3.0)</f>
        <v>3</v>
      </c>
      <c r="G711" s="8">
        <f>IFERROR(__xludf.DUMMYFUNCTION("INDEX(SPLIT(E711,""::""), 1, 2)"),4.0)</f>
        <v>4</v>
      </c>
      <c r="H711" s="8" t="b">
        <f t="shared" si="1"/>
        <v>1</v>
      </c>
      <c r="I711" s="8" t="b">
        <f t="shared" si="2"/>
        <v>0</v>
      </c>
      <c r="J711" s="8" t="b">
        <f t="shared" si="3"/>
        <v>1</v>
      </c>
      <c r="L711" s="8" t="b">
        <f t="shared" si="4"/>
        <v>1</v>
      </c>
    </row>
    <row r="712">
      <c r="A712" s="6" t="s">
        <v>722</v>
      </c>
      <c r="B712" s="7" t="str">
        <f>IFERROR(__xludf.DUMMYFUNCTION("INDEX(SPLIT(SUBSTITUTE(A712, ""-"", ""::""),"",""), 1, 1)"),"14::86")</f>
        <v>14::86</v>
      </c>
      <c r="C712" s="8">
        <f>IFERROR(__xludf.DUMMYFUNCTION("INDEX(SPLIT(B712,""::""), 1, 1)"),14.0)</f>
        <v>14</v>
      </c>
      <c r="D712" s="8">
        <f>IFERROR(__xludf.DUMMYFUNCTION("INDEX(SPLIT(B712,""::""), 1, 2)"),86.0)</f>
        <v>86</v>
      </c>
      <c r="E712" s="9" t="str">
        <f>IFERROR(__xludf.DUMMYFUNCTION("INDEX(SPLIT(SUBSTITUTE(A712, ""-"", ""::""),"",""), 1, 2)"),"13::15")</f>
        <v>13::15</v>
      </c>
      <c r="F712" s="8">
        <f>IFERROR(__xludf.DUMMYFUNCTION("INDEX(SPLIT(E712,""::""), 1, 1)"),13.0)</f>
        <v>13</v>
      </c>
      <c r="G712" s="8">
        <f>IFERROR(__xludf.DUMMYFUNCTION("INDEX(SPLIT(E712,""::""), 1, 2)"),15.0)</f>
        <v>15</v>
      </c>
      <c r="H712" s="8" t="b">
        <f t="shared" si="1"/>
        <v>0</v>
      </c>
      <c r="I712" s="8" t="b">
        <f t="shared" si="2"/>
        <v>0</v>
      </c>
      <c r="J712" s="8" t="b">
        <f t="shared" si="3"/>
        <v>0</v>
      </c>
      <c r="L712" s="8" t="b">
        <f t="shared" si="4"/>
        <v>1</v>
      </c>
    </row>
    <row r="713">
      <c r="A713" s="6" t="s">
        <v>723</v>
      </c>
      <c r="B713" s="7" t="str">
        <f>IFERROR(__xludf.DUMMYFUNCTION("INDEX(SPLIT(SUBSTITUTE(A713, ""-"", ""::""),"",""), 1, 1)"),"13::93")</f>
        <v>13::93</v>
      </c>
      <c r="C713" s="8">
        <f>IFERROR(__xludf.DUMMYFUNCTION("INDEX(SPLIT(B713,""::""), 1, 1)"),13.0)</f>
        <v>13</v>
      </c>
      <c r="D713" s="8">
        <f>IFERROR(__xludf.DUMMYFUNCTION("INDEX(SPLIT(B713,""::""), 1, 2)"),93.0)</f>
        <v>93</v>
      </c>
      <c r="E713" s="9" t="str">
        <f>IFERROR(__xludf.DUMMYFUNCTION("INDEX(SPLIT(SUBSTITUTE(A713, ""-"", ""::""),"",""), 1, 2)"),"33::95")</f>
        <v>33::95</v>
      </c>
      <c r="F713" s="8">
        <f>IFERROR(__xludf.DUMMYFUNCTION("INDEX(SPLIT(E713,""::""), 1, 1)"),33.0)</f>
        <v>33</v>
      </c>
      <c r="G713" s="8">
        <f>IFERROR(__xludf.DUMMYFUNCTION("INDEX(SPLIT(E713,""::""), 1, 2)"),95.0)</f>
        <v>95</v>
      </c>
      <c r="H713" s="8" t="b">
        <f t="shared" si="1"/>
        <v>0</v>
      </c>
      <c r="I713" s="8" t="b">
        <f t="shared" si="2"/>
        <v>0</v>
      </c>
      <c r="J713" s="8" t="b">
        <f t="shared" si="3"/>
        <v>0</v>
      </c>
      <c r="L713" s="8" t="b">
        <f t="shared" si="4"/>
        <v>1</v>
      </c>
    </row>
    <row r="714">
      <c r="A714" s="6" t="s">
        <v>724</v>
      </c>
      <c r="B714" s="7" t="str">
        <f>IFERROR(__xludf.DUMMYFUNCTION("INDEX(SPLIT(SUBSTITUTE(A714, ""-"", ""::""),"",""), 1, 1)"),"4::6")</f>
        <v>4::6</v>
      </c>
      <c r="C714" s="8">
        <f>IFERROR(__xludf.DUMMYFUNCTION("INDEX(SPLIT(B714,""::""), 1, 1)"),4.0)</f>
        <v>4</v>
      </c>
      <c r="D714" s="8">
        <f>IFERROR(__xludf.DUMMYFUNCTION("INDEX(SPLIT(B714,""::""), 1, 2)"),6.0)</f>
        <v>6</v>
      </c>
      <c r="E714" s="9" t="str">
        <f>IFERROR(__xludf.DUMMYFUNCTION("INDEX(SPLIT(SUBSTITUTE(A714, ""-"", ""::""),"",""), 1, 2)"),"3::3")</f>
        <v>3::3</v>
      </c>
      <c r="F714" s="8">
        <f>IFERROR(__xludf.DUMMYFUNCTION("INDEX(SPLIT(E714,""::""), 1, 1)"),3.0)</f>
        <v>3</v>
      </c>
      <c r="G714" s="8">
        <f>IFERROR(__xludf.DUMMYFUNCTION("INDEX(SPLIT(E714,""::""), 1, 2)"),3.0)</f>
        <v>3</v>
      </c>
      <c r="H714" s="8" t="b">
        <f t="shared" si="1"/>
        <v>0</v>
      </c>
      <c r="I714" s="8" t="b">
        <f t="shared" si="2"/>
        <v>0</v>
      </c>
      <c r="J714" s="8" t="b">
        <f t="shared" si="3"/>
        <v>0</v>
      </c>
      <c r="L714" s="8" t="b">
        <f t="shared" si="4"/>
        <v>0</v>
      </c>
    </row>
    <row r="715">
      <c r="A715" s="6" t="s">
        <v>725</v>
      </c>
      <c r="B715" s="7" t="str">
        <f>IFERROR(__xludf.DUMMYFUNCTION("INDEX(SPLIT(SUBSTITUTE(A715, ""-"", ""::""),"",""), 1, 1)"),"33::56")</f>
        <v>33::56</v>
      </c>
      <c r="C715" s="8">
        <f>IFERROR(__xludf.DUMMYFUNCTION("INDEX(SPLIT(B715,""::""), 1, 1)"),33.0)</f>
        <v>33</v>
      </c>
      <c r="D715" s="8">
        <f>IFERROR(__xludf.DUMMYFUNCTION("INDEX(SPLIT(B715,""::""), 1, 2)"),56.0)</f>
        <v>56</v>
      </c>
      <c r="E715" s="9" t="str">
        <f>IFERROR(__xludf.DUMMYFUNCTION("INDEX(SPLIT(SUBSTITUTE(A715, ""-"", ""::""),"",""), 1, 2)"),"33::89")</f>
        <v>33::89</v>
      </c>
      <c r="F715" s="8">
        <f>IFERROR(__xludf.DUMMYFUNCTION("INDEX(SPLIT(E715,""::""), 1, 1)"),33.0)</f>
        <v>33</v>
      </c>
      <c r="G715" s="8">
        <f>IFERROR(__xludf.DUMMYFUNCTION("INDEX(SPLIT(E715,""::""), 1, 2)"),89.0)</f>
        <v>89</v>
      </c>
      <c r="H715" s="8" t="b">
        <f t="shared" si="1"/>
        <v>0</v>
      </c>
      <c r="I715" s="8" t="b">
        <f t="shared" si="2"/>
        <v>1</v>
      </c>
      <c r="J715" s="8" t="b">
        <f t="shared" si="3"/>
        <v>1</v>
      </c>
      <c r="L715" s="8" t="b">
        <f t="shared" si="4"/>
        <v>1</v>
      </c>
    </row>
    <row r="716">
      <c r="A716" s="6" t="s">
        <v>726</v>
      </c>
      <c r="B716" s="7" t="str">
        <f>IFERROR(__xludf.DUMMYFUNCTION("INDEX(SPLIT(SUBSTITUTE(A716, ""-"", ""::""),"",""), 1, 1)"),"42::42")</f>
        <v>42::42</v>
      </c>
      <c r="C716" s="8">
        <f>IFERROR(__xludf.DUMMYFUNCTION("INDEX(SPLIT(B716,""::""), 1, 1)"),42.0)</f>
        <v>42</v>
      </c>
      <c r="D716" s="8">
        <f>IFERROR(__xludf.DUMMYFUNCTION("INDEX(SPLIT(B716,""::""), 1, 2)"),42.0)</f>
        <v>42</v>
      </c>
      <c r="E716" s="9" t="str">
        <f>IFERROR(__xludf.DUMMYFUNCTION("INDEX(SPLIT(SUBSTITUTE(A716, ""-"", ""::""),"",""), 1, 2)"),"43::84")</f>
        <v>43::84</v>
      </c>
      <c r="F716" s="8">
        <f>IFERROR(__xludf.DUMMYFUNCTION("INDEX(SPLIT(E716,""::""), 1, 1)"),43.0)</f>
        <v>43</v>
      </c>
      <c r="G716" s="8">
        <f>IFERROR(__xludf.DUMMYFUNCTION("INDEX(SPLIT(E716,""::""), 1, 2)"),84.0)</f>
        <v>84</v>
      </c>
      <c r="H716" s="8" t="b">
        <f t="shared" si="1"/>
        <v>0</v>
      </c>
      <c r="I716" s="8" t="b">
        <f t="shared" si="2"/>
        <v>0</v>
      </c>
      <c r="J716" s="8" t="b">
        <f t="shared" si="3"/>
        <v>0</v>
      </c>
      <c r="L716" s="8" t="b">
        <f t="shared" si="4"/>
        <v>0</v>
      </c>
    </row>
    <row r="717">
      <c r="A717" s="6" t="s">
        <v>727</v>
      </c>
      <c r="B717" s="7" t="str">
        <f>IFERROR(__xludf.DUMMYFUNCTION("INDEX(SPLIT(SUBSTITUTE(A717, ""-"", ""::""),"",""), 1, 1)"),"46::77")</f>
        <v>46::77</v>
      </c>
      <c r="C717" s="8">
        <f>IFERROR(__xludf.DUMMYFUNCTION("INDEX(SPLIT(B717,""::""), 1, 1)"),46.0)</f>
        <v>46</v>
      </c>
      <c r="D717" s="8">
        <f>IFERROR(__xludf.DUMMYFUNCTION("INDEX(SPLIT(B717,""::""), 1, 2)"),77.0)</f>
        <v>77</v>
      </c>
      <c r="E717" s="9" t="str">
        <f>IFERROR(__xludf.DUMMYFUNCTION("INDEX(SPLIT(SUBSTITUTE(A717, ""-"", ""::""),"",""), 1, 2)"),"76::77")</f>
        <v>76::77</v>
      </c>
      <c r="F717" s="8">
        <f>IFERROR(__xludf.DUMMYFUNCTION("INDEX(SPLIT(E717,""::""), 1, 1)"),76.0)</f>
        <v>76</v>
      </c>
      <c r="G717" s="8">
        <f>IFERROR(__xludf.DUMMYFUNCTION("INDEX(SPLIT(E717,""::""), 1, 2)"),77.0)</f>
        <v>77</v>
      </c>
      <c r="H717" s="8" t="b">
        <f t="shared" si="1"/>
        <v>1</v>
      </c>
      <c r="I717" s="8" t="b">
        <f t="shared" si="2"/>
        <v>0</v>
      </c>
      <c r="J717" s="8" t="b">
        <f t="shared" si="3"/>
        <v>1</v>
      </c>
      <c r="L717" s="8" t="b">
        <f t="shared" si="4"/>
        <v>1</v>
      </c>
    </row>
    <row r="718">
      <c r="A718" s="6" t="s">
        <v>728</v>
      </c>
      <c r="B718" s="7" t="str">
        <f>IFERROR(__xludf.DUMMYFUNCTION("INDEX(SPLIT(SUBSTITUTE(A718, ""-"", ""::""),"",""), 1, 1)"),"57::60")</f>
        <v>57::60</v>
      </c>
      <c r="C718" s="8">
        <f>IFERROR(__xludf.DUMMYFUNCTION("INDEX(SPLIT(B718,""::""), 1, 1)"),57.0)</f>
        <v>57</v>
      </c>
      <c r="D718" s="8">
        <f>IFERROR(__xludf.DUMMYFUNCTION("INDEX(SPLIT(B718,""::""), 1, 2)"),60.0)</f>
        <v>60</v>
      </c>
      <c r="E718" s="9" t="str">
        <f>IFERROR(__xludf.DUMMYFUNCTION("INDEX(SPLIT(SUBSTITUTE(A718, ""-"", ""::""),"",""), 1, 2)"),"36::60")</f>
        <v>36::60</v>
      </c>
      <c r="F718" s="8">
        <f>IFERROR(__xludf.DUMMYFUNCTION("INDEX(SPLIT(E718,""::""), 1, 1)"),36.0)</f>
        <v>36</v>
      </c>
      <c r="G718" s="8">
        <f>IFERROR(__xludf.DUMMYFUNCTION("INDEX(SPLIT(E718,""::""), 1, 2)"),60.0)</f>
        <v>60</v>
      </c>
      <c r="H718" s="8" t="b">
        <f t="shared" si="1"/>
        <v>0</v>
      </c>
      <c r="I718" s="8" t="b">
        <f t="shared" si="2"/>
        <v>1</v>
      </c>
      <c r="J718" s="8" t="b">
        <f t="shared" si="3"/>
        <v>1</v>
      </c>
      <c r="L718" s="8" t="b">
        <f t="shared" si="4"/>
        <v>1</v>
      </c>
    </row>
    <row r="719">
      <c r="A719" s="6" t="s">
        <v>729</v>
      </c>
      <c r="B719" s="7" t="str">
        <f>IFERROR(__xludf.DUMMYFUNCTION("INDEX(SPLIT(SUBSTITUTE(A719, ""-"", ""::""),"",""), 1, 1)"),"23::24")</f>
        <v>23::24</v>
      </c>
      <c r="C719" s="8">
        <f>IFERROR(__xludf.DUMMYFUNCTION("INDEX(SPLIT(B719,""::""), 1, 1)"),23.0)</f>
        <v>23</v>
      </c>
      <c r="D719" s="8">
        <f>IFERROR(__xludf.DUMMYFUNCTION("INDEX(SPLIT(B719,""::""), 1, 2)"),24.0)</f>
        <v>24</v>
      </c>
      <c r="E719" s="9" t="str">
        <f>IFERROR(__xludf.DUMMYFUNCTION("INDEX(SPLIT(SUBSTITUTE(A719, ""-"", ""::""),"",""), 1, 2)"),"24::53")</f>
        <v>24::53</v>
      </c>
      <c r="F719" s="8">
        <f>IFERROR(__xludf.DUMMYFUNCTION("INDEX(SPLIT(E719,""::""), 1, 1)"),24.0)</f>
        <v>24</v>
      </c>
      <c r="G719" s="8">
        <f>IFERROR(__xludf.DUMMYFUNCTION("INDEX(SPLIT(E719,""::""), 1, 2)"),53.0)</f>
        <v>53</v>
      </c>
      <c r="H719" s="8" t="b">
        <f t="shared" si="1"/>
        <v>0</v>
      </c>
      <c r="I719" s="8" t="b">
        <f t="shared" si="2"/>
        <v>0</v>
      </c>
      <c r="J719" s="8" t="b">
        <f t="shared" si="3"/>
        <v>0</v>
      </c>
      <c r="L719" s="8" t="b">
        <f t="shared" si="4"/>
        <v>1</v>
      </c>
    </row>
    <row r="720">
      <c r="A720" s="6" t="s">
        <v>730</v>
      </c>
      <c r="B720" s="7" t="str">
        <f>IFERROR(__xludf.DUMMYFUNCTION("INDEX(SPLIT(SUBSTITUTE(A720, ""-"", ""::""),"",""), 1, 1)"),"87::94")</f>
        <v>87::94</v>
      </c>
      <c r="C720" s="8">
        <f>IFERROR(__xludf.DUMMYFUNCTION("INDEX(SPLIT(B720,""::""), 1, 1)"),87.0)</f>
        <v>87</v>
      </c>
      <c r="D720" s="8">
        <f>IFERROR(__xludf.DUMMYFUNCTION("INDEX(SPLIT(B720,""::""), 1, 2)"),94.0)</f>
        <v>94</v>
      </c>
      <c r="E720" s="9" t="str">
        <f>IFERROR(__xludf.DUMMYFUNCTION("INDEX(SPLIT(SUBSTITUTE(A720, ""-"", ""::""),"",""), 1, 2)"),"88::97")</f>
        <v>88::97</v>
      </c>
      <c r="F720" s="8">
        <f>IFERROR(__xludf.DUMMYFUNCTION("INDEX(SPLIT(E720,""::""), 1, 1)"),88.0)</f>
        <v>88</v>
      </c>
      <c r="G720" s="8">
        <f>IFERROR(__xludf.DUMMYFUNCTION("INDEX(SPLIT(E720,""::""), 1, 2)"),97.0)</f>
        <v>97</v>
      </c>
      <c r="H720" s="8" t="b">
        <f t="shared" si="1"/>
        <v>0</v>
      </c>
      <c r="I720" s="8" t="b">
        <f t="shared" si="2"/>
        <v>0</v>
      </c>
      <c r="J720" s="8" t="b">
        <f t="shared" si="3"/>
        <v>0</v>
      </c>
      <c r="L720" s="8" t="b">
        <f t="shared" si="4"/>
        <v>1</v>
      </c>
    </row>
    <row r="721">
      <c r="A721" s="6" t="s">
        <v>731</v>
      </c>
      <c r="B721" s="7" t="str">
        <f>IFERROR(__xludf.DUMMYFUNCTION("INDEX(SPLIT(SUBSTITUTE(A721, ""-"", ""::""),"",""), 1, 1)"),"1::83")</f>
        <v>1::83</v>
      </c>
      <c r="C721" s="8">
        <f>IFERROR(__xludf.DUMMYFUNCTION("INDEX(SPLIT(B721,""::""), 1, 1)"),1.0)</f>
        <v>1</v>
      </c>
      <c r="D721" s="8">
        <f>IFERROR(__xludf.DUMMYFUNCTION("INDEX(SPLIT(B721,""::""), 1, 2)"),83.0)</f>
        <v>83</v>
      </c>
      <c r="E721" s="9" t="str">
        <f>IFERROR(__xludf.DUMMYFUNCTION("INDEX(SPLIT(SUBSTITUTE(A721, ""-"", ""::""),"",""), 1, 2)"),"1::52")</f>
        <v>1::52</v>
      </c>
      <c r="F721" s="8">
        <f>IFERROR(__xludf.DUMMYFUNCTION("INDEX(SPLIT(E721,""::""), 1, 1)"),1.0)</f>
        <v>1</v>
      </c>
      <c r="G721" s="8">
        <f>IFERROR(__xludf.DUMMYFUNCTION("INDEX(SPLIT(E721,""::""), 1, 2)"),52.0)</f>
        <v>52</v>
      </c>
      <c r="H721" s="8" t="b">
        <f t="shared" si="1"/>
        <v>1</v>
      </c>
      <c r="I721" s="8" t="b">
        <f t="shared" si="2"/>
        <v>0</v>
      </c>
      <c r="J721" s="8" t="b">
        <f t="shared" si="3"/>
        <v>1</v>
      </c>
      <c r="L721" s="8" t="b">
        <f t="shared" si="4"/>
        <v>1</v>
      </c>
    </row>
    <row r="722">
      <c r="A722" s="6" t="s">
        <v>732</v>
      </c>
      <c r="B722" s="7" t="str">
        <f>IFERROR(__xludf.DUMMYFUNCTION("INDEX(SPLIT(SUBSTITUTE(A722, ""-"", ""::""),"",""), 1, 1)"),"22::41")</f>
        <v>22::41</v>
      </c>
      <c r="C722" s="8">
        <f>IFERROR(__xludf.DUMMYFUNCTION("INDEX(SPLIT(B722,""::""), 1, 1)"),22.0)</f>
        <v>22</v>
      </c>
      <c r="D722" s="8">
        <f>IFERROR(__xludf.DUMMYFUNCTION("INDEX(SPLIT(B722,""::""), 1, 2)"),41.0)</f>
        <v>41</v>
      </c>
      <c r="E722" s="9" t="str">
        <f>IFERROR(__xludf.DUMMYFUNCTION("INDEX(SPLIT(SUBSTITUTE(A722, ""-"", ""::""),"",""), 1, 2)"),"20::27")</f>
        <v>20::27</v>
      </c>
      <c r="F722" s="8">
        <f>IFERROR(__xludf.DUMMYFUNCTION("INDEX(SPLIT(E722,""::""), 1, 1)"),20.0)</f>
        <v>20</v>
      </c>
      <c r="G722" s="8">
        <f>IFERROR(__xludf.DUMMYFUNCTION("INDEX(SPLIT(E722,""::""), 1, 2)"),27.0)</f>
        <v>27</v>
      </c>
      <c r="H722" s="8" t="b">
        <f t="shared" si="1"/>
        <v>0</v>
      </c>
      <c r="I722" s="8" t="b">
        <f t="shared" si="2"/>
        <v>0</v>
      </c>
      <c r="J722" s="8" t="b">
        <f t="shared" si="3"/>
        <v>0</v>
      </c>
      <c r="L722" s="8" t="b">
        <f t="shared" si="4"/>
        <v>1</v>
      </c>
    </row>
    <row r="723">
      <c r="A723" s="6" t="s">
        <v>733</v>
      </c>
      <c r="B723" s="7" t="str">
        <f>IFERROR(__xludf.DUMMYFUNCTION("INDEX(SPLIT(SUBSTITUTE(A723, ""-"", ""::""),"",""), 1, 1)"),"12::86")</f>
        <v>12::86</v>
      </c>
      <c r="C723" s="8">
        <f>IFERROR(__xludf.DUMMYFUNCTION("INDEX(SPLIT(B723,""::""), 1, 1)"),12.0)</f>
        <v>12</v>
      </c>
      <c r="D723" s="8">
        <f>IFERROR(__xludf.DUMMYFUNCTION("INDEX(SPLIT(B723,""::""), 1, 2)"),86.0)</f>
        <v>86</v>
      </c>
      <c r="E723" s="9" t="str">
        <f>IFERROR(__xludf.DUMMYFUNCTION("INDEX(SPLIT(SUBSTITUTE(A723, ""-"", ""::""),"",""), 1, 2)"),"85::87")</f>
        <v>85::87</v>
      </c>
      <c r="F723" s="8">
        <f>IFERROR(__xludf.DUMMYFUNCTION("INDEX(SPLIT(E723,""::""), 1, 1)"),85.0)</f>
        <v>85</v>
      </c>
      <c r="G723" s="8">
        <f>IFERROR(__xludf.DUMMYFUNCTION("INDEX(SPLIT(E723,""::""), 1, 2)"),87.0)</f>
        <v>87</v>
      </c>
      <c r="H723" s="8" t="b">
        <f t="shared" si="1"/>
        <v>0</v>
      </c>
      <c r="I723" s="8" t="b">
        <f t="shared" si="2"/>
        <v>0</v>
      </c>
      <c r="J723" s="8" t="b">
        <f t="shared" si="3"/>
        <v>0</v>
      </c>
      <c r="L723" s="8" t="b">
        <f t="shared" si="4"/>
        <v>1</v>
      </c>
    </row>
    <row r="724">
      <c r="A724" s="6" t="s">
        <v>734</v>
      </c>
      <c r="B724" s="7" t="str">
        <f>IFERROR(__xludf.DUMMYFUNCTION("INDEX(SPLIT(SUBSTITUTE(A724, ""-"", ""::""),"",""), 1, 1)"),"53::87")</f>
        <v>53::87</v>
      </c>
      <c r="C724" s="8">
        <f>IFERROR(__xludf.DUMMYFUNCTION("INDEX(SPLIT(B724,""::""), 1, 1)"),53.0)</f>
        <v>53</v>
      </c>
      <c r="D724" s="8">
        <f>IFERROR(__xludf.DUMMYFUNCTION("INDEX(SPLIT(B724,""::""), 1, 2)"),87.0)</f>
        <v>87</v>
      </c>
      <c r="E724" s="9" t="str">
        <f>IFERROR(__xludf.DUMMYFUNCTION("INDEX(SPLIT(SUBSTITUTE(A724, ""-"", ""::""),"",""), 1, 2)"),"50::56")</f>
        <v>50::56</v>
      </c>
      <c r="F724" s="8">
        <f>IFERROR(__xludf.DUMMYFUNCTION("INDEX(SPLIT(E724,""::""), 1, 1)"),50.0)</f>
        <v>50</v>
      </c>
      <c r="G724" s="8">
        <f>IFERROR(__xludf.DUMMYFUNCTION("INDEX(SPLIT(E724,""::""), 1, 2)"),56.0)</f>
        <v>56</v>
      </c>
      <c r="H724" s="8" t="b">
        <f t="shared" si="1"/>
        <v>0</v>
      </c>
      <c r="I724" s="8" t="b">
        <f t="shared" si="2"/>
        <v>0</v>
      </c>
      <c r="J724" s="8" t="b">
        <f t="shared" si="3"/>
        <v>0</v>
      </c>
      <c r="L724" s="8" t="b">
        <f t="shared" si="4"/>
        <v>1</v>
      </c>
    </row>
    <row r="725">
      <c r="A725" s="6" t="s">
        <v>735</v>
      </c>
      <c r="B725" s="7" t="str">
        <f>IFERROR(__xludf.DUMMYFUNCTION("INDEX(SPLIT(SUBSTITUTE(A725, ""-"", ""::""),"",""), 1, 1)"),"8::51")</f>
        <v>8::51</v>
      </c>
      <c r="C725" s="8">
        <f>IFERROR(__xludf.DUMMYFUNCTION("INDEX(SPLIT(B725,""::""), 1, 1)"),8.0)</f>
        <v>8</v>
      </c>
      <c r="D725" s="8">
        <f>IFERROR(__xludf.DUMMYFUNCTION("INDEX(SPLIT(B725,""::""), 1, 2)"),51.0)</f>
        <v>51</v>
      </c>
      <c r="E725" s="9" t="str">
        <f>IFERROR(__xludf.DUMMYFUNCTION("INDEX(SPLIT(SUBSTITUTE(A725, ""-"", ""::""),"",""), 1, 2)"),"8::50")</f>
        <v>8::50</v>
      </c>
      <c r="F725" s="8">
        <f>IFERROR(__xludf.DUMMYFUNCTION("INDEX(SPLIT(E725,""::""), 1, 1)"),8.0)</f>
        <v>8</v>
      </c>
      <c r="G725" s="8">
        <f>IFERROR(__xludf.DUMMYFUNCTION("INDEX(SPLIT(E725,""::""), 1, 2)"),50.0)</f>
        <v>50</v>
      </c>
      <c r="H725" s="8" t="b">
        <f t="shared" si="1"/>
        <v>1</v>
      </c>
      <c r="I725" s="8" t="b">
        <f t="shared" si="2"/>
        <v>0</v>
      </c>
      <c r="J725" s="8" t="b">
        <f t="shared" si="3"/>
        <v>1</v>
      </c>
      <c r="L725" s="8" t="b">
        <f t="shared" si="4"/>
        <v>1</v>
      </c>
    </row>
    <row r="726">
      <c r="A726" s="6" t="s">
        <v>736</v>
      </c>
      <c r="B726" s="7" t="str">
        <f>IFERROR(__xludf.DUMMYFUNCTION("INDEX(SPLIT(SUBSTITUTE(A726, ""-"", ""::""),"",""), 1, 1)"),"27::71")</f>
        <v>27::71</v>
      </c>
      <c r="C726" s="8">
        <f>IFERROR(__xludf.DUMMYFUNCTION("INDEX(SPLIT(B726,""::""), 1, 1)"),27.0)</f>
        <v>27</v>
      </c>
      <c r="D726" s="8">
        <f>IFERROR(__xludf.DUMMYFUNCTION("INDEX(SPLIT(B726,""::""), 1, 2)"),71.0)</f>
        <v>71</v>
      </c>
      <c r="E726" s="9" t="str">
        <f>IFERROR(__xludf.DUMMYFUNCTION("INDEX(SPLIT(SUBSTITUTE(A726, ""-"", ""::""),"",""), 1, 2)"),"10::71")</f>
        <v>10::71</v>
      </c>
      <c r="F726" s="8">
        <f>IFERROR(__xludf.DUMMYFUNCTION("INDEX(SPLIT(E726,""::""), 1, 1)"),10.0)</f>
        <v>10</v>
      </c>
      <c r="G726" s="8">
        <f>IFERROR(__xludf.DUMMYFUNCTION("INDEX(SPLIT(E726,""::""), 1, 2)"),71.0)</f>
        <v>71</v>
      </c>
      <c r="H726" s="8" t="b">
        <f t="shared" si="1"/>
        <v>0</v>
      </c>
      <c r="I726" s="8" t="b">
        <f t="shared" si="2"/>
        <v>1</v>
      </c>
      <c r="J726" s="8" t="b">
        <f t="shared" si="3"/>
        <v>1</v>
      </c>
      <c r="L726" s="8" t="b">
        <f t="shared" si="4"/>
        <v>1</v>
      </c>
    </row>
    <row r="727">
      <c r="A727" s="6" t="s">
        <v>737</v>
      </c>
      <c r="B727" s="7" t="str">
        <f>IFERROR(__xludf.DUMMYFUNCTION("INDEX(SPLIT(SUBSTITUTE(A727, ""-"", ""::""),"",""), 1, 1)"),"7::62")</f>
        <v>7::62</v>
      </c>
      <c r="C727" s="8">
        <f>IFERROR(__xludf.DUMMYFUNCTION("INDEX(SPLIT(B727,""::""), 1, 1)"),7.0)</f>
        <v>7</v>
      </c>
      <c r="D727" s="8">
        <f>IFERROR(__xludf.DUMMYFUNCTION("INDEX(SPLIT(B727,""::""), 1, 2)"),62.0)</f>
        <v>62</v>
      </c>
      <c r="E727" s="9" t="str">
        <f>IFERROR(__xludf.DUMMYFUNCTION("INDEX(SPLIT(SUBSTITUTE(A727, ""-"", ""::""),"",""), 1, 2)"),"8::63")</f>
        <v>8::63</v>
      </c>
      <c r="F727" s="8">
        <f>IFERROR(__xludf.DUMMYFUNCTION("INDEX(SPLIT(E727,""::""), 1, 1)"),8.0)</f>
        <v>8</v>
      </c>
      <c r="G727" s="8">
        <f>IFERROR(__xludf.DUMMYFUNCTION("INDEX(SPLIT(E727,""::""), 1, 2)"),63.0)</f>
        <v>63</v>
      </c>
      <c r="H727" s="8" t="b">
        <f t="shared" si="1"/>
        <v>0</v>
      </c>
      <c r="I727" s="8" t="b">
        <f t="shared" si="2"/>
        <v>0</v>
      </c>
      <c r="J727" s="8" t="b">
        <f t="shared" si="3"/>
        <v>0</v>
      </c>
      <c r="L727" s="8" t="b">
        <f t="shared" si="4"/>
        <v>1</v>
      </c>
    </row>
    <row r="728">
      <c r="A728" s="6" t="s">
        <v>738</v>
      </c>
      <c r="B728" s="7" t="str">
        <f>IFERROR(__xludf.DUMMYFUNCTION("INDEX(SPLIT(SUBSTITUTE(A728, ""-"", ""::""),"",""), 1, 1)"),"17::28")</f>
        <v>17::28</v>
      </c>
      <c r="C728" s="8">
        <f>IFERROR(__xludf.DUMMYFUNCTION("INDEX(SPLIT(B728,""::""), 1, 1)"),17.0)</f>
        <v>17</v>
      </c>
      <c r="D728" s="8">
        <f>IFERROR(__xludf.DUMMYFUNCTION("INDEX(SPLIT(B728,""::""), 1, 2)"),28.0)</f>
        <v>28</v>
      </c>
      <c r="E728" s="9" t="str">
        <f>IFERROR(__xludf.DUMMYFUNCTION("INDEX(SPLIT(SUBSTITUTE(A728, ""-"", ""::""),"",""), 1, 2)"),"27::97")</f>
        <v>27::97</v>
      </c>
      <c r="F728" s="8">
        <f>IFERROR(__xludf.DUMMYFUNCTION("INDEX(SPLIT(E728,""::""), 1, 1)"),27.0)</f>
        <v>27</v>
      </c>
      <c r="G728" s="8">
        <f>IFERROR(__xludf.DUMMYFUNCTION("INDEX(SPLIT(E728,""::""), 1, 2)"),97.0)</f>
        <v>97</v>
      </c>
      <c r="H728" s="8" t="b">
        <f t="shared" si="1"/>
        <v>0</v>
      </c>
      <c r="I728" s="8" t="b">
        <f t="shared" si="2"/>
        <v>0</v>
      </c>
      <c r="J728" s="8" t="b">
        <f t="shared" si="3"/>
        <v>0</v>
      </c>
      <c r="L728" s="8" t="b">
        <f t="shared" si="4"/>
        <v>1</v>
      </c>
    </row>
    <row r="729">
      <c r="A729" s="6" t="s">
        <v>739</v>
      </c>
      <c r="B729" s="7" t="str">
        <f>IFERROR(__xludf.DUMMYFUNCTION("INDEX(SPLIT(SUBSTITUTE(A729, ""-"", ""::""),"",""), 1, 1)"),"1::90")</f>
        <v>1::90</v>
      </c>
      <c r="C729" s="8">
        <f>IFERROR(__xludf.DUMMYFUNCTION("INDEX(SPLIT(B729,""::""), 1, 1)"),1.0)</f>
        <v>1</v>
      </c>
      <c r="D729" s="8">
        <f>IFERROR(__xludf.DUMMYFUNCTION("INDEX(SPLIT(B729,""::""), 1, 2)"),90.0)</f>
        <v>90</v>
      </c>
      <c r="E729" s="9" t="str">
        <f>IFERROR(__xludf.DUMMYFUNCTION("INDEX(SPLIT(SUBSTITUTE(A729, ""-"", ""::""),"",""), 1, 2)"),"90::90")</f>
        <v>90::90</v>
      </c>
      <c r="F729" s="8">
        <f>IFERROR(__xludf.DUMMYFUNCTION("INDEX(SPLIT(E729,""::""), 1, 1)"),90.0)</f>
        <v>90</v>
      </c>
      <c r="G729" s="8">
        <f>IFERROR(__xludf.DUMMYFUNCTION("INDEX(SPLIT(E729,""::""), 1, 2)"),90.0)</f>
        <v>90</v>
      </c>
      <c r="H729" s="8" t="b">
        <f t="shared" si="1"/>
        <v>1</v>
      </c>
      <c r="I729" s="8" t="b">
        <f t="shared" si="2"/>
        <v>0</v>
      </c>
      <c r="J729" s="8" t="b">
        <f t="shared" si="3"/>
        <v>1</v>
      </c>
      <c r="L729" s="8" t="b">
        <f t="shared" si="4"/>
        <v>1</v>
      </c>
    </row>
    <row r="730">
      <c r="A730" s="6" t="s">
        <v>740</v>
      </c>
      <c r="B730" s="7" t="str">
        <f>IFERROR(__xludf.DUMMYFUNCTION("INDEX(SPLIT(SUBSTITUTE(A730, ""-"", ""::""),"",""), 1, 1)"),"3::94")</f>
        <v>3::94</v>
      </c>
      <c r="C730" s="8">
        <f>IFERROR(__xludf.DUMMYFUNCTION("INDEX(SPLIT(B730,""::""), 1, 1)"),3.0)</f>
        <v>3</v>
      </c>
      <c r="D730" s="8">
        <f>IFERROR(__xludf.DUMMYFUNCTION("INDEX(SPLIT(B730,""::""), 1, 2)"),94.0)</f>
        <v>94</v>
      </c>
      <c r="E730" s="9" t="str">
        <f>IFERROR(__xludf.DUMMYFUNCTION("INDEX(SPLIT(SUBSTITUTE(A730, ""-"", ""::""),"",""), 1, 2)"),"2::4")</f>
        <v>2::4</v>
      </c>
      <c r="F730" s="8">
        <f>IFERROR(__xludf.DUMMYFUNCTION("INDEX(SPLIT(E730,""::""), 1, 1)"),2.0)</f>
        <v>2</v>
      </c>
      <c r="G730" s="8">
        <f>IFERROR(__xludf.DUMMYFUNCTION("INDEX(SPLIT(E730,""::""), 1, 2)"),4.0)</f>
        <v>4</v>
      </c>
      <c r="H730" s="8" t="b">
        <f t="shared" si="1"/>
        <v>0</v>
      </c>
      <c r="I730" s="8" t="b">
        <f t="shared" si="2"/>
        <v>0</v>
      </c>
      <c r="J730" s="8" t="b">
        <f t="shared" si="3"/>
        <v>0</v>
      </c>
      <c r="L730" s="8" t="b">
        <f t="shared" si="4"/>
        <v>1</v>
      </c>
    </row>
    <row r="731">
      <c r="A731" s="6" t="s">
        <v>741</v>
      </c>
      <c r="B731" s="7" t="str">
        <f>IFERROR(__xludf.DUMMYFUNCTION("INDEX(SPLIT(SUBSTITUTE(A731, ""-"", ""::""),"",""), 1, 1)"),"3::98")</f>
        <v>3::98</v>
      </c>
      <c r="C731" s="8">
        <f>IFERROR(__xludf.DUMMYFUNCTION("INDEX(SPLIT(B731,""::""), 1, 1)"),3.0)</f>
        <v>3</v>
      </c>
      <c r="D731" s="8">
        <f>IFERROR(__xludf.DUMMYFUNCTION("INDEX(SPLIT(B731,""::""), 1, 2)"),98.0)</f>
        <v>98</v>
      </c>
      <c r="E731" s="9" t="str">
        <f>IFERROR(__xludf.DUMMYFUNCTION("INDEX(SPLIT(SUBSTITUTE(A731, ""-"", ""::""),"",""), 1, 2)"),"2::24")</f>
        <v>2::24</v>
      </c>
      <c r="F731" s="8">
        <f>IFERROR(__xludf.DUMMYFUNCTION("INDEX(SPLIT(E731,""::""), 1, 1)"),2.0)</f>
        <v>2</v>
      </c>
      <c r="G731" s="8">
        <f>IFERROR(__xludf.DUMMYFUNCTION("INDEX(SPLIT(E731,""::""), 1, 2)"),24.0)</f>
        <v>24</v>
      </c>
      <c r="H731" s="8" t="b">
        <f t="shared" si="1"/>
        <v>0</v>
      </c>
      <c r="I731" s="8" t="b">
        <f t="shared" si="2"/>
        <v>0</v>
      </c>
      <c r="J731" s="8" t="b">
        <f t="shared" si="3"/>
        <v>0</v>
      </c>
      <c r="L731" s="8" t="b">
        <f t="shared" si="4"/>
        <v>1</v>
      </c>
    </row>
    <row r="732">
      <c r="A732" s="6" t="s">
        <v>742</v>
      </c>
      <c r="B732" s="7" t="str">
        <f>IFERROR(__xludf.DUMMYFUNCTION("INDEX(SPLIT(SUBSTITUTE(A732, ""-"", ""::""),"",""), 1, 1)"),"11::12")</f>
        <v>11::12</v>
      </c>
      <c r="C732" s="8">
        <f>IFERROR(__xludf.DUMMYFUNCTION("INDEX(SPLIT(B732,""::""), 1, 1)"),11.0)</f>
        <v>11</v>
      </c>
      <c r="D732" s="8">
        <f>IFERROR(__xludf.DUMMYFUNCTION("INDEX(SPLIT(B732,""::""), 1, 2)"),12.0)</f>
        <v>12</v>
      </c>
      <c r="E732" s="9" t="str">
        <f>IFERROR(__xludf.DUMMYFUNCTION("INDEX(SPLIT(SUBSTITUTE(A732, ""-"", ""::""),"",""), 1, 2)"),"12::83")</f>
        <v>12::83</v>
      </c>
      <c r="F732" s="8">
        <f>IFERROR(__xludf.DUMMYFUNCTION("INDEX(SPLIT(E732,""::""), 1, 1)"),12.0)</f>
        <v>12</v>
      </c>
      <c r="G732" s="8">
        <f>IFERROR(__xludf.DUMMYFUNCTION("INDEX(SPLIT(E732,""::""), 1, 2)"),83.0)</f>
        <v>83</v>
      </c>
      <c r="H732" s="8" t="b">
        <f t="shared" si="1"/>
        <v>0</v>
      </c>
      <c r="I732" s="8" t="b">
        <f t="shared" si="2"/>
        <v>0</v>
      </c>
      <c r="J732" s="8" t="b">
        <f t="shared" si="3"/>
        <v>0</v>
      </c>
      <c r="L732" s="8" t="b">
        <f t="shared" si="4"/>
        <v>1</v>
      </c>
    </row>
    <row r="733">
      <c r="A733" s="6" t="s">
        <v>743</v>
      </c>
      <c r="B733" s="7" t="str">
        <f>IFERROR(__xludf.DUMMYFUNCTION("INDEX(SPLIT(SUBSTITUTE(A733, ""-"", ""::""),"",""), 1, 1)"),"18::37")</f>
        <v>18::37</v>
      </c>
      <c r="C733" s="8">
        <f>IFERROR(__xludf.DUMMYFUNCTION("INDEX(SPLIT(B733,""::""), 1, 1)"),18.0)</f>
        <v>18</v>
      </c>
      <c r="D733" s="8">
        <f>IFERROR(__xludf.DUMMYFUNCTION("INDEX(SPLIT(B733,""::""), 1, 2)"),37.0)</f>
        <v>37</v>
      </c>
      <c r="E733" s="9" t="str">
        <f>IFERROR(__xludf.DUMMYFUNCTION("INDEX(SPLIT(SUBSTITUTE(A733, ""-"", ""::""),"",""), 1, 2)"),"19::36")</f>
        <v>19::36</v>
      </c>
      <c r="F733" s="8">
        <f>IFERROR(__xludf.DUMMYFUNCTION("INDEX(SPLIT(E733,""::""), 1, 1)"),19.0)</f>
        <v>19</v>
      </c>
      <c r="G733" s="8">
        <f>IFERROR(__xludf.DUMMYFUNCTION("INDEX(SPLIT(E733,""::""), 1, 2)"),36.0)</f>
        <v>36</v>
      </c>
      <c r="H733" s="8" t="b">
        <f t="shared" si="1"/>
        <v>1</v>
      </c>
      <c r="I733" s="8" t="b">
        <f t="shared" si="2"/>
        <v>0</v>
      </c>
      <c r="J733" s="8" t="b">
        <f t="shared" si="3"/>
        <v>1</v>
      </c>
      <c r="L733" s="8" t="b">
        <f t="shared" si="4"/>
        <v>1</v>
      </c>
    </row>
    <row r="734">
      <c r="A734" s="6" t="s">
        <v>744</v>
      </c>
      <c r="B734" s="7" t="str">
        <f>IFERROR(__xludf.DUMMYFUNCTION("INDEX(SPLIT(SUBSTITUTE(A734, ""-"", ""::""),"",""), 1, 1)"),"9::98")</f>
        <v>9::98</v>
      </c>
      <c r="C734" s="8">
        <f>IFERROR(__xludf.DUMMYFUNCTION("INDEX(SPLIT(B734,""::""), 1, 1)"),9.0)</f>
        <v>9</v>
      </c>
      <c r="D734" s="8">
        <f>IFERROR(__xludf.DUMMYFUNCTION("INDEX(SPLIT(B734,""::""), 1, 2)"),98.0)</f>
        <v>98</v>
      </c>
      <c r="E734" s="9" t="str">
        <f>IFERROR(__xludf.DUMMYFUNCTION("INDEX(SPLIT(SUBSTITUTE(A734, ""-"", ""::""),"",""), 1, 2)"),"9::90")</f>
        <v>9::90</v>
      </c>
      <c r="F734" s="8">
        <f>IFERROR(__xludf.DUMMYFUNCTION("INDEX(SPLIT(E734,""::""), 1, 1)"),9.0)</f>
        <v>9</v>
      </c>
      <c r="G734" s="8">
        <f>IFERROR(__xludf.DUMMYFUNCTION("INDEX(SPLIT(E734,""::""), 1, 2)"),90.0)</f>
        <v>90</v>
      </c>
      <c r="H734" s="8" t="b">
        <f t="shared" si="1"/>
        <v>1</v>
      </c>
      <c r="I734" s="8" t="b">
        <f t="shared" si="2"/>
        <v>0</v>
      </c>
      <c r="J734" s="8" t="b">
        <f t="shared" si="3"/>
        <v>1</v>
      </c>
      <c r="L734" s="8" t="b">
        <f t="shared" si="4"/>
        <v>1</v>
      </c>
    </row>
    <row r="735">
      <c r="A735" s="6" t="s">
        <v>745</v>
      </c>
      <c r="B735" s="7" t="str">
        <f>IFERROR(__xludf.DUMMYFUNCTION("INDEX(SPLIT(SUBSTITUTE(A735, ""-"", ""::""),"",""), 1, 1)"),"4::98")</f>
        <v>4::98</v>
      </c>
      <c r="C735" s="8">
        <f>IFERROR(__xludf.DUMMYFUNCTION("INDEX(SPLIT(B735,""::""), 1, 1)"),4.0)</f>
        <v>4</v>
      </c>
      <c r="D735" s="8">
        <f>IFERROR(__xludf.DUMMYFUNCTION("INDEX(SPLIT(B735,""::""), 1, 2)"),98.0)</f>
        <v>98</v>
      </c>
      <c r="E735" s="9" t="str">
        <f>IFERROR(__xludf.DUMMYFUNCTION("INDEX(SPLIT(SUBSTITUTE(A735, ""-"", ""::""),"",""), 1, 2)"),"3::99")</f>
        <v>3::99</v>
      </c>
      <c r="F735" s="8">
        <f>IFERROR(__xludf.DUMMYFUNCTION("INDEX(SPLIT(E735,""::""), 1, 1)"),3.0)</f>
        <v>3</v>
      </c>
      <c r="G735" s="8">
        <f>IFERROR(__xludf.DUMMYFUNCTION("INDEX(SPLIT(E735,""::""), 1, 2)"),99.0)</f>
        <v>99</v>
      </c>
      <c r="H735" s="8" t="b">
        <f t="shared" si="1"/>
        <v>0</v>
      </c>
      <c r="I735" s="8" t="b">
        <f t="shared" si="2"/>
        <v>1</v>
      </c>
      <c r="J735" s="8" t="b">
        <f t="shared" si="3"/>
        <v>1</v>
      </c>
      <c r="L735" s="8" t="b">
        <f t="shared" si="4"/>
        <v>1</v>
      </c>
    </row>
    <row r="736">
      <c r="A736" s="6" t="s">
        <v>746</v>
      </c>
      <c r="B736" s="7" t="str">
        <f>IFERROR(__xludf.DUMMYFUNCTION("INDEX(SPLIT(SUBSTITUTE(A736, ""-"", ""::""),"",""), 1, 1)"),"82::82")</f>
        <v>82::82</v>
      </c>
      <c r="C736" s="8">
        <f>IFERROR(__xludf.DUMMYFUNCTION("INDEX(SPLIT(B736,""::""), 1, 1)"),82.0)</f>
        <v>82</v>
      </c>
      <c r="D736" s="8">
        <f>IFERROR(__xludf.DUMMYFUNCTION("INDEX(SPLIT(B736,""::""), 1, 2)"),82.0)</f>
        <v>82</v>
      </c>
      <c r="E736" s="9" t="str">
        <f>IFERROR(__xludf.DUMMYFUNCTION("INDEX(SPLIT(SUBSTITUTE(A736, ""-"", ""::""),"",""), 1, 2)"),"53::82")</f>
        <v>53::82</v>
      </c>
      <c r="F736" s="8">
        <f>IFERROR(__xludf.DUMMYFUNCTION("INDEX(SPLIT(E736,""::""), 1, 1)"),53.0)</f>
        <v>53</v>
      </c>
      <c r="G736" s="8">
        <f>IFERROR(__xludf.DUMMYFUNCTION("INDEX(SPLIT(E736,""::""), 1, 2)"),82.0)</f>
        <v>82</v>
      </c>
      <c r="H736" s="8" t="b">
        <f t="shared" si="1"/>
        <v>0</v>
      </c>
      <c r="I736" s="8" t="b">
        <f t="shared" si="2"/>
        <v>1</v>
      </c>
      <c r="J736" s="8" t="b">
        <f t="shared" si="3"/>
        <v>1</v>
      </c>
      <c r="L736" s="8" t="b">
        <f t="shared" si="4"/>
        <v>1</v>
      </c>
    </row>
    <row r="737">
      <c r="A737" s="6" t="s">
        <v>747</v>
      </c>
      <c r="B737" s="7" t="str">
        <f>IFERROR(__xludf.DUMMYFUNCTION("INDEX(SPLIT(SUBSTITUTE(A737, ""-"", ""::""),"",""), 1, 1)"),"5::54")</f>
        <v>5::54</v>
      </c>
      <c r="C737" s="8">
        <f>IFERROR(__xludf.DUMMYFUNCTION("INDEX(SPLIT(B737,""::""), 1, 1)"),5.0)</f>
        <v>5</v>
      </c>
      <c r="D737" s="8">
        <f>IFERROR(__xludf.DUMMYFUNCTION("INDEX(SPLIT(B737,""::""), 1, 2)"),54.0)</f>
        <v>54</v>
      </c>
      <c r="E737" s="9" t="str">
        <f>IFERROR(__xludf.DUMMYFUNCTION("INDEX(SPLIT(SUBSTITUTE(A737, ""-"", ""::""),"",""), 1, 2)"),"6::88")</f>
        <v>6::88</v>
      </c>
      <c r="F737" s="8">
        <f>IFERROR(__xludf.DUMMYFUNCTION("INDEX(SPLIT(E737,""::""), 1, 1)"),6.0)</f>
        <v>6</v>
      </c>
      <c r="G737" s="8">
        <f>IFERROR(__xludf.DUMMYFUNCTION("INDEX(SPLIT(E737,""::""), 1, 2)"),88.0)</f>
        <v>88</v>
      </c>
      <c r="H737" s="8" t="b">
        <f t="shared" si="1"/>
        <v>0</v>
      </c>
      <c r="I737" s="8" t="b">
        <f t="shared" si="2"/>
        <v>0</v>
      </c>
      <c r="J737" s="8" t="b">
        <f t="shared" si="3"/>
        <v>0</v>
      </c>
      <c r="L737" s="8" t="b">
        <f t="shared" si="4"/>
        <v>1</v>
      </c>
    </row>
    <row r="738">
      <c r="A738" s="6" t="s">
        <v>748</v>
      </c>
      <c r="B738" s="7" t="str">
        <f>IFERROR(__xludf.DUMMYFUNCTION("INDEX(SPLIT(SUBSTITUTE(A738, ""-"", ""::""),"",""), 1, 1)"),"75::91")</f>
        <v>75::91</v>
      </c>
      <c r="C738" s="8">
        <f>IFERROR(__xludf.DUMMYFUNCTION("INDEX(SPLIT(B738,""::""), 1, 1)"),75.0)</f>
        <v>75</v>
      </c>
      <c r="D738" s="8">
        <f>IFERROR(__xludf.DUMMYFUNCTION("INDEX(SPLIT(B738,""::""), 1, 2)"),91.0)</f>
        <v>91</v>
      </c>
      <c r="E738" s="9" t="str">
        <f>IFERROR(__xludf.DUMMYFUNCTION("INDEX(SPLIT(SUBSTITUTE(A738, ""-"", ""::""),"",""), 1, 2)"),"91::91")</f>
        <v>91::91</v>
      </c>
      <c r="F738" s="8">
        <f>IFERROR(__xludf.DUMMYFUNCTION("INDEX(SPLIT(E738,""::""), 1, 1)"),91.0)</f>
        <v>91</v>
      </c>
      <c r="G738" s="8">
        <f>IFERROR(__xludf.DUMMYFUNCTION("INDEX(SPLIT(E738,""::""), 1, 2)"),91.0)</f>
        <v>91</v>
      </c>
      <c r="H738" s="8" t="b">
        <f t="shared" si="1"/>
        <v>1</v>
      </c>
      <c r="I738" s="8" t="b">
        <f t="shared" si="2"/>
        <v>0</v>
      </c>
      <c r="J738" s="8" t="b">
        <f t="shared" si="3"/>
        <v>1</v>
      </c>
      <c r="L738" s="8" t="b">
        <f t="shared" si="4"/>
        <v>1</v>
      </c>
    </row>
    <row r="739">
      <c r="A739" s="6" t="s">
        <v>749</v>
      </c>
      <c r="B739" s="7" t="str">
        <f>IFERROR(__xludf.DUMMYFUNCTION("INDEX(SPLIT(SUBSTITUTE(A739, ""-"", ""::""),"",""), 1, 1)"),"20::98")</f>
        <v>20::98</v>
      </c>
      <c r="C739" s="8">
        <f>IFERROR(__xludf.DUMMYFUNCTION("INDEX(SPLIT(B739,""::""), 1, 1)"),20.0)</f>
        <v>20</v>
      </c>
      <c r="D739" s="8">
        <f>IFERROR(__xludf.DUMMYFUNCTION("INDEX(SPLIT(B739,""::""), 1, 2)"),98.0)</f>
        <v>98</v>
      </c>
      <c r="E739" s="9" t="str">
        <f>IFERROR(__xludf.DUMMYFUNCTION("INDEX(SPLIT(SUBSTITUTE(A739, ""-"", ""::""),"",""), 1, 2)"),"19::98")</f>
        <v>19::98</v>
      </c>
      <c r="F739" s="8">
        <f>IFERROR(__xludf.DUMMYFUNCTION("INDEX(SPLIT(E739,""::""), 1, 1)"),19.0)</f>
        <v>19</v>
      </c>
      <c r="G739" s="8">
        <f>IFERROR(__xludf.DUMMYFUNCTION("INDEX(SPLIT(E739,""::""), 1, 2)"),98.0)</f>
        <v>98</v>
      </c>
      <c r="H739" s="8" t="b">
        <f t="shared" si="1"/>
        <v>0</v>
      </c>
      <c r="I739" s="8" t="b">
        <f t="shared" si="2"/>
        <v>1</v>
      </c>
      <c r="J739" s="8" t="b">
        <f t="shared" si="3"/>
        <v>1</v>
      </c>
      <c r="L739" s="8" t="b">
        <f t="shared" si="4"/>
        <v>1</v>
      </c>
    </row>
    <row r="740">
      <c r="A740" s="6" t="s">
        <v>750</v>
      </c>
      <c r="B740" s="7" t="str">
        <f>IFERROR(__xludf.DUMMYFUNCTION("INDEX(SPLIT(SUBSTITUTE(A740, ""-"", ""::""),"",""), 1, 1)"),"2::48")</f>
        <v>2::48</v>
      </c>
      <c r="C740" s="8">
        <f>IFERROR(__xludf.DUMMYFUNCTION("INDEX(SPLIT(B740,""::""), 1, 1)"),2.0)</f>
        <v>2</v>
      </c>
      <c r="D740" s="8">
        <f>IFERROR(__xludf.DUMMYFUNCTION("INDEX(SPLIT(B740,""::""), 1, 2)"),48.0)</f>
        <v>48</v>
      </c>
      <c r="E740" s="9" t="str">
        <f>IFERROR(__xludf.DUMMYFUNCTION("INDEX(SPLIT(SUBSTITUTE(A740, ""-"", ""::""),"",""), 1, 2)"),"10::62")</f>
        <v>10::62</v>
      </c>
      <c r="F740" s="8">
        <f>IFERROR(__xludf.DUMMYFUNCTION("INDEX(SPLIT(E740,""::""), 1, 1)"),10.0)</f>
        <v>10</v>
      </c>
      <c r="G740" s="8">
        <f>IFERROR(__xludf.DUMMYFUNCTION("INDEX(SPLIT(E740,""::""), 1, 2)"),62.0)</f>
        <v>62</v>
      </c>
      <c r="H740" s="8" t="b">
        <f t="shared" si="1"/>
        <v>0</v>
      </c>
      <c r="I740" s="8" t="b">
        <f t="shared" si="2"/>
        <v>0</v>
      </c>
      <c r="J740" s="8" t="b">
        <f t="shared" si="3"/>
        <v>0</v>
      </c>
      <c r="L740" s="8" t="b">
        <f t="shared" si="4"/>
        <v>1</v>
      </c>
    </row>
    <row r="741">
      <c r="A741" s="6" t="s">
        <v>751</v>
      </c>
      <c r="B741" s="7" t="str">
        <f>IFERROR(__xludf.DUMMYFUNCTION("INDEX(SPLIT(SUBSTITUTE(A741, ""-"", ""::""),"",""), 1, 1)"),"16::42")</f>
        <v>16::42</v>
      </c>
      <c r="C741" s="8">
        <f>IFERROR(__xludf.DUMMYFUNCTION("INDEX(SPLIT(B741,""::""), 1, 1)"),16.0)</f>
        <v>16</v>
      </c>
      <c r="D741" s="8">
        <f>IFERROR(__xludf.DUMMYFUNCTION("INDEX(SPLIT(B741,""::""), 1, 2)"),42.0)</f>
        <v>42</v>
      </c>
      <c r="E741" s="9" t="str">
        <f>IFERROR(__xludf.DUMMYFUNCTION("INDEX(SPLIT(SUBSTITUTE(A741, ""-"", ""::""),"",""), 1, 2)"),"41::42")</f>
        <v>41::42</v>
      </c>
      <c r="F741" s="8">
        <f>IFERROR(__xludf.DUMMYFUNCTION("INDEX(SPLIT(E741,""::""), 1, 1)"),41.0)</f>
        <v>41</v>
      </c>
      <c r="G741" s="8">
        <f>IFERROR(__xludf.DUMMYFUNCTION("INDEX(SPLIT(E741,""::""), 1, 2)"),42.0)</f>
        <v>42</v>
      </c>
      <c r="H741" s="8" t="b">
        <f t="shared" si="1"/>
        <v>1</v>
      </c>
      <c r="I741" s="8" t="b">
        <f t="shared" si="2"/>
        <v>0</v>
      </c>
      <c r="J741" s="8" t="b">
        <f t="shared" si="3"/>
        <v>1</v>
      </c>
      <c r="L741" s="8" t="b">
        <f t="shared" si="4"/>
        <v>1</v>
      </c>
    </row>
    <row r="742">
      <c r="A742" s="6" t="s">
        <v>752</v>
      </c>
      <c r="B742" s="7" t="str">
        <f>IFERROR(__xludf.DUMMYFUNCTION("INDEX(SPLIT(SUBSTITUTE(A742, ""-"", ""::""),"",""), 1, 1)"),"61::71")</f>
        <v>61::71</v>
      </c>
      <c r="C742" s="8">
        <f>IFERROR(__xludf.DUMMYFUNCTION("INDEX(SPLIT(B742,""::""), 1, 1)"),61.0)</f>
        <v>61</v>
      </c>
      <c r="D742" s="8">
        <f>IFERROR(__xludf.DUMMYFUNCTION("INDEX(SPLIT(B742,""::""), 1, 2)"),71.0)</f>
        <v>71</v>
      </c>
      <c r="E742" s="9" t="str">
        <f>IFERROR(__xludf.DUMMYFUNCTION("INDEX(SPLIT(SUBSTITUTE(A742, ""-"", ""::""),"",""), 1, 2)"),"59::71")</f>
        <v>59::71</v>
      </c>
      <c r="F742" s="8">
        <f>IFERROR(__xludf.DUMMYFUNCTION("INDEX(SPLIT(E742,""::""), 1, 1)"),59.0)</f>
        <v>59</v>
      </c>
      <c r="G742" s="8">
        <f>IFERROR(__xludf.DUMMYFUNCTION("INDEX(SPLIT(E742,""::""), 1, 2)"),71.0)</f>
        <v>71</v>
      </c>
      <c r="H742" s="8" t="b">
        <f t="shared" si="1"/>
        <v>0</v>
      </c>
      <c r="I742" s="8" t="b">
        <f t="shared" si="2"/>
        <v>1</v>
      </c>
      <c r="J742" s="8" t="b">
        <f t="shared" si="3"/>
        <v>1</v>
      </c>
      <c r="L742" s="8" t="b">
        <f t="shared" si="4"/>
        <v>1</v>
      </c>
    </row>
    <row r="743">
      <c r="A743" s="6" t="s">
        <v>753</v>
      </c>
      <c r="B743" s="7" t="str">
        <f>IFERROR(__xludf.DUMMYFUNCTION("INDEX(SPLIT(SUBSTITUTE(A743, ""-"", ""::""),"",""), 1, 1)"),"3::92")</f>
        <v>3::92</v>
      </c>
      <c r="C743" s="8">
        <f>IFERROR(__xludf.DUMMYFUNCTION("INDEX(SPLIT(B743,""::""), 1, 1)"),3.0)</f>
        <v>3</v>
      </c>
      <c r="D743" s="8">
        <f>IFERROR(__xludf.DUMMYFUNCTION("INDEX(SPLIT(B743,""::""), 1, 2)"),92.0)</f>
        <v>92</v>
      </c>
      <c r="E743" s="9" t="str">
        <f>IFERROR(__xludf.DUMMYFUNCTION("INDEX(SPLIT(SUBSTITUTE(A743, ""-"", ""::""),"",""), 1, 2)"),"3::4")</f>
        <v>3::4</v>
      </c>
      <c r="F743" s="8">
        <f>IFERROR(__xludf.DUMMYFUNCTION("INDEX(SPLIT(E743,""::""), 1, 1)"),3.0)</f>
        <v>3</v>
      </c>
      <c r="G743" s="8">
        <f>IFERROR(__xludf.DUMMYFUNCTION("INDEX(SPLIT(E743,""::""), 1, 2)"),4.0)</f>
        <v>4</v>
      </c>
      <c r="H743" s="8" t="b">
        <f t="shared" si="1"/>
        <v>1</v>
      </c>
      <c r="I743" s="8" t="b">
        <f t="shared" si="2"/>
        <v>0</v>
      </c>
      <c r="J743" s="8" t="b">
        <f t="shared" si="3"/>
        <v>1</v>
      </c>
      <c r="L743" s="8" t="b">
        <f t="shared" si="4"/>
        <v>1</v>
      </c>
    </row>
    <row r="744">
      <c r="A744" s="6" t="s">
        <v>754</v>
      </c>
      <c r="B744" s="7" t="str">
        <f>IFERROR(__xludf.DUMMYFUNCTION("INDEX(SPLIT(SUBSTITUTE(A744, ""-"", ""::""),"",""), 1, 1)"),"12::47")</f>
        <v>12::47</v>
      </c>
      <c r="C744" s="8">
        <f>IFERROR(__xludf.DUMMYFUNCTION("INDEX(SPLIT(B744,""::""), 1, 1)"),12.0)</f>
        <v>12</v>
      </c>
      <c r="D744" s="8">
        <f>IFERROR(__xludf.DUMMYFUNCTION("INDEX(SPLIT(B744,""::""), 1, 2)"),47.0)</f>
        <v>47</v>
      </c>
      <c r="E744" s="9" t="str">
        <f>IFERROR(__xludf.DUMMYFUNCTION("INDEX(SPLIT(SUBSTITUTE(A744, ""-"", ""::""),"",""), 1, 2)"),"12::69")</f>
        <v>12::69</v>
      </c>
      <c r="F744" s="8">
        <f>IFERROR(__xludf.DUMMYFUNCTION("INDEX(SPLIT(E744,""::""), 1, 1)"),12.0)</f>
        <v>12</v>
      </c>
      <c r="G744" s="8">
        <f>IFERROR(__xludf.DUMMYFUNCTION("INDEX(SPLIT(E744,""::""), 1, 2)"),69.0)</f>
        <v>69</v>
      </c>
      <c r="H744" s="8" t="b">
        <f t="shared" si="1"/>
        <v>0</v>
      </c>
      <c r="I744" s="8" t="b">
        <f t="shared" si="2"/>
        <v>1</v>
      </c>
      <c r="J744" s="8" t="b">
        <f t="shared" si="3"/>
        <v>1</v>
      </c>
      <c r="L744" s="8" t="b">
        <f t="shared" si="4"/>
        <v>1</v>
      </c>
    </row>
    <row r="745">
      <c r="A745" s="6" t="s">
        <v>755</v>
      </c>
      <c r="B745" s="7" t="str">
        <f>IFERROR(__xludf.DUMMYFUNCTION("INDEX(SPLIT(SUBSTITUTE(A745, ""-"", ""::""),"",""), 1, 1)"),"23::26")</f>
        <v>23::26</v>
      </c>
      <c r="C745" s="8">
        <f>IFERROR(__xludf.DUMMYFUNCTION("INDEX(SPLIT(B745,""::""), 1, 1)"),23.0)</f>
        <v>23</v>
      </c>
      <c r="D745" s="8">
        <f>IFERROR(__xludf.DUMMYFUNCTION("INDEX(SPLIT(B745,""::""), 1, 2)"),26.0)</f>
        <v>26</v>
      </c>
      <c r="E745" s="9" t="str">
        <f>IFERROR(__xludf.DUMMYFUNCTION("INDEX(SPLIT(SUBSTITUTE(A745, ""-"", ""::""),"",""), 1, 2)"),"26::65")</f>
        <v>26::65</v>
      </c>
      <c r="F745" s="8">
        <f>IFERROR(__xludf.DUMMYFUNCTION("INDEX(SPLIT(E745,""::""), 1, 1)"),26.0)</f>
        <v>26</v>
      </c>
      <c r="G745" s="8">
        <f>IFERROR(__xludf.DUMMYFUNCTION("INDEX(SPLIT(E745,""::""), 1, 2)"),65.0)</f>
        <v>65</v>
      </c>
      <c r="H745" s="8" t="b">
        <f t="shared" si="1"/>
        <v>0</v>
      </c>
      <c r="I745" s="8" t="b">
        <f t="shared" si="2"/>
        <v>0</v>
      </c>
      <c r="J745" s="8" t="b">
        <f t="shared" si="3"/>
        <v>0</v>
      </c>
      <c r="L745" s="8" t="b">
        <f t="shared" si="4"/>
        <v>1</v>
      </c>
    </row>
    <row r="746">
      <c r="A746" s="6" t="s">
        <v>756</v>
      </c>
      <c r="B746" s="7" t="str">
        <f>IFERROR(__xludf.DUMMYFUNCTION("INDEX(SPLIT(SUBSTITUTE(A746, ""-"", ""::""),"",""), 1, 1)"),"20::57")</f>
        <v>20::57</v>
      </c>
      <c r="C746" s="8">
        <f>IFERROR(__xludf.DUMMYFUNCTION("INDEX(SPLIT(B746,""::""), 1, 1)"),20.0)</f>
        <v>20</v>
      </c>
      <c r="D746" s="8">
        <f>IFERROR(__xludf.DUMMYFUNCTION("INDEX(SPLIT(B746,""::""), 1, 2)"),57.0)</f>
        <v>57</v>
      </c>
      <c r="E746" s="9" t="str">
        <f>IFERROR(__xludf.DUMMYFUNCTION("INDEX(SPLIT(SUBSTITUTE(A746, ""-"", ""::""),"",""), 1, 2)"),"67::97")</f>
        <v>67::97</v>
      </c>
      <c r="F746" s="8">
        <f>IFERROR(__xludf.DUMMYFUNCTION("INDEX(SPLIT(E746,""::""), 1, 1)"),67.0)</f>
        <v>67</v>
      </c>
      <c r="G746" s="8">
        <f>IFERROR(__xludf.DUMMYFUNCTION("INDEX(SPLIT(E746,""::""), 1, 2)"),97.0)</f>
        <v>97</v>
      </c>
      <c r="H746" s="8" t="b">
        <f t="shared" si="1"/>
        <v>0</v>
      </c>
      <c r="I746" s="8" t="b">
        <f t="shared" si="2"/>
        <v>0</v>
      </c>
      <c r="J746" s="8" t="b">
        <f t="shared" si="3"/>
        <v>0</v>
      </c>
      <c r="L746" s="8" t="b">
        <f t="shared" si="4"/>
        <v>0</v>
      </c>
    </row>
    <row r="747">
      <c r="A747" s="6" t="s">
        <v>757</v>
      </c>
      <c r="B747" s="7" t="str">
        <f>IFERROR(__xludf.DUMMYFUNCTION("INDEX(SPLIT(SUBSTITUTE(A747, ""-"", ""::""),"",""), 1, 1)"),"65::95")</f>
        <v>65::95</v>
      </c>
      <c r="C747" s="8">
        <f>IFERROR(__xludf.DUMMYFUNCTION("INDEX(SPLIT(B747,""::""), 1, 1)"),65.0)</f>
        <v>65</v>
      </c>
      <c r="D747" s="8">
        <f>IFERROR(__xludf.DUMMYFUNCTION("INDEX(SPLIT(B747,""::""), 1, 2)"),95.0)</f>
        <v>95</v>
      </c>
      <c r="E747" s="9" t="str">
        <f>IFERROR(__xludf.DUMMYFUNCTION("INDEX(SPLIT(SUBSTITUTE(A747, ""-"", ""::""),"",""), 1, 2)"),"64::65")</f>
        <v>64::65</v>
      </c>
      <c r="F747" s="8">
        <f>IFERROR(__xludf.DUMMYFUNCTION("INDEX(SPLIT(E747,""::""), 1, 1)"),64.0)</f>
        <v>64</v>
      </c>
      <c r="G747" s="8">
        <f>IFERROR(__xludf.DUMMYFUNCTION("INDEX(SPLIT(E747,""::""), 1, 2)"),65.0)</f>
        <v>65</v>
      </c>
      <c r="H747" s="8" t="b">
        <f t="shared" si="1"/>
        <v>0</v>
      </c>
      <c r="I747" s="8" t="b">
        <f t="shared" si="2"/>
        <v>0</v>
      </c>
      <c r="J747" s="8" t="b">
        <f t="shared" si="3"/>
        <v>0</v>
      </c>
      <c r="L747" s="8" t="b">
        <f t="shared" si="4"/>
        <v>1</v>
      </c>
    </row>
    <row r="748">
      <c r="A748" s="6" t="s">
        <v>758</v>
      </c>
      <c r="B748" s="7" t="str">
        <f>IFERROR(__xludf.DUMMYFUNCTION("INDEX(SPLIT(SUBSTITUTE(A748, ""-"", ""::""),"",""), 1, 1)"),"1::92")</f>
        <v>1::92</v>
      </c>
      <c r="C748" s="8">
        <f>IFERROR(__xludf.DUMMYFUNCTION("INDEX(SPLIT(B748,""::""), 1, 1)"),1.0)</f>
        <v>1</v>
      </c>
      <c r="D748" s="8">
        <f>IFERROR(__xludf.DUMMYFUNCTION("INDEX(SPLIT(B748,""::""), 1, 2)"),92.0)</f>
        <v>92</v>
      </c>
      <c r="E748" s="9" t="str">
        <f>IFERROR(__xludf.DUMMYFUNCTION("INDEX(SPLIT(SUBSTITUTE(A748, ""-"", ""::""),"",""), 1, 2)"),"3::88")</f>
        <v>3::88</v>
      </c>
      <c r="F748" s="8">
        <f>IFERROR(__xludf.DUMMYFUNCTION("INDEX(SPLIT(E748,""::""), 1, 1)"),3.0)</f>
        <v>3</v>
      </c>
      <c r="G748" s="8">
        <f>IFERROR(__xludf.DUMMYFUNCTION("INDEX(SPLIT(E748,""::""), 1, 2)"),88.0)</f>
        <v>88</v>
      </c>
      <c r="H748" s="8" t="b">
        <f t="shared" si="1"/>
        <v>1</v>
      </c>
      <c r="I748" s="8" t="b">
        <f t="shared" si="2"/>
        <v>0</v>
      </c>
      <c r="J748" s="8" t="b">
        <f t="shared" si="3"/>
        <v>1</v>
      </c>
      <c r="L748" s="8" t="b">
        <f t="shared" si="4"/>
        <v>1</v>
      </c>
    </row>
    <row r="749">
      <c r="A749" s="6" t="s">
        <v>759</v>
      </c>
      <c r="B749" s="7" t="str">
        <f>IFERROR(__xludf.DUMMYFUNCTION("INDEX(SPLIT(SUBSTITUTE(A749, ""-"", ""::""),"",""), 1, 1)"),"5::83")</f>
        <v>5::83</v>
      </c>
      <c r="C749" s="8">
        <f>IFERROR(__xludf.DUMMYFUNCTION("INDEX(SPLIT(B749,""::""), 1, 1)"),5.0)</f>
        <v>5</v>
      </c>
      <c r="D749" s="8">
        <f>IFERROR(__xludf.DUMMYFUNCTION("INDEX(SPLIT(B749,""::""), 1, 2)"),83.0)</f>
        <v>83</v>
      </c>
      <c r="E749" s="9" t="str">
        <f>IFERROR(__xludf.DUMMYFUNCTION("INDEX(SPLIT(SUBSTITUTE(A749, ""-"", ""::""),"",""), 1, 2)"),"5::89")</f>
        <v>5::89</v>
      </c>
      <c r="F749" s="8">
        <f>IFERROR(__xludf.DUMMYFUNCTION("INDEX(SPLIT(E749,""::""), 1, 1)"),5.0)</f>
        <v>5</v>
      </c>
      <c r="G749" s="8">
        <f>IFERROR(__xludf.DUMMYFUNCTION("INDEX(SPLIT(E749,""::""), 1, 2)"),89.0)</f>
        <v>89</v>
      </c>
      <c r="H749" s="8" t="b">
        <f t="shared" si="1"/>
        <v>0</v>
      </c>
      <c r="I749" s="8" t="b">
        <f t="shared" si="2"/>
        <v>1</v>
      </c>
      <c r="J749" s="8" t="b">
        <f t="shared" si="3"/>
        <v>1</v>
      </c>
      <c r="L749" s="8" t="b">
        <f t="shared" si="4"/>
        <v>1</v>
      </c>
    </row>
    <row r="750">
      <c r="A750" s="6" t="s">
        <v>760</v>
      </c>
      <c r="B750" s="7" t="str">
        <f>IFERROR(__xludf.DUMMYFUNCTION("INDEX(SPLIT(SUBSTITUTE(A750, ""-"", ""::""),"",""), 1, 1)"),"44::81")</f>
        <v>44::81</v>
      </c>
      <c r="C750" s="8">
        <f>IFERROR(__xludf.DUMMYFUNCTION("INDEX(SPLIT(B750,""::""), 1, 1)"),44.0)</f>
        <v>44</v>
      </c>
      <c r="D750" s="8">
        <f>IFERROR(__xludf.DUMMYFUNCTION("INDEX(SPLIT(B750,""::""), 1, 2)"),81.0)</f>
        <v>81</v>
      </c>
      <c r="E750" s="9" t="str">
        <f>IFERROR(__xludf.DUMMYFUNCTION("INDEX(SPLIT(SUBSTITUTE(A750, ""-"", ""::""),"",""), 1, 2)"),"80::82")</f>
        <v>80::82</v>
      </c>
      <c r="F750" s="8">
        <f>IFERROR(__xludf.DUMMYFUNCTION("INDEX(SPLIT(E750,""::""), 1, 1)"),80.0)</f>
        <v>80</v>
      </c>
      <c r="G750" s="8">
        <f>IFERROR(__xludf.DUMMYFUNCTION("INDEX(SPLIT(E750,""::""), 1, 2)"),82.0)</f>
        <v>82</v>
      </c>
      <c r="H750" s="8" t="b">
        <f t="shared" si="1"/>
        <v>0</v>
      </c>
      <c r="I750" s="8" t="b">
        <f t="shared" si="2"/>
        <v>0</v>
      </c>
      <c r="J750" s="8" t="b">
        <f t="shared" si="3"/>
        <v>0</v>
      </c>
      <c r="L750" s="8" t="b">
        <f t="shared" si="4"/>
        <v>1</v>
      </c>
    </row>
    <row r="751">
      <c r="A751" s="6" t="s">
        <v>761</v>
      </c>
      <c r="B751" s="7" t="str">
        <f>IFERROR(__xludf.DUMMYFUNCTION("INDEX(SPLIT(SUBSTITUTE(A751, ""-"", ""::""),"",""), 1, 1)"),"30::32")</f>
        <v>30::32</v>
      </c>
      <c r="C751" s="8">
        <f>IFERROR(__xludf.DUMMYFUNCTION("INDEX(SPLIT(B751,""::""), 1, 1)"),30.0)</f>
        <v>30</v>
      </c>
      <c r="D751" s="8">
        <f>IFERROR(__xludf.DUMMYFUNCTION("INDEX(SPLIT(B751,""::""), 1, 2)"),32.0)</f>
        <v>32</v>
      </c>
      <c r="E751" s="9" t="str">
        <f>IFERROR(__xludf.DUMMYFUNCTION("INDEX(SPLIT(SUBSTITUTE(A751, ""-"", ""::""),"",""), 1, 2)"),"31::84")</f>
        <v>31::84</v>
      </c>
      <c r="F751" s="8">
        <f>IFERROR(__xludf.DUMMYFUNCTION("INDEX(SPLIT(E751,""::""), 1, 1)"),31.0)</f>
        <v>31</v>
      </c>
      <c r="G751" s="8">
        <f>IFERROR(__xludf.DUMMYFUNCTION("INDEX(SPLIT(E751,""::""), 1, 2)"),84.0)</f>
        <v>84</v>
      </c>
      <c r="H751" s="8" t="b">
        <f t="shared" si="1"/>
        <v>0</v>
      </c>
      <c r="I751" s="8" t="b">
        <f t="shared" si="2"/>
        <v>0</v>
      </c>
      <c r="J751" s="8" t="b">
        <f t="shared" si="3"/>
        <v>0</v>
      </c>
      <c r="L751" s="8" t="b">
        <f t="shared" si="4"/>
        <v>1</v>
      </c>
    </row>
    <row r="752">
      <c r="A752" s="6" t="s">
        <v>762</v>
      </c>
      <c r="B752" s="7" t="str">
        <f>IFERROR(__xludf.DUMMYFUNCTION("INDEX(SPLIT(SUBSTITUTE(A752, ""-"", ""::""),"",""), 1, 1)"),"10::51")</f>
        <v>10::51</v>
      </c>
      <c r="C752" s="8">
        <f>IFERROR(__xludf.DUMMYFUNCTION("INDEX(SPLIT(B752,""::""), 1, 1)"),10.0)</f>
        <v>10</v>
      </c>
      <c r="D752" s="8">
        <f>IFERROR(__xludf.DUMMYFUNCTION("INDEX(SPLIT(B752,""::""), 1, 2)"),51.0)</f>
        <v>51</v>
      </c>
      <c r="E752" s="9" t="str">
        <f>IFERROR(__xludf.DUMMYFUNCTION("INDEX(SPLIT(SUBSTITUTE(A752, ""-"", ""::""),"",""), 1, 2)"),"50::50")</f>
        <v>50::50</v>
      </c>
      <c r="F752" s="8">
        <f>IFERROR(__xludf.DUMMYFUNCTION("INDEX(SPLIT(E752,""::""), 1, 1)"),50.0)</f>
        <v>50</v>
      </c>
      <c r="G752" s="8">
        <f>IFERROR(__xludf.DUMMYFUNCTION("INDEX(SPLIT(E752,""::""), 1, 2)"),50.0)</f>
        <v>50</v>
      </c>
      <c r="H752" s="8" t="b">
        <f t="shared" si="1"/>
        <v>1</v>
      </c>
      <c r="I752" s="8" t="b">
        <f t="shared" si="2"/>
        <v>0</v>
      </c>
      <c r="J752" s="8" t="b">
        <f t="shared" si="3"/>
        <v>1</v>
      </c>
      <c r="L752" s="8" t="b">
        <f t="shared" si="4"/>
        <v>1</v>
      </c>
    </row>
    <row r="753">
      <c r="A753" s="6" t="s">
        <v>763</v>
      </c>
      <c r="B753" s="7" t="str">
        <f>IFERROR(__xludf.DUMMYFUNCTION("INDEX(SPLIT(SUBSTITUTE(A753, ""-"", ""::""),"",""), 1, 1)"),"25::52")</f>
        <v>25::52</v>
      </c>
      <c r="C753" s="8">
        <f>IFERROR(__xludf.DUMMYFUNCTION("INDEX(SPLIT(B753,""::""), 1, 1)"),25.0)</f>
        <v>25</v>
      </c>
      <c r="D753" s="8">
        <f>IFERROR(__xludf.DUMMYFUNCTION("INDEX(SPLIT(B753,""::""), 1, 2)"),52.0)</f>
        <v>52</v>
      </c>
      <c r="E753" s="9" t="str">
        <f>IFERROR(__xludf.DUMMYFUNCTION("INDEX(SPLIT(SUBSTITUTE(A753, ""-"", ""::""),"",""), 1, 2)"),"16::25")</f>
        <v>16::25</v>
      </c>
      <c r="F753" s="8">
        <f>IFERROR(__xludf.DUMMYFUNCTION("INDEX(SPLIT(E753,""::""), 1, 1)"),16.0)</f>
        <v>16</v>
      </c>
      <c r="G753" s="8">
        <f>IFERROR(__xludf.DUMMYFUNCTION("INDEX(SPLIT(E753,""::""), 1, 2)"),25.0)</f>
        <v>25</v>
      </c>
      <c r="H753" s="8" t="b">
        <f t="shared" si="1"/>
        <v>0</v>
      </c>
      <c r="I753" s="8" t="b">
        <f t="shared" si="2"/>
        <v>0</v>
      </c>
      <c r="J753" s="8" t="b">
        <f t="shared" si="3"/>
        <v>0</v>
      </c>
      <c r="L753" s="8" t="b">
        <f t="shared" si="4"/>
        <v>1</v>
      </c>
    </row>
    <row r="754">
      <c r="A754" s="6" t="s">
        <v>764</v>
      </c>
      <c r="B754" s="7" t="str">
        <f>IFERROR(__xludf.DUMMYFUNCTION("INDEX(SPLIT(SUBSTITUTE(A754, ""-"", ""::""),"",""), 1, 1)"),"37::45")</f>
        <v>37::45</v>
      </c>
      <c r="C754" s="8">
        <f>IFERROR(__xludf.DUMMYFUNCTION("INDEX(SPLIT(B754,""::""), 1, 1)"),37.0)</f>
        <v>37</v>
      </c>
      <c r="D754" s="8">
        <f>IFERROR(__xludf.DUMMYFUNCTION("INDEX(SPLIT(B754,""::""), 1, 2)"),45.0)</f>
        <v>45</v>
      </c>
      <c r="E754" s="9" t="str">
        <f>IFERROR(__xludf.DUMMYFUNCTION("INDEX(SPLIT(SUBSTITUTE(A754, ""-"", ""::""),"",""), 1, 2)"),"38::44")</f>
        <v>38::44</v>
      </c>
      <c r="F754" s="8">
        <f>IFERROR(__xludf.DUMMYFUNCTION("INDEX(SPLIT(E754,""::""), 1, 1)"),38.0)</f>
        <v>38</v>
      </c>
      <c r="G754" s="8">
        <f>IFERROR(__xludf.DUMMYFUNCTION("INDEX(SPLIT(E754,""::""), 1, 2)"),44.0)</f>
        <v>44</v>
      </c>
      <c r="H754" s="8" t="b">
        <f t="shared" si="1"/>
        <v>1</v>
      </c>
      <c r="I754" s="8" t="b">
        <f t="shared" si="2"/>
        <v>0</v>
      </c>
      <c r="J754" s="8" t="b">
        <f t="shared" si="3"/>
        <v>1</v>
      </c>
      <c r="L754" s="8" t="b">
        <f t="shared" si="4"/>
        <v>1</v>
      </c>
    </row>
    <row r="755">
      <c r="A755" s="6" t="s">
        <v>765</v>
      </c>
      <c r="B755" s="7" t="str">
        <f>IFERROR(__xludf.DUMMYFUNCTION("INDEX(SPLIT(SUBSTITUTE(A755, ""-"", ""::""),"",""), 1, 1)"),"46::47")</f>
        <v>46::47</v>
      </c>
      <c r="C755" s="8">
        <f>IFERROR(__xludf.DUMMYFUNCTION("INDEX(SPLIT(B755,""::""), 1, 1)"),46.0)</f>
        <v>46</v>
      </c>
      <c r="D755" s="8">
        <f>IFERROR(__xludf.DUMMYFUNCTION("INDEX(SPLIT(B755,""::""), 1, 2)"),47.0)</f>
        <v>47</v>
      </c>
      <c r="E755" s="9" t="str">
        <f>IFERROR(__xludf.DUMMYFUNCTION("INDEX(SPLIT(SUBSTITUTE(A755, ""-"", ""::""),"",""), 1, 2)"),"47::62")</f>
        <v>47::62</v>
      </c>
      <c r="F755" s="8">
        <f>IFERROR(__xludf.DUMMYFUNCTION("INDEX(SPLIT(E755,""::""), 1, 1)"),47.0)</f>
        <v>47</v>
      </c>
      <c r="G755" s="8">
        <f>IFERROR(__xludf.DUMMYFUNCTION("INDEX(SPLIT(E755,""::""), 1, 2)"),62.0)</f>
        <v>62</v>
      </c>
      <c r="H755" s="8" t="b">
        <f t="shared" si="1"/>
        <v>0</v>
      </c>
      <c r="I755" s="8" t="b">
        <f t="shared" si="2"/>
        <v>0</v>
      </c>
      <c r="J755" s="8" t="b">
        <f t="shared" si="3"/>
        <v>0</v>
      </c>
      <c r="L755" s="8" t="b">
        <f t="shared" si="4"/>
        <v>1</v>
      </c>
    </row>
    <row r="756">
      <c r="A756" s="6" t="s">
        <v>766</v>
      </c>
      <c r="B756" s="7" t="str">
        <f>IFERROR(__xludf.DUMMYFUNCTION("INDEX(SPLIT(SUBSTITUTE(A756, ""-"", ""::""),"",""), 1, 1)"),"59::85")</f>
        <v>59::85</v>
      </c>
      <c r="C756" s="8">
        <f>IFERROR(__xludf.DUMMYFUNCTION("INDEX(SPLIT(B756,""::""), 1, 1)"),59.0)</f>
        <v>59</v>
      </c>
      <c r="D756" s="8">
        <f>IFERROR(__xludf.DUMMYFUNCTION("INDEX(SPLIT(B756,""::""), 1, 2)"),85.0)</f>
        <v>85</v>
      </c>
      <c r="E756" s="9" t="str">
        <f>IFERROR(__xludf.DUMMYFUNCTION("INDEX(SPLIT(SUBSTITUTE(A756, ""-"", ""::""),"",""), 1, 2)"),"84::85")</f>
        <v>84::85</v>
      </c>
      <c r="F756" s="8">
        <f>IFERROR(__xludf.DUMMYFUNCTION("INDEX(SPLIT(E756,""::""), 1, 1)"),84.0)</f>
        <v>84</v>
      </c>
      <c r="G756" s="8">
        <f>IFERROR(__xludf.DUMMYFUNCTION("INDEX(SPLIT(E756,""::""), 1, 2)"),85.0)</f>
        <v>85</v>
      </c>
      <c r="H756" s="8" t="b">
        <f t="shared" si="1"/>
        <v>1</v>
      </c>
      <c r="I756" s="8" t="b">
        <f t="shared" si="2"/>
        <v>0</v>
      </c>
      <c r="J756" s="8" t="b">
        <f t="shared" si="3"/>
        <v>1</v>
      </c>
      <c r="L756" s="8" t="b">
        <f t="shared" si="4"/>
        <v>1</v>
      </c>
    </row>
    <row r="757">
      <c r="A757" s="6" t="s">
        <v>767</v>
      </c>
      <c r="B757" s="7" t="str">
        <f>IFERROR(__xludf.DUMMYFUNCTION("INDEX(SPLIT(SUBSTITUTE(A757, ""-"", ""::""),"",""), 1, 1)"),"13::86")</f>
        <v>13::86</v>
      </c>
      <c r="C757" s="8">
        <f>IFERROR(__xludf.DUMMYFUNCTION("INDEX(SPLIT(B757,""::""), 1, 1)"),13.0)</f>
        <v>13</v>
      </c>
      <c r="D757" s="8">
        <f>IFERROR(__xludf.DUMMYFUNCTION("INDEX(SPLIT(B757,""::""), 1, 2)"),86.0)</f>
        <v>86</v>
      </c>
      <c r="E757" s="9" t="str">
        <f>IFERROR(__xludf.DUMMYFUNCTION("INDEX(SPLIT(SUBSTITUTE(A757, ""-"", ""::""),"",""), 1, 2)"),"12::87")</f>
        <v>12::87</v>
      </c>
      <c r="F757" s="8">
        <f>IFERROR(__xludf.DUMMYFUNCTION("INDEX(SPLIT(E757,""::""), 1, 1)"),12.0)</f>
        <v>12</v>
      </c>
      <c r="G757" s="8">
        <f>IFERROR(__xludf.DUMMYFUNCTION("INDEX(SPLIT(E757,""::""), 1, 2)"),87.0)</f>
        <v>87</v>
      </c>
      <c r="H757" s="8" t="b">
        <f t="shared" si="1"/>
        <v>0</v>
      </c>
      <c r="I757" s="8" t="b">
        <f t="shared" si="2"/>
        <v>1</v>
      </c>
      <c r="J757" s="8" t="b">
        <f t="shared" si="3"/>
        <v>1</v>
      </c>
      <c r="L757" s="8" t="b">
        <f t="shared" si="4"/>
        <v>1</v>
      </c>
    </row>
    <row r="758">
      <c r="A758" s="6" t="s">
        <v>768</v>
      </c>
      <c r="B758" s="7" t="str">
        <f>IFERROR(__xludf.DUMMYFUNCTION("INDEX(SPLIT(SUBSTITUTE(A758, ""-"", ""::""),"",""), 1, 1)"),"29::76")</f>
        <v>29::76</v>
      </c>
      <c r="C758" s="8">
        <f>IFERROR(__xludf.DUMMYFUNCTION("INDEX(SPLIT(B758,""::""), 1, 1)"),29.0)</f>
        <v>29</v>
      </c>
      <c r="D758" s="8">
        <f>IFERROR(__xludf.DUMMYFUNCTION("INDEX(SPLIT(B758,""::""), 1, 2)"),76.0)</f>
        <v>76</v>
      </c>
      <c r="E758" s="9" t="str">
        <f>IFERROR(__xludf.DUMMYFUNCTION("INDEX(SPLIT(SUBSTITUTE(A758, ""-"", ""::""),"",""), 1, 2)"),"4::30")</f>
        <v>4::30</v>
      </c>
      <c r="F758" s="8">
        <f>IFERROR(__xludf.DUMMYFUNCTION("INDEX(SPLIT(E758,""::""), 1, 1)"),4.0)</f>
        <v>4</v>
      </c>
      <c r="G758" s="8">
        <f>IFERROR(__xludf.DUMMYFUNCTION("INDEX(SPLIT(E758,""::""), 1, 2)"),30.0)</f>
        <v>30</v>
      </c>
      <c r="H758" s="8" t="b">
        <f t="shared" si="1"/>
        <v>0</v>
      </c>
      <c r="I758" s="8" t="b">
        <f t="shared" si="2"/>
        <v>0</v>
      </c>
      <c r="J758" s="8" t="b">
        <f t="shared" si="3"/>
        <v>0</v>
      </c>
      <c r="L758" s="8" t="b">
        <f t="shared" si="4"/>
        <v>1</v>
      </c>
    </row>
    <row r="759">
      <c r="A759" s="6" t="s">
        <v>769</v>
      </c>
      <c r="B759" s="7" t="str">
        <f>IFERROR(__xludf.DUMMYFUNCTION("INDEX(SPLIT(SUBSTITUTE(A759, ""-"", ""::""),"",""), 1, 1)"),"79::93")</f>
        <v>79::93</v>
      </c>
      <c r="C759" s="8">
        <f>IFERROR(__xludf.DUMMYFUNCTION("INDEX(SPLIT(B759,""::""), 1, 1)"),79.0)</f>
        <v>79</v>
      </c>
      <c r="D759" s="8">
        <f>IFERROR(__xludf.DUMMYFUNCTION("INDEX(SPLIT(B759,""::""), 1, 2)"),93.0)</f>
        <v>93</v>
      </c>
      <c r="E759" s="9" t="str">
        <f>IFERROR(__xludf.DUMMYFUNCTION("INDEX(SPLIT(SUBSTITUTE(A759, ""-"", ""::""),"",""), 1, 2)"),"12::80")</f>
        <v>12::80</v>
      </c>
      <c r="F759" s="8">
        <f>IFERROR(__xludf.DUMMYFUNCTION("INDEX(SPLIT(E759,""::""), 1, 1)"),12.0)</f>
        <v>12</v>
      </c>
      <c r="G759" s="8">
        <f>IFERROR(__xludf.DUMMYFUNCTION("INDEX(SPLIT(E759,""::""), 1, 2)"),80.0)</f>
        <v>80</v>
      </c>
      <c r="H759" s="8" t="b">
        <f t="shared" si="1"/>
        <v>0</v>
      </c>
      <c r="I759" s="8" t="b">
        <f t="shared" si="2"/>
        <v>0</v>
      </c>
      <c r="J759" s="8" t="b">
        <f t="shared" si="3"/>
        <v>0</v>
      </c>
      <c r="L759" s="8" t="b">
        <f t="shared" si="4"/>
        <v>1</v>
      </c>
    </row>
    <row r="760">
      <c r="A760" s="6" t="s">
        <v>770</v>
      </c>
      <c r="B760" s="7" t="str">
        <f>IFERROR(__xludf.DUMMYFUNCTION("INDEX(SPLIT(SUBSTITUTE(A760, ""-"", ""::""),"",""), 1, 1)"),"61::86")</f>
        <v>61::86</v>
      </c>
      <c r="C760" s="8">
        <f>IFERROR(__xludf.DUMMYFUNCTION("INDEX(SPLIT(B760,""::""), 1, 1)"),61.0)</f>
        <v>61</v>
      </c>
      <c r="D760" s="8">
        <f>IFERROR(__xludf.DUMMYFUNCTION("INDEX(SPLIT(B760,""::""), 1, 2)"),86.0)</f>
        <v>86</v>
      </c>
      <c r="E760" s="9" t="str">
        <f>IFERROR(__xludf.DUMMYFUNCTION("INDEX(SPLIT(SUBSTITUTE(A760, ""-"", ""::""),"",""), 1, 2)"),"61::68")</f>
        <v>61::68</v>
      </c>
      <c r="F760" s="8">
        <f>IFERROR(__xludf.DUMMYFUNCTION("INDEX(SPLIT(E760,""::""), 1, 1)"),61.0)</f>
        <v>61</v>
      </c>
      <c r="G760" s="8">
        <f>IFERROR(__xludf.DUMMYFUNCTION("INDEX(SPLIT(E760,""::""), 1, 2)"),68.0)</f>
        <v>68</v>
      </c>
      <c r="H760" s="8" t="b">
        <f t="shared" si="1"/>
        <v>1</v>
      </c>
      <c r="I760" s="8" t="b">
        <f t="shared" si="2"/>
        <v>0</v>
      </c>
      <c r="J760" s="8" t="b">
        <f t="shared" si="3"/>
        <v>1</v>
      </c>
      <c r="L760" s="8" t="b">
        <f t="shared" si="4"/>
        <v>1</v>
      </c>
    </row>
    <row r="761">
      <c r="A761" s="6" t="s">
        <v>771</v>
      </c>
      <c r="B761" s="7" t="str">
        <f>IFERROR(__xludf.DUMMYFUNCTION("INDEX(SPLIT(SUBSTITUTE(A761, ""-"", ""::""),"",""), 1, 1)"),"13::85")</f>
        <v>13::85</v>
      </c>
      <c r="C761" s="8">
        <f>IFERROR(__xludf.DUMMYFUNCTION("INDEX(SPLIT(B761,""::""), 1, 1)"),13.0)</f>
        <v>13</v>
      </c>
      <c r="D761" s="8">
        <f>IFERROR(__xludf.DUMMYFUNCTION("INDEX(SPLIT(B761,""::""), 1, 2)"),85.0)</f>
        <v>85</v>
      </c>
      <c r="E761" s="9" t="str">
        <f>IFERROR(__xludf.DUMMYFUNCTION("INDEX(SPLIT(SUBSTITUTE(A761, ""-"", ""::""),"",""), 1, 2)"),"15::85")</f>
        <v>15::85</v>
      </c>
      <c r="F761" s="8">
        <f>IFERROR(__xludf.DUMMYFUNCTION("INDEX(SPLIT(E761,""::""), 1, 1)"),15.0)</f>
        <v>15</v>
      </c>
      <c r="G761" s="8">
        <f>IFERROR(__xludf.DUMMYFUNCTION("INDEX(SPLIT(E761,""::""), 1, 2)"),85.0)</f>
        <v>85</v>
      </c>
      <c r="H761" s="8" t="b">
        <f t="shared" si="1"/>
        <v>1</v>
      </c>
      <c r="I761" s="8" t="b">
        <f t="shared" si="2"/>
        <v>0</v>
      </c>
      <c r="J761" s="8" t="b">
        <f t="shared" si="3"/>
        <v>1</v>
      </c>
      <c r="L761" s="8" t="b">
        <f t="shared" si="4"/>
        <v>1</v>
      </c>
    </row>
    <row r="762">
      <c r="A762" s="6" t="s">
        <v>772</v>
      </c>
      <c r="B762" s="7" t="str">
        <f>IFERROR(__xludf.DUMMYFUNCTION("INDEX(SPLIT(SUBSTITUTE(A762, ""-"", ""::""),"",""), 1, 1)"),"33::35")</f>
        <v>33::35</v>
      </c>
      <c r="C762" s="8">
        <f>IFERROR(__xludf.DUMMYFUNCTION("INDEX(SPLIT(B762,""::""), 1, 1)"),33.0)</f>
        <v>33</v>
      </c>
      <c r="D762" s="8">
        <f>IFERROR(__xludf.DUMMYFUNCTION("INDEX(SPLIT(B762,""::""), 1, 2)"),35.0)</f>
        <v>35</v>
      </c>
      <c r="E762" s="9" t="str">
        <f>IFERROR(__xludf.DUMMYFUNCTION("INDEX(SPLIT(SUBSTITUTE(A762, ""-"", ""::""),"",""), 1, 2)"),"34::94")</f>
        <v>34::94</v>
      </c>
      <c r="F762" s="8">
        <f>IFERROR(__xludf.DUMMYFUNCTION("INDEX(SPLIT(E762,""::""), 1, 1)"),34.0)</f>
        <v>34</v>
      </c>
      <c r="G762" s="8">
        <f>IFERROR(__xludf.DUMMYFUNCTION("INDEX(SPLIT(E762,""::""), 1, 2)"),94.0)</f>
        <v>94</v>
      </c>
      <c r="H762" s="8" t="b">
        <f t="shared" si="1"/>
        <v>0</v>
      </c>
      <c r="I762" s="8" t="b">
        <f t="shared" si="2"/>
        <v>0</v>
      </c>
      <c r="J762" s="8" t="b">
        <f t="shared" si="3"/>
        <v>0</v>
      </c>
      <c r="L762" s="8" t="b">
        <f t="shared" si="4"/>
        <v>1</v>
      </c>
    </row>
    <row r="763">
      <c r="A763" s="6" t="s">
        <v>773</v>
      </c>
      <c r="B763" s="7" t="str">
        <f>IFERROR(__xludf.DUMMYFUNCTION("INDEX(SPLIT(SUBSTITUTE(A763, ""-"", ""::""),"",""), 1, 1)"),"68::69")</f>
        <v>68::69</v>
      </c>
      <c r="C763" s="8">
        <f>IFERROR(__xludf.DUMMYFUNCTION("INDEX(SPLIT(B763,""::""), 1, 1)"),68.0)</f>
        <v>68</v>
      </c>
      <c r="D763" s="8">
        <f>IFERROR(__xludf.DUMMYFUNCTION("INDEX(SPLIT(B763,""::""), 1, 2)"),69.0)</f>
        <v>69</v>
      </c>
      <c r="E763" s="9" t="str">
        <f>IFERROR(__xludf.DUMMYFUNCTION("INDEX(SPLIT(SUBSTITUTE(A763, ""-"", ""::""),"",""), 1, 2)"),"33::71")</f>
        <v>33::71</v>
      </c>
      <c r="F763" s="8">
        <f>IFERROR(__xludf.DUMMYFUNCTION("INDEX(SPLIT(E763,""::""), 1, 1)"),33.0)</f>
        <v>33</v>
      </c>
      <c r="G763" s="8">
        <f>IFERROR(__xludf.DUMMYFUNCTION("INDEX(SPLIT(E763,""::""), 1, 2)"),71.0)</f>
        <v>71</v>
      </c>
      <c r="H763" s="8" t="b">
        <f t="shared" si="1"/>
        <v>0</v>
      </c>
      <c r="I763" s="8" t="b">
        <f t="shared" si="2"/>
        <v>1</v>
      </c>
      <c r="J763" s="8" t="b">
        <f t="shared" si="3"/>
        <v>1</v>
      </c>
      <c r="L763" s="8" t="b">
        <f t="shared" si="4"/>
        <v>1</v>
      </c>
    </row>
    <row r="764">
      <c r="A764" s="6" t="s">
        <v>774</v>
      </c>
      <c r="B764" s="7" t="str">
        <f>IFERROR(__xludf.DUMMYFUNCTION("INDEX(SPLIT(SUBSTITUTE(A764, ""-"", ""::""),"",""), 1, 1)"),"55::90")</f>
        <v>55::90</v>
      </c>
      <c r="C764" s="8">
        <f>IFERROR(__xludf.DUMMYFUNCTION("INDEX(SPLIT(B764,""::""), 1, 1)"),55.0)</f>
        <v>55</v>
      </c>
      <c r="D764" s="8">
        <f>IFERROR(__xludf.DUMMYFUNCTION("INDEX(SPLIT(B764,""::""), 1, 2)"),90.0)</f>
        <v>90</v>
      </c>
      <c r="E764" s="9" t="str">
        <f>IFERROR(__xludf.DUMMYFUNCTION("INDEX(SPLIT(SUBSTITUTE(A764, ""-"", ""::""),"",""), 1, 2)"),"55::82")</f>
        <v>55::82</v>
      </c>
      <c r="F764" s="8">
        <f>IFERROR(__xludf.DUMMYFUNCTION("INDEX(SPLIT(E764,""::""), 1, 1)"),55.0)</f>
        <v>55</v>
      </c>
      <c r="G764" s="8">
        <f>IFERROR(__xludf.DUMMYFUNCTION("INDEX(SPLIT(E764,""::""), 1, 2)"),82.0)</f>
        <v>82</v>
      </c>
      <c r="H764" s="8" t="b">
        <f t="shared" si="1"/>
        <v>1</v>
      </c>
      <c r="I764" s="8" t="b">
        <f t="shared" si="2"/>
        <v>0</v>
      </c>
      <c r="J764" s="8" t="b">
        <f t="shared" si="3"/>
        <v>1</v>
      </c>
      <c r="L764" s="8" t="b">
        <f t="shared" si="4"/>
        <v>1</v>
      </c>
    </row>
    <row r="765">
      <c r="A765" s="6" t="s">
        <v>775</v>
      </c>
      <c r="B765" s="7" t="str">
        <f>IFERROR(__xludf.DUMMYFUNCTION("INDEX(SPLIT(SUBSTITUTE(A765, ""-"", ""::""),"",""), 1, 1)"),"20::94")</f>
        <v>20::94</v>
      </c>
      <c r="C765" s="8">
        <f>IFERROR(__xludf.DUMMYFUNCTION("INDEX(SPLIT(B765,""::""), 1, 1)"),20.0)</f>
        <v>20</v>
      </c>
      <c r="D765" s="8">
        <f>IFERROR(__xludf.DUMMYFUNCTION("INDEX(SPLIT(B765,""::""), 1, 2)"),94.0)</f>
        <v>94</v>
      </c>
      <c r="E765" s="9" t="str">
        <f>IFERROR(__xludf.DUMMYFUNCTION("INDEX(SPLIT(SUBSTITUTE(A765, ""-"", ""::""),"",""), 1, 2)"),"23::94")</f>
        <v>23::94</v>
      </c>
      <c r="F765" s="8">
        <f>IFERROR(__xludf.DUMMYFUNCTION("INDEX(SPLIT(E765,""::""), 1, 1)"),23.0)</f>
        <v>23</v>
      </c>
      <c r="G765" s="8">
        <f>IFERROR(__xludf.DUMMYFUNCTION("INDEX(SPLIT(E765,""::""), 1, 2)"),94.0)</f>
        <v>94</v>
      </c>
      <c r="H765" s="8" t="b">
        <f t="shared" si="1"/>
        <v>1</v>
      </c>
      <c r="I765" s="8" t="b">
        <f t="shared" si="2"/>
        <v>0</v>
      </c>
      <c r="J765" s="8" t="b">
        <f t="shared" si="3"/>
        <v>1</v>
      </c>
      <c r="L765" s="8" t="b">
        <f t="shared" si="4"/>
        <v>1</v>
      </c>
    </row>
    <row r="766">
      <c r="A766" s="6" t="s">
        <v>776</v>
      </c>
      <c r="B766" s="7" t="str">
        <f>IFERROR(__xludf.DUMMYFUNCTION("INDEX(SPLIT(SUBSTITUTE(A766, ""-"", ""::""),"",""), 1, 1)"),"82::98")</f>
        <v>82::98</v>
      </c>
      <c r="C766" s="8">
        <f>IFERROR(__xludf.DUMMYFUNCTION("INDEX(SPLIT(B766,""::""), 1, 1)"),82.0)</f>
        <v>82</v>
      </c>
      <c r="D766" s="8">
        <f>IFERROR(__xludf.DUMMYFUNCTION("INDEX(SPLIT(B766,""::""), 1, 2)"),98.0)</f>
        <v>98</v>
      </c>
      <c r="E766" s="9" t="str">
        <f>IFERROR(__xludf.DUMMYFUNCTION("INDEX(SPLIT(SUBSTITUTE(A766, ""-"", ""::""),"",""), 1, 2)"),"6::83")</f>
        <v>6::83</v>
      </c>
      <c r="F766" s="8">
        <f>IFERROR(__xludf.DUMMYFUNCTION("INDEX(SPLIT(E766,""::""), 1, 1)"),6.0)</f>
        <v>6</v>
      </c>
      <c r="G766" s="8">
        <f>IFERROR(__xludf.DUMMYFUNCTION("INDEX(SPLIT(E766,""::""), 1, 2)"),83.0)</f>
        <v>83</v>
      </c>
      <c r="H766" s="8" t="b">
        <f t="shared" si="1"/>
        <v>0</v>
      </c>
      <c r="I766" s="8" t="b">
        <f t="shared" si="2"/>
        <v>0</v>
      </c>
      <c r="J766" s="8" t="b">
        <f t="shared" si="3"/>
        <v>0</v>
      </c>
      <c r="L766" s="8" t="b">
        <f t="shared" si="4"/>
        <v>1</v>
      </c>
    </row>
    <row r="767">
      <c r="A767" s="6" t="s">
        <v>777</v>
      </c>
      <c r="B767" s="7" t="str">
        <f>IFERROR(__xludf.DUMMYFUNCTION("INDEX(SPLIT(SUBSTITUTE(A767, ""-"", ""::""),"",""), 1, 1)"),"26::78")</f>
        <v>26::78</v>
      </c>
      <c r="C767" s="8">
        <f>IFERROR(__xludf.DUMMYFUNCTION("INDEX(SPLIT(B767,""::""), 1, 1)"),26.0)</f>
        <v>26</v>
      </c>
      <c r="D767" s="8">
        <f>IFERROR(__xludf.DUMMYFUNCTION("INDEX(SPLIT(B767,""::""), 1, 2)"),78.0)</f>
        <v>78</v>
      </c>
      <c r="E767" s="9" t="str">
        <f>IFERROR(__xludf.DUMMYFUNCTION("INDEX(SPLIT(SUBSTITUTE(A767, ""-"", ""::""),"",""), 1, 2)"),"26::79")</f>
        <v>26::79</v>
      </c>
      <c r="F767" s="8">
        <f>IFERROR(__xludf.DUMMYFUNCTION("INDEX(SPLIT(E767,""::""), 1, 1)"),26.0)</f>
        <v>26</v>
      </c>
      <c r="G767" s="8">
        <f>IFERROR(__xludf.DUMMYFUNCTION("INDEX(SPLIT(E767,""::""), 1, 2)"),79.0)</f>
        <v>79</v>
      </c>
      <c r="H767" s="8" t="b">
        <f t="shared" si="1"/>
        <v>0</v>
      </c>
      <c r="I767" s="8" t="b">
        <f t="shared" si="2"/>
        <v>1</v>
      </c>
      <c r="J767" s="8" t="b">
        <f t="shared" si="3"/>
        <v>1</v>
      </c>
      <c r="L767" s="8" t="b">
        <f t="shared" si="4"/>
        <v>1</v>
      </c>
    </row>
    <row r="768">
      <c r="A768" s="6" t="s">
        <v>778</v>
      </c>
      <c r="B768" s="7" t="str">
        <f>IFERROR(__xludf.DUMMYFUNCTION("INDEX(SPLIT(SUBSTITUTE(A768, ""-"", ""::""),"",""), 1, 1)"),"14::16")</f>
        <v>14::16</v>
      </c>
      <c r="C768" s="8">
        <f>IFERROR(__xludf.DUMMYFUNCTION("INDEX(SPLIT(B768,""::""), 1, 1)"),14.0)</f>
        <v>14</v>
      </c>
      <c r="D768" s="8">
        <f>IFERROR(__xludf.DUMMYFUNCTION("INDEX(SPLIT(B768,""::""), 1, 2)"),16.0)</f>
        <v>16</v>
      </c>
      <c r="E768" s="9" t="str">
        <f>IFERROR(__xludf.DUMMYFUNCTION("INDEX(SPLIT(SUBSTITUTE(A768, ""-"", ""::""),"",""), 1, 2)"),"14::15")</f>
        <v>14::15</v>
      </c>
      <c r="F768" s="8">
        <f>IFERROR(__xludf.DUMMYFUNCTION("INDEX(SPLIT(E768,""::""), 1, 1)"),14.0)</f>
        <v>14</v>
      </c>
      <c r="G768" s="8">
        <f>IFERROR(__xludf.DUMMYFUNCTION("INDEX(SPLIT(E768,""::""), 1, 2)"),15.0)</f>
        <v>15</v>
      </c>
      <c r="H768" s="8" t="b">
        <f t="shared" si="1"/>
        <v>1</v>
      </c>
      <c r="I768" s="8" t="b">
        <f t="shared" si="2"/>
        <v>0</v>
      </c>
      <c r="J768" s="8" t="b">
        <f t="shared" si="3"/>
        <v>1</v>
      </c>
      <c r="L768" s="8" t="b">
        <f t="shared" si="4"/>
        <v>1</v>
      </c>
    </row>
    <row r="769">
      <c r="A769" s="6" t="s">
        <v>779</v>
      </c>
      <c r="B769" s="7" t="str">
        <f>IFERROR(__xludf.DUMMYFUNCTION("INDEX(SPLIT(SUBSTITUTE(A769, ""-"", ""::""),"",""), 1, 1)"),"6::47")</f>
        <v>6::47</v>
      </c>
      <c r="C769" s="8">
        <f>IFERROR(__xludf.DUMMYFUNCTION("INDEX(SPLIT(B769,""::""), 1, 1)"),6.0)</f>
        <v>6</v>
      </c>
      <c r="D769" s="8">
        <f>IFERROR(__xludf.DUMMYFUNCTION("INDEX(SPLIT(B769,""::""), 1, 2)"),47.0)</f>
        <v>47</v>
      </c>
      <c r="E769" s="9" t="str">
        <f>IFERROR(__xludf.DUMMYFUNCTION("INDEX(SPLIT(SUBSTITUTE(A769, ""-"", ""::""),"",""), 1, 2)"),"46::49")</f>
        <v>46::49</v>
      </c>
      <c r="F769" s="8">
        <f>IFERROR(__xludf.DUMMYFUNCTION("INDEX(SPLIT(E769,""::""), 1, 1)"),46.0)</f>
        <v>46</v>
      </c>
      <c r="G769" s="8">
        <f>IFERROR(__xludf.DUMMYFUNCTION("INDEX(SPLIT(E769,""::""), 1, 2)"),49.0)</f>
        <v>49</v>
      </c>
      <c r="H769" s="8" t="b">
        <f t="shared" si="1"/>
        <v>0</v>
      </c>
      <c r="I769" s="8" t="b">
        <f t="shared" si="2"/>
        <v>0</v>
      </c>
      <c r="J769" s="8" t="b">
        <f t="shared" si="3"/>
        <v>0</v>
      </c>
      <c r="L769" s="8" t="b">
        <f t="shared" si="4"/>
        <v>1</v>
      </c>
    </row>
    <row r="770">
      <c r="A770" s="6" t="s">
        <v>780</v>
      </c>
      <c r="B770" s="7" t="str">
        <f>IFERROR(__xludf.DUMMYFUNCTION("INDEX(SPLIT(SUBSTITUTE(A770, ""-"", ""::""),"",""), 1, 1)"),"4::98")</f>
        <v>4::98</v>
      </c>
      <c r="C770" s="8">
        <f>IFERROR(__xludf.DUMMYFUNCTION("INDEX(SPLIT(B770,""::""), 1, 1)"),4.0)</f>
        <v>4</v>
      </c>
      <c r="D770" s="8">
        <f>IFERROR(__xludf.DUMMYFUNCTION("INDEX(SPLIT(B770,""::""), 1, 2)"),98.0)</f>
        <v>98</v>
      </c>
      <c r="E770" s="9" t="str">
        <f>IFERROR(__xludf.DUMMYFUNCTION("INDEX(SPLIT(SUBSTITUTE(A770, ""-"", ""::""),"",""), 1, 2)"),"1::97")</f>
        <v>1::97</v>
      </c>
      <c r="F770" s="8">
        <f>IFERROR(__xludf.DUMMYFUNCTION("INDEX(SPLIT(E770,""::""), 1, 1)"),1.0)</f>
        <v>1</v>
      </c>
      <c r="G770" s="8">
        <f>IFERROR(__xludf.DUMMYFUNCTION("INDEX(SPLIT(E770,""::""), 1, 2)"),97.0)</f>
        <v>97</v>
      </c>
      <c r="H770" s="8" t="b">
        <f t="shared" si="1"/>
        <v>0</v>
      </c>
      <c r="I770" s="8" t="b">
        <f t="shared" si="2"/>
        <v>0</v>
      </c>
      <c r="J770" s="8" t="b">
        <f t="shared" si="3"/>
        <v>0</v>
      </c>
      <c r="L770" s="8" t="b">
        <f t="shared" si="4"/>
        <v>1</v>
      </c>
    </row>
    <row r="771">
      <c r="A771" s="6" t="s">
        <v>781</v>
      </c>
      <c r="B771" s="7" t="str">
        <f>IFERROR(__xludf.DUMMYFUNCTION("INDEX(SPLIT(SUBSTITUTE(A771, ""-"", ""::""),"",""), 1, 1)"),"17::76")</f>
        <v>17::76</v>
      </c>
      <c r="C771" s="8">
        <f>IFERROR(__xludf.DUMMYFUNCTION("INDEX(SPLIT(B771,""::""), 1, 1)"),17.0)</f>
        <v>17</v>
      </c>
      <c r="D771" s="8">
        <f>IFERROR(__xludf.DUMMYFUNCTION("INDEX(SPLIT(B771,""::""), 1, 2)"),76.0)</f>
        <v>76</v>
      </c>
      <c r="E771" s="9" t="str">
        <f>IFERROR(__xludf.DUMMYFUNCTION("INDEX(SPLIT(SUBSTITUTE(A771, ""-"", ""::""),"",""), 1, 2)"),"37::65")</f>
        <v>37::65</v>
      </c>
      <c r="F771" s="8">
        <f>IFERROR(__xludf.DUMMYFUNCTION("INDEX(SPLIT(E771,""::""), 1, 1)"),37.0)</f>
        <v>37</v>
      </c>
      <c r="G771" s="8">
        <f>IFERROR(__xludf.DUMMYFUNCTION("INDEX(SPLIT(E771,""::""), 1, 2)"),65.0)</f>
        <v>65</v>
      </c>
      <c r="H771" s="8" t="b">
        <f t="shared" si="1"/>
        <v>1</v>
      </c>
      <c r="I771" s="8" t="b">
        <f t="shared" si="2"/>
        <v>0</v>
      </c>
      <c r="J771" s="8" t="b">
        <f t="shared" si="3"/>
        <v>1</v>
      </c>
      <c r="L771" s="8" t="b">
        <f t="shared" si="4"/>
        <v>1</v>
      </c>
    </row>
    <row r="772">
      <c r="A772" s="6" t="s">
        <v>782</v>
      </c>
      <c r="B772" s="7" t="str">
        <f>IFERROR(__xludf.DUMMYFUNCTION("INDEX(SPLIT(SUBSTITUTE(A772, ""-"", ""::""),"",""), 1, 1)"),"13::71")</f>
        <v>13::71</v>
      </c>
      <c r="C772" s="8">
        <f>IFERROR(__xludf.DUMMYFUNCTION("INDEX(SPLIT(B772,""::""), 1, 1)"),13.0)</f>
        <v>13</v>
      </c>
      <c r="D772" s="8">
        <f>IFERROR(__xludf.DUMMYFUNCTION("INDEX(SPLIT(B772,""::""), 1, 2)"),71.0)</f>
        <v>71</v>
      </c>
      <c r="E772" s="9" t="str">
        <f>IFERROR(__xludf.DUMMYFUNCTION("INDEX(SPLIT(SUBSTITUTE(A772, ""-"", ""::""),"",""), 1, 2)"),"13::59")</f>
        <v>13::59</v>
      </c>
      <c r="F772" s="8">
        <f>IFERROR(__xludf.DUMMYFUNCTION("INDEX(SPLIT(E772,""::""), 1, 1)"),13.0)</f>
        <v>13</v>
      </c>
      <c r="G772" s="8">
        <f>IFERROR(__xludf.DUMMYFUNCTION("INDEX(SPLIT(E772,""::""), 1, 2)"),59.0)</f>
        <v>59</v>
      </c>
      <c r="H772" s="8" t="b">
        <f t="shared" si="1"/>
        <v>1</v>
      </c>
      <c r="I772" s="8" t="b">
        <f t="shared" si="2"/>
        <v>0</v>
      </c>
      <c r="J772" s="8" t="b">
        <f t="shared" si="3"/>
        <v>1</v>
      </c>
      <c r="L772" s="8" t="b">
        <f t="shared" si="4"/>
        <v>1</v>
      </c>
    </row>
    <row r="773">
      <c r="A773" s="6" t="s">
        <v>783</v>
      </c>
      <c r="B773" s="7" t="str">
        <f>IFERROR(__xludf.DUMMYFUNCTION("INDEX(SPLIT(SUBSTITUTE(A773, ""-"", ""::""),"",""), 1, 1)"),"24::67")</f>
        <v>24::67</v>
      </c>
      <c r="C773" s="8">
        <f>IFERROR(__xludf.DUMMYFUNCTION("INDEX(SPLIT(B773,""::""), 1, 1)"),24.0)</f>
        <v>24</v>
      </c>
      <c r="D773" s="8">
        <f>IFERROR(__xludf.DUMMYFUNCTION("INDEX(SPLIT(B773,""::""), 1, 2)"),67.0)</f>
        <v>67</v>
      </c>
      <c r="E773" s="9" t="str">
        <f>IFERROR(__xludf.DUMMYFUNCTION("INDEX(SPLIT(SUBSTITUTE(A773, ""-"", ""::""),"",""), 1, 2)"),"14::58")</f>
        <v>14::58</v>
      </c>
      <c r="F773" s="8">
        <f>IFERROR(__xludf.DUMMYFUNCTION("INDEX(SPLIT(E773,""::""), 1, 1)"),14.0)</f>
        <v>14</v>
      </c>
      <c r="G773" s="8">
        <f>IFERROR(__xludf.DUMMYFUNCTION("INDEX(SPLIT(E773,""::""), 1, 2)"),58.0)</f>
        <v>58</v>
      </c>
      <c r="H773" s="8" t="b">
        <f t="shared" si="1"/>
        <v>0</v>
      </c>
      <c r="I773" s="8" t="b">
        <f t="shared" si="2"/>
        <v>0</v>
      </c>
      <c r="J773" s="8" t="b">
        <f t="shared" si="3"/>
        <v>0</v>
      </c>
      <c r="L773" s="8" t="b">
        <f t="shared" si="4"/>
        <v>1</v>
      </c>
    </row>
    <row r="774">
      <c r="A774" s="6" t="s">
        <v>784</v>
      </c>
      <c r="B774" s="7" t="str">
        <f>IFERROR(__xludf.DUMMYFUNCTION("INDEX(SPLIT(SUBSTITUTE(A774, ""-"", ""::""),"",""), 1, 1)"),"13::47")</f>
        <v>13::47</v>
      </c>
      <c r="C774" s="8">
        <f>IFERROR(__xludf.DUMMYFUNCTION("INDEX(SPLIT(B774,""::""), 1, 1)"),13.0)</f>
        <v>13</v>
      </c>
      <c r="D774" s="8">
        <f>IFERROR(__xludf.DUMMYFUNCTION("INDEX(SPLIT(B774,""::""), 1, 2)"),47.0)</f>
        <v>47</v>
      </c>
      <c r="E774" s="9" t="str">
        <f>IFERROR(__xludf.DUMMYFUNCTION("INDEX(SPLIT(SUBSTITUTE(A774, ""-"", ""::""),"",""), 1, 2)"),"48::92")</f>
        <v>48::92</v>
      </c>
      <c r="F774" s="8">
        <f>IFERROR(__xludf.DUMMYFUNCTION("INDEX(SPLIT(E774,""::""), 1, 1)"),48.0)</f>
        <v>48</v>
      </c>
      <c r="G774" s="8">
        <f>IFERROR(__xludf.DUMMYFUNCTION("INDEX(SPLIT(E774,""::""), 1, 2)"),92.0)</f>
        <v>92</v>
      </c>
      <c r="H774" s="8" t="b">
        <f t="shared" si="1"/>
        <v>0</v>
      </c>
      <c r="I774" s="8" t="b">
        <f t="shared" si="2"/>
        <v>0</v>
      </c>
      <c r="J774" s="8" t="b">
        <f t="shared" si="3"/>
        <v>0</v>
      </c>
      <c r="L774" s="8" t="b">
        <f t="shared" si="4"/>
        <v>0</v>
      </c>
    </row>
    <row r="775">
      <c r="A775" s="6" t="s">
        <v>785</v>
      </c>
      <c r="B775" s="7" t="str">
        <f>IFERROR(__xludf.DUMMYFUNCTION("INDEX(SPLIT(SUBSTITUTE(A775, ""-"", ""::""),"",""), 1, 1)"),"37::38")</f>
        <v>37::38</v>
      </c>
      <c r="C775" s="8">
        <f>IFERROR(__xludf.DUMMYFUNCTION("INDEX(SPLIT(B775,""::""), 1, 1)"),37.0)</f>
        <v>37</v>
      </c>
      <c r="D775" s="8">
        <f>IFERROR(__xludf.DUMMYFUNCTION("INDEX(SPLIT(B775,""::""), 1, 2)"),38.0)</f>
        <v>38</v>
      </c>
      <c r="E775" s="9" t="str">
        <f>IFERROR(__xludf.DUMMYFUNCTION("INDEX(SPLIT(SUBSTITUTE(A775, ""-"", ""::""),"",""), 1, 2)"),"37::60")</f>
        <v>37::60</v>
      </c>
      <c r="F775" s="8">
        <f>IFERROR(__xludf.DUMMYFUNCTION("INDEX(SPLIT(E775,""::""), 1, 1)"),37.0)</f>
        <v>37</v>
      </c>
      <c r="G775" s="8">
        <f>IFERROR(__xludf.DUMMYFUNCTION("INDEX(SPLIT(E775,""::""), 1, 2)"),60.0)</f>
        <v>60</v>
      </c>
      <c r="H775" s="8" t="b">
        <f t="shared" si="1"/>
        <v>0</v>
      </c>
      <c r="I775" s="8" t="b">
        <f t="shared" si="2"/>
        <v>1</v>
      </c>
      <c r="J775" s="8" t="b">
        <f t="shared" si="3"/>
        <v>1</v>
      </c>
      <c r="L775" s="8" t="b">
        <f t="shared" si="4"/>
        <v>1</v>
      </c>
    </row>
    <row r="776">
      <c r="A776" s="6" t="s">
        <v>786</v>
      </c>
      <c r="B776" s="7" t="str">
        <f>IFERROR(__xludf.DUMMYFUNCTION("INDEX(SPLIT(SUBSTITUTE(A776, ""-"", ""::""),"",""), 1, 1)"),"30::90")</f>
        <v>30::90</v>
      </c>
      <c r="C776" s="8">
        <f>IFERROR(__xludf.DUMMYFUNCTION("INDEX(SPLIT(B776,""::""), 1, 1)"),30.0)</f>
        <v>30</v>
      </c>
      <c r="D776" s="8">
        <f>IFERROR(__xludf.DUMMYFUNCTION("INDEX(SPLIT(B776,""::""), 1, 2)"),90.0)</f>
        <v>90</v>
      </c>
      <c r="E776" s="9" t="str">
        <f>IFERROR(__xludf.DUMMYFUNCTION("INDEX(SPLIT(SUBSTITUTE(A776, ""-"", ""::""),"",""), 1, 2)"),"30::71")</f>
        <v>30::71</v>
      </c>
      <c r="F776" s="8">
        <f>IFERROR(__xludf.DUMMYFUNCTION("INDEX(SPLIT(E776,""::""), 1, 1)"),30.0)</f>
        <v>30</v>
      </c>
      <c r="G776" s="8">
        <f>IFERROR(__xludf.DUMMYFUNCTION("INDEX(SPLIT(E776,""::""), 1, 2)"),71.0)</f>
        <v>71</v>
      </c>
      <c r="H776" s="8" t="b">
        <f t="shared" si="1"/>
        <v>1</v>
      </c>
      <c r="I776" s="8" t="b">
        <f t="shared" si="2"/>
        <v>0</v>
      </c>
      <c r="J776" s="8" t="b">
        <f t="shared" si="3"/>
        <v>1</v>
      </c>
      <c r="L776" s="8" t="b">
        <f t="shared" si="4"/>
        <v>1</v>
      </c>
    </row>
    <row r="777">
      <c r="A777" s="6" t="s">
        <v>787</v>
      </c>
      <c r="B777" s="7" t="str">
        <f>IFERROR(__xludf.DUMMYFUNCTION("INDEX(SPLIT(SUBSTITUTE(A777, ""-"", ""::""),"",""), 1, 1)"),"62::74")</f>
        <v>62::74</v>
      </c>
      <c r="C777" s="8">
        <f>IFERROR(__xludf.DUMMYFUNCTION("INDEX(SPLIT(B777,""::""), 1, 1)"),62.0)</f>
        <v>62</v>
      </c>
      <c r="D777" s="8">
        <f>IFERROR(__xludf.DUMMYFUNCTION("INDEX(SPLIT(B777,""::""), 1, 2)"),74.0)</f>
        <v>74</v>
      </c>
      <c r="E777" s="9" t="str">
        <f>IFERROR(__xludf.DUMMYFUNCTION("INDEX(SPLIT(SUBSTITUTE(A777, ""-"", ""::""),"",""), 1, 2)"),"33::86")</f>
        <v>33::86</v>
      </c>
      <c r="F777" s="8">
        <f>IFERROR(__xludf.DUMMYFUNCTION("INDEX(SPLIT(E777,""::""), 1, 1)"),33.0)</f>
        <v>33</v>
      </c>
      <c r="G777" s="8">
        <f>IFERROR(__xludf.DUMMYFUNCTION("INDEX(SPLIT(E777,""::""), 1, 2)"),86.0)</f>
        <v>86</v>
      </c>
      <c r="H777" s="8" t="b">
        <f t="shared" si="1"/>
        <v>0</v>
      </c>
      <c r="I777" s="8" t="b">
        <f t="shared" si="2"/>
        <v>1</v>
      </c>
      <c r="J777" s="8" t="b">
        <f t="shared" si="3"/>
        <v>1</v>
      </c>
      <c r="L777" s="8" t="b">
        <f t="shared" si="4"/>
        <v>1</v>
      </c>
    </row>
    <row r="778">
      <c r="A778" s="6" t="s">
        <v>788</v>
      </c>
      <c r="B778" s="7" t="str">
        <f>IFERROR(__xludf.DUMMYFUNCTION("INDEX(SPLIT(SUBSTITUTE(A778, ""-"", ""::""),"",""), 1, 1)"),"39::40")</f>
        <v>39::40</v>
      </c>
      <c r="C778" s="8">
        <f>IFERROR(__xludf.DUMMYFUNCTION("INDEX(SPLIT(B778,""::""), 1, 1)"),39.0)</f>
        <v>39</v>
      </c>
      <c r="D778" s="8">
        <f>IFERROR(__xludf.DUMMYFUNCTION("INDEX(SPLIT(B778,""::""), 1, 2)"),40.0)</f>
        <v>40</v>
      </c>
      <c r="E778" s="9" t="str">
        <f>IFERROR(__xludf.DUMMYFUNCTION("INDEX(SPLIT(SUBSTITUTE(A778, ""-"", ""::""),"",""), 1, 2)"),"26::40")</f>
        <v>26::40</v>
      </c>
      <c r="F778" s="8">
        <f>IFERROR(__xludf.DUMMYFUNCTION("INDEX(SPLIT(E778,""::""), 1, 1)"),26.0)</f>
        <v>26</v>
      </c>
      <c r="G778" s="8">
        <f>IFERROR(__xludf.DUMMYFUNCTION("INDEX(SPLIT(E778,""::""), 1, 2)"),40.0)</f>
        <v>40</v>
      </c>
      <c r="H778" s="8" t="b">
        <f t="shared" si="1"/>
        <v>0</v>
      </c>
      <c r="I778" s="8" t="b">
        <f t="shared" si="2"/>
        <v>1</v>
      </c>
      <c r="J778" s="8" t="b">
        <f t="shared" si="3"/>
        <v>1</v>
      </c>
      <c r="L778" s="8" t="b">
        <f t="shared" si="4"/>
        <v>1</v>
      </c>
    </row>
    <row r="779">
      <c r="A779" s="6" t="s">
        <v>789</v>
      </c>
      <c r="B779" s="7" t="str">
        <f>IFERROR(__xludf.DUMMYFUNCTION("INDEX(SPLIT(SUBSTITUTE(A779, ""-"", ""::""),"",""), 1, 1)"),"6::81")</f>
        <v>6::81</v>
      </c>
      <c r="C779" s="8">
        <f>IFERROR(__xludf.DUMMYFUNCTION("INDEX(SPLIT(B779,""::""), 1, 1)"),6.0)</f>
        <v>6</v>
      </c>
      <c r="D779" s="8">
        <f>IFERROR(__xludf.DUMMYFUNCTION("INDEX(SPLIT(B779,""::""), 1, 2)"),81.0)</f>
        <v>81</v>
      </c>
      <c r="E779" s="9" t="str">
        <f>IFERROR(__xludf.DUMMYFUNCTION("INDEX(SPLIT(SUBSTITUTE(A779, ""-"", ""::""),"",""), 1, 2)"),"5::16")</f>
        <v>5::16</v>
      </c>
      <c r="F779" s="8">
        <f>IFERROR(__xludf.DUMMYFUNCTION("INDEX(SPLIT(E779,""::""), 1, 1)"),5.0)</f>
        <v>5</v>
      </c>
      <c r="G779" s="8">
        <f>IFERROR(__xludf.DUMMYFUNCTION("INDEX(SPLIT(E779,""::""), 1, 2)"),16.0)</f>
        <v>16</v>
      </c>
      <c r="H779" s="8" t="b">
        <f t="shared" si="1"/>
        <v>0</v>
      </c>
      <c r="I779" s="8" t="b">
        <f t="shared" si="2"/>
        <v>0</v>
      </c>
      <c r="J779" s="8" t="b">
        <f t="shared" si="3"/>
        <v>0</v>
      </c>
      <c r="L779" s="8" t="b">
        <f t="shared" si="4"/>
        <v>1</v>
      </c>
    </row>
    <row r="780">
      <c r="A780" s="6" t="s">
        <v>790</v>
      </c>
      <c r="B780" s="7" t="str">
        <f>IFERROR(__xludf.DUMMYFUNCTION("INDEX(SPLIT(SUBSTITUTE(A780, ""-"", ""::""),"",""), 1, 1)"),"10::70")</f>
        <v>10::70</v>
      </c>
      <c r="C780" s="8">
        <f>IFERROR(__xludf.DUMMYFUNCTION("INDEX(SPLIT(B780,""::""), 1, 1)"),10.0)</f>
        <v>10</v>
      </c>
      <c r="D780" s="8">
        <f>IFERROR(__xludf.DUMMYFUNCTION("INDEX(SPLIT(B780,""::""), 1, 2)"),70.0)</f>
        <v>70</v>
      </c>
      <c r="E780" s="9" t="str">
        <f>IFERROR(__xludf.DUMMYFUNCTION("INDEX(SPLIT(SUBSTITUTE(A780, ""-"", ""::""),"",""), 1, 2)"),"10::10")</f>
        <v>10::10</v>
      </c>
      <c r="F780" s="8">
        <f>IFERROR(__xludf.DUMMYFUNCTION("INDEX(SPLIT(E780,""::""), 1, 1)"),10.0)</f>
        <v>10</v>
      </c>
      <c r="G780" s="8">
        <f>IFERROR(__xludf.DUMMYFUNCTION("INDEX(SPLIT(E780,""::""), 1, 2)"),10.0)</f>
        <v>10</v>
      </c>
      <c r="H780" s="8" t="b">
        <f t="shared" si="1"/>
        <v>1</v>
      </c>
      <c r="I780" s="8" t="b">
        <f t="shared" si="2"/>
        <v>0</v>
      </c>
      <c r="J780" s="8" t="b">
        <f t="shared" si="3"/>
        <v>1</v>
      </c>
      <c r="L780" s="8" t="b">
        <f t="shared" si="4"/>
        <v>1</v>
      </c>
    </row>
    <row r="781">
      <c r="A781" s="6" t="s">
        <v>791</v>
      </c>
      <c r="B781" s="7" t="str">
        <f>IFERROR(__xludf.DUMMYFUNCTION("INDEX(SPLIT(SUBSTITUTE(A781, ""-"", ""::""),"",""), 1, 1)"),"4::84")</f>
        <v>4::84</v>
      </c>
      <c r="C781" s="8">
        <f>IFERROR(__xludf.DUMMYFUNCTION("INDEX(SPLIT(B781,""::""), 1, 1)"),4.0)</f>
        <v>4</v>
      </c>
      <c r="D781" s="8">
        <f>IFERROR(__xludf.DUMMYFUNCTION("INDEX(SPLIT(B781,""::""), 1, 2)"),84.0)</f>
        <v>84</v>
      </c>
      <c r="E781" s="9" t="str">
        <f>IFERROR(__xludf.DUMMYFUNCTION("INDEX(SPLIT(SUBSTITUTE(A781, ""-"", ""::""),"",""), 1, 2)"),"83::92")</f>
        <v>83::92</v>
      </c>
      <c r="F781" s="8">
        <f>IFERROR(__xludf.DUMMYFUNCTION("INDEX(SPLIT(E781,""::""), 1, 1)"),83.0)</f>
        <v>83</v>
      </c>
      <c r="G781" s="8">
        <f>IFERROR(__xludf.DUMMYFUNCTION("INDEX(SPLIT(E781,""::""), 1, 2)"),92.0)</f>
        <v>92</v>
      </c>
      <c r="H781" s="8" t="b">
        <f t="shared" si="1"/>
        <v>0</v>
      </c>
      <c r="I781" s="8" t="b">
        <f t="shared" si="2"/>
        <v>0</v>
      </c>
      <c r="J781" s="8" t="b">
        <f t="shared" si="3"/>
        <v>0</v>
      </c>
      <c r="L781" s="8" t="b">
        <f t="shared" si="4"/>
        <v>1</v>
      </c>
    </row>
    <row r="782">
      <c r="A782" s="6" t="s">
        <v>792</v>
      </c>
      <c r="B782" s="7" t="str">
        <f>IFERROR(__xludf.DUMMYFUNCTION("INDEX(SPLIT(SUBSTITUTE(A782, ""-"", ""::""),"",""), 1, 1)"),"87::89")</f>
        <v>87::89</v>
      </c>
      <c r="C782" s="8">
        <f>IFERROR(__xludf.DUMMYFUNCTION("INDEX(SPLIT(B782,""::""), 1, 1)"),87.0)</f>
        <v>87</v>
      </c>
      <c r="D782" s="8">
        <f>IFERROR(__xludf.DUMMYFUNCTION("INDEX(SPLIT(B782,""::""), 1, 2)"),89.0)</f>
        <v>89</v>
      </c>
      <c r="E782" s="9" t="str">
        <f>IFERROR(__xludf.DUMMYFUNCTION("INDEX(SPLIT(SUBSTITUTE(A782, ""-"", ""::""),"",""), 1, 2)"),"68::87")</f>
        <v>68::87</v>
      </c>
      <c r="F782" s="8">
        <f>IFERROR(__xludf.DUMMYFUNCTION("INDEX(SPLIT(E782,""::""), 1, 1)"),68.0)</f>
        <v>68</v>
      </c>
      <c r="G782" s="8">
        <f>IFERROR(__xludf.DUMMYFUNCTION("INDEX(SPLIT(E782,""::""), 1, 2)"),87.0)</f>
        <v>87</v>
      </c>
      <c r="H782" s="8" t="b">
        <f t="shared" si="1"/>
        <v>0</v>
      </c>
      <c r="I782" s="8" t="b">
        <f t="shared" si="2"/>
        <v>0</v>
      </c>
      <c r="J782" s="8" t="b">
        <f t="shared" si="3"/>
        <v>0</v>
      </c>
      <c r="L782" s="8" t="b">
        <f t="shared" si="4"/>
        <v>1</v>
      </c>
    </row>
    <row r="783">
      <c r="A783" s="6" t="s">
        <v>793</v>
      </c>
      <c r="B783" s="7" t="str">
        <f>IFERROR(__xludf.DUMMYFUNCTION("INDEX(SPLIT(SUBSTITUTE(A783, ""-"", ""::""),"",""), 1, 1)"),"47::95")</f>
        <v>47::95</v>
      </c>
      <c r="C783" s="8">
        <f>IFERROR(__xludf.DUMMYFUNCTION("INDEX(SPLIT(B783,""::""), 1, 1)"),47.0)</f>
        <v>47</v>
      </c>
      <c r="D783" s="8">
        <f>IFERROR(__xludf.DUMMYFUNCTION("INDEX(SPLIT(B783,""::""), 1, 2)"),95.0)</f>
        <v>95</v>
      </c>
      <c r="E783" s="9" t="str">
        <f>IFERROR(__xludf.DUMMYFUNCTION("INDEX(SPLIT(SUBSTITUTE(A783, ""-"", ""::""),"",""), 1, 2)"),"16::84")</f>
        <v>16::84</v>
      </c>
      <c r="F783" s="8">
        <f>IFERROR(__xludf.DUMMYFUNCTION("INDEX(SPLIT(E783,""::""), 1, 1)"),16.0)</f>
        <v>16</v>
      </c>
      <c r="G783" s="8">
        <f>IFERROR(__xludf.DUMMYFUNCTION("INDEX(SPLIT(E783,""::""), 1, 2)"),84.0)</f>
        <v>84</v>
      </c>
      <c r="H783" s="8" t="b">
        <f t="shared" si="1"/>
        <v>0</v>
      </c>
      <c r="I783" s="8" t="b">
        <f t="shared" si="2"/>
        <v>0</v>
      </c>
      <c r="J783" s="8" t="b">
        <f t="shared" si="3"/>
        <v>0</v>
      </c>
      <c r="L783" s="8" t="b">
        <f t="shared" si="4"/>
        <v>1</v>
      </c>
    </row>
    <row r="784">
      <c r="A784" s="6" t="s">
        <v>794</v>
      </c>
      <c r="B784" s="7" t="str">
        <f>IFERROR(__xludf.DUMMYFUNCTION("INDEX(SPLIT(SUBSTITUTE(A784, ""-"", ""::""),"",""), 1, 1)"),"23::86")</f>
        <v>23::86</v>
      </c>
      <c r="C784" s="8">
        <f>IFERROR(__xludf.DUMMYFUNCTION("INDEX(SPLIT(B784,""::""), 1, 1)"),23.0)</f>
        <v>23</v>
      </c>
      <c r="D784" s="8">
        <f>IFERROR(__xludf.DUMMYFUNCTION("INDEX(SPLIT(B784,""::""), 1, 2)"),86.0)</f>
        <v>86</v>
      </c>
      <c r="E784" s="9" t="str">
        <f>IFERROR(__xludf.DUMMYFUNCTION("INDEX(SPLIT(SUBSTITUTE(A784, ""-"", ""::""),"",""), 1, 2)"),"29::86")</f>
        <v>29::86</v>
      </c>
      <c r="F784" s="8">
        <f>IFERROR(__xludf.DUMMYFUNCTION("INDEX(SPLIT(E784,""::""), 1, 1)"),29.0)</f>
        <v>29</v>
      </c>
      <c r="G784" s="8">
        <f>IFERROR(__xludf.DUMMYFUNCTION("INDEX(SPLIT(E784,""::""), 1, 2)"),86.0)</f>
        <v>86</v>
      </c>
      <c r="H784" s="8" t="b">
        <f t="shared" si="1"/>
        <v>1</v>
      </c>
      <c r="I784" s="8" t="b">
        <f t="shared" si="2"/>
        <v>0</v>
      </c>
      <c r="J784" s="8" t="b">
        <f t="shared" si="3"/>
        <v>1</v>
      </c>
      <c r="L784" s="8" t="b">
        <f t="shared" si="4"/>
        <v>1</v>
      </c>
    </row>
    <row r="785">
      <c r="A785" s="6" t="s">
        <v>795</v>
      </c>
      <c r="B785" s="7" t="str">
        <f>IFERROR(__xludf.DUMMYFUNCTION("INDEX(SPLIT(SUBSTITUTE(A785, ""-"", ""::""),"",""), 1, 1)"),"30::98")</f>
        <v>30::98</v>
      </c>
      <c r="C785" s="8">
        <f>IFERROR(__xludf.DUMMYFUNCTION("INDEX(SPLIT(B785,""::""), 1, 1)"),30.0)</f>
        <v>30</v>
      </c>
      <c r="D785" s="8">
        <f>IFERROR(__xludf.DUMMYFUNCTION("INDEX(SPLIT(B785,""::""), 1, 2)"),98.0)</f>
        <v>98</v>
      </c>
      <c r="E785" s="9" t="str">
        <f>IFERROR(__xludf.DUMMYFUNCTION("INDEX(SPLIT(SUBSTITUTE(A785, ""-"", ""::""),"",""), 1, 2)"),"30::62")</f>
        <v>30::62</v>
      </c>
      <c r="F785" s="8">
        <f>IFERROR(__xludf.DUMMYFUNCTION("INDEX(SPLIT(E785,""::""), 1, 1)"),30.0)</f>
        <v>30</v>
      </c>
      <c r="G785" s="8">
        <f>IFERROR(__xludf.DUMMYFUNCTION("INDEX(SPLIT(E785,""::""), 1, 2)"),62.0)</f>
        <v>62</v>
      </c>
      <c r="H785" s="8" t="b">
        <f t="shared" si="1"/>
        <v>1</v>
      </c>
      <c r="I785" s="8" t="b">
        <f t="shared" si="2"/>
        <v>0</v>
      </c>
      <c r="J785" s="8" t="b">
        <f t="shared" si="3"/>
        <v>1</v>
      </c>
      <c r="L785" s="8" t="b">
        <f t="shared" si="4"/>
        <v>1</v>
      </c>
    </row>
    <row r="786">
      <c r="A786" s="6" t="s">
        <v>796</v>
      </c>
      <c r="B786" s="7" t="str">
        <f>IFERROR(__xludf.DUMMYFUNCTION("INDEX(SPLIT(SUBSTITUTE(A786, ""-"", ""::""),"",""), 1, 1)"),"28::85")</f>
        <v>28::85</v>
      </c>
      <c r="C786" s="8">
        <f>IFERROR(__xludf.DUMMYFUNCTION("INDEX(SPLIT(B786,""::""), 1, 1)"),28.0)</f>
        <v>28</v>
      </c>
      <c r="D786" s="8">
        <f>IFERROR(__xludf.DUMMYFUNCTION("INDEX(SPLIT(B786,""::""), 1, 2)"),85.0)</f>
        <v>85</v>
      </c>
      <c r="E786" s="9" t="str">
        <f>IFERROR(__xludf.DUMMYFUNCTION("INDEX(SPLIT(SUBSTITUTE(A786, ""-"", ""::""),"",""), 1, 2)"),"29::83")</f>
        <v>29::83</v>
      </c>
      <c r="F786" s="8">
        <f>IFERROR(__xludf.DUMMYFUNCTION("INDEX(SPLIT(E786,""::""), 1, 1)"),29.0)</f>
        <v>29</v>
      </c>
      <c r="G786" s="8">
        <f>IFERROR(__xludf.DUMMYFUNCTION("INDEX(SPLIT(E786,""::""), 1, 2)"),83.0)</f>
        <v>83</v>
      </c>
      <c r="H786" s="8" t="b">
        <f t="shared" si="1"/>
        <v>1</v>
      </c>
      <c r="I786" s="8" t="b">
        <f t="shared" si="2"/>
        <v>0</v>
      </c>
      <c r="J786" s="8" t="b">
        <f t="shared" si="3"/>
        <v>1</v>
      </c>
      <c r="L786" s="8" t="b">
        <f t="shared" si="4"/>
        <v>1</v>
      </c>
    </row>
    <row r="787">
      <c r="A787" s="6" t="s">
        <v>797</v>
      </c>
      <c r="B787" s="7" t="str">
        <f>IFERROR(__xludf.DUMMYFUNCTION("INDEX(SPLIT(SUBSTITUTE(A787, ""-"", ""::""),"",""), 1, 1)"),"87::98")</f>
        <v>87::98</v>
      </c>
      <c r="C787" s="8">
        <f>IFERROR(__xludf.DUMMYFUNCTION("INDEX(SPLIT(B787,""::""), 1, 1)"),87.0)</f>
        <v>87</v>
      </c>
      <c r="D787" s="8">
        <f>IFERROR(__xludf.DUMMYFUNCTION("INDEX(SPLIT(B787,""::""), 1, 2)"),98.0)</f>
        <v>98</v>
      </c>
      <c r="E787" s="9" t="str">
        <f>IFERROR(__xludf.DUMMYFUNCTION("INDEX(SPLIT(SUBSTITUTE(A787, ""-"", ""::""),"",""), 1, 2)"),"56::97")</f>
        <v>56::97</v>
      </c>
      <c r="F787" s="8">
        <f>IFERROR(__xludf.DUMMYFUNCTION("INDEX(SPLIT(E787,""::""), 1, 1)"),56.0)</f>
        <v>56</v>
      </c>
      <c r="G787" s="8">
        <f>IFERROR(__xludf.DUMMYFUNCTION("INDEX(SPLIT(E787,""::""), 1, 2)"),97.0)</f>
        <v>97</v>
      </c>
      <c r="H787" s="8" t="b">
        <f t="shared" si="1"/>
        <v>0</v>
      </c>
      <c r="I787" s="8" t="b">
        <f t="shared" si="2"/>
        <v>0</v>
      </c>
      <c r="J787" s="8" t="b">
        <f t="shared" si="3"/>
        <v>0</v>
      </c>
      <c r="L787" s="8" t="b">
        <f t="shared" si="4"/>
        <v>1</v>
      </c>
    </row>
    <row r="788">
      <c r="A788" s="6" t="s">
        <v>798</v>
      </c>
      <c r="B788" s="7" t="str">
        <f>IFERROR(__xludf.DUMMYFUNCTION("INDEX(SPLIT(SUBSTITUTE(A788, ""-"", ""::""),"",""), 1, 1)"),"91::92")</f>
        <v>91::92</v>
      </c>
      <c r="C788" s="8">
        <f>IFERROR(__xludf.DUMMYFUNCTION("INDEX(SPLIT(B788,""::""), 1, 1)"),91.0)</f>
        <v>91</v>
      </c>
      <c r="D788" s="8">
        <f>IFERROR(__xludf.DUMMYFUNCTION("INDEX(SPLIT(B788,""::""), 1, 2)"),92.0)</f>
        <v>92</v>
      </c>
      <c r="E788" s="9" t="str">
        <f>IFERROR(__xludf.DUMMYFUNCTION("INDEX(SPLIT(SUBSTITUTE(A788, ""-"", ""::""),"",""), 1, 2)"),"12::92")</f>
        <v>12::92</v>
      </c>
      <c r="F788" s="8">
        <f>IFERROR(__xludf.DUMMYFUNCTION("INDEX(SPLIT(E788,""::""), 1, 1)"),12.0)</f>
        <v>12</v>
      </c>
      <c r="G788" s="8">
        <f>IFERROR(__xludf.DUMMYFUNCTION("INDEX(SPLIT(E788,""::""), 1, 2)"),92.0)</f>
        <v>92</v>
      </c>
      <c r="H788" s="8" t="b">
        <f t="shared" si="1"/>
        <v>0</v>
      </c>
      <c r="I788" s="8" t="b">
        <f t="shared" si="2"/>
        <v>1</v>
      </c>
      <c r="J788" s="8" t="b">
        <f t="shared" si="3"/>
        <v>1</v>
      </c>
      <c r="L788" s="8" t="b">
        <f t="shared" si="4"/>
        <v>1</v>
      </c>
    </row>
    <row r="789">
      <c r="A789" s="6" t="s">
        <v>799</v>
      </c>
      <c r="B789" s="7" t="str">
        <f>IFERROR(__xludf.DUMMYFUNCTION("INDEX(SPLIT(SUBSTITUTE(A789, ""-"", ""::""),"",""), 1, 1)"),"89::99")</f>
        <v>89::99</v>
      </c>
      <c r="C789" s="8">
        <f>IFERROR(__xludf.DUMMYFUNCTION("INDEX(SPLIT(B789,""::""), 1, 1)"),89.0)</f>
        <v>89</v>
      </c>
      <c r="D789" s="8">
        <f>IFERROR(__xludf.DUMMYFUNCTION("INDEX(SPLIT(B789,""::""), 1, 2)"),99.0)</f>
        <v>99</v>
      </c>
      <c r="E789" s="9" t="str">
        <f>IFERROR(__xludf.DUMMYFUNCTION("INDEX(SPLIT(SUBSTITUTE(A789, ""-"", ""::""),"",""), 1, 2)"),"67::90")</f>
        <v>67::90</v>
      </c>
      <c r="F789" s="8">
        <f>IFERROR(__xludf.DUMMYFUNCTION("INDEX(SPLIT(E789,""::""), 1, 1)"),67.0)</f>
        <v>67</v>
      </c>
      <c r="G789" s="8">
        <f>IFERROR(__xludf.DUMMYFUNCTION("INDEX(SPLIT(E789,""::""), 1, 2)"),90.0)</f>
        <v>90</v>
      </c>
      <c r="H789" s="8" t="b">
        <f t="shared" si="1"/>
        <v>0</v>
      </c>
      <c r="I789" s="8" t="b">
        <f t="shared" si="2"/>
        <v>0</v>
      </c>
      <c r="J789" s="8" t="b">
        <f t="shared" si="3"/>
        <v>0</v>
      </c>
      <c r="L789" s="8" t="b">
        <f t="shared" si="4"/>
        <v>1</v>
      </c>
    </row>
    <row r="790">
      <c r="A790" s="6" t="s">
        <v>800</v>
      </c>
      <c r="B790" s="7" t="str">
        <f>IFERROR(__xludf.DUMMYFUNCTION("INDEX(SPLIT(SUBSTITUTE(A790, ""-"", ""::""),"",""), 1, 1)"),"52::99")</f>
        <v>52::99</v>
      </c>
      <c r="C790" s="8">
        <f>IFERROR(__xludf.DUMMYFUNCTION("INDEX(SPLIT(B790,""::""), 1, 1)"),52.0)</f>
        <v>52</v>
      </c>
      <c r="D790" s="8">
        <f>IFERROR(__xludf.DUMMYFUNCTION("INDEX(SPLIT(B790,""::""), 1, 2)"),99.0)</f>
        <v>99</v>
      </c>
      <c r="E790" s="9" t="str">
        <f>IFERROR(__xludf.DUMMYFUNCTION("INDEX(SPLIT(SUBSTITUTE(A790, ""-"", ""::""),"",""), 1, 2)"),"29::97")</f>
        <v>29::97</v>
      </c>
      <c r="F790" s="8">
        <f>IFERROR(__xludf.DUMMYFUNCTION("INDEX(SPLIT(E790,""::""), 1, 1)"),29.0)</f>
        <v>29</v>
      </c>
      <c r="G790" s="8">
        <f>IFERROR(__xludf.DUMMYFUNCTION("INDEX(SPLIT(E790,""::""), 1, 2)"),97.0)</f>
        <v>97</v>
      </c>
      <c r="H790" s="8" t="b">
        <f t="shared" si="1"/>
        <v>0</v>
      </c>
      <c r="I790" s="8" t="b">
        <f t="shared" si="2"/>
        <v>0</v>
      </c>
      <c r="J790" s="8" t="b">
        <f t="shared" si="3"/>
        <v>0</v>
      </c>
      <c r="L790" s="8" t="b">
        <f t="shared" si="4"/>
        <v>1</v>
      </c>
    </row>
    <row r="791">
      <c r="A791" s="6" t="s">
        <v>801</v>
      </c>
      <c r="B791" s="7" t="str">
        <f>IFERROR(__xludf.DUMMYFUNCTION("INDEX(SPLIT(SUBSTITUTE(A791, ""-"", ""::""),"",""), 1, 1)"),"5::92")</f>
        <v>5::92</v>
      </c>
      <c r="C791" s="8">
        <f>IFERROR(__xludf.DUMMYFUNCTION("INDEX(SPLIT(B791,""::""), 1, 1)"),5.0)</f>
        <v>5</v>
      </c>
      <c r="D791" s="8">
        <f>IFERROR(__xludf.DUMMYFUNCTION("INDEX(SPLIT(B791,""::""), 1, 2)"),92.0)</f>
        <v>92</v>
      </c>
      <c r="E791" s="9" t="str">
        <f>IFERROR(__xludf.DUMMYFUNCTION("INDEX(SPLIT(SUBSTITUTE(A791, ""-"", ""::""),"",""), 1, 2)"),"3::16")</f>
        <v>3::16</v>
      </c>
      <c r="F791" s="8">
        <f>IFERROR(__xludf.DUMMYFUNCTION("INDEX(SPLIT(E791,""::""), 1, 1)"),3.0)</f>
        <v>3</v>
      </c>
      <c r="G791" s="8">
        <f>IFERROR(__xludf.DUMMYFUNCTION("INDEX(SPLIT(E791,""::""), 1, 2)"),16.0)</f>
        <v>16</v>
      </c>
      <c r="H791" s="8" t="b">
        <f t="shared" si="1"/>
        <v>0</v>
      </c>
      <c r="I791" s="8" t="b">
        <f t="shared" si="2"/>
        <v>0</v>
      </c>
      <c r="J791" s="8" t="b">
        <f t="shared" si="3"/>
        <v>0</v>
      </c>
      <c r="L791" s="8" t="b">
        <f t="shared" si="4"/>
        <v>1</v>
      </c>
    </row>
    <row r="792">
      <c r="A792" s="6" t="s">
        <v>802</v>
      </c>
      <c r="B792" s="7" t="str">
        <f>IFERROR(__xludf.DUMMYFUNCTION("INDEX(SPLIT(SUBSTITUTE(A792, ""-"", ""::""),"",""), 1, 1)"),"3::74")</f>
        <v>3::74</v>
      </c>
      <c r="C792" s="8">
        <f>IFERROR(__xludf.DUMMYFUNCTION("INDEX(SPLIT(B792,""::""), 1, 1)"),3.0)</f>
        <v>3</v>
      </c>
      <c r="D792" s="8">
        <f>IFERROR(__xludf.DUMMYFUNCTION("INDEX(SPLIT(B792,""::""), 1, 2)"),74.0)</f>
        <v>74</v>
      </c>
      <c r="E792" s="9" t="str">
        <f>IFERROR(__xludf.DUMMYFUNCTION("INDEX(SPLIT(SUBSTITUTE(A792, ""-"", ""::""),"",""), 1, 2)"),"2::84")</f>
        <v>2::84</v>
      </c>
      <c r="F792" s="8">
        <f>IFERROR(__xludf.DUMMYFUNCTION("INDEX(SPLIT(E792,""::""), 1, 1)"),2.0)</f>
        <v>2</v>
      </c>
      <c r="G792" s="8">
        <f>IFERROR(__xludf.DUMMYFUNCTION("INDEX(SPLIT(E792,""::""), 1, 2)"),84.0)</f>
        <v>84</v>
      </c>
      <c r="H792" s="8" t="b">
        <f t="shared" si="1"/>
        <v>0</v>
      </c>
      <c r="I792" s="8" t="b">
        <f t="shared" si="2"/>
        <v>1</v>
      </c>
      <c r="J792" s="8" t="b">
        <f t="shared" si="3"/>
        <v>1</v>
      </c>
      <c r="L792" s="8" t="b">
        <f t="shared" si="4"/>
        <v>1</v>
      </c>
    </row>
    <row r="793">
      <c r="A793" s="6" t="s">
        <v>803</v>
      </c>
      <c r="B793" s="7" t="str">
        <f>IFERROR(__xludf.DUMMYFUNCTION("INDEX(SPLIT(SUBSTITUTE(A793, ""-"", ""::""),"",""), 1, 1)"),"54::83")</f>
        <v>54::83</v>
      </c>
      <c r="C793" s="8">
        <f>IFERROR(__xludf.DUMMYFUNCTION("INDEX(SPLIT(B793,""::""), 1, 1)"),54.0)</f>
        <v>54</v>
      </c>
      <c r="D793" s="8">
        <f>IFERROR(__xludf.DUMMYFUNCTION("INDEX(SPLIT(B793,""::""), 1, 2)"),83.0)</f>
        <v>83</v>
      </c>
      <c r="E793" s="9" t="str">
        <f>IFERROR(__xludf.DUMMYFUNCTION("INDEX(SPLIT(SUBSTITUTE(A793, ""-"", ""::""),"",""), 1, 2)"),"55::55")</f>
        <v>55::55</v>
      </c>
      <c r="F793" s="8">
        <f>IFERROR(__xludf.DUMMYFUNCTION("INDEX(SPLIT(E793,""::""), 1, 1)"),55.0)</f>
        <v>55</v>
      </c>
      <c r="G793" s="8">
        <f>IFERROR(__xludf.DUMMYFUNCTION("INDEX(SPLIT(E793,""::""), 1, 2)"),55.0)</f>
        <v>55</v>
      </c>
      <c r="H793" s="8" t="b">
        <f t="shared" si="1"/>
        <v>1</v>
      </c>
      <c r="I793" s="8" t="b">
        <f t="shared" si="2"/>
        <v>0</v>
      </c>
      <c r="J793" s="8" t="b">
        <f t="shared" si="3"/>
        <v>1</v>
      </c>
      <c r="L793" s="8" t="b">
        <f t="shared" si="4"/>
        <v>1</v>
      </c>
    </row>
    <row r="794">
      <c r="A794" s="6" t="s">
        <v>804</v>
      </c>
      <c r="B794" s="7" t="str">
        <f>IFERROR(__xludf.DUMMYFUNCTION("INDEX(SPLIT(SUBSTITUTE(A794, ""-"", ""::""),"",""), 1, 1)"),"1::39")</f>
        <v>1::39</v>
      </c>
      <c r="C794" s="8">
        <f>IFERROR(__xludf.DUMMYFUNCTION("INDEX(SPLIT(B794,""::""), 1, 1)"),1.0)</f>
        <v>1</v>
      </c>
      <c r="D794" s="8">
        <f>IFERROR(__xludf.DUMMYFUNCTION("INDEX(SPLIT(B794,""::""), 1, 2)"),39.0)</f>
        <v>39</v>
      </c>
      <c r="E794" s="9" t="str">
        <f>IFERROR(__xludf.DUMMYFUNCTION("INDEX(SPLIT(SUBSTITUTE(A794, ""-"", ""::""),"",""), 1, 2)"),"39::94")</f>
        <v>39::94</v>
      </c>
      <c r="F794" s="8">
        <f>IFERROR(__xludf.DUMMYFUNCTION("INDEX(SPLIT(E794,""::""), 1, 1)"),39.0)</f>
        <v>39</v>
      </c>
      <c r="G794" s="8">
        <f>IFERROR(__xludf.DUMMYFUNCTION("INDEX(SPLIT(E794,""::""), 1, 2)"),94.0)</f>
        <v>94</v>
      </c>
      <c r="H794" s="8" t="b">
        <f t="shared" si="1"/>
        <v>0</v>
      </c>
      <c r="I794" s="8" t="b">
        <f t="shared" si="2"/>
        <v>0</v>
      </c>
      <c r="J794" s="8" t="b">
        <f t="shared" si="3"/>
        <v>0</v>
      </c>
      <c r="L794" s="8" t="b">
        <f t="shared" si="4"/>
        <v>1</v>
      </c>
    </row>
    <row r="795">
      <c r="A795" s="6" t="s">
        <v>805</v>
      </c>
      <c r="B795" s="7" t="str">
        <f>IFERROR(__xludf.DUMMYFUNCTION("INDEX(SPLIT(SUBSTITUTE(A795, ""-"", ""::""),"",""), 1, 1)"),"1::98")</f>
        <v>1::98</v>
      </c>
      <c r="C795" s="8">
        <f>IFERROR(__xludf.DUMMYFUNCTION("INDEX(SPLIT(B795,""::""), 1, 1)"),1.0)</f>
        <v>1</v>
      </c>
      <c r="D795" s="8">
        <f>IFERROR(__xludf.DUMMYFUNCTION("INDEX(SPLIT(B795,""::""), 1, 2)"),98.0)</f>
        <v>98</v>
      </c>
      <c r="E795" s="9" t="str">
        <f>IFERROR(__xludf.DUMMYFUNCTION("INDEX(SPLIT(SUBSTITUTE(A795, ""-"", ""::""),"",""), 1, 2)"),"97::98")</f>
        <v>97::98</v>
      </c>
      <c r="F795" s="8">
        <f>IFERROR(__xludf.DUMMYFUNCTION("INDEX(SPLIT(E795,""::""), 1, 1)"),97.0)</f>
        <v>97</v>
      </c>
      <c r="G795" s="8">
        <f>IFERROR(__xludf.DUMMYFUNCTION("INDEX(SPLIT(E795,""::""), 1, 2)"),98.0)</f>
        <v>98</v>
      </c>
      <c r="H795" s="8" t="b">
        <f t="shared" si="1"/>
        <v>1</v>
      </c>
      <c r="I795" s="8" t="b">
        <f t="shared" si="2"/>
        <v>0</v>
      </c>
      <c r="J795" s="8" t="b">
        <f t="shared" si="3"/>
        <v>1</v>
      </c>
      <c r="L795" s="8" t="b">
        <f t="shared" si="4"/>
        <v>1</v>
      </c>
    </row>
    <row r="796">
      <c r="A796" s="6" t="s">
        <v>806</v>
      </c>
      <c r="B796" s="7" t="str">
        <f>IFERROR(__xludf.DUMMYFUNCTION("INDEX(SPLIT(SUBSTITUTE(A796, ""-"", ""::""),"",""), 1, 1)"),"20::98")</f>
        <v>20::98</v>
      </c>
      <c r="C796" s="8">
        <f>IFERROR(__xludf.DUMMYFUNCTION("INDEX(SPLIT(B796,""::""), 1, 1)"),20.0)</f>
        <v>20</v>
      </c>
      <c r="D796" s="8">
        <f>IFERROR(__xludf.DUMMYFUNCTION("INDEX(SPLIT(B796,""::""), 1, 2)"),98.0)</f>
        <v>98</v>
      </c>
      <c r="E796" s="9" t="str">
        <f>IFERROR(__xludf.DUMMYFUNCTION("INDEX(SPLIT(SUBSTITUTE(A796, ""-"", ""::""),"",""), 1, 2)"),"7::17")</f>
        <v>7::17</v>
      </c>
      <c r="F796" s="8">
        <f>IFERROR(__xludf.DUMMYFUNCTION("INDEX(SPLIT(E796,""::""), 1, 1)"),7.0)</f>
        <v>7</v>
      </c>
      <c r="G796" s="8">
        <f>IFERROR(__xludf.DUMMYFUNCTION("INDEX(SPLIT(E796,""::""), 1, 2)"),17.0)</f>
        <v>17</v>
      </c>
      <c r="H796" s="8" t="b">
        <f t="shared" si="1"/>
        <v>0</v>
      </c>
      <c r="I796" s="8" t="b">
        <f t="shared" si="2"/>
        <v>0</v>
      </c>
      <c r="J796" s="8" t="b">
        <f t="shared" si="3"/>
        <v>0</v>
      </c>
      <c r="L796" s="8" t="b">
        <f t="shared" si="4"/>
        <v>0</v>
      </c>
    </row>
    <row r="797">
      <c r="A797" s="6" t="s">
        <v>807</v>
      </c>
      <c r="B797" s="7" t="str">
        <f>IFERROR(__xludf.DUMMYFUNCTION("INDEX(SPLIT(SUBSTITUTE(A797, ""-"", ""::""),"",""), 1, 1)"),"27::47")</f>
        <v>27::47</v>
      </c>
      <c r="C797" s="8">
        <f>IFERROR(__xludf.DUMMYFUNCTION("INDEX(SPLIT(B797,""::""), 1, 1)"),27.0)</f>
        <v>27</v>
      </c>
      <c r="D797" s="8">
        <f>IFERROR(__xludf.DUMMYFUNCTION("INDEX(SPLIT(B797,""::""), 1, 2)"),47.0)</f>
        <v>47</v>
      </c>
      <c r="E797" s="9" t="str">
        <f>IFERROR(__xludf.DUMMYFUNCTION("INDEX(SPLIT(SUBSTITUTE(A797, ""-"", ""::""),"",""), 1, 2)"),"10::27")</f>
        <v>10::27</v>
      </c>
      <c r="F797" s="8">
        <f>IFERROR(__xludf.DUMMYFUNCTION("INDEX(SPLIT(E797,""::""), 1, 1)"),10.0)</f>
        <v>10</v>
      </c>
      <c r="G797" s="8">
        <f>IFERROR(__xludf.DUMMYFUNCTION("INDEX(SPLIT(E797,""::""), 1, 2)"),27.0)</f>
        <v>27</v>
      </c>
      <c r="H797" s="8" t="b">
        <f t="shared" si="1"/>
        <v>0</v>
      </c>
      <c r="I797" s="8" t="b">
        <f t="shared" si="2"/>
        <v>0</v>
      </c>
      <c r="J797" s="8" t="b">
        <f t="shared" si="3"/>
        <v>0</v>
      </c>
      <c r="L797" s="8" t="b">
        <f t="shared" si="4"/>
        <v>1</v>
      </c>
    </row>
    <row r="798">
      <c r="A798" s="6" t="s">
        <v>808</v>
      </c>
      <c r="B798" s="7" t="str">
        <f>IFERROR(__xludf.DUMMYFUNCTION("INDEX(SPLIT(SUBSTITUTE(A798, ""-"", ""::""),"",""), 1, 1)"),"3::4")</f>
        <v>3::4</v>
      </c>
      <c r="C798" s="8">
        <f>IFERROR(__xludf.DUMMYFUNCTION("INDEX(SPLIT(B798,""::""), 1, 1)"),3.0)</f>
        <v>3</v>
      </c>
      <c r="D798" s="8">
        <f>IFERROR(__xludf.DUMMYFUNCTION("INDEX(SPLIT(B798,""::""), 1, 2)"),4.0)</f>
        <v>4</v>
      </c>
      <c r="E798" s="9" t="str">
        <f>IFERROR(__xludf.DUMMYFUNCTION("INDEX(SPLIT(SUBSTITUTE(A798, ""-"", ""::""),"",""), 1, 2)"),"3::64")</f>
        <v>3::64</v>
      </c>
      <c r="F798" s="8">
        <f>IFERROR(__xludf.DUMMYFUNCTION("INDEX(SPLIT(E798,""::""), 1, 1)"),3.0)</f>
        <v>3</v>
      </c>
      <c r="G798" s="8">
        <f>IFERROR(__xludf.DUMMYFUNCTION("INDEX(SPLIT(E798,""::""), 1, 2)"),64.0)</f>
        <v>64</v>
      </c>
      <c r="H798" s="8" t="b">
        <f t="shared" si="1"/>
        <v>0</v>
      </c>
      <c r="I798" s="8" t="b">
        <f t="shared" si="2"/>
        <v>1</v>
      </c>
      <c r="J798" s="8" t="b">
        <f t="shared" si="3"/>
        <v>1</v>
      </c>
      <c r="L798" s="8" t="b">
        <f t="shared" si="4"/>
        <v>1</v>
      </c>
    </row>
    <row r="799">
      <c r="A799" s="6" t="s">
        <v>809</v>
      </c>
      <c r="B799" s="7" t="str">
        <f>IFERROR(__xludf.DUMMYFUNCTION("INDEX(SPLIT(SUBSTITUTE(A799, ""-"", ""::""),"",""), 1, 1)"),"86::87")</f>
        <v>86::87</v>
      </c>
      <c r="C799" s="8">
        <f>IFERROR(__xludf.DUMMYFUNCTION("INDEX(SPLIT(B799,""::""), 1, 1)"),86.0)</f>
        <v>86</v>
      </c>
      <c r="D799" s="8">
        <f>IFERROR(__xludf.DUMMYFUNCTION("INDEX(SPLIT(B799,""::""), 1, 2)"),87.0)</f>
        <v>87</v>
      </c>
      <c r="E799" s="9" t="str">
        <f>IFERROR(__xludf.DUMMYFUNCTION("INDEX(SPLIT(SUBSTITUTE(A799, ""-"", ""::""),"",""), 1, 2)"),"4::86")</f>
        <v>4::86</v>
      </c>
      <c r="F799" s="8">
        <f>IFERROR(__xludf.DUMMYFUNCTION("INDEX(SPLIT(E799,""::""), 1, 1)"),4.0)</f>
        <v>4</v>
      </c>
      <c r="G799" s="8">
        <f>IFERROR(__xludf.DUMMYFUNCTION("INDEX(SPLIT(E799,""::""), 1, 2)"),86.0)</f>
        <v>86</v>
      </c>
      <c r="H799" s="8" t="b">
        <f t="shared" si="1"/>
        <v>0</v>
      </c>
      <c r="I799" s="8" t="b">
        <f t="shared" si="2"/>
        <v>0</v>
      </c>
      <c r="J799" s="8" t="b">
        <f t="shared" si="3"/>
        <v>0</v>
      </c>
      <c r="L799" s="8" t="b">
        <f t="shared" si="4"/>
        <v>1</v>
      </c>
    </row>
    <row r="800">
      <c r="A800" s="6" t="s">
        <v>810</v>
      </c>
      <c r="B800" s="7" t="str">
        <f>IFERROR(__xludf.DUMMYFUNCTION("INDEX(SPLIT(SUBSTITUTE(A800, ""-"", ""::""),"",""), 1, 1)"),"12::68")</f>
        <v>12::68</v>
      </c>
      <c r="C800" s="8">
        <f>IFERROR(__xludf.DUMMYFUNCTION("INDEX(SPLIT(B800,""::""), 1, 1)"),12.0)</f>
        <v>12</v>
      </c>
      <c r="D800" s="8">
        <f>IFERROR(__xludf.DUMMYFUNCTION("INDEX(SPLIT(B800,""::""), 1, 2)"),68.0)</f>
        <v>68</v>
      </c>
      <c r="E800" s="9" t="str">
        <f>IFERROR(__xludf.DUMMYFUNCTION("INDEX(SPLIT(SUBSTITUTE(A800, ""-"", ""::""),"",""), 1, 2)"),"21::47")</f>
        <v>21::47</v>
      </c>
      <c r="F800" s="8">
        <f>IFERROR(__xludf.DUMMYFUNCTION("INDEX(SPLIT(E800,""::""), 1, 1)"),21.0)</f>
        <v>21</v>
      </c>
      <c r="G800" s="8">
        <f>IFERROR(__xludf.DUMMYFUNCTION("INDEX(SPLIT(E800,""::""), 1, 2)"),47.0)</f>
        <v>47</v>
      </c>
      <c r="H800" s="8" t="b">
        <f t="shared" si="1"/>
        <v>1</v>
      </c>
      <c r="I800" s="8" t="b">
        <f t="shared" si="2"/>
        <v>0</v>
      </c>
      <c r="J800" s="8" t="b">
        <f t="shared" si="3"/>
        <v>1</v>
      </c>
      <c r="L800" s="8" t="b">
        <f t="shared" si="4"/>
        <v>1</v>
      </c>
    </row>
    <row r="801">
      <c r="A801" s="6" t="s">
        <v>811</v>
      </c>
      <c r="B801" s="7" t="str">
        <f>IFERROR(__xludf.DUMMYFUNCTION("INDEX(SPLIT(SUBSTITUTE(A801, ""-"", ""::""),"",""), 1, 1)"),"78::79")</f>
        <v>78::79</v>
      </c>
      <c r="C801" s="8">
        <f>IFERROR(__xludf.DUMMYFUNCTION("INDEX(SPLIT(B801,""::""), 1, 1)"),78.0)</f>
        <v>78</v>
      </c>
      <c r="D801" s="8">
        <f>IFERROR(__xludf.DUMMYFUNCTION("INDEX(SPLIT(B801,""::""), 1, 2)"),79.0)</f>
        <v>79</v>
      </c>
      <c r="E801" s="9" t="str">
        <f>IFERROR(__xludf.DUMMYFUNCTION("INDEX(SPLIT(SUBSTITUTE(A801, ""-"", ""::""),"",""), 1, 2)"),"37::79")</f>
        <v>37::79</v>
      </c>
      <c r="F801" s="8">
        <f>IFERROR(__xludf.DUMMYFUNCTION("INDEX(SPLIT(E801,""::""), 1, 1)"),37.0)</f>
        <v>37</v>
      </c>
      <c r="G801" s="8">
        <f>IFERROR(__xludf.DUMMYFUNCTION("INDEX(SPLIT(E801,""::""), 1, 2)"),79.0)</f>
        <v>79</v>
      </c>
      <c r="H801" s="8" t="b">
        <f t="shared" si="1"/>
        <v>0</v>
      </c>
      <c r="I801" s="8" t="b">
        <f t="shared" si="2"/>
        <v>1</v>
      </c>
      <c r="J801" s="8" t="b">
        <f t="shared" si="3"/>
        <v>1</v>
      </c>
      <c r="L801" s="8" t="b">
        <f t="shared" si="4"/>
        <v>1</v>
      </c>
    </row>
    <row r="802">
      <c r="A802" s="6" t="s">
        <v>812</v>
      </c>
      <c r="B802" s="7" t="str">
        <f>IFERROR(__xludf.DUMMYFUNCTION("INDEX(SPLIT(SUBSTITUTE(A802, ""-"", ""::""),"",""), 1, 1)"),"23::48")</f>
        <v>23::48</v>
      </c>
      <c r="C802" s="8">
        <f>IFERROR(__xludf.DUMMYFUNCTION("INDEX(SPLIT(B802,""::""), 1, 1)"),23.0)</f>
        <v>23</v>
      </c>
      <c r="D802" s="8">
        <f>IFERROR(__xludf.DUMMYFUNCTION("INDEX(SPLIT(B802,""::""), 1, 2)"),48.0)</f>
        <v>48</v>
      </c>
      <c r="E802" s="9" t="str">
        <f>IFERROR(__xludf.DUMMYFUNCTION("INDEX(SPLIT(SUBSTITUTE(A802, ""-"", ""::""),"",""), 1, 2)"),"8::36")</f>
        <v>8::36</v>
      </c>
      <c r="F802" s="8">
        <f>IFERROR(__xludf.DUMMYFUNCTION("INDEX(SPLIT(E802,""::""), 1, 1)"),8.0)</f>
        <v>8</v>
      </c>
      <c r="G802" s="8">
        <f>IFERROR(__xludf.DUMMYFUNCTION("INDEX(SPLIT(E802,""::""), 1, 2)"),36.0)</f>
        <v>36</v>
      </c>
      <c r="H802" s="8" t="b">
        <f t="shared" si="1"/>
        <v>0</v>
      </c>
      <c r="I802" s="8" t="b">
        <f t="shared" si="2"/>
        <v>0</v>
      </c>
      <c r="J802" s="8" t="b">
        <f t="shared" si="3"/>
        <v>0</v>
      </c>
      <c r="L802" s="8" t="b">
        <f t="shared" si="4"/>
        <v>1</v>
      </c>
    </row>
    <row r="803">
      <c r="A803" s="6" t="s">
        <v>813</v>
      </c>
      <c r="B803" s="7" t="str">
        <f>IFERROR(__xludf.DUMMYFUNCTION("INDEX(SPLIT(SUBSTITUTE(A803, ""-"", ""::""),"",""), 1, 1)"),"5::88")</f>
        <v>5::88</v>
      </c>
      <c r="C803" s="8">
        <f>IFERROR(__xludf.DUMMYFUNCTION("INDEX(SPLIT(B803,""::""), 1, 1)"),5.0)</f>
        <v>5</v>
      </c>
      <c r="D803" s="8">
        <f>IFERROR(__xludf.DUMMYFUNCTION("INDEX(SPLIT(B803,""::""), 1, 2)"),88.0)</f>
        <v>88</v>
      </c>
      <c r="E803" s="9" t="str">
        <f>IFERROR(__xludf.DUMMYFUNCTION("INDEX(SPLIT(SUBSTITUTE(A803, ""-"", ""::""),"",""), 1, 2)"),"4::82")</f>
        <v>4::82</v>
      </c>
      <c r="F803" s="8">
        <f>IFERROR(__xludf.DUMMYFUNCTION("INDEX(SPLIT(E803,""::""), 1, 1)"),4.0)</f>
        <v>4</v>
      </c>
      <c r="G803" s="8">
        <f>IFERROR(__xludf.DUMMYFUNCTION("INDEX(SPLIT(E803,""::""), 1, 2)"),82.0)</f>
        <v>82</v>
      </c>
      <c r="H803" s="8" t="b">
        <f t="shared" si="1"/>
        <v>0</v>
      </c>
      <c r="I803" s="8" t="b">
        <f t="shared" si="2"/>
        <v>0</v>
      </c>
      <c r="J803" s="8" t="b">
        <f t="shared" si="3"/>
        <v>0</v>
      </c>
      <c r="L803" s="8" t="b">
        <f t="shared" si="4"/>
        <v>1</v>
      </c>
    </row>
    <row r="804">
      <c r="A804" s="6" t="s">
        <v>814</v>
      </c>
      <c r="B804" s="7" t="str">
        <f>IFERROR(__xludf.DUMMYFUNCTION("INDEX(SPLIT(SUBSTITUTE(A804, ""-"", ""::""),"",""), 1, 1)"),"10::96")</f>
        <v>10::96</v>
      </c>
      <c r="C804" s="8">
        <f>IFERROR(__xludf.DUMMYFUNCTION("INDEX(SPLIT(B804,""::""), 1, 1)"),10.0)</f>
        <v>10</v>
      </c>
      <c r="D804" s="8">
        <f>IFERROR(__xludf.DUMMYFUNCTION("INDEX(SPLIT(B804,""::""), 1, 2)"),96.0)</f>
        <v>96</v>
      </c>
      <c r="E804" s="9" t="str">
        <f>IFERROR(__xludf.DUMMYFUNCTION("INDEX(SPLIT(SUBSTITUTE(A804, ""-"", ""::""),"",""), 1, 2)"),"9::96")</f>
        <v>9::96</v>
      </c>
      <c r="F804" s="8">
        <f>IFERROR(__xludf.DUMMYFUNCTION("INDEX(SPLIT(E804,""::""), 1, 1)"),9.0)</f>
        <v>9</v>
      </c>
      <c r="G804" s="8">
        <f>IFERROR(__xludf.DUMMYFUNCTION("INDEX(SPLIT(E804,""::""), 1, 2)"),96.0)</f>
        <v>96</v>
      </c>
      <c r="H804" s="8" t="b">
        <f t="shared" si="1"/>
        <v>0</v>
      </c>
      <c r="I804" s="8" t="b">
        <f t="shared" si="2"/>
        <v>1</v>
      </c>
      <c r="J804" s="8" t="b">
        <f t="shared" si="3"/>
        <v>1</v>
      </c>
      <c r="L804" s="8" t="b">
        <f t="shared" si="4"/>
        <v>1</v>
      </c>
    </row>
    <row r="805">
      <c r="A805" s="6" t="s">
        <v>815</v>
      </c>
      <c r="B805" s="7" t="str">
        <f>IFERROR(__xludf.DUMMYFUNCTION("INDEX(SPLIT(SUBSTITUTE(A805, ""-"", ""::""),"",""), 1, 1)"),"1::99")</f>
        <v>1::99</v>
      </c>
      <c r="C805" s="8">
        <f>IFERROR(__xludf.DUMMYFUNCTION("INDEX(SPLIT(B805,""::""), 1, 1)"),1.0)</f>
        <v>1</v>
      </c>
      <c r="D805" s="8">
        <f>IFERROR(__xludf.DUMMYFUNCTION("INDEX(SPLIT(B805,""::""), 1, 2)"),99.0)</f>
        <v>99</v>
      </c>
      <c r="E805" s="9" t="str">
        <f>IFERROR(__xludf.DUMMYFUNCTION("INDEX(SPLIT(SUBSTITUTE(A805, ""-"", ""::""),"",""), 1, 2)"),"2::99")</f>
        <v>2::99</v>
      </c>
      <c r="F805" s="8">
        <f>IFERROR(__xludf.DUMMYFUNCTION("INDEX(SPLIT(E805,""::""), 1, 1)"),2.0)</f>
        <v>2</v>
      </c>
      <c r="G805" s="8">
        <f>IFERROR(__xludf.DUMMYFUNCTION("INDEX(SPLIT(E805,""::""), 1, 2)"),99.0)</f>
        <v>99</v>
      </c>
      <c r="H805" s="8" t="b">
        <f t="shared" si="1"/>
        <v>1</v>
      </c>
      <c r="I805" s="8" t="b">
        <f t="shared" si="2"/>
        <v>0</v>
      </c>
      <c r="J805" s="8" t="b">
        <f t="shared" si="3"/>
        <v>1</v>
      </c>
      <c r="L805" s="8" t="b">
        <f t="shared" si="4"/>
        <v>1</v>
      </c>
    </row>
    <row r="806">
      <c r="A806" s="6" t="s">
        <v>816</v>
      </c>
      <c r="B806" s="7" t="str">
        <f>IFERROR(__xludf.DUMMYFUNCTION("INDEX(SPLIT(SUBSTITUTE(A806, ""-"", ""::""),"",""), 1, 1)"),"57::77")</f>
        <v>57::77</v>
      </c>
      <c r="C806" s="8">
        <f>IFERROR(__xludf.DUMMYFUNCTION("INDEX(SPLIT(B806,""::""), 1, 1)"),57.0)</f>
        <v>57</v>
      </c>
      <c r="D806" s="8">
        <f>IFERROR(__xludf.DUMMYFUNCTION("INDEX(SPLIT(B806,""::""), 1, 2)"),77.0)</f>
        <v>77</v>
      </c>
      <c r="E806" s="9" t="str">
        <f>IFERROR(__xludf.DUMMYFUNCTION("INDEX(SPLIT(SUBSTITUTE(A806, ""-"", ""::""),"",""), 1, 2)"),"56::56")</f>
        <v>56::56</v>
      </c>
      <c r="F806" s="8">
        <f>IFERROR(__xludf.DUMMYFUNCTION("INDEX(SPLIT(E806,""::""), 1, 1)"),56.0)</f>
        <v>56</v>
      </c>
      <c r="G806" s="8">
        <f>IFERROR(__xludf.DUMMYFUNCTION("INDEX(SPLIT(E806,""::""), 1, 2)"),56.0)</f>
        <v>56</v>
      </c>
      <c r="H806" s="8" t="b">
        <f t="shared" si="1"/>
        <v>0</v>
      </c>
      <c r="I806" s="8" t="b">
        <f t="shared" si="2"/>
        <v>0</v>
      </c>
      <c r="J806" s="8" t="b">
        <f t="shared" si="3"/>
        <v>0</v>
      </c>
      <c r="L806" s="8" t="b">
        <f t="shared" si="4"/>
        <v>0</v>
      </c>
    </row>
    <row r="807">
      <c r="A807" s="6" t="s">
        <v>817</v>
      </c>
      <c r="B807" s="7" t="str">
        <f>IFERROR(__xludf.DUMMYFUNCTION("INDEX(SPLIT(SUBSTITUTE(A807, ""-"", ""::""),"",""), 1, 1)"),"66::85")</f>
        <v>66::85</v>
      </c>
      <c r="C807" s="8">
        <f>IFERROR(__xludf.DUMMYFUNCTION("INDEX(SPLIT(B807,""::""), 1, 1)"),66.0)</f>
        <v>66</v>
      </c>
      <c r="D807" s="8">
        <f>IFERROR(__xludf.DUMMYFUNCTION("INDEX(SPLIT(B807,""::""), 1, 2)"),85.0)</f>
        <v>85</v>
      </c>
      <c r="E807" s="9" t="str">
        <f>IFERROR(__xludf.DUMMYFUNCTION("INDEX(SPLIT(SUBSTITUTE(A807, ""-"", ""::""),"",""), 1, 2)"),"65::68")</f>
        <v>65::68</v>
      </c>
      <c r="F807" s="8">
        <f>IFERROR(__xludf.DUMMYFUNCTION("INDEX(SPLIT(E807,""::""), 1, 1)"),65.0)</f>
        <v>65</v>
      </c>
      <c r="G807" s="8">
        <f>IFERROR(__xludf.DUMMYFUNCTION("INDEX(SPLIT(E807,""::""), 1, 2)"),68.0)</f>
        <v>68</v>
      </c>
      <c r="H807" s="8" t="b">
        <f t="shared" si="1"/>
        <v>0</v>
      </c>
      <c r="I807" s="8" t="b">
        <f t="shared" si="2"/>
        <v>0</v>
      </c>
      <c r="J807" s="8" t="b">
        <f t="shared" si="3"/>
        <v>0</v>
      </c>
      <c r="L807" s="8" t="b">
        <f t="shared" si="4"/>
        <v>1</v>
      </c>
    </row>
    <row r="808">
      <c r="A808" s="6" t="s">
        <v>818</v>
      </c>
      <c r="B808" s="7" t="str">
        <f>IFERROR(__xludf.DUMMYFUNCTION("INDEX(SPLIT(SUBSTITUTE(A808, ""-"", ""::""),"",""), 1, 1)"),"73::87")</f>
        <v>73::87</v>
      </c>
      <c r="C808" s="8">
        <f>IFERROR(__xludf.DUMMYFUNCTION("INDEX(SPLIT(B808,""::""), 1, 1)"),73.0)</f>
        <v>73</v>
      </c>
      <c r="D808" s="8">
        <f>IFERROR(__xludf.DUMMYFUNCTION("INDEX(SPLIT(B808,""::""), 1, 2)"),87.0)</f>
        <v>87</v>
      </c>
      <c r="E808" s="9" t="str">
        <f>IFERROR(__xludf.DUMMYFUNCTION("INDEX(SPLIT(SUBSTITUTE(A808, ""-"", ""::""),"",""), 1, 2)"),"87::90")</f>
        <v>87::90</v>
      </c>
      <c r="F808" s="8">
        <f>IFERROR(__xludf.DUMMYFUNCTION("INDEX(SPLIT(E808,""::""), 1, 1)"),87.0)</f>
        <v>87</v>
      </c>
      <c r="G808" s="8">
        <f>IFERROR(__xludf.DUMMYFUNCTION("INDEX(SPLIT(E808,""::""), 1, 2)"),90.0)</f>
        <v>90</v>
      </c>
      <c r="H808" s="8" t="b">
        <f t="shared" si="1"/>
        <v>0</v>
      </c>
      <c r="I808" s="8" t="b">
        <f t="shared" si="2"/>
        <v>0</v>
      </c>
      <c r="J808" s="8" t="b">
        <f t="shared" si="3"/>
        <v>0</v>
      </c>
      <c r="L808" s="8" t="b">
        <f t="shared" si="4"/>
        <v>1</v>
      </c>
    </row>
    <row r="809">
      <c r="A809" s="6" t="s">
        <v>819</v>
      </c>
      <c r="B809" s="7" t="str">
        <f>IFERROR(__xludf.DUMMYFUNCTION("INDEX(SPLIT(SUBSTITUTE(A809, ""-"", ""::""),"",""), 1, 1)"),"13::96")</f>
        <v>13::96</v>
      </c>
      <c r="C809" s="8">
        <f>IFERROR(__xludf.DUMMYFUNCTION("INDEX(SPLIT(B809,""::""), 1, 1)"),13.0)</f>
        <v>13</v>
      </c>
      <c r="D809" s="8">
        <f>IFERROR(__xludf.DUMMYFUNCTION("INDEX(SPLIT(B809,""::""), 1, 2)"),96.0)</f>
        <v>96</v>
      </c>
      <c r="E809" s="9" t="str">
        <f>IFERROR(__xludf.DUMMYFUNCTION("INDEX(SPLIT(SUBSTITUTE(A809, ""-"", ""::""),"",""), 1, 2)"),"12::89")</f>
        <v>12::89</v>
      </c>
      <c r="F809" s="8">
        <f>IFERROR(__xludf.DUMMYFUNCTION("INDEX(SPLIT(E809,""::""), 1, 1)"),12.0)</f>
        <v>12</v>
      </c>
      <c r="G809" s="8">
        <f>IFERROR(__xludf.DUMMYFUNCTION("INDEX(SPLIT(E809,""::""), 1, 2)"),89.0)</f>
        <v>89</v>
      </c>
      <c r="H809" s="8" t="b">
        <f t="shared" si="1"/>
        <v>0</v>
      </c>
      <c r="I809" s="8" t="b">
        <f t="shared" si="2"/>
        <v>0</v>
      </c>
      <c r="J809" s="8" t="b">
        <f t="shared" si="3"/>
        <v>0</v>
      </c>
      <c r="L809" s="8" t="b">
        <f t="shared" si="4"/>
        <v>1</v>
      </c>
    </row>
    <row r="810">
      <c r="A810" s="6" t="s">
        <v>820</v>
      </c>
      <c r="B810" s="7" t="str">
        <f>IFERROR(__xludf.DUMMYFUNCTION("INDEX(SPLIT(SUBSTITUTE(A810, ""-"", ""::""),"",""), 1, 1)"),"15::90")</f>
        <v>15::90</v>
      </c>
      <c r="C810" s="8">
        <f>IFERROR(__xludf.DUMMYFUNCTION("INDEX(SPLIT(B810,""::""), 1, 1)"),15.0)</f>
        <v>15</v>
      </c>
      <c r="D810" s="8">
        <f>IFERROR(__xludf.DUMMYFUNCTION("INDEX(SPLIT(B810,""::""), 1, 2)"),90.0)</f>
        <v>90</v>
      </c>
      <c r="E810" s="9" t="str">
        <f>IFERROR(__xludf.DUMMYFUNCTION("INDEX(SPLIT(SUBSTITUTE(A810, ""-"", ""::""),"",""), 1, 2)"),"60::66")</f>
        <v>60::66</v>
      </c>
      <c r="F810" s="8">
        <f>IFERROR(__xludf.DUMMYFUNCTION("INDEX(SPLIT(E810,""::""), 1, 1)"),60.0)</f>
        <v>60</v>
      </c>
      <c r="G810" s="8">
        <f>IFERROR(__xludf.DUMMYFUNCTION("INDEX(SPLIT(E810,""::""), 1, 2)"),66.0)</f>
        <v>66</v>
      </c>
      <c r="H810" s="8" t="b">
        <f t="shared" si="1"/>
        <v>1</v>
      </c>
      <c r="I810" s="8" t="b">
        <f t="shared" si="2"/>
        <v>0</v>
      </c>
      <c r="J810" s="8" t="b">
        <f t="shared" si="3"/>
        <v>1</v>
      </c>
      <c r="L810" s="8" t="b">
        <f t="shared" si="4"/>
        <v>1</v>
      </c>
    </row>
    <row r="811">
      <c r="A811" s="6" t="s">
        <v>821</v>
      </c>
      <c r="B811" s="7" t="str">
        <f>IFERROR(__xludf.DUMMYFUNCTION("INDEX(SPLIT(SUBSTITUTE(A811, ""-"", ""::""),"",""), 1, 1)"),"75::75")</f>
        <v>75::75</v>
      </c>
      <c r="C811" s="8">
        <f>IFERROR(__xludf.DUMMYFUNCTION("INDEX(SPLIT(B811,""::""), 1, 1)"),75.0)</f>
        <v>75</v>
      </c>
      <c r="D811" s="8">
        <f>IFERROR(__xludf.DUMMYFUNCTION("INDEX(SPLIT(B811,""::""), 1, 2)"),75.0)</f>
        <v>75</v>
      </c>
      <c r="E811" s="9" t="str">
        <f>IFERROR(__xludf.DUMMYFUNCTION("INDEX(SPLIT(SUBSTITUTE(A811, ""-"", ""::""),"",""), 1, 2)"),"12::75")</f>
        <v>12::75</v>
      </c>
      <c r="F811" s="8">
        <f>IFERROR(__xludf.DUMMYFUNCTION("INDEX(SPLIT(E811,""::""), 1, 1)"),12.0)</f>
        <v>12</v>
      </c>
      <c r="G811" s="8">
        <f>IFERROR(__xludf.DUMMYFUNCTION("INDEX(SPLIT(E811,""::""), 1, 2)"),75.0)</f>
        <v>75</v>
      </c>
      <c r="H811" s="8" t="b">
        <f t="shared" si="1"/>
        <v>0</v>
      </c>
      <c r="I811" s="8" t="b">
        <f t="shared" si="2"/>
        <v>1</v>
      </c>
      <c r="J811" s="8" t="b">
        <f t="shared" si="3"/>
        <v>1</v>
      </c>
      <c r="L811" s="8" t="b">
        <f t="shared" si="4"/>
        <v>1</v>
      </c>
    </row>
    <row r="812">
      <c r="A812" s="6" t="s">
        <v>822</v>
      </c>
      <c r="B812" s="7" t="str">
        <f>IFERROR(__xludf.DUMMYFUNCTION("INDEX(SPLIT(SUBSTITUTE(A812, ""-"", ""::""),"",""), 1, 1)"),"15::86")</f>
        <v>15::86</v>
      </c>
      <c r="C812" s="8">
        <f>IFERROR(__xludf.DUMMYFUNCTION("INDEX(SPLIT(B812,""::""), 1, 1)"),15.0)</f>
        <v>15</v>
      </c>
      <c r="D812" s="8">
        <f>IFERROR(__xludf.DUMMYFUNCTION("INDEX(SPLIT(B812,""::""), 1, 2)"),86.0)</f>
        <v>86</v>
      </c>
      <c r="E812" s="9" t="str">
        <f>IFERROR(__xludf.DUMMYFUNCTION("INDEX(SPLIT(SUBSTITUTE(A812, ""-"", ""::""),"",""), 1, 2)"),"85::91")</f>
        <v>85::91</v>
      </c>
      <c r="F812" s="8">
        <f>IFERROR(__xludf.DUMMYFUNCTION("INDEX(SPLIT(E812,""::""), 1, 1)"),85.0)</f>
        <v>85</v>
      </c>
      <c r="G812" s="8">
        <f>IFERROR(__xludf.DUMMYFUNCTION("INDEX(SPLIT(E812,""::""), 1, 2)"),91.0)</f>
        <v>91</v>
      </c>
      <c r="H812" s="8" t="b">
        <f t="shared" si="1"/>
        <v>0</v>
      </c>
      <c r="I812" s="8" t="b">
        <f t="shared" si="2"/>
        <v>0</v>
      </c>
      <c r="J812" s="8" t="b">
        <f t="shared" si="3"/>
        <v>0</v>
      </c>
      <c r="L812" s="8" t="b">
        <f t="shared" si="4"/>
        <v>1</v>
      </c>
    </row>
    <row r="813">
      <c r="A813" s="6" t="s">
        <v>823</v>
      </c>
      <c r="B813" s="7" t="str">
        <f>IFERROR(__xludf.DUMMYFUNCTION("INDEX(SPLIT(SUBSTITUTE(A813, ""-"", ""::""),"",""), 1, 1)"),"26::67")</f>
        <v>26::67</v>
      </c>
      <c r="C813" s="8">
        <f>IFERROR(__xludf.DUMMYFUNCTION("INDEX(SPLIT(B813,""::""), 1, 1)"),26.0)</f>
        <v>26</v>
      </c>
      <c r="D813" s="8">
        <f>IFERROR(__xludf.DUMMYFUNCTION("INDEX(SPLIT(B813,""::""), 1, 2)"),67.0)</f>
        <v>67</v>
      </c>
      <c r="E813" s="9" t="str">
        <f>IFERROR(__xludf.DUMMYFUNCTION("INDEX(SPLIT(SUBSTITUTE(A813, ""-"", ""::""),"",""), 1, 2)"),"25::44")</f>
        <v>25::44</v>
      </c>
      <c r="F813" s="8">
        <f>IFERROR(__xludf.DUMMYFUNCTION("INDEX(SPLIT(E813,""::""), 1, 1)"),25.0)</f>
        <v>25</v>
      </c>
      <c r="G813" s="8">
        <f>IFERROR(__xludf.DUMMYFUNCTION("INDEX(SPLIT(E813,""::""), 1, 2)"),44.0)</f>
        <v>44</v>
      </c>
      <c r="H813" s="8" t="b">
        <f t="shared" si="1"/>
        <v>0</v>
      </c>
      <c r="I813" s="8" t="b">
        <f t="shared" si="2"/>
        <v>0</v>
      </c>
      <c r="J813" s="8" t="b">
        <f t="shared" si="3"/>
        <v>0</v>
      </c>
      <c r="L813" s="8" t="b">
        <f t="shared" si="4"/>
        <v>1</v>
      </c>
    </row>
    <row r="814">
      <c r="A814" s="6" t="s">
        <v>824</v>
      </c>
      <c r="B814" s="7" t="str">
        <f>IFERROR(__xludf.DUMMYFUNCTION("INDEX(SPLIT(SUBSTITUTE(A814, ""-"", ""::""),"",""), 1, 1)"),"15::86")</f>
        <v>15::86</v>
      </c>
      <c r="C814" s="8">
        <f>IFERROR(__xludf.DUMMYFUNCTION("INDEX(SPLIT(B814,""::""), 1, 1)"),15.0)</f>
        <v>15</v>
      </c>
      <c r="D814" s="8">
        <f>IFERROR(__xludf.DUMMYFUNCTION("INDEX(SPLIT(B814,""::""), 1, 2)"),86.0)</f>
        <v>86</v>
      </c>
      <c r="E814" s="9" t="str">
        <f>IFERROR(__xludf.DUMMYFUNCTION("INDEX(SPLIT(SUBSTITUTE(A814, ""-"", ""::""),"",""), 1, 2)"),"16::87")</f>
        <v>16::87</v>
      </c>
      <c r="F814" s="8">
        <f>IFERROR(__xludf.DUMMYFUNCTION("INDEX(SPLIT(E814,""::""), 1, 1)"),16.0)</f>
        <v>16</v>
      </c>
      <c r="G814" s="8">
        <f>IFERROR(__xludf.DUMMYFUNCTION("INDEX(SPLIT(E814,""::""), 1, 2)"),87.0)</f>
        <v>87</v>
      </c>
      <c r="H814" s="8" t="b">
        <f t="shared" si="1"/>
        <v>0</v>
      </c>
      <c r="I814" s="8" t="b">
        <f t="shared" si="2"/>
        <v>0</v>
      </c>
      <c r="J814" s="8" t="b">
        <f t="shared" si="3"/>
        <v>0</v>
      </c>
      <c r="L814" s="8" t="b">
        <f t="shared" si="4"/>
        <v>1</v>
      </c>
    </row>
    <row r="815">
      <c r="A815" s="6" t="s">
        <v>825</v>
      </c>
      <c r="B815" s="7" t="str">
        <f>IFERROR(__xludf.DUMMYFUNCTION("INDEX(SPLIT(SUBSTITUTE(A815, ""-"", ""::""),"",""), 1, 1)"),"23::58")</f>
        <v>23::58</v>
      </c>
      <c r="C815" s="8">
        <f>IFERROR(__xludf.DUMMYFUNCTION("INDEX(SPLIT(B815,""::""), 1, 1)"),23.0)</f>
        <v>23</v>
      </c>
      <c r="D815" s="8">
        <f>IFERROR(__xludf.DUMMYFUNCTION("INDEX(SPLIT(B815,""::""), 1, 2)"),58.0)</f>
        <v>58</v>
      </c>
      <c r="E815" s="9" t="str">
        <f>IFERROR(__xludf.DUMMYFUNCTION("INDEX(SPLIT(SUBSTITUTE(A815, ""-"", ""::""),"",""), 1, 2)"),"43::69")</f>
        <v>43::69</v>
      </c>
      <c r="F815" s="8">
        <f>IFERROR(__xludf.DUMMYFUNCTION("INDEX(SPLIT(E815,""::""), 1, 1)"),43.0)</f>
        <v>43</v>
      </c>
      <c r="G815" s="8">
        <f>IFERROR(__xludf.DUMMYFUNCTION("INDEX(SPLIT(E815,""::""), 1, 2)"),69.0)</f>
        <v>69</v>
      </c>
      <c r="H815" s="8" t="b">
        <f t="shared" si="1"/>
        <v>0</v>
      </c>
      <c r="I815" s="8" t="b">
        <f t="shared" si="2"/>
        <v>0</v>
      </c>
      <c r="J815" s="8" t="b">
        <f t="shared" si="3"/>
        <v>0</v>
      </c>
      <c r="L815" s="8" t="b">
        <f t="shared" si="4"/>
        <v>1</v>
      </c>
    </row>
    <row r="816">
      <c r="A816" s="6" t="s">
        <v>826</v>
      </c>
      <c r="B816" s="7" t="str">
        <f>IFERROR(__xludf.DUMMYFUNCTION("INDEX(SPLIT(SUBSTITUTE(A816, ""-"", ""::""),"",""), 1, 1)"),"2::86")</f>
        <v>2::86</v>
      </c>
      <c r="C816" s="8">
        <f>IFERROR(__xludf.DUMMYFUNCTION("INDEX(SPLIT(B816,""::""), 1, 1)"),2.0)</f>
        <v>2</v>
      </c>
      <c r="D816" s="8">
        <f>IFERROR(__xludf.DUMMYFUNCTION("INDEX(SPLIT(B816,""::""), 1, 2)"),86.0)</f>
        <v>86</v>
      </c>
      <c r="E816" s="9" t="str">
        <f>IFERROR(__xludf.DUMMYFUNCTION("INDEX(SPLIT(SUBSTITUTE(A816, ""-"", ""::""),"",""), 1, 2)"),"16::87")</f>
        <v>16::87</v>
      </c>
      <c r="F816" s="8">
        <f>IFERROR(__xludf.DUMMYFUNCTION("INDEX(SPLIT(E816,""::""), 1, 1)"),16.0)</f>
        <v>16</v>
      </c>
      <c r="G816" s="8">
        <f>IFERROR(__xludf.DUMMYFUNCTION("INDEX(SPLIT(E816,""::""), 1, 2)"),87.0)</f>
        <v>87</v>
      </c>
      <c r="H816" s="8" t="b">
        <f t="shared" si="1"/>
        <v>0</v>
      </c>
      <c r="I816" s="8" t="b">
        <f t="shared" si="2"/>
        <v>0</v>
      </c>
      <c r="J816" s="8" t="b">
        <f t="shared" si="3"/>
        <v>0</v>
      </c>
      <c r="L816" s="8" t="b">
        <f t="shared" si="4"/>
        <v>1</v>
      </c>
    </row>
    <row r="817">
      <c r="A817" s="6" t="s">
        <v>827</v>
      </c>
      <c r="B817" s="7" t="str">
        <f>IFERROR(__xludf.DUMMYFUNCTION("INDEX(SPLIT(SUBSTITUTE(A817, ""-"", ""::""),"",""), 1, 1)"),"18::78")</f>
        <v>18::78</v>
      </c>
      <c r="C817" s="8">
        <f>IFERROR(__xludf.DUMMYFUNCTION("INDEX(SPLIT(B817,""::""), 1, 1)"),18.0)</f>
        <v>18</v>
      </c>
      <c r="D817" s="8">
        <f>IFERROR(__xludf.DUMMYFUNCTION("INDEX(SPLIT(B817,""::""), 1, 2)"),78.0)</f>
        <v>78</v>
      </c>
      <c r="E817" s="9" t="str">
        <f>IFERROR(__xludf.DUMMYFUNCTION("INDEX(SPLIT(SUBSTITUTE(A817, ""-"", ""::""),"",""), 1, 2)"),"9::19")</f>
        <v>9::19</v>
      </c>
      <c r="F817" s="8">
        <f>IFERROR(__xludf.DUMMYFUNCTION("INDEX(SPLIT(E817,""::""), 1, 1)"),9.0)</f>
        <v>9</v>
      </c>
      <c r="G817" s="8">
        <f>IFERROR(__xludf.DUMMYFUNCTION("INDEX(SPLIT(E817,""::""), 1, 2)"),19.0)</f>
        <v>19</v>
      </c>
      <c r="H817" s="8" t="b">
        <f t="shared" si="1"/>
        <v>0</v>
      </c>
      <c r="I817" s="8" t="b">
        <f t="shared" si="2"/>
        <v>0</v>
      </c>
      <c r="J817" s="8" t="b">
        <f t="shared" si="3"/>
        <v>0</v>
      </c>
      <c r="L817" s="8" t="b">
        <f t="shared" si="4"/>
        <v>1</v>
      </c>
    </row>
    <row r="818">
      <c r="A818" s="6" t="s">
        <v>828</v>
      </c>
      <c r="B818" s="7" t="str">
        <f>IFERROR(__xludf.DUMMYFUNCTION("INDEX(SPLIT(SUBSTITUTE(A818, ""-"", ""::""),"",""), 1, 1)"),"92::94")</f>
        <v>92::94</v>
      </c>
      <c r="C818" s="8">
        <f>IFERROR(__xludf.DUMMYFUNCTION("INDEX(SPLIT(B818,""::""), 1, 1)"),92.0)</f>
        <v>92</v>
      </c>
      <c r="D818" s="8">
        <f>IFERROR(__xludf.DUMMYFUNCTION("INDEX(SPLIT(B818,""::""), 1, 2)"),94.0)</f>
        <v>94</v>
      </c>
      <c r="E818" s="9" t="str">
        <f>IFERROR(__xludf.DUMMYFUNCTION("INDEX(SPLIT(SUBSTITUTE(A818, ""-"", ""::""),"",""), 1, 2)"),"13::93")</f>
        <v>13::93</v>
      </c>
      <c r="F818" s="8">
        <f>IFERROR(__xludf.DUMMYFUNCTION("INDEX(SPLIT(E818,""::""), 1, 1)"),13.0)</f>
        <v>13</v>
      </c>
      <c r="G818" s="8">
        <f>IFERROR(__xludf.DUMMYFUNCTION("INDEX(SPLIT(E818,""::""), 1, 2)"),93.0)</f>
        <v>93</v>
      </c>
      <c r="H818" s="8" t="b">
        <f t="shared" si="1"/>
        <v>0</v>
      </c>
      <c r="I818" s="8" t="b">
        <f t="shared" si="2"/>
        <v>0</v>
      </c>
      <c r="J818" s="8" t="b">
        <f t="shared" si="3"/>
        <v>0</v>
      </c>
      <c r="L818" s="8" t="b">
        <f t="shared" si="4"/>
        <v>1</v>
      </c>
    </row>
    <row r="819">
      <c r="A819" s="6" t="s">
        <v>829</v>
      </c>
      <c r="B819" s="7" t="str">
        <f>IFERROR(__xludf.DUMMYFUNCTION("INDEX(SPLIT(SUBSTITUTE(A819, ""-"", ""::""),"",""), 1, 1)"),"8::46")</f>
        <v>8::46</v>
      </c>
      <c r="C819" s="8">
        <f>IFERROR(__xludf.DUMMYFUNCTION("INDEX(SPLIT(B819,""::""), 1, 1)"),8.0)</f>
        <v>8</v>
      </c>
      <c r="D819" s="8">
        <f>IFERROR(__xludf.DUMMYFUNCTION("INDEX(SPLIT(B819,""::""), 1, 2)"),46.0)</f>
        <v>46</v>
      </c>
      <c r="E819" s="9" t="str">
        <f>IFERROR(__xludf.DUMMYFUNCTION("INDEX(SPLIT(SUBSTITUTE(A819, ""-"", ""::""),"",""), 1, 2)"),"2::45")</f>
        <v>2::45</v>
      </c>
      <c r="F819" s="8">
        <f>IFERROR(__xludf.DUMMYFUNCTION("INDEX(SPLIT(E819,""::""), 1, 1)"),2.0)</f>
        <v>2</v>
      </c>
      <c r="G819" s="8">
        <f>IFERROR(__xludf.DUMMYFUNCTION("INDEX(SPLIT(E819,""::""), 1, 2)"),45.0)</f>
        <v>45</v>
      </c>
      <c r="H819" s="8" t="b">
        <f t="shared" si="1"/>
        <v>0</v>
      </c>
      <c r="I819" s="8" t="b">
        <f t="shared" si="2"/>
        <v>0</v>
      </c>
      <c r="J819" s="8" t="b">
        <f t="shared" si="3"/>
        <v>0</v>
      </c>
      <c r="L819" s="8" t="b">
        <f t="shared" si="4"/>
        <v>1</v>
      </c>
    </row>
    <row r="820">
      <c r="A820" s="6" t="s">
        <v>830</v>
      </c>
      <c r="B820" s="7" t="str">
        <f>IFERROR(__xludf.DUMMYFUNCTION("INDEX(SPLIT(SUBSTITUTE(A820, ""-"", ""::""),"",""), 1, 1)"),"39::60")</f>
        <v>39::60</v>
      </c>
      <c r="C820" s="8">
        <f>IFERROR(__xludf.DUMMYFUNCTION("INDEX(SPLIT(B820,""::""), 1, 1)"),39.0)</f>
        <v>39</v>
      </c>
      <c r="D820" s="8">
        <f>IFERROR(__xludf.DUMMYFUNCTION("INDEX(SPLIT(B820,""::""), 1, 2)"),60.0)</f>
        <v>60</v>
      </c>
      <c r="E820" s="9" t="str">
        <f>IFERROR(__xludf.DUMMYFUNCTION("INDEX(SPLIT(SUBSTITUTE(A820, ""-"", ""::""),"",""), 1, 2)"),"39::50")</f>
        <v>39::50</v>
      </c>
      <c r="F820" s="8">
        <f>IFERROR(__xludf.DUMMYFUNCTION("INDEX(SPLIT(E820,""::""), 1, 1)"),39.0)</f>
        <v>39</v>
      </c>
      <c r="G820" s="8">
        <f>IFERROR(__xludf.DUMMYFUNCTION("INDEX(SPLIT(E820,""::""), 1, 2)"),50.0)</f>
        <v>50</v>
      </c>
      <c r="H820" s="8" t="b">
        <f t="shared" si="1"/>
        <v>1</v>
      </c>
      <c r="I820" s="8" t="b">
        <f t="shared" si="2"/>
        <v>0</v>
      </c>
      <c r="J820" s="8" t="b">
        <f t="shared" si="3"/>
        <v>1</v>
      </c>
      <c r="L820" s="8" t="b">
        <f t="shared" si="4"/>
        <v>1</v>
      </c>
    </row>
    <row r="821">
      <c r="A821" s="6" t="s">
        <v>831</v>
      </c>
      <c r="B821" s="7" t="str">
        <f>IFERROR(__xludf.DUMMYFUNCTION("INDEX(SPLIT(SUBSTITUTE(A821, ""-"", ""::""),"",""), 1, 1)"),"76::85")</f>
        <v>76::85</v>
      </c>
      <c r="C821" s="8">
        <f>IFERROR(__xludf.DUMMYFUNCTION("INDEX(SPLIT(B821,""::""), 1, 1)"),76.0)</f>
        <v>76</v>
      </c>
      <c r="D821" s="8">
        <f>IFERROR(__xludf.DUMMYFUNCTION("INDEX(SPLIT(B821,""::""), 1, 2)"),85.0)</f>
        <v>85</v>
      </c>
      <c r="E821" s="9" t="str">
        <f>IFERROR(__xludf.DUMMYFUNCTION("INDEX(SPLIT(SUBSTITUTE(A821, ""-"", ""::""),"",""), 1, 2)"),"75::77")</f>
        <v>75::77</v>
      </c>
      <c r="F821" s="8">
        <f>IFERROR(__xludf.DUMMYFUNCTION("INDEX(SPLIT(E821,""::""), 1, 1)"),75.0)</f>
        <v>75</v>
      </c>
      <c r="G821" s="8">
        <f>IFERROR(__xludf.DUMMYFUNCTION("INDEX(SPLIT(E821,""::""), 1, 2)"),77.0)</f>
        <v>77</v>
      </c>
      <c r="H821" s="8" t="b">
        <f t="shared" si="1"/>
        <v>0</v>
      </c>
      <c r="I821" s="8" t="b">
        <f t="shared" si="2"/>
        <v>0</v>
      </c>
      <c r="J821" s="8" t="b">
        <f t="shared" si="3"/>
        <v>0</v>
      </c>
      <c r="L821" s="8" t="b">
        <f t="shared" si="4"/>
        <v>1</v>
      </c>
    </row>
    <row r="822">
      <c r="A822" s="6" t="s">
        <v>832</v>
      </c>
      <c r="B822" s="7" t="str">
        <f>IFERROR(__xludf.DUMMYFUNCTION("INDEX(SPLIT(SUBSTITUTE(A822, ""-"", ""::""),"",""), 1, 1)"),"52::63")</f>
        <v>52::63</v>
      </c>
      <c r="C822" s="8">
        <f>IFERROR(__xludf.DUMMYFUNCTION("INDEX(SPLIT(B822,""::""), 1, 1)"),52.0)</f>
        <v>52</v>
      </c>
      <c r="D822" s="8">
        <f>IFERROR(__xludf.DUMMYFUNCTION("INDEX(SPLIT(B822,""::""), 1, 2)"),63.0)</f>
        <v>63</v>
      </c>
      <c r="E822" s="9" t="str">
        <f>IFERROR(__xludf.DUMMYFUNCTION("INDEX(SPLIT(SUBSTITUTE(A822, ""-"", ""::""),"",""), 1, 2)"),"36::63")</f>
        <v>36::63</v>
      </c>
      <c r="F822" s="8">
        <f>IFERROR(__xludf.DUMMYFUNCTION("INDEX(SPLIT(E822,""::""), 1, 1)"),36.0)</f>
        <v>36</v>
      </c>
      <c r="G822" s="8">
        <f>IFERROR(__xludf.DUMMYFUNCTION("INDEX(SPLIT(E822,""::""), 1, 2)"),63.0)</f>
        <v>63</v>
      </c>
      <c r="H822" s="8" t="b">
        <f t="shared" si="1"/>
        <v>0</v>
      </c>
      <c r="I822" s="8" t="b">
        <f t="shared" si="2"/>
        <v>1</v>
      </c>
      <c r="J822" s="8" t="b">
        <f t="shared" si="3"/>
        <v>1</v>
      </c>
      <c r="L822" s="8" t="b">
        <f t="shared" si="4"/>
        <v>1</v>
      </c>
    </row>
    <row r="823">
      <c r="A823" s="6" t="s">
        <v>833</v>
      </c>
      <c r="B823" s="7" t="str">
        <f>IFERROR(__xludf.DUMMYFUNCTION("INDEX(SPLIT(SUBSTITUTE(A823, ""-"", ""::""),"",""), 1, 1)"),"4::66")</f>
        <v>4::66</v>
      </c>
      <c r="C823" s="8">
        <f>IFERROR(__xludf.DUMMYFUNCTION("INDEX(SPLIT(B823,""::""), 1, 1)"),4.0)</f>
        <v>4</v>
      </c>
      <c r="D823" s="8">
        <f>IFERROR(__xludf.DUMMYFUNCTION("INDEX(SPLIT(B823,""::""), 1, 2)"),66.0)</f>
        <v>66</v>
      </c>
      <c r="E823" s="9" t="str">
        <f>IFERROR(__xludf.DUMMYFUNCTION("INDEX(SPLIT(SUBSTITUTE(A823, ""-"", ""::""),"",""), 1, 2)"),"3::4")</f>
        <v>3::4</v>
      </c>
      <c r="F823" s="8">
        <f>IFERROR(__xludf.DUMMYFUNCTION("INDEX(SPLIT(E823,""::""), 1, 1)"),3.0)</f>
        <v>3</v>
      </c>
      <c r="G823" s="8">
        <f>IFERROR(__xludf.DUMMYFUNCTION("INDEX(SPLIT(E823,""::""), 1, 2)"),4.0)</f>
        <v>4</v>
      </c>
      <c r="H823" s="8" t="b">
        <f t="shared" si="1"/>
        <v>0</v>
      </c>
      <c r="I823" s="8" t="b">
        <f t="shared" si="2"/>
        <v>0</v>
      </c>
      <c r="J823" s="8" t="b">
        <f t="shared" si="3"/>
        <v>0</v>
      </c>
      <c r="L823" s="8" t="b">
        <f t="shared" si="4"/>
        <v>1</v>
      </c>
    </row>
    <row r="824">
      <c r="A824" s="6" t="s">
        <v>834</v>
      </c>
      <c r="B824" s="7" t="str">
        <f>IFERROR(__xludf.DUMMYFUNCTION("INDEX(SPLIT(SUBSTITUTE(A824, ""-"", ""::""),"",""), 1, 1)"),"51::70")</f>
        <v>51::70</v>
      </c>
      <c r="C824" s="8">
        <f>IFERROR(__xludf.DUMMYFUNCTION("INDEX(SPLIT(B824,""::""), 1, 1)"),51.0)</f>
        <v>51</v>
      </c>
      <c r="D824" s="8">
        <f>IFERROR(__xludf.DUMMYFUNCTION("INDEX(SPLIT(B824,""::""), 1, 2)"),70.0)</f>
        <v>70</v>
      </c>
      <c r="E824" s="9" t="str">
        <f>IFERROR(__xludf.DUMMYFUNCTION("INDEX(SPLIT(SUBSTITUTE(A824, ""-"", ""::""),"",""), 1, 2)"),"70::89")</f>
        <v>70::89</v>
      </c>
      <c r="F824" s="8">
        <f>IFERROR(__xludf.DUMMYFUNCTION("INDEX(SPLIT(E824,""::""), 1, 1)"),70.0)</f>
        <v>70</v>
      </c>
      <c r="G824" s="8">
        <f>IFERROR(__xludf.DUMMYFUNCTION("INDEX(SPLIT(E824,""::""), 1, 2)"),89.0)</f>
        <v>89</v>
      </c>
      <c r="H824" s="8" t="b">
        <f t="shared" si="1"/>
        <v>0</v>
      </c>
      <c r="I824" s="8" t="b">
        <f t="shared" si="2"/>
        <v>0</v>
      </c>
      <c r="J824" s="8" t="b">
        <f t="shared" si="3"/>
        <v>0</v>
      </c>
      <c r="L824" s="8" t="b">
        <f t="shared" si="4"/>
        <v>1</v>
      </c>
    </row>
    <row r="825">
      <c r="A825" s="6" t="s">
        <v>835</v>
      </c>
      <c r="B825" s="7" t="str">
        <f>IFERROR(__xludf.DUMMYFUNCTION("INDEX(SPLIT(SUBSTITUTE(A825, ""-"", ""::""),"",""), 1, 1)"),"4::7")</f>
        <v>4::7</v>
      </c>
      <c r="C825" s="8">
        <f>IFERROR(__xludf.DUMMYFUNCTION("INDEX(SPLIT(B825,""::""), 1, 1)"),4.0)</f>
        <v>4</v>
      </c>
      <c r="D825" s="8">
        <f>IFERROR(__xludf.DUMMYFUNCTION("INDEX(SPLIT(B825,""::""), 1, 2)"),7.0)</f>
        <v>7</v>
      </c>
      <c r="E825" s="9" t="str">
        <f>IFERROR(__xludf.DUMMYFUNCTION("INDEX(SPLIT(SUBSTITUTE(A825, ""-"", ""::""),"",""), 1, 2)"),"7::97")</f>
        <v>7::97</v>
      </c>
      <c r="F825" s="8">
        <f>IFERROR(__xludf.DUMMYFUNCTION("INDEX(SPLIT(E825,""::""), 1, 1)"),7.0)</f>
        <v>7</v>
      </c>
      <c r="G825" s="8">
        <f>IFERROR(__xludf.DUMMYFUNCTION("INDEX(SPLIT(E825,""::""), 1, 2)"),97.0)</f>
        <v>97</v>
      </c>
      <c r="H825" s="8" t="b">
        <f t="shared" si="1"/>
        <v>0</v>
      </c>
      <c r="I825" s="8" t="b">
        <f t="shared" si="2"/>
        <v>0</v>
      </c>
      <c r="J825" s="8" t="b">
        <f t="shared" si="3"/>
        <v>0</v>
      </c>
      <c r="L825" s="8" t="b">
        <f t="shared" si="4"/>
        <v>1</v>
      </c>
    </row>
    <row r="826">
      <c r="A826" s="6" t="s">
        <v>836</v>
      </c>
      <c r="B826" s="7" t="str">
        <f>IFERROR(__xludf.DUMMYFUNCTION("INDEX(SPLIT(SUBSTITUTE(A826, ""-"", ""::""),"",""), 1, 1)"),"38::93")</f>
        <v>38::93</v>
      </c>
      <c r="C826" s="8">
        <f>IFERROR(__xludf.DUMMYFUNCTION("INDEX(SPLIT(B826,""::""), 1, 1)"),38.0)</f>
        <v>38</v>
      </c>
      <c r="D826" s="8">
        <f>IFERROR(__xludf.DUMMYFUNCTION("INDEX(SPLIT(B826,""::""), 1, 2)"),93.0)</f>
        <v>93</v>
      </c>
      <c r="E826" s="9" t="str">
        <f>IFERROR(__xludf.DUMMYFUNCTION("INDEX(SPLIT(SUBSTITUTE(A826, ""-"", ""::""),"",""), 1, 2)"),"38::84")</f>
        <v>38::84</v>
      </c>
      <c r="F826" s="8">
        <f>IFERROR(__xludf.DUMMYFUNCTION("INDEX(SPLIT(E826,""::""), 1, 1)"),38.0)</f>
        <v>38</v>
      </c>
      <c r="G826" s="8">
        <f>IFERROR(__xludf.DUMMYFUNCTION("INDEX(SPLIT(E826,""::""), 1, 2)"),84.0)</f>
        <v>84</v>
      </c>
      <c r="H826" s="8" t="b">
        <f t="shared" si="1"/>
        <v>1</v>
      </c>
      <c r="I826" s="8" t="b">
        <f t="shared" si="2"/>
        <v>0</v>
      </c>
      <c r="J826" s="8" t="b">
        <f t="shared" si="3"/>
        <v>1</v>
      </c>
      <c r="L826" s="8" t="b">
        <f t="shared" si="4"/>
        <v>1</v>
      </c>
    </row>
    <row r="827">
      <c r="A827" s="6" t="s">
        <v>837</v>
      </c>
      <c r="B827" s="7" t="str">
        <f>IFERROR(__xludf.DUMMYFUNCTION("INDEX(SPLIT(SUBSTITUTE(A827, ""-"", ""::""),"",""), 1, 1)"),"2::9")</f>
        <v>2::9</v>
      </c>
      <c r="C827" s="8">
        <f>IFERROR(__xludf.DUMMYFUNCTION("INDEX(SPLIT(B827,""::""), 1, 1)"),2.0)</f>
        <v>2</v>
      </c>
      <c r="D827" s="8">
        <f>IFERROR(__xludf.DUMMYFUNCTION("INDEX(SPLIT(B827,""::""), 1, 2)"),9.0)</f>
        <v>9</v>
      </c>
      <c r="E827" s="9" t="str">
        <f>IFERROR(__xludf.DUMMYFUNCTION("INDEX(SPLIT(SUBSTITUTE(A827, ""-"", ""::""),"",""), 1, 2)"),"9::96")</f>
        <v>9::96</v>
      </c>
      <c r="F827" s="8">
        <f>IFERROR(__xludf.DUMMYFUNCTION("INDEX(SPLIT(E827,""::""), 1, 1)"),9.0)</f>
        <v>9</v>
      </c>
      <c r="G827" s="8">
        <f>IFERROR(__xludf.DUMMYFUNCTION("INDEX(SPLIT(E827,""::""), 1, 2)"),96.0)</f>
        <v>96</v>
      </c>
      <c r="H827" s="8" t="b">
        <f t="shared" si="1"/>
        <v>0</v>
      </c>
      <c r="I827" s="8" t="b">
        <f t="shared" si="2"/>
        <v>0</v>
      </c>
      <c r="J827" s="8" t="b">
        <f t="shared" si="3"/>
        <v>0</v>
      </c>
      <c r="L827" s="8" t="b">
        <f t="shared" si="4"/>
        <v>1</v>
      </c>
    </row>
    <row r="828">
      <c r="A828" s="6" t="s">
        <v>838</v>
      </c>
      <c r="B828" s="7" t="str">
        <f>IFERROR(__xludf.DUMMYFUNCTION("INDEX(SPLIT(SUBSTITUTE(A828, ""-"", ""::""),"",""), 1, 1)"),"14::19")</f>
        <v>14::19</v>
      </c>
      <c r="C828" s="8">
        <f>IFERROR(__xludf.DUMMYFUNCTION("INDEX(SPLIT(B828,""::""), 1, 1)"),14.0)</f>
        <v>14</v>
      </c>
      <c r="D828" s="8">
        <f>IFERROR(__xludf.DUMMYFUNCTION("INDEX(SPLIT(B828,""::""), 1, 2)"),19.0)</f>
        <v>19</v>
      </c>
      <c r="E828" s="9" t="str">
        <f>IFERROR(__xludf.DUMMYFUNCTION("INDEX(SPLIT(SUBSTITUTE(A828, ""-"", ""::""),"",""), 1, 2)"),"18::20")</f>
        <v>18::20</v>
      </c>
      <c r="F828" s="8">
        <f>IFERROR(__xludf.DUMMYFUNCTION("INDEX(SPLIT(E828,""::""), 1, 1)"),18.0)</f>
        <v>18</v>
      </c>
      <c r="G828" s="8">
        <f>IFERROR(__xludf.DUMMYFUNCTION("INDEX(SPLIT(E828,""::""), 1, 2)"),20.0)</f>
        <v>20</v>
      </c>
      <c r="H828" s="8" t="b">
        <f t="shared" si="1"/>
        <v>0</v>
      </c>
      <c r="I828" s="8" t="b">
        <f t="shared" si="2"/>
        <v>0</v>
      </c>
      <c r="J828" s="8" t="b">
        <f t="shared" si="3"/>
        <v>0</v>
      </c>
      <c r="L828" s="8" t="b">
        <f t="shared" si="4"/>
        <v>1</v>
      </c>
    </row>
    <row r="829">
      <c r="A829" s="6" t="s">
        <v>839</v>
      </c>
      <c r="B829" s="7" t="str">
        <f>IFERROR(__xludf.DUMMYFUNCTION("INDEX(SPLIT(SUBSTITUTE(A829, ""-"", ""::""),"",""), 1, 1)"),"3::79")</f>
        <v>3::79</v>
      </c>
      <c r="C829" s="8">
        <f>IFERROR(__xludf.DUMMYFUNCTION("INDEX(SPLIT(B829,""::""), 1, 1)"),3.0)</f>
        <v>3</v>
      </c>
      <c r="D829" s="8">
        <f>IFERROR(__xludf.DUMMYFUNCTION("INDEX(SPLIT(B829,""::""), 1, 2)"),79.0)</f>
        <v>79</v>
      </c>
      <c r="E829" s="9" t="str">
        <f>IFERROR(__xludf.DUMMYFUNCTION("INDEX(SPLIT(SUBSTITUTE(A829, ""-"", ""::""),"",""), 1, 2)"),"2::37")</f>
        <v>2::37</v>
      </c>
      <c r="F829" s="8">
        <f>IFERROR(__xludf.DUMMYFUNCTION("INDEX(SPLIT(E829,""::""), 1, 1)"),2.0)</f>
        <v>2</v>
      </c>
      <c r="G829" s="8">
        <f>IFERROR(__xludf.DUMMYFUNCTION("INDEX(SPLIT(E829,""::""), 1, 2)"),37.0)</f>
        <v>37</v>
      </c>
      <c r="H829" s="8" t="b">
        <f t="shared" si="1"/>
        <v>0</v>
      </c>
      <c r="I829" s="8" t="b">
        <f t="shared" si="2"/>
        <v>0</v>
      </c>
      <c r="J829" s="8" t="b">
        <f t="shared" si="3"/>
        <v>0</v>
      </c>
      <c r="L829" s="8" t="b">
        <f t="shared" si="4"/>
        <v>1</v>
      </c>
    </row>
    <row r="830">
      <c r="A830" s="6" t="s">
        <v>840</v>
      </c>
      <c r="B830" s="7" t="str">
        <f>IFERROR(__xludf.DUMMYFUNCTION("INDEX(SPLIT(SUBSTITUTE(A830, ""-"", ""::""),"",""), 1, 1)"),"25::84")</f>
        <v>25::84</v>
      </c>
      <c r="C830" s="8">
        <f>IFERROR(__xludf.DUMMYFUNCTION("INDEX(SPLIT(B830,""::""), 1, 1)"),25.0)</f>
        <v>25</v>
      </c>
      <c r="D830" s="8">
        <f>IFERROR(__xludf.DUMMYFUNCTION("INDEX(SPLIT(B830,""::""), 1, 2)"),84.0)</f>
        <v>84</v>
      </c>
      <c r="E830" s="9" t="str">
        <f>IFERROR(__xludf.DUMMYFUNCTION("INDEX(SPLIT(SUBSTITUTE(A830, ""-"", ""::""),"",""), 1, 2)"),"83::96")</f>
        <v>83::96</v>
      </c>
      <c r="F830" s="8">
        <f>IFERROR(__xludf.DUMMYFUNCTION("INDEX(SPLIT(E830,""::""), 1, 1)"),83.0)</f>
        <v>83</v>
      </c>
      <c r="G830" s="8">
        <f>IFERROR(__xludf.DUMMYFUNCTION("INDEX(SPLIT(E830,""::""), 1, 2)"),96.0)</f>
        <v>96</v>
      </c>
      <c r="H830" s="8" t="b">
        <f t="shared" si="1"/>
        <v>0</v>
      </c>
      <c r="I830" s="8" t="b">
        <f t="shared" si="2"/>
        <v>0</v>
      </c>
      <c r="J830" s="8" t="b">
        <f t="shared" si="3"/>
        <v>0</v>
      </c>
      <c r="L830" s="8" t="b">
        <f t="shared" si="4"/>
        <v>1</v>
      </c>
    </row>
    <row r="831">
      <c r="A831" s="6" t="s">
        <v>841</v>
      </c>
      <c r="B831" s="7" t="str">
        <f>IFERROR(__xludf.DUMMYFUNCTION("INDEX(SPLIT(SUBSTITUTE(A831, ""-"", ""::""),"",""), 1, 1)"),"21::36")</f>
        <v>21::36</v>
      </c>
      <c r="C831" s="8">
        <f>IFERROR(__xludf.DUMMYFUNCTION("INDEX(SPLIT(B831,""::""), 1, 1)"),21.0)</f>
        <v>21</v>
      </c>
      <c r="D831" s="8">
        <f>IFERROR(__xludf.DUMMYFUNCTION("INDEX(SPLIT(B831,""::""), 1, 2)"),36.0)</f>
        <v>36</v>
      </c>
      <c r="E831" s="9" t="str">
        <f>IFERROR(__xludf.DUMMYFUNCTION("INDEX(SPLIT(SUBSTITUTE(A831, ""-"", ""::""),"",""), 1, 2)"),"22::65")</f>
        <v>22::65</v>
      </c>
      <c r="F831" s="8">
        <f>IFERROR(__xludf.DUMMYFUNCTION("INDEX(SPLIT(E831,""::""), 1, 1)"),22.0)</f>
        <v>22</v>
      </c>
      <c r="G831" s="8">
        <f>IFERROR(__xludf.DUMMYFUNCTION("INDEX(SPLIT(E831,""::""), 1, 2)"),65.0)</f>
        <v>65</v>
      </c>
      <c r="H831" s="8" t="b">
        <f t="shared" si="1"/>
        <v>0</v>
      </c>
      <c r="I831" s="8" t="b">
        <f t="shared" si="2"/>
        <v>0</v>
      </c>
      <c r="J831" s="8" t="b">
        <f t="shared" si="3"/>
        <v>0</v>
      </c>
      <c r="L831" s="8" t="b">
        <f t="shared" si="4"/>
        <v>1</v>
      </c>
    </row>
    <row r="832">
      <c r="A832" s="6" t="s">
        <v>842</v>
      </c>
      <c r="B832" s="7" t="str">
        <f>IFERROR(__xludf.DUMMYFUNCTION("INDEX(SPLIT(SUBSTITUTE(A832, ""-"", ""::""),"",""), 1, 1)"),"41::82")</f>
        <v>41::82</v>
      </c>
      <c r="C832" s="8">
        <f>IFERROR(__xludf.DUMMYFUNCTION("INDEX(SPLIT(B832,""::""), 1, 1)"),41.0)</f>
        <v>41</v>
      </c>
      <c r="D832" s="8">
        <f>IFERROR(__xludf.DUMMYFUNCTION("INDEX(SPLIT(B832,""::""), 1, 2)"),82.0)</f>
        <v>82</v>
      </c>
      <c r="E832" s="9" t="str">
        <f>IFERROR(__xludf.DUMMYFUNCTION("INDEX(SPLIT(SUBSTITUTE(A832, ""-"", ""::""),"",""), 1, 2)"),"42::96")</f>
        <v>42::96</v>
      </c>
      <c r="F832" s="8">
        <f>IFERROR(__xludf.DUMMYFUNCTION("INDEX(SPLIT(E832,""::""), 1, 1)"),42.0)</f>
        <v>42</v>
      </c>
      <c r="G832" s="8">
        <f>IFERROR(__xludf.DUMMYFUNCTION("INDEX(SPLIT(E832,""::""), 1, 2)"),96.0)</f>
        <v>96</v>
      </c>
      <c r="H832" s="8" t="b">
        <f t="shared" si="1"/>
        <v>0</v>
      </c>
      <c r="I832" s="8" t="b">
        <f t="shared" si="2"/>
        <v>0</v>
      </c>
      <c r="J832" s="8" t="b">
        <f t="shared" si="3"/>
        <v>0</v>
      </c>
      <c r="L832" s="8" t="b">
        <f t="shared" si="4"/>
        <v>1</v>
      </c>
    </row>
    <row r="833">
      <c r="A833" s="6" t="s">
        <v>843</v>
      </c>
      <c r="B833" s="7" t="str">
        <f>IFERROR(__xludf.DUMMYFUNCTION("INDEX(SPLIT(SUBSTITUTE(A833, ""-"", ""::""),"",""), 1, 1)"),"2::77")</f>
        <v>2::77</v>
      </c>
      <c r="C833" s="8">
        <f>IFERROR(__xludf.DUMMYFUNCTION("INDEX(SPLIT(B833,""::""), 1, 1)"),2.0)</f>
        <v>2</v>
      </c>
      <c r="D833" s="8">
        <f>IFERROR(__xludf.DUMMYFUNCTION("INDEX(SPLIT(B833,""::""), 1, 2)"),77.0)</f>
        <v>77</v>
      </c>
      <c r="E833" s="9" t="str">
        <f>IFERROR(__xludf.DUMMYFUNCTION("INDEX(SPLIT(SUBSTITUTE(A833, ""-"", ""::""),"",""), 1, 2)"),"38::78")</f>
        <v>38::78</v>
      </c>
      <c r="F833" s="8">
        <f>IFERROR(__xludf.DUMMYFUNCTION("INDEX(SPLIT(E833,""::""), 1, 1)"),38.0)</f>
        <v>38</v>
      </c>
      <c r="G833" s="8">
        <f>IFERROR(__xludf.DUMMYFUNCTION("INDEX(SPLIT(E833,""::""), 1, 2)"),78.0)</f>
        <v>78</v>
      </c>
      <c r="H833" s="8" t="b">
        <f t="shared" si="1"/>
        <v>0</v>
      </c>
      <c r="I833" s="8" t="b">
        <f t="shared" si="2"/>
        <v>0</v>
      </c>
      <c r="J833" s="8" t="b">
        <f t="shared" si="3"/>
        <v>0</v>
      </c>
      <c r="L833" s="8" t="b">
        <f t="shared" si="4"/>
        <v>1</v>
      </c>
    </row>
    <row r="834">
      <c r="A834" s="6" t="s">
        <v>844</v>
      </c>
      <c r="B834" s="7" t="str">
        <f>IFERROR(__xludf.DUMMYFUNCTION("INDEX(SPLIT(SUBSTITUTE(A834, ""-"", ""::""),"",""), 1, 1)"),"84::88")</f>
        <v>84::88</v>
      </c>
      <c r="C834" s="8">
        <f>IFERROR(__xludf.DUMMYFUNCTION("INDEX(SPLIT(B834,""::""), 1, 1)"),84.0)</f>
        <v>84</v>
      </c>
      <c r="D834" s="8">
        <f>IFERROR(__xludf.DUMMYFUNCTION("INDEX(SPLIT(B834,""::""), 1, 2)"),88.0)</f>
        <v>88</v>
      </c>
      <c r="E834" s="9" t="str">
        <f>IFERROR(__xludf.DUMMYFUNCTION("INDEX(SPLIT(SUBSTITUTE(A834, ""-"", ""::""),"",""), 1, 2)"),"59::97")</f>
        <v>59::97</v>
      </c>
      <c r="F834" s="8">
        <f>IFERROR(__xludf.DUMMYFUNCTION("INDEX(SPLIT(E834,""::""), 1, 1)"),59.0)</f>
        <v>59</v>
      </c>
      <c r="G834" s="8">
        <f>IFERROR(__xludf.DUMMYFUNCTION("INDEX(SPLIT(E834,""::""), 1, 2)"),97.0)</f>
        <v>97</v>
      </c>
      <c r="H834" s="8" t="b">
        <f t="shared" si="1"/>
        <v>0</v>
      </c>
      <c r="I834" s="8" t="b">
        <f t="shared" si="2"/>
        <v>1</v>
      </c>
      <c r="J834" s="8" t="b">
        <f t="shared" si="3"/>
        <v>1</v>
      </c>
      <c r="L834" s="8" t="b">
        <f t="shared" si="4"/>
        <v>1</v>
      </c>
    </row>
    <row r="835">
      <c r="A835" s="6" t="s">
        <v>845</v>
      </c>
      <c r="B835" s="7" t="str">
        <f>IFERROR(__xludf.DUMMYFUNCTION("INDEX(SPLIT(SUBSTITUTE(A835, ""-"", ""::""),"",""), 1, 1)"),"3::70")</f>
        <v>3::70</v>
      </c>
      <c r="C835" s="8">
        <f>IFERROR(__xludf.DUMMYFUNCTION("INDEX(SPLIT(B835,""::""), 1, 1)"),3.0)</f>
        <v>3</v>
      </c>
      <c r="D835" s="8">
        <f>IFERROR(__xludf.DUMMYFUNCTION("INDEX(SPLIT(B835,""::""), 1, 2)"),70.0)</f>
        <v>70</v>
      </c>
      <c r="E835" s="9" t="str">
        <f>IFERROR(__xludf.DUMMYFUNCTION("INDEX(SPLIT(SUBSTITUTE(A835, ""-"", ""::""),"",""), 1, 2)"),"4::71")</f>
        <v>4::71</v>
      </c>
      <c r="F835" s="8">
        <f>IFERROR(__xludf.DUMMYFUNCTION("INDEX(SPLIT(E835,""::""), 1, 1)"),4.0)</f>
        <v>4</v>
      </c>
      <c r="G835" s="8">
        <f>IFERROR(__xludf.DUMMYFUNCTION("INDEX(SPLIT(E835,""::""), 1, 2)"),71.0)</f>
        <v>71</v>
      </c>
      <c r="H835" s="8" t="b">
        <f t="shared" si="1"/>
        <v>0</v>
      </c>
      <c r="I835" s="8" t="b">
        <f t="shared" si="2"/>
        <v>0</v>
      </c>
      <c r="J835" s="8" t="b">
        <f t="shared" si="3"/>
        <v>0</v>
      </c>
      <c r="L835" s="8" t="b">
        <f t="shared" si="4"/>
        <v>1</v>
      </c>
    </row>
    <row r="836">
      <c r="A836" s="6" t="s">
        <v>846</v>
      </c>
      <c r="B836" s="7" t="str">
        <f>IFERROR(__xludf.DUMMYFUNCTION("INDEX(SPLIT(SUBSTITUTE(A836, ""-"", ""::""),"",""), 1, 1)"),"53::93")</f>
        <v>53::93</v>
      </c>
      <c r="C836" s="8">
        <f>IFERROR(__xludf.DUMMYFUNCTION("INDEX(SPLIT(B836,""::""), 1, 1)"),53.0)</f>
        <v>53</v>
      </c>
      <c r="D836" s="8">
        <f>IFERROR(__xludf.DUMMYFUNCTION("INDEX(SPLIT(B836,""::""), 1, 2)"),93.0)</f>
        <v>93</v>
      </c>
      <c r="E836" s="9" t="str">
        <f>IFERROR(__xludf.DUMMYFUNCTION("INDEX(SPLIT(SUBSTITUTE(A836, ""-"", ""::""),"",""), 1, 2)"),"17::93")</f>
        <v>17::93</v>
      </c>
      <c r="F836" s="8">
        <f>IFERROR(__xludf.DUMMYFUNCTION("INDEX(SPLIT(E836,""::""), 1, 1)"),17.0)</f>
        <v>17</v>
      </c>
      <c r="G836" s="8">
        <f>IFERROR(__xludf.DUMMYFUNCTION("INDEX(SPLIT(E836,""::""), 1, 2)"),93.0)</f>
        <v>93</v>
      </c>
      <c r="H836" s="8" t="b">
        <f t="shared" si="1"/>
        <v>0</v>
      </c>
      <c r="I836" s="8" t="b">
        <f t="shared" si="2"/>
        <v>1</v>
      </c>
      <c r="J836" s="8" t="b">
        <f t="shared" si="3"/>
        <v>1</v>
      </c>
      <c r="L836" s="8" t="b">
        <f t="shared" si="4"/>
        <v>1</v>
      </c>
    </row>
    <row r="837">
      <c r="A837" s="6" t="s">
        <v>847</v>
      </c>
      <c r="B837" s="7" t="str">
        <f>IFERROR(__xludf.DUMMYFUNCTION("INDEX(SPLIT(SUBSTITUTE(A837, ""-"", ""::""),"",""), 1, 1)"),"94::95")</f>
        <v>94::95</v>
      </c>
      <c r="C837" s="8">
        <f>IFERROR(__xludf.DUMMYFUNCTION("INDEX(SPLIT(B837,""::""), 1, 1)"),94.0)</f>
        <v>94</v>
      </c>
      <c r="D837" s="8">
        <f>IFERROR(__xludf.DUMMYFUNCTION("INDEX(SPLIT(B837,""::""), 1, 2)"),95.0)</f>
        <v>95</v>
      </c>
      <c r="E837" s="9" t="str">
        <f>IFERROR(__xludf.DUMMYFUNCTION("INDEX(SPLIT(SUBSTITUTE(A837, ""-"", ""::""),"",""), 1, 2)"),"2::99")</f>
        <v>2::99</v>
      </c>
      <c r="F837" s="8">
        <f>IFERROR(__xludf.DUMMYFUNCTION("INDEX(SPLIT(E837,""::""), 1, 1)"),2.0)</f>
        <v>2</v>
      </c>
      <c r="G837" s="8">
        <f>IFERROR(__xludf.DUMMYFUNCTION("INDEX(SPLIT(E837,""::""), 1, 2)"),99.0)</f>
        <v>99</v>
      </c>
      <c r="H837" s="8" t="b">
        <f t="shared" si="1"/>
        <v>0</v>
      </c>
      <c r="I837" s="8" t="b">
        <f t="shared" si="2"/>
        <v>1</v>
      </c>
      <c r="J837" s="8" t="b">
        <f t="shared" si="3"/>
        <v>1</v>
      </c>
      <c r="L837" s="8" t="b">
        <f t="shared" si="4"/>
        <v>1</v>
      </c>
    </row>
    <row r="838">
      <c r="A838" s="6" t="s">
        <v>848</v>
      </c>
      <c r="B838" s="7" t="str">
        <f>IFERROR(__xludf.DUMMYFUNCTION("INDEX(SPLIT(SUBSTITUTE(A838, ""-"", ""::""),"",""), 1, 1)"),"71::88")</f>
        <v>71::88</v>
      </c>
      <c r="C838" s="8">
        <f>IFERROR(__xludf.DUMMYFUNCTION("INDEX(SPLIT(B838,""::""), 1, 1)"),71.0)</f>
        <v>71</v>
      </c>
      <c r="D838" s="8">
        <f>IFERROR(__xludf.DUMMYFUNCTION("INDEX(SPLIT(B838,""::""), 1, 2)"),88.0)</f>
        <v>88</v>
      </c>
      <c r="E838" s="9" t="str">
        <f>IFERROR(__xludf.DUMMYFUNCTION("INDEX(SPLIT(SUBSTITUTE(A838, ""-"", ""::""),"",""), 1, 2)"),"9::70")</f>
        <v>9::70</v>
      </c>
      <c r="F838" s="8">
        <f>IFERROR(__xludf.DUMMYFUNCTION("INDEX(SPLIT(E838,""::""), 1, 1)"),9.0)</f>
        <v>9</v>
      </c>
      <c r="G838" s="8">
        <f>IFERROR(__xludf.DUMMYFUNCTION("INDEX(SPLIT(E838,""::""), 1, 2)"),70.0)</f>
        <v>70</v>
      </c>
      <c r="H838" s="8" t="b">
        <f t="shared" si="1"/>
        <v>0</v>
      </c>
      <c r="I838" s="8" t="b">
        <f t="shared" si="2"/>
        <v>0</v>
      </c>
      <c r="J838" s="8" t="b">
        <f t="shared" si="3"/>
        <v>0</v>
      </c>
      <c r="L838" s="8" t="b">
        <f t="shared" si="4"/>
        <v>0</v>
      </c>
    </row>
    <row r="839">
      <c r="A839" s="6" t="s">
        <v>849</v>
      </c>
      <c r="B839" s="7" t="str">
        <f>IFERROR(__xludf.DUMMYFUNCTION("INDEX(SPLIT(SUBSTITUTE(A839, ""-"", ""::""),"",""), 1, 1)"),"12::41")</f>
        <v>12::41</v>
      </c>
      <c r="C839" s="8">
        <f>IFERROR(__xludf.DUMMYFUNCTION("INDEX(SPLIT(B839,""::""), 1, 1)"),12.0)</f>
        <v>12</v>
      </c>
      <c r="D839" s="8">
        <f>IFERROR(__xludf.DUMMYFUNCTION("INDEX(SPLIT(B839,""::""), 1, 2)"),41.0)</f>
        <v>41</v>
      </c>
      <c r="E839" s="9" t="str">
        <f>IFERROR(__xludf.DUMMYFUNCTION("INDEX(SPLIT(SUBSTITUTE(A839, ""-"", ""::""),"",""), 1, 2)"),"13::41")</f>
        <v>13::41</v>
      </c>
      <c r="F839" s="8">
        <f>IFERROR(__xludf.DUMMYFUNCTION("INDEX(SPLIT(E839,""::""), 1, 1)"),13.0)</f>
        <v>13</v>
      </c>
      <c r="G839" s="8">
        <f>IFERROR(__xludf.DUMMYFUNCTION("INDEX(SPLIT(E839,""::""), 1, 2)"),41.0)</f>
        <v>41</v>
      </c>
      <c r="H839" s="8" t="b">
        <f t="shared" si="1"/>
        <v>1</v>
      </c>
      <c r="I839" s="8" t="b">
        <f t="shared" si="2"/>
        <v>0</v>
      </c>
      <c r="J839" s="8" t="b">
        <f t="shared" si="3"/>
        <v>1</v>
      </c>
      <c r="L839" s="8" t="b">
        <f t="shared" si="4"/>
        <v>1</v>
      </c>
    </row>
    <row r="840">
      <c r="A840" s="6" t="s">
        <v>850</v>
      </c>
      <c r="B840" s="7" t="str">
        <f>IFERROR(__xludf.DUMMYFUNCTION("INDEX(SPLIT(SUBSTITUTE(A840, ""-"", ""::""),"",""), 1, 1)"),"12::54")</f>
        <v>12::54</v>
      </c>
      <c r="C840" s="8">
        <f>IFERROR(__xludf.DUMMYFUNCTION("INDEX(SPLIT(B840,""::""), 1, 1)"),12.0)</f>
        <v>12</v>
      </c>
      <c r="D840" s="8">
        <f>IFERROR(__xludf.DUMMYFUNCTION("INDEX(SPLIT(B840,""::""), 1, 2)"),54.0)</f>
        <v>54</v>
      </c>
      <c r="E840" s="9" t="str">
        <f>IFERROR(__xludf.DUMMYFUNCTION("INDEX(SPLIT(SUBSTITUTE(A840, ""-"", ""::""),"",""), 1, 2)"),"11::53")</f>
        <v>11::53</v>
      </c>
      <c r="F840" s="8">
        <f>IFERROR(__xludf.DUMMYFUNCTION("INDEX(SPLIT(E840,""::""), 1, 1)"),11.0)</f>
        <v>11</v>
      </c>
      <c r="G840" s="8">
        <f>IFERROR(__xludf.DUMMYFUNCTION("INDEX(SPLIT(E840,""::""), 1, 2)"),53.0)</f>
        <v>53</v>
      </c>
      <c r="H840" s="8" t="b">
        <f t="shared" si="1"/>
        <v>0</v>
      </c>
      <c r="I840" s="8" t="b">
        <f t="shared" si="2"/>
        <v>0</v>
      </c>
      <c r="J840" s="8" t="b">
        <f t="shared" si="3"/>
        <v>0</v>
      </c>
      <c r="L840" s="8" t="b">
        <f t="shared" si="4"/>
        <v>1</v>
      </c>
    </row>
    <row r="841">
      <c r="A841" s="6" t="s">
        <v>851</v>
      </c>
      <c r="B841" s="7" t="str">
        <f>IFERROR(__xludf.DUMMYFUNCTION("INDEX(SPLIT(SUBSTITUTE(A841, ""-"", ""::""),"",""), 1, 1)"),"72::73")</f>
        <v>72::73</v>
      </c>
      <c r="C841" s="8">
        <f>IFERROR(__xludf.DUMMYFUNCTION("INDEX(SPLIT(B841,""::""), 1, 1)"),72.0)</f>
        <v>72</v>
      </c>
      <c r="D841" s="8">
        <f>IFERROR(__xludf.DUMMYFUNCTION("INDEX(SPLIT(B841,""::""), 1, 2)"),73.0)</f>
        <v>73</v>
      </c>
      <c r="E841" s="9" t="str">
        <f>IFERROR(__xludf.DUMMYFUNCTION("INDEX(SPLIT(SUBSTITUTE(A841, ""-"", ""::""),"",""), 1, 2)"),"73::78")</f>
        <v>73::78</v>
      </c>
      <c r="F841" s="8">
        <f>IFERROR(__xludf.DUMMYFUNCTION("INDEX(SPLIT(E841,""::""), 1, 1)"),73.0)</f>
        <v>73</v>
      </c>
      <c r="G841" s="8">
        <f>IFERROR(__xludf.DUMMYFUNCTION("INDEX(SPLIT(E841,""::""), 1, 2)"),78.0)</f>
        <v>78</v>
      </c>
      <c r="H841" s="8" t="b">
        <f t="shared" si="1"/>
        <v>0</v>
      </c>
      <c r="I841" s="8" t="b">
        <f t="shared" si="2"/>
        <v>0</v>
      </c>
      <c r="J841" s="8" t="b">
        <f t="shared" si="3"/>
        <v>0</v>
      </c>
      <c r="L841" s="8" t="b">
        <f t="shared" si="4"/>
        <v>1</v>
      </c>
    </row>
    <row r="842">
      <c r="A842" s="6" t="s">
        <v>852</v>
      </c>
      <c r="B842" s="7" t="str">
        <f>IFERROR(__xludf.DUMMYFUNCTION("INDEX(SPLIT(SUBSTITUTE(A842, ""-"", ""::""),"",""), 1, 1)"),"4::81")</f>
        <v>4::81</v>
      </c>
      <c r="C842" s="8">
        <f>IFERROR(__xludf.DUMMYFUNCTION("INDEX(SPLIT(B842,""::""), 1, 1)"),4.0)</f>
        <v>4</v>
      </c>
      <c r="D842" s="8">
        <f>IFERROR(__xludf.DUMMYFUNCTION("INDEX(SPLIT(B842,""::""), 1, 2)"),81.0)</f>
        <v>81</v>
      </c>
      <c r="E842" s="9" t="str">
        <f>IFERROR(__xludf.DUMMYFUNCTION("INDEX(SPLIT(SUBSTITUTE(A842, ""-"", ""::""),"",""), 1, 2)"),"18::33")</f>
        <v>18::33</v>
      </c>
      <c r="F842" s="8">
        <f>IFERROR(__xludf.DUMMYFUNCTION("INDEX(SPLIT(E842,""::""), 1, 1)"),18.0)</f>
        <v>18</v>
      </c>
      <c r="G842" s="8">
        <f>IFERROR(__xludf.DUMMYFUNCTION("INDEX(SPLIT(E842,""::""), 1, 2)"),33.0)</f>
        <v>33</v>
      </c>
      <c r="H842" s="8" t="b">
        <f t="shared" si="1"/>
        <v>1</v>
      </c>
      <c r="I842" s="8" t="b">
        <f t="shared" si="2"/>
        <v>0</v>
      </c>
      <c r="J842" s="8" t="b">
        <f t="shared" si="3"/>
        <v>1</v>
      </c>
      <c r="L842" s="8" t="b">
        <f t="shared" si="4"/>
        <v>1</v>
      </c>
    </row>
    <row r="843">
      <c r="A843" s="6" t="s">
        <v>853</v>
      </c>
      <c r="B843" s="7" t="str">
        <f>IFERROR(__xludf.DUMMYFUNCTION("INDEX(SPLIT(SUBSTITUTE(A843, ""-"", ""::""),"",""), 1, 1)"),"23::52")</f>
        <v>23::52</v>
      </c>
      <c r="C843" s="8">
        <f>IFERROR(__xludf.DUMMYFUNCTION("INDEX(SPLIT(B843,""::""), 1, 1)"),23.0)</f>
        <v>23</v>
      </c>
      <c r="D843" s="8">
        <f>IFERROR(__xludf.DUMMYFUNCTION("INDEX(SPLIT(B843,""::""), 1, 2)"),52.0)</f>
        <v>52</v>
      </c>
      <c r="E843" s="9" t="str">
        <f>IFERROR(__xludf.DUMMYFUNCTION("INDEX(SPLIT(SUBSTITUTE(A843, ""-"", ""::""),"",""), 1, 2)"),"10::94")</f>
        <v>10::94</v>
      </c>
      <c r="F843" s="8">
        <f>IFERROR(__xludf.DUMMYFUNCTION("INDEX(SPLIT(E843,""::""), 1, 1)"),10.0)</f>
        <v>10</v>
      </c>
      <c r="G843" s="8">
        <f>IFERROR(__xludf.DUMMYFUNCTION("INDEX(SPLIT(E843,""::""), 1, 2)"),94.0)</f>
        <v>94</v>
      </c>
      <c r="H843" s="8" t="b">
        <f t="shared" si="1"/>
        <v>0</v>
      </c>
      <c r="I843" s="8" t="b">
        <f t="shared" si="2"/>
        <v>1</v>
      </c>
      <c r="J843" s="8" t="b">
        <f t="shared" si="3"/>
        <v>1</v>
      </c>
      <c r="L843" s="8" t="b">
        <f t="shared" si="4"/>
        <v>1</v>
      </c>
    </row>
    <row r="844">
      <c r="A844" s="6" t="s">
        <v>854</v>
      </c>
      <c r="B844" s="7" t="str">
        <f>IFERROR(__xludf.DUMMYFUNCTION("INDEX(SPLIT(SUBSTITUTE(A844, ""-"", ""::""),"",""), 1, 1)"),"23::91")</f>
        <v>23::91</v>
      </c>
      <c r="C844" s="8">
        <f>IFERROR(__xludf.DUMMYFUNCTION("INDEX(SPLIT(B844,""::""), 1, 1)"),23.0)</f>
        <v>23</v>
      </c>
      <c r="D844" s="8">
        <f>IFERROR(__xludf.DUMMYFUNCTION("INDEX(SPLIT(B844,""::""), 1, 2)"),91.0)</f>
        <v>91</v>
      </c>
      <c r="E844" s="9" t="str">
        <f>IFERROR(__xludf.DUMMYFUNCTION("INDEX(SPLIT(SUBSTITUTE(A844, ""-"", ""::""),"",""), 1, 2)"),"5::57")</f>
        <v>5::57</v>
      </c>
      <c r="F844" s="8">
        <f>IFERROR(__xludf.DUMMYFUNCTION("INDEX(SPLIT(E844,""::""), 1, 1)"),5.0)</f>
        <v>5</v>
      </c>
      <c r="G844" s="8">
        <f>IFERROR(__xludf.DUMMYFUNCTION("INDEX(SPLIT(E844,""::""), 1, 2)"),57.0)</f>
        <v>57</v>
      </c>
      <c r="H844" s="8" t="b">
        <f t="shared" si="1"/>
        <v>0</v>
      </c>
      <c r="I844" s="8" t="b">
        <f t="shared" si="2"/>
        <v>0</v>
      </c>
      <c r="J844" s="8" t="b">
        <f t="shared" si="3"/>
        <v>0</v>
      </c>
      <c r="L844" s="8" t="b">
        <f t="shared" si="4"/>
        <v>1</v>
      </c>
    </row>
    <row r="845">
      <c r="A845" s="6" t="s">
        <v>855</v>
      </c>
      <c r="B845" s="7" t="str">
        <f>IFERROR(__xludf.DUMMYFUNCTION("INDEX(SPLIT(SUBSTITUTE(A845, ""-"", ""::""),"",""), 1, 1)"),"45::45")</f>
        <v>45::45</v>
      </c>
      <c r="C845" s="8">
        <f>IFERROR(__xludf.DUMMYFUNCTION("INDEX(SPLIT(B845,""::""), 1, 1)"),45.0)</f>
        <v>45</v>
      </c>
      <c r="D845" s="8">
        <f>IFERROR(__xludf.DUMMYFUNCTION("INDEX(SPLIT(B845,""::""), 1, 2)"),45.0)</f>
        <v>45</v>
      </c>
      <c r="E845" s="9" t="str">
        <f>IFERROR(__xludf.DUMMYFUNCTION("INDEX(SPLIT(SUBSTITUTE(A845, ""-"", ""::""),"",""), 1, 2)"),"43::45")</f>
        <v>43::45</v>
      </c>
      <c r="F845" s="8">
        <f>IFERROR(__xludf.DUMMYFUNCTION("INDEX(SPLIT(E845,""::""), 1, 1)"),43.0)</f>
        <v>43</v>
      </c>
      <c r="G845" s="8">
        <f>IFERROR(__xludf.DUMMYFUNCTION("INDEX(SPLIT(E845,""::""), 1, 2)"),45.0)</f>
        <v>45</v>
      </c>
      <c r="H845" s="8" t="b">
        <f t="shared" si="1"/>
        <v>0</v>
      </c>
      <c r="I845" s="8" t="b">
        <f t="shared" si="2"/>
        <v>1</v>
      </c>
      <c r="J845" s="8" t="b">
        <f t="shared" si="3"/>
        <v>1</v>
      </c>
      <c r="L845" s="8" t="b">
        <f t="shared" si="4"/>
        <v>1</v>
      </c>
    </row>
    <row r="846">
      <c r="A846" s="6" t="s">
        <v>856</v>
      </c>
      <c r="B846" s="7" t="str">
        <f>IFERROR(__xludf.DUMMYFUNCTION("INDEX(SPLIT(SUBSTITUTE(A846, ""-"", ""::""),"",""), 1, 1)"),"48::83")</f>
        <v>48::83</v>
      </c>
      <c r="C846" s="8">
        <f>IFERROR(__xludf.DUMMYFUNCTION("INDEX(SPLIT(B846,""::""), 1, 1)"),48.0)</f>
        <v>48</v>
      </c>
      <c r="D846" s="8">
        <f>IFERROR(__xludf.DUMMYFUNCTION("INDEX(SPLIT(B846,""::""), 1, 2)"),83.0)</f>
        <v>83</v>
      </c>
      <c r="E846" s="9" t="str">
        <f>IFERROR(__xludf.DUMMYFUNCTION("INDEX(SPLIT(SUBSTITUTE(A846, ""-"", ""::""),"",""), 1, 2)"),"47::47")</f>
        <v>47::47</v>
      </c>
      <c r="F846" s="8">
        <f>IFERROR(__xludf.DUMMYFUNCTION("INDEX(SPLIT(E846,""::""), 1, 1)"),47.0)</f>
        <v>47</v>
      </c>
      <c r="G846" s="8">
        <f>IFERROR(__xludf.DUMMYFUNCTION("INDEX(SPLIT(E846,""::""), 1, 2)"),47.0)</f>
        <v>47</v>
      </c>
      <c r="H846" s="8" t="b">
        <f t="shared" si="1"/>
        <v>0</v>
      </c>
      <c r="I846" s="8" t="b">
        <f t="shared" si="2"/>
        <v>0</v>
      </c>
      <c r="J846" s="8" t="b">
        <f t="shared" si="3"/>
        <v>0</v>
      </c>
      <c r="L846" s="8" t="b">
        <f t="shared" si="4"/>
        <v>0</v>
      </c>
    </row>
    <row r="847">
      <c r="A847" s="6" t="s">
        <v>857</v>
      </c>
      <c r="B847" s="7" t="str">
        <f>IFERROR(__xludf.DUMMYFUNCTION("INDEX(SPLIT(SUBSTITUTE(A847, ""-"", ""::""),"",""), 1, 1)"),"12::96")</f>
        <v>12::96</v>
      </c>
      <c r="C847" s="8">
        <f>IFERROR(__xludf.DUMMYFUNCTION("INDEX(SPLIT(B847,""::""), 1, 1)"),12.0)</f>
        <v>12</v>
      </c>
      <c r="D847" s="8">
        <f>IFERROR(__xludf.DUMMYFUNCTION("INDEX(SPLIT(B847,""::""), 1, 2)"),96.0)</f>
        <v>96</v>
      </c>
      <c r="E847" s="9" t="str">
        <f>IFERROR(__xludf.DUMMYFUNCTION("INDEX(SPLIT(SUBSTITUTE(A847, ""-"", ""::""),"",""), 1, 2)"),"11::11")</f>
        <v>11::11</v>
      </c>
      <c r="F847" s="8">
        <f>IFERROR(__xludf.DUMMYFUNCTION("INDEX(SPLIT(E847,""::""), 1, 1)"),11.0)</f>
        <v>11</v>
      </c>
      <c r="G847" s="8">
        <f>IFERROR(__xludf.DUMMYFUNCTION("INDEX(SPLIT(E847,""::""), 1, 2)"),11.0)</f>
        <v>11</v>
      </c>
      <c r="H847" s="8" t="b">
        <f t="shared" si="1"/>
        <v>0</v>
      </c>
      <c r="I847" s="8" t="b">
        <f t="shared" si="2"/>
        <v>0</v>
      </c>
      <c r="J847" s="8" t="b">
        <f t="shared" si="3"/>
        <v>0</v>
      </c>
      <c r="L847" s="8" t="b">
        <f t="shared" si="4"/>
        <v>0</v>
      </c>
    </row>
    <row r="848">
      <c r="A848" s="6" t="s">
        <v>858</v>
      </c>
      <c r="B848" s="7" t="str">
        <f>IFERROR(__xludf.DUMMYFUNCTION("INDEX(SPLIT(SUBSTITUTE(A848, ""-"", ""::""),"",""), 1, 1)"),"68::81")</f>
        <v>68::81</v>
      </c>
      <c r="C848" s="8">
        <f>IFERROR(__xludf.DUMMYFUNCTION("INDEX(SPLIT(B848,""::""), 1, 1)"),68.0)</f>
        <v>68</v>
      </c>
      <c r="D848" s="8">
        <f>IFERROR(__xludf.DUMMYFUNCTION("INDEX(SPLIT(B848,""::""), 1, 2)"),81.0)</f>
        <v>81</v>
      </c>
      <c r="E848" s="9" t="str">
        <f>IFERROR(__xludf.DUMMYFUNCTION("INDEX(SPLIT(SUBSTITUTE(A848, ""-"", ""::""),"",""), 1, 2)"),"72::93")</f>
        <v>72::93</v>
      </c>
      <c r="F848" s="8">
        <f>IFERROR(__xludf.DUMMYFUNCTION("INDEX(SPLIT(E848,""::""), 1, 1)"),72.0)</f>
        <v>72</v>
      </c>
      <c r="G848" s="8">
        <f>IFERROR(__xludf.DUMMYFUNCTION("INDEX(SPLIT(E848,""::""), 1, 2)"),93.0)</f>
        <v>93</v>
      </c>
      <c r="H848" s="8" t="b">
        <f t="shared" si="1"/>
        <v>0</v>
      </c>
      <c r="I848" s="8" t="b">
        <f t="shared" si="2"/>
        <v>0</v>
      </c>
      <c r="J848" s="8" t="b">
        <f t="shared" si="3"/>
        <v>0</v>
      </c>
      <c r="L848" s="8" t="b">
        <f t="shared" si="4"/>
        <v>1</v>
      </c>
    </row>
    <row r="849">
      <c r="A849" s="6" t="s">
        <v>859</v>
      </c>
      <c r="B849" s="7" t="str">
        <f>IFERROR(__xludf.DUMMYFUNCTION("INDEX(SPLIT(SUBSTITUTE(A849, ""-"", ""::""),"",""), 1, 1)"),"14::92")</f>
        <v>14::92</v>
      </c>
      <c r="C849" s="8">
        <f>IFERROR(__xludf.DUMMYFUNCTION("INDEX(SPLIT(B849,""::""), 1, 1)"),14.0)</f>
        <v>14</v>
      </c>
      <c r="D849" s="8">
        <f>IFERROR(__xludf.DUMMYFUNCTION("INDEX(SPLIT(B849,""::""), 1, 2)"),92.0)</f>
        <v>92</v>
      </c>
      <c r="E849" s="9" t="str">
        <f>IFERROR(__xludf.DUMMYFUNCTION("INDEX(SPLIT(SUBSTITUTE(A849, ""-"", ""::""),"",""), 1, 2)"),"8::14")</f>
        <v>8::14</v>
      </c>
      <c r="F849" s="8">
        <f>IFERROR(__xludf.DUMMYFUNCTION("INDEX(SPLIT(E849,""::""), 1, 1)"),8.0)</f>
        <v>8</v>
      </c>
      <c r="G849" s="8">
        <f>IFERROR(__xludf.DUMMYFUNCTION("INDEX(SPLIT(E849,""::""), 1, 2)"),14.0)</f>
        <v>14</v>
      </c>
      <c r="H849" s="8" t="b">
        <f t="shared" si="1"/>
        <v>0</v>
      </c>
      <c r="I849" s="8" t="b">
        <f t="shared" si="2"/>
        <v>0</v>
      </c>
      <c r="J849" s="8" t="b">
        <f t="shared" si="3"/>
        <v>0</v>
      </c>
      <c r="L849" s="8" t="b">
        <f t="shared" si="4"/>
        <v>1</v>
      </c>
    </row>
    <row r="850">
      <c r="A850" s="6" t="s">
        <v>860</v>
      </c>
      <c r="B850" s="7" t="str">
        <f>IFERROR(__xludf.DUMMYFUNCTION("INDEX(SPLIT(SUBSTITUTE(A850, ""-"", ""::""),"",""), 1, 1)"),"84::99")</f>
        <v>84::99</v>
      </c>
      <c r="C850" s="8">
        <f>IFERROR(__xludf.DUMMYFUNCTION("INDEX(SPLIT(B850,""::""), 1, 1)"),84.0)</f>
        <v>84</v>
      </c>
      <c r="D850" s="8">
        <f>IFERROR(__xludf.DUMMYFUNCTION("INDEX(SPLIT(B850,""::""), 1, 2)"),99.0)</f>
        <v>99</v>
      </c>
      <c r="E850" s="9" t="str">
        <f>IFERROR(__xludf.DUMMYFUNCTION("INDEX(SPLIT(SUBSTITUTE(A850, ""-"", ""::""),"",""), 1, 2)"),"28::97")</f>
        <v>28::97</v>
      </c>
      <c r="F850" s="8">
        <f>IFERROR(__xludf.DUMMYFUNCTION("INDEX(SPLIT(E850,""::""), 1, 1)"),28.0)</f>
        <v>28</v>
      </c>
      <c r="G850" s="8">
        <f>IFERROR(__xludf.DUMMYFUNCTION("INDEX(SPLIT(E850,""::""), 1, 2)"),97.0)</f>
        <v>97</v>
      </c>
      <c r="H850" s="8" t="b">
        <f t="shared" si="1"/>
        <v>0</v>
      </c>
      <c r="I850" s="8" t="b">
        <f t="shared" si="2"/>
        <v>0</v>
      </c>
      <c r="J850" s="8" t="b">
        <f t="shared" si="3"/>
        <v>0</v>
      </c>
      <c r="L850" s="8" t="b">
        <f t="shared" si="4"/>
        <v>1</v>
      </c>
    </row>
    <row r="851">
      <c r="A851" s="6" t="s">
        <v>861</v>
      </c>
      <c r="B851" s="7" t="str">
        <f>IFERROR(__xludf.DUMMYFUNCTION("INDEX(SPLIT(SUBSTITUTE(A851, ""-"", ""::""),"",""), 1, 1)"),"21::81")</f>
        <v>21::81</v>
      </c>
      <c r="C851" s="8">
        <f>IFERROR(__xludf.DUMMYFUNCTION("INDEX(SPLIT(B851,""::""), 1, 1)"),21.0)</f>
        <v>21</v>
      </c>
      <c r="D851" s="8">
        <f>IFERROR(__xludf.DUMMYFUNCTION("INDEX(SPLIT(B851,""::""), 1, 2)"),81.0)</f>
        <v>81</v>
      </c>
      <c r="E851" s="9" t="str">
        <f>IFERROR(__xludf.DUMMYFUNCTION("INDEX(SPLIT(SUBSTITUTE(A851, ""-"", ""::""),"",""), 1, 2)"),"22::82")</f>
        <v>22::82</v>
      </c>
      <c r="F851" s="8">
        <f>IFERROR(__xludf.DUMMYFUNCTION("INDEX(SPLIT(E851,""::""), 1, 1)"),22.0)</f>
        <v>22</v>
      </c>
      <c r="G851" s="8">
        <f>IFERROR(__xludf.DUMMYFUNCTION("INDEX(SPLIT(E851,""::""), 1, 2)"),82.0)</f>
        <v>82</v>
      </c>
      <c r="H851" s="8" t="b">
        <f t="shared" si="1"/>
        <v>0</v>
      </c>
      <c r="I851" s="8" t="b">
        <f t="shared" si="2"/>
        <v>0</v>
      </c>
      <c r="J851" s="8" t="b">
        <f t="shared" si="3"/>
        <v>0</v>
      </c>
      <c r="L851" s="8" t="b">
        <f t="shared" si="4"/>
        <v>1</v>
      </c>
    </row>
    <row r="852">
      <c r="A852" s="6" t="s">
        <v>862</v>
      </c>
      <c r="B852" s="7" t="str">
        <f>IFERROR(__xludf.DUMMYFUNCTION("INDEX(SPLIT(SUBSTITUTE(A852, ""-"", ""::""),"",""), 1, 1)"),"12::37")</f>
        <v>12::37</v>
      </c>
      <c r="C852" s="8">
        <f>IFERROR(__xludf.DUMMYFUNCTION("INDEX(SPLIT(B852,""::""), 1, 1)"),12.0)</f>
        <v>12</v>
      </c>
      <c r="D852" s="8">
        <f>IFERROR(__xludf.DUMMYFUNCTION("INDEX(SPLIT(B852,""::""), 1, 2)"),37.0)</f>
        <v>37</v>
      </c>
      <c r="E852" s="9" t="str">
        <f>IFERROR(__xludf.DUMMYFUNCTION("INDEX(SPLIT(SUBSTITUTE(A852, ""-"", ""::""),"",""), 1, 2)"),"11::32")</f>
        <v>11::32</v>
      </c>
      <c r="F852" s="8">
        <f>IFERROR(__xludf.DUMMYFUNCTION("INDEX(SPLIT(E852,""::""), 1, 1)"),11.0)</f>
        <v>11</v>
      </c>
      <c r="G852" s="8">
        <f>IFERROR(__xludf.DUMMYFUNCTION("INDEX(SPLIT(E852,""::""), 1, 2)"),32.0)</f>
        <v>32</v>
      </c>
      <c r="H852" s="8" t="b">
        <f t="shared" si="1"/>
        <v>0</v>
      </c>
      <c r="I852" s="8" t="b">
        <f t="shared" si="2"/>
        <v>0</v>
      </c>
      <c r="J852" s="8" t="b">
        <f t="shared" si="3"/>
        <v>0</v>
      </c>
      <c r="L852" s="8" t="b">
        <f t="shared" si="4"/>
        <v>1</v>
      </c>
    </row>
    <row r="853">
      <c r="A853" s="6" t="s">
        <v>863</v>
      </c>
      <c r="B853" s="7" t="str">
        <f>IFERROR(__xludf.DUMMYFUNCTION("INDEX(SPLIT(SUBSTITUTE(A853, ""-"", ""::""),"",""), 1, 1)"),"40::45")</f>
        <v>40::45</v>
      </c>
      <c r="C853" s="8">
        <f>IFERROR(__xludf.DUMMYFUNCTION("INDEX(SPLIT(B853,""::""), 1, 1)"),40.0)</f>
        <v>40</v>
      </c>
      <c r="D853" s="8">
        <f>IFERROR(__xludf.DUMMYFUNCTION("INDEX(SPLIT(B853,""::""), 1, 2)"),45.0)</f>
        <v>45</v>
      </c>
      <c r="E853" s="9" t="str">
        <f>IFERROR(__xludf.DUMMYFUNCTION("INDEX(SPLIT(SUBSTITUTE(A853, ""-"", ""::""),"",""), 1, 2)"),"39::39")</f>
        <v>39::39</v>
      </c>
      <c r="F853" s="8">
        <f>IFERROR(__xludf.DUMMYFUNCTION("INDEX(SPLIT(E853,""::""), 1, 1)"),39.0)</f>
        <v>39</v>
      </c>
      <c r="G853" s="8">
        <f>IFERROR(__xludf.DUMMYFUNCTION("INDEX(SPLIT(E853,""::""), 1, 2)"),39.0)</f>
        <v>39</v>
      </c>
      <c r="H853" s="8" t="b">
        <f t="shared" si="1"/>
        <v>0</v>
      </c>
      <c r="I853" s="8" t="b">
        <f t="shared" si="2"/>
        <v>0</v>
      </c>
      <c r="J853" s="8" t="b">
        <f t="shared" si="3"/>
        <v>0</v>
      </c>
      <c r="L853" s="8" t="b">
        <f t="shared" si="4"/>
        <v>0</v>
      </c>
    </row>
    <row r="854">
      <c r="A854" s="6" t="s">
        <v>864</v>
      </c>
      <c r="B854" s="7" t="str">
        <f>IFERROR(__xludf.DUMMYFUNCTION("INDEX(SPLIT(SUBSTITUTE(A854, ""-"", ""::""),"",""), 1, 1)"),"23::34")</f>
        <v>23::34</v>
      </c>
      <c r="C854" s="8">
        <f>IFERROR(__xludf.DUMMYFUNCTION("INDEX(SPLIT(B854,""::""), 1, 1)"),23.0)</f>
        <v>23</v>
      </c>
      <c r="D854" s="8">
        <f>IFERROR(__xludf.DUMMYFUNCTION("INDEX(SPLIT(B854,""::""), 1, 2)"),34.0)</f>
        <v>34</v>
      </c>
      <c r="E854" s="9" t="str">
        <f>IFERROR(__xludf.DUMMYFUNCTION("INDEX(SPLIT(SUBSTITUTE(A854, ""-"", ""::""),"",""), 1, 2)"),"25::27")</f>
        <v>25::27</v>
      </c>
      <c r="F854" s="8">
        <f>IFERROR(__xludf.DUMMYFUNCTION("INDEX(SPLIT(E854,""::""), 1, 1)"),25.0)</f>
        <v>25</v>
      </c>
      <c r="G854" s="8">
        <f>IFERROR(__xludf.DUMMYFUNCTION("INDEX(SPLIT(E854,""::""), 1, 2)"),27.0)</f>
        <v>27</v>
      </c>
      <c r="H854" s="8" t="b">
        <f t="shared" si="1"/>
        <v>1</v>
      </c>
      <c r="I854" s="8" t="b">
        <f t="shared" si="2"/>
        <v>0</v>
      </c>
      <c r="J854" s="8" t="b">
        <f t="shared" si="3"/>
        <v>1</v>
      </c>
      <c r="L854" s="8" t="b">
        <f t="shared" si="4"/>
        <v>1</v>
      </c>
    </row>
    <row r="855">
      <c r="A855" s="6" t="s">
        <v>865</v>
      </c>
      <c r="B855" s="7" t="str">
        <f>IFERROR(__xludf.DUMMYFUNCTION("INDEX(SPLIT(SUBSTITUTE(A855, ""-"", ""::""),"",""), 1, 1)"),"23::23")</f>
        <v>23::23</v>
      </c>
      <c r="C855" s="8">
        <f>IFERROR(__xludf.DUMMYFUNCTION("INDEX(SPLIT(B855,""::""), 1, 1)"),23.0)</f>
        <v>23</v>
      </c>
      <c r="D855" s="8">
        <f>IFERROR(__xludf.DUMMYFUNCTION("INDEX(SPLIT(B855,""::""), 1, 2)"),23.0)</f>
        <v>23</v>
      </c>
      <c r="E855" s="9" t="str">
        <f>IFERROR(__xludf.DUMMYFUNCTION("INDEX(SPLIT(SUBSTITUTE(A855, ""-"", ""::""),"",""), 1, 2)"),"24::65")</f>
        <v>24::65</v>
      </c>
      <c r="F855" s="8">
        <f>IFERROR(__xludf.DUMMYFUNCTION("INDEX(SPLIT(E855,""::""), 1, 1)"),24.0)</f>
        <v>24</v>
      </c>
      <c r="G855" s="8">
        <f>IFERROR(__xludf.DUMMYFUNCTION("INDEX(SPLIT(E855,""::""), 1, 2)"),65.0)</f>
        <v>65</v>
      </c>
      <c r="H855" s="8" t="b">
        <f t="shared" si="1"/>
        <v>0</v>
      </c>
      <c r="I855" s="8" t="b">
        <f t="shared" si="2"/>
        <v>0</v>
      </c>
      <c r="J855" s="8" t="b">
        <f t="shared" si="3"/>
        <v>0</v>
      </c>
      <c r="L855" s="8" t="b">
        <f t="shared" si="4"/>
        <v>0</v>
      </c>
    </row>
    <row r="856">
      <c r="A856" s="6" t="s">
        <v>866</v>
      </c>
      <c r="B856" s="7" t="str">
        <f>IFERROR(__xludf.DUMMYFUNCTION("INDEX(SPLIT(SUBSTITUTE(A856, ""-"", ""::""),"",""), 1, 1)"),"77::85")</f>
        <v>77::85</v>
      </c>
      <c r="C856" s="8">
        <f>IFERROR(__xludf.DUMMYFUNCTION("INDEX(SPLIT(B856,""::""), 1, 1)"),77.0)</f>
        <v>77</v>
      </c>
      <c r="D856" s="8">
        <f>IFERROR(__xludf.DUMMYFUNCTION("INDEX(SPLIT(B856,""::""), 1, 2)"),85.0)</f>
        <v>85</v>
      </c>
      <c r="E856" s="9" t="str">
        <f>IFERROR(__xludf.DUMMYFUNCTION("INDEX(SPLIT(SUBSTITUTE(A856, ""-"", ""::""),"",""), 1, 2)"),"85::98")</f>
        <v>85::98</v>
      </c>
      <c r="F856" s="8">
        <f>IFERROR(__xludf.DUMMYFUNCTION("INDEX(SPLIT(E856,""::""), 1, 1)"),85.0)</f>
        <v>85</v>
      </c>
      <c r="G856" s="8">
        <f>IFERROR(__xludf.DUMMYFUNCTION("INDEX(SPLIT(E856,""::""), 1, 2)"),98.0)</f>
        <v>98</v>
      </c>
      <c r="H856" s="8" t="b">
        <f t="shared" si="1"/>
        <v>0</v>
      </c>
      <c r="I856" s="8" t="b">
        <f t="shared" si="2"/>
        <v>0</v>
      </c>
      <c r="J856" s="8" t="b">
        <f t="shared" si="3"/>
        <v>0</v>
      </c>
      <c r="L856" s="8" t="b">
        <f t="shared" si="4"/>
        <v>1</v>
      </c>
    </row>
    <row r="857">
      <c r="A857" s="6" t="s">
        <v>867</v>
      </c>
      <c r="B857" s="7" t="str">
        <f>IFERROR(__xludf.DUMMYFUNCTION("INDEX(SPLIT(SUBSTITUTE(A857, ""-"", ""::""),"",""), 1, 1)"),"91::98")</f>
        <v>91::98</v>
      </c>
      <c r="C857" s="8">
        <f>IFERROR(__xludf.DUMMYFUNCTION("INDEX(SPLIT(B857,""::""), 1, 1)"),91.0)</f>
        <v>91</v>
      </c>
      <c r="D857" s="8">
        <f>IFERROR(__xludf.DUMMYFUNCTION("INDEX(SPLIT(B857,""::""), 1, 2)"),98.0)</f>
        <v>98</v>
      </c>
      <c r="E857" s="9" t="str">
        <f>IFERROR(__xludf.DUMMYFUNCTION("INDEX(SPLIT(SUBSTITUTE(A857, ""-"", ""::""),"",""), 1, 2)"),"91::96")</f>
        <v>91::96</v>
      </c>
      <c r="F857" s="8">
        <f>IFERROR(__xludf.DUMMYFUNCTION("INDEX(SPLIT(E857,""::""), 1, 1)"),91.0)</f>
        <v>91</v>
      </c>
      <c r="G857" s="8">
        <f>IFERROR(__xludf.DUMMYFUNCTION("INDEX(SPLIT(E857,""::""), 1, 2)"),96.0)</f>
        <v>96</v>
      </c>
      <c r="H857" s="8" t="b">
        <f t="shared" si="1"/>
        <v>1</v>
      </c>
      <c r="I857" s="8" t="b">
        <f t="shared" si="2"/>
        <v>0</v>
      </c>
      <c r="J857" s="8" t="b">
        <f t="shared" si="3"/>
        <v>1</v>
      </c>
      <c r="L857" s="8" t="b">
        <f t="shared" si="4"/>
        <v>1</v>
      </c>
    </row>
    <row r="858">
      <c r="A858" s="6" t="s">
        <v>868</v>
      </c>
      <c r="B858" s="7" t="str">
        <f>IFERROR(__xludf.DUMMYFUNCTION("INDEX(SPLIT(SUBSTITUTE(A858, ""-"", ""::""),"",""), 1, 1)"),"88::90")</f>
        <v>88::90</v>
      </c>
      <c r="C858" s="8">
        <f>IFERROR(__xludf.DUMMYFUNCTION("INDEX(SPLIT(B858,""::""), 1, 1)"),88.0)</f>
        <v>88</v>
      </c>
      <c r="D858" s="8">
        <f>IFERROR(__xludf.DUMMYFUNCTION("INDEX(SPLIT(B858,""::""), 1, 2)"),90.0)</f>
        <v>90</v>
      </c>
      <c r="E858" s="9" t="str">
        <f>IFERROR(__xludf.DUMMYFUNCTION("INDEX(SPLIT(SUBSTITUTE(A858, ""-"", ""::""),"",""), 1, 2)"),"11::89")</f>
        <v>11::89</v>
      </c>
      <c r="F858" s="8">
        <f>IFERROR(__xludf.DUMMYFUNCTION("INDEX(SPLIT(E858,""::""), 1, 1)"),11.0)</f>
        <v>11</v>
      </c>
      <c r="G858" s="8">
        <f>IFERROR(__xludf.DUMMYFUNCTION("INDEX(SPLIT(E858,""::""), 1, 2)"),89.0)</f>
        <v>89</v>
      </c>
      <c r="H858" s="8" t="b">
        <f t="shared" si="1"/>
        <v>0</v>
      </c>
      <c r="I858" s="8" t="b">
        <f t="shared" si="2"/>
        <v>0</v>
      </c>
      <c r="J858" s="8" t="b">
        <f t="shared" si="3"/>
        <v>0</v>
      </c>
      <c r="L858" s="8" t="b">
        <f t="shared" si="4"/>
        <v>1</v>
      </c>
    </row>
    <row r="859">
      <c r="A859" s="6" t="s">
        <v>869</v>
      </c>
      <c r="B859" s="7" t="str">
        <f>IFERROR(__xludf.DUMMYFUNCTION("INDEX(SPLIT(SUBSTITUTE(A859, ""-"", ""::""),"",""), 1, 1)"),"5::5")</f>
        <v>5::5</v>
      </c>
      <c r="C859" s="8">
        <f>IFERROR(__xludf.DUMMYFUNCTION("INDEX(SPLIT(B859,""::""), 1, 1)"),5.0)</f>
        <v>5</v>
      </c>
      <c r="D859" s="8">
        <f>IFERROR(__xludf.DUMMYFUNCTION("INDEX(SPLIT(B859,""::""), 1, 2)"),5.0)</f>
        <v>5</v>
      </c>
      <c r="E859" s="9" t="str">
        <f>IFERROR(__xludf.DUMMYFUNCTION("INDEX(SPLIT(SUBSTITUTE(A859, ""-"", ""::""),"",""), 1, 2)"),"6::98")</f>
        <v>6::98</v>
      </c>
      <c r="F859" s="8">
        <f>IFERROR(__xludf.DUMMYFUNCTION("INDEX(SPLIT(E859,""::""), 1, 1)"),6.0)</f>
        <v>6</v>
      </c>
      <c r="G859" s="8">
        <f>IFERROR(__xludf.DUMMYFUNCTION("INDEX(SPLIT(E859,""::""), 1, 2)"),98.0)</f>
        <v>98</v>
      </c>
      <c r="H859" s="8" t="b">
        <f t="shared" si="1"/>
        <v>0</v>
      </c>
      <c r="I859" s="8" t="b">
        <f t="shared" si="2"/>
        <v>0</v>
      </c>
      <c r="J859" s="8" t="b">
        <f t="shared" si="3"/>
        <v>0</v>
      </c>
      <c r="L859" s="8" t="b">
        <f t="shared" si="4"/>
        <v>0</v>
      </c>
    </row>
    <row r="860">
      <c r="A860" s="6" t="s">
        <v>870</v>
      </c>
      <c r="B860" s="7" t="str">
        <f>IFERROR(__xludf.DUMMYFUNCTION("INDEX(SPLIT(SUBSTITUTE(A860, ""-"", ""::""),"",""), 1, 1)"),"23::28")</f>
        <v>23::28</v>
      </c>
      <c r="C860" s="8">
        <f>IFERROR(__xludf.DUMMYFUNCTION("INDEX(SPLIT(B860,""::""), 1, 1)"),23.0)</f>
        <v>23</v>
      </c>
      <c r="D860" s="8">
        <f>IFERROR(__xludf.DUMMYFUNCTION("INDEX(SPLIT(B860,""::""), 1, 2)"),28.0)</f>
        <v>28</v>
      </c>
      <c r="E860" s="9" t="str">
        <f>IFERROR(__xludf.DUMMYFUNCTION("INDEX(SPLIT(SUBSTITUTE(A860, ""-"", ""::""),"",""), 1, 2)"),"4::13")</f>
        <v>4::13</v>
      </c>
      <c r="F860" s="8">
        <f>IFERROR(__xludf.DUMMYFUNCTION("INDEX(SPLIT(E860,""::""), 1, 1)"),4.0)</f>
        <v>4</v>
      </c>
      <c r="G860" s="8">
        <f>IFERROR(__xludf.DUMMYFUNCTION("INDEX(SPLIT(E860,""::""), 1, 2)"),13.0)</f>
        <v>13</v>
      </c>
      <c r="H860" s="8" t="b">
        <f t="shared" si="1"/>
        <v>0</v>
      </c>
      <c r="I860" s="8" t="b">
        <f t="shared" si="2"/>
        <v>0</v>
      </c>
      <c r="J860" s="8" t="b">
        <f t="shared" si="3"/>
        <v>0</v>
      </c>
      <c r="L860" s="8" t="b">
        <f t="shared" si="4"/>
        <v>0</v>
      </c>
    </row>
    <row r="861">
      <c r="A861" s="6" t="s">
        <v>871</v>
      </c>
      <c r="B861" s="7" t="str">
        <f>IFERROR(__xludf.DUMMYFUNCTION("INDEX(SPLIT(SUBSTITUTE(A861, ""-"", ""::""),"",""), 1, 1)"),"20::58")</f>
        <v>20::58</v>
      </c>
      <c r="C861" s="8">
        <f>IFERROR(__xludf.DUMMYFUNCTION("INDEX(SPLIT(B861,""::""), 1, 1)"),20.0)</f>
        <v>20</v>
      </c>
      <c r="D861" s="8">
        <f>IFERROR(__xludf.DUMMYFUNCTION("INDEX(SPLIT(B861,""::""), 1, 2)"),58.0)</f>
        <v>58</v>
      </c>
      <c r="E861" s="9" t="str">
        <f>IFERROR(__xludf.DUMMYFUNCTION("INDEX(SPLIT(SUBSTITUTE(A861, ""-"", ""::""),"",""), 1, 2)"),"19::58")</f>
        <v>19::58</v>
      </c>
      <c r="F861" s="8">
        <f>IFERROR(__xludf.DUMMYFUNCTION("INDEX(SPLIT(E861,""::""), 1, 1)"),19.0)</f>
        <v>19</v>
      </c>
      <c r="G861" s="8">
        <f>IFERROR(__xludf.DUMMYFUNCTION("INDEX(SPLIT(E861,""::""), 1, 2)"),58.0)</f>
        <v>58</v>
      </c>
      <c r="H861" s="8" t="b">
        <f t="shared" si="1"/>
        <v>0</v>
      </c>
      <c r="I861" s="8" t="b">
        <f t="shared" si="2"/>
        <v>1</v>
      </c>
      <c r="J861" s="8" t="b">
        <f t="shared" si="3"/>
        <v>1</v>
      </c>
      <c r="L861" s="8" t="b">
        <f t="shared" si="4"/>
        <v>1</v>
      </c>
    </row>
    <row r="862">
      <c r="A862" s="6" t="s">
        <v>872</v>
      </c>
      <c r="B862" s="7" t="str">
        <f>IFERROR(__xludf.DUMMYFUNCTION("INDEX(SPLIT(SUBSTITUTE(A862, ""-"", ""::""),"",""), 1, 1)"),"3::96")</f>
        <v>3::96</v>
      </c>
      <c r="C862" s="8">
        <f>IFERROR(__xludf.DUMMYFUNCTION("INDEX(SPLIT(B862,""::""), 1, 1)"),3.0)</f>
        <v>3</v>
      </c>
      <c r="D862" s="8">
        <f>IFERROR(__xludf.DUMMYFUNCTION("INDEX(SPLIT(B862,""::""), 1, 2)"),96.0)</f>
        <v>96</v>
      </c>
      <c r="E862" s="9" t="str">
        <f>IFERROR(__xludf.DUMMYFUNCTION("INDEX(SPLIT(SUBSTITUTE(A862, ""-"", ""::""),"",""), 1, 2)"),"4::94")</f>
        <v>4::94</v>
      </c>
      <c r="F862" s="8">
        <f>IFERROR(__xludf.DUMMYFUNCTION("INDEX(SPLIT(E862,""::""), 1, 1)"),4.0)</f>
        <v>4</v>
      </c>
      <c r="G862" s="8">
        <f>IFERROR(__xludf.DUMMYFUNCTION("INDEX(SPLIT(E862,""::""), 1, 2)"),94.0)</f>
        <v>94</v>
      </c>
      <c r="H862" s="8" t="b">
        <f t="shared" si="1"/>
        <v>1</v>
      </c>
      <c r="I862" s="8" t="b">
        <f t="shared" si="2"/>
        <v>0</v>
      </c>
      <c r="J862" s="8" t="b">
        <f t="shared" si="3"/>
        <v>1</v>
      </c>
      <c r="L862" s="8" t="b">
        <f t="shared" si="4"/>
        <v>1</v>
      </c>
    </row>
    <row r="863">
      <c r="A863" s="6" t="s">
        <v>873</v>
      </c>
      <c r="B863" s="7" t="str">
        <f>IFERROR(__xludf.DUMMYFUNCTION("INDEX(SPLIT(SUBSTITUTE(A863, ""-"", ""::""),"",""), 1, 1)"),"16::22")</f>
        <v>16::22</v>
      </c>
      <c r="C863" s="8">
        <f>IFERROR(__xludf.DUMMYFUNCTION("INDEX(SPLIT(B863,""::""), 1, 1)"),16.0)</f>
        <v>16</v>
      </c>
      <c r="D863" s="8">
        <f>IFERROR(__xludf.DUMMYFUNCTION("INDEX(SPLIT(B863,""::""), 1, 2)"),22.0)</f>
        <v>22</v>
      </c>
      <c r="E863" s="9" t="str">
        <f>IFERROR(__xludf.DUMMYFUNCTION("INDEX(SPLIT(SUBSTITUTE(A863, ""-"", ""::""),"",""), 1, 2)"),"8::19")</f>
        <v>8::19</v>
      </c>
      <c r="F863" s="8">
        <f>IFERROR(__xludf.DUMMYFUNCTION("INDEX(SPLIT(E863,""::""), 1, 1)"),8.0)</f>
        <v>8</v>
      </c>
      <c r="G863" s="8">
        <f>IFERROR(__xludf.DUMMYFUNCTION("INDEX(SPLIT(E863,""::""), 1, 2)"),19.0)</f>
        <v>19</v>
      </c>
      <c r="H863" s="8" t="b">
        <f t="shared" si="1"/>
        <v>0</v>
      </c>
      <c r="I863" s="8" t="b">
        <f t="shared" si="2"/>
        <v>0</v>
      </c>
      <c r="J863" s="8" t="b">
        <f t="shared" si="3"/>
        <v>0</v>
      </c>
      <c r="L863" s="8" t="b">
        <f t="shared" si="4"/>
        <v>1</v>
      </c>
    </row>
    <row r="864">
      <c r="A864" s="6" t="s">
        <v>874</v>
      </c>
      <c r="B864" s="7" t="str">
        <f>IFERROR(__xludf.DUMMYFUNCTION("INDEX(SPLIT(SUBSTITUTE(A864, ""-"", ""::""),"",""), 1, 1)"),"78::79")</f>
        <v>78::79</v>
      </c>
      <c r="C864" s="8">
        <f>IFERROR(__xludf.DUMMYFUNCTION("INDEX(SPLIT(B864,""::""), 1, 1)"),78.0)</f>
        <v>78</v>
      </c>
      <c r="D864" s="8">
        <f>IFERROR(__xludf.DUMMYFUNCTION("INDEX(SPLIT(B864,""::""), 1, 2)"),79.0)</f>
        <v>79</v>
      </c>
      <c r="E864" s="9" t="str">
        <f>IFERROR(__xludf.DUMMYFUNCTION("INDEX(SPLIT(SUBSTITUTE(A864, ""-"", ""::""),"",""), 1, 2)"),"78::84")</f>
        <v>78::84</v>
      </c>
      <c r="F864" s="8">
        <f>IFERROR(__xludf.DUMMYFUNCTION("INDEX(SPLIT(E864,""::""), 1, 1)"),78.0)</f>
        <v>78</v>
      </c>
      <c r="G864" s="8">
        <f>IFERROR(__xludf.DUMMYFUNCTION("INDEX(SPLIT(E864,""::""), 1, 2)"),84.0)</f>
        <v>84</v>
      </c>
      <c r="H864" s="8" t="b">
        <f t="shared" si="1"/>
        <v>0</v>
      </c>
      <c r="I864" s="8" t="b">
        <f t="shared" si="2"/>
        <v>1</v>
      </c>
      <c r="J864" s="8" t="b">
        <f t="shared" si="3"/>
        <v>1</v>
      </c>
      <c r="L864" s="8" t="b">
        <f t="shared" si="4"/>
        <v>1</v>
      </c>
    </row>
    <row r="865">
      <c r="A865" s="6" t="s">
        <v>875</v>
      </c>
      <c r="B865" s="7" t="str">
        <f>IFERROR(__xludf.DUMMYFUNCTION("INDEX(SPLIT(SUBSTITUTE(A865, ""-"", ""::""),"",""), 1, 1)"),"67::80")</f>
        <v>67::80</v>
      </c>
      <c r="C865" s="8">
        <f>IFERROR(__xludf.DUMMYFUNCTION("INDEX(SPLIT(B865,""::""), 1, 1)"),67.0)</f>
        <v>67</v>
      </c>
      <c r="D865" s="8">
        <f>IFERROR(__xludf.DUMMYFUNCTION("INDEX(SPLIT(B865,""::""), 1, 2)"),80.0)</f>
        <v>80</v>
      </c>
      <c r="E865" s="9" t="str">
        <f>IFERROR(__xludf.DUMMYFUNCTION("INDEX(SPLIT(SUBSTITUTE(A865, ""-"", ""::""),"",""), 1, 2)"),"62::68")</f>
        <v>62::68</v>
      </c>
      <c r="F865" s="8">
        <f>IFERROR(__xludf.DUMMYFUNCTION("INDEX(SPLIT(E865,""::""), 1, 1)"),62.0)</f>
        <v>62</v>
      </c>
      <c r="G865" s="8">
        <f>IFERROR(__xludf.DUMMYFUNCTION("INDEX(SPLIT(E865,""::""), 1, 2)"),68.0)</f>
        <v>68</v>
      </c>
      <c r="H865" s="8" t="b">
        <f t="shared" si="1"/>
        <v>0</v>
      </c>
      <c r="I865" s="8" t="b">
        <f t="shared" si="2"/>
        <v>0</v>
      </c>
      <c r="J865" s="8" t="b">
        <f t="shared" si="3"/>
        <v>0</v>
      </c>
      <c r="L865" s="8" t="b">
        <f t="shared" si="4"/>
        <v>1</v>
      </c>
    </row>
    <row r="866">
      <c r="A866" s="6" t="s">
        <v>876</v>
      </c>
      <c r="B866" s="7" t="str">
        <f>IFERROR(__xludf.DUMMYFUNCTION("INDEX(SPLIT(SUBSTITUTE(A866, ""-"", ""::""),"",""), 1, 1)"),"80::94")</f>
        <v>80::94</v>
      </c>
      <c r="C866" s="8">
        <f>IFERROR(__xludf.DUMMYFUNCTION("INDEX(SPLIT(B866,""::""), 1, 1)"),80.0)</f>
        <v>80</v>
      </c>
      <c r="D866" s="8">
        <f>IFERROR(__xludf.DUMMYFUNCTION("INDEX(SPLIT(B866,""::""), 1, 2)"),94.0)</f>
        <v>94</v>
      </c>
      <c r="E866" s="9" t="str">
        <f>IFERROR(__xludf.DUMMYFUNCTION("INDEX(SPLIT(SUBSTITUTE(A866, ""-"", ""::""),"",""), 1, 2)"),"79::97")</f>
        <v>79::97</v>
      </c>
      <c r="F866" s="8">
        <f>IFERROR(__xludf.DUMMYFUNCTION("INDEX(SPLIT(E866,""::""), 1, 1)"),79.0)</f>
        <v>79</v>
      </c>
      <c r="G866" s="8">
        <f>IFERROR(__xludf.DUMMYFUNCTION("INDEX(SPLIT(E866,""::""), 1, 2)"),97.0)</f>
        <v>97</v>
      </c>
      <c r="H866" s="8" t="b">
        <f t="shared" si="1"/>
        <v>0</v>
      </c>
      <c r="I866" s="8" t="b">
        <f t="shared" si="2"/>
        <v>1</v>
      </c>
      <c r="J866" s="8" t="b">
        <f t="shared" si="3"/>
        <v>1</v>
      </c>
      <c r="L866" s="8" t="b">
        <f t="shared" si="4"/>
        <v>1</v>
      </c>
    </row>
    <row r="867">
      <c r="A867" s="6" t="s">
        <v>877</v>
      </c>
      <c r="B867" s="7" t="str">
        <f>IFERROR(__xludf.DUMMYFUNCTION("INDEX(SPLIT(SUBSTITUTE(A867, ""-"", ""::""),"",""), 1, 1)"),"12::79")</f>
        <v>12::79</v>
      </c>
      <c r="C867" s="8">
        <f>IFERROR(__xludf.DUMMYFUNCTION("INDEX(SPLIT(B867,""::""), 1, 1)"),12.0)</f>
        <v>12</v>
      </c>
      <c r="D867" s="8">
        <f>IFERROR(__xludf.DUMMYFUNCTION("INDEX(SPLIT(B867,""::""), 1, 2)"),79.0)</f>
        <v>79</v>
      </c>
      <c r="E867" s="9" t="str">
        <f>IFERROR(__xludf.DUMMYFUNCTION("INDEX(SPLIT(SUBSTITUTE(A867, ""-"", ""::""),"",""), 1, 2)"),"78::79")</f>
        <v>78::79</v>
      </c>
      <c r="F867" s="8">
        <f>IFERROR(__xludf.DUMMYFUNCTION("INDEX(SPLIT(E867,""::""), 1, 1)"),78.0)</f>
        <v>78</v>
      </c>
      <c r="G867" s="8">
        <f>IFERROR(__xludf.DUMMYFUNCTION("INDEX(SPLIT(E867,""::""), 1, 2)"),79.0)</f>
        <v>79</v>
      </c>
      <c r="H867" s="8" t="b">
        <f t="shared" si="1"/>
        <v>1</v>
      </c>
      <c r="I867" s="8" t="b">
        <f t="shared" si="2"/>
        <v>0</v>
      </c>
      <c r="J867" s="8" t="b">
        <f t="shared" si="3"/>
        <v>1</v>
      </c>
      <c r="L867" s="8" t="b">
        <f t="shared" si="4"/>
        <v>1</v>
      </c>
    </row>
    <row r="868">
      <c r="A868" s="6" t="s">
        <v>878</v>
      </c>
      <c r="B868" s="7" t="str">
        <f>IFERROR(__xludf.DUMMYFUNCTION("INDEX(SPLIT(SUBSTITUTE(A868, ""-"", ""::""),"",""), 1, 1)"),"29::50")</f>
        <v>29::50</v>
      </c>
      <c r="C868" s="8">
        <f>IFERROR(__xludf.DUMMYFUNCTION("INDEX(SPLIT(B868,""::""), 1, 1)"),29.0)</f>
        <v>29</v>
      </c>
      <c r="D868" s="8">
        <f>IFERROR(__xludf.DUMMYFUNCTION("INDEX(SPLIT(B868,""::""), 1, 2)"),50.0)</f>
        <v>50</v>
      </c>
      <c r="E868" s="9" t="str">
        <f>IFERROR(__xludf.DUMMYFUNCTION("INDEX(SPLIT(SUBSTITUTE(A868, ""-"", ""::""),"",""), 1, 2)"),"29::51")</f>
        <v>29::51</v>
      </c>
      <c r="F868" s="8">
        <f>IFERROR(__xludf.DUMMYFUNCTION("INDEX(SPLIT(E868,""::""), 1, 1)"),29.0)</f>
        <v>29</v>
      </c>
      <c r="G868" s="8">
        <f>IFERROR(__xludf.DUMMYFUNCTION("INDEX(SPLIT(E868,""::""), 1, 2)"),51.0)</f>
        <v>51</v>
      </c>
      <c r="H868" s="8" t="b">
        <f t="shared" si="1"/>
        <v>0</v>
      </c>
      <c r="I868" s="8" t="b">
        <f t="shared" si="2"/>
        <v>1</v>
      </c>
      <c r="J868" s="8" t="b">
        <f t="shared" si="3"/>
        <v>1</v>
      </c>
      <c r="L868" s="8" t="b">
        <f t="shared" si="4"/>
        <v>1</v>
      </c>
    </row>
    <row r="869">
      <c r="A869" s="6" t="s">
        <v>879</v>
      </c>
      <c r="B869" s="7" t="str">
        <f>IFERROR(__xludf.DUMMYFUNCTION("INDEX(SPLIT(SUBSTITUTE(A869, ""-"", ""::""),"",""), 1, 1)"),"2::41")</f>
        <v>2::41</v>
      </c>
      <c r="C869" s="8">
        <f>IFERROR(__xludf.DUMMYFUNCTION("INDEX(SPLIT(B869,""::""), 1, 1)"),2.0)</f>
        <v>2</v>
      </c>
      <c r="D869" s="8">
        <f>IFERROR(__xludf.DUMMYFUNCTION("INDEX(SPLIT(B869,""::""), 1, 2)"),41.0)</f>
        <v>41</v>
      </c>
      <c r="E869" s="9" t="str">
        <f>IFERROR(__xludf.DUMMYFUNCTION("INDEX(SPLIT(SUBSTITUTE(A869, ""-"", ""::""),"",""), 1, 2)"),"41::42")</f>
        <v>41::42</v>
      </c>
      <c r="F869" s="8">
        <f>IFERROR(__xludf.DUMMYFUNCTION("INDEX(SPLIT(E869,""::""), 1, 1)"),41.0)</f>
        <v>41</v>
      </c>
      <c r="G869" s="8">
        <f>IFERROR(__xludf.DUMMYFUNCTION("INDEX(SPLIT(E869,""::""), 1, 2)"),42.0)</f>
        <v>42</v>
      </c>
      <c r="H869" s="8" t="b">
        <f t="shared" si="1"/>
        <v>0</v>
      </c>
      <c r="I869" s="8" t="b">
        <f t="shared" si="2"/>
        <v>0</v>
      </c>
      <c r="J869" s="8" t="b">
        <f t="shared" si="3"/>
        <v>0</v>
      </c>
      <c r="L869" s="8" t="b">
        <f t="shared" si="4"/>
        <v>1</v>
      </c>
    </row>
    <row r="870">
      <c r="A870" s="6" t="s">
        <v>880</v>
      </c>
      <c r="B870" s="7" t="str">
        <f>IFERROR(__xludf.DUMMYFUNCTION("INDEX(SPLIT(SUBSTITUTE(A870, ""-"", ""::""),"",""), 1, 1)"),"68::69")</f>
        <v>68::69</v>
      </c>
      <c r="C870" s="8">
        <f>IFERROR(__xludf.DUMMYFUNCTION("INDEX(SPLIT(B870,""::""), 1, 1)"),68.0)</f>
        <v>68</v>
      </c>
      <c r="D870" s="8">
        <f>IFERROR(__xludf.DUMMYFUNCTION("INDEX(SPLIT(B870,""::""), 1, 2)"),69.0)</f>
        <v>69</v>
      </c>
      <c r="E870" s="9" t="str">
        <f>IFERROR(__xludf.DUMMYFUNCTION("INDEX(SPLIT(SUBSTITUTE(A870, ""-"", ""::""),"",""), 1, 2)"),"17::68")</f>
        <v>17::68</v>
      </c>
      <c r="F870" s="8">
        <f>IFERROR(__xludf.DUMMYFUNCTION("INDEX(SPLIT(E870,""::""), 1, 1)"),17.0)</f>
        <v>17</v>
      </c>
      <c r="G870" s="8">
        <f>IFERROR(__xludf.DUMMYFUNCTION("INDEX(SPLIT(E870,""::""), 1, 2)"),68.0)</f>
        <v>68</v>
      </c>
      <c r="H870" s="8" t="b">
        <f t="shared" si="1"/>
        <v>0</v>
      </c>
      <c r="I870" s="8" t="b">
        <f t="shared" si="2"/>
        <v>0</v>
      </c>
      <c r="J870" s="8" t="b">
        <f t="shared" si="3"/>
        <v>0</v>
      </c>
      <c r="L870" s="8" t="b">
        <f t="shared" si="4"/>
        <v>1</v>
      </c>
    </row>
    <row r="871">
      <c r="A871" s="6" t="s">
        <v>881</v>
      </c>
      <c r="B871" s="7" t="str">
        <f>IFERROR(__xludf.DUMMYFUNCTION("INDEX(SPLIT(SUBSTITUTE(A871, ""-"", ""::""),"",""), 1, 1)"),"38::39")</f>
        <v>38::39</v>
      </c>
      <c r="C871" s="8">
        <f>IFERROR(__xludf.DUMMYFUNCTION("INDEX(SPLIT(B871,""::""), 1, 1)"),38.0)</f>
        <v>38</v>
      </c>
      <c r="D871" s="8">
        <f>IFERROR(__xludf.DUMMYFUNCTION("INDEX(SPLIT(B871,""::""), 1, 2)"),39.0)</f>
        <v>39</v>
      </c>
      <c r="E871" s="9" t="str">
        <f>IFERROR(__xludf.DUMMYFUNCTION("INDEX(SPLIT(SUBSTITUTE(A871, ""-"", ""::""),"",""), 1, 2)"),"2::39")</f>
        <v>2::39</v>
      </c>
      <c r="F871" s="8">
        <f>IFERROR(__xludf.DUMMYFUNCTION("INDEX(SPLIT(E871,""::""), 1, 1)"),2.0)</f>
        <v>2</v>
      </c>
      <c r="G871" s="8">
        <f>IFERROR(__xludf.DUMMYFUNCTION("INDEX(SPLIT(E871,""::""), 1, 2)"),39.0)</f>
        <v>39</v>
      </c>
      <c r="H871" s="8" t="b">
        <f t="shared" si="1"/>
        <v>0</v>
      </c>
      <c r="I871" s="8" t="b">
        <f t="shared" si="2"/>
        <v>1</v>
      </c>
      <c r="J871" s="8" t="b">
        <f t="shared" si="3"/>
        <v>1</v>
      </c>
      <c r="L871" s="8" t="b">
        <f t="shared" si="4"/>
        <v>1</v>
      </c>
    </row>
    <row r="872">
      <c r="A872" s="6" t="s">
        <v>882</v>
      </c>
      <c r="B872" s="7" t="str">
        <f>IFERROR(__xludf.DUMMYFUNCTION("INDEX(SPLIT(SUBSTITUTE(A872, ""-"", ""::""),"",""), 1, 1)"),"13::14")</f>
        <v>13::14</v>
      </c>
      <c r="C872" s="8">
        <f>IFERROR(__xludf.DUMMYFUNCTION("INDEX(SPLIT(B872,""::""), 1, 1)"),13.0)</f>
        <v>13</v>
      </c>
      <c r="D872" s="8">
        <f>IFERROR(__xludf.DUMMYFUNCTION("INDEX(SPLIT(B872,""::""), 1, 2)"),14.0)</f>
        <v>14</v>
      </c>
      <c r="E872" s="9" t="str">
        <f>IFERROR(__xludf.DUMMYFUNCTION("INDEX(SPLIT(SUBSTITUTE(A872, ""-"", ""::""),"",""), 1, 2)"),"14::78")</f>
        <v>14::78</v>
      </c>
      <c r="F872" s="8">
        <f>IFERROR(__xludf.DUMMYFUNCTION("INDEX(SPLIT(E872,""::""), 1, 1)"),14.0)</f>
        <v>14</v>
      </c>
      <c r="G872" s="8">
        <f>IFERROR(__xludf.DUMMYFUNCTION("INDEX(SPLIT(E872,""::""), 1, 2)"),78.0)</f>
        <v>78</v>
      </c>
      <c r="H872" s="8" t="b">
        <f t="shared" si="1"/>
        <v>0</v>
      </c>
      <c r="I872" s="8" t="b">
        <f t="shared" si="2"/>
        <v>0</v>
      </c>
      <c r="J872" s="8" t="b">
        <f t="shared" si="3"/>
        <v>0</v>
      </c>
      <c r="L872" s="8" t="b">
        <f t="shared" si="4"/>
        <v>1</v>
      </c>
    </row>
    <row r="873">
      <c r="A873" s="6" t="s">
        <v>883</v>
      </c>
      <c r="B873" s="7" t="str">
        <f>IFERROR(__xludf.DUMMYFUNCTION("INDEX(SPLIT(SUBSTITUTE(A873, ""-"", ""::""),"",""), 1, 1)"),"9::80")</f>
        <v>9::80</v>
      </c>
      <c r="C873" s="8">
        <f>IFERROR(__xludf.DUMMYFUNCTION("INDEX(SPLIT(B873,""::""), 1, 1)"),9.0)</f>
        <v>9</v>
      </c>
      <c r="D873" s="8">
        <f>IFERROR(__xludf.DUMMYFUNCTION("INDEX(SPLIT(B873,""::""), 1, 2)"),80.0)</f>
        <v>80</v>
      </c>
      <c r="E873" s="9" t="str">
        <f>IFERROR(__xludf.DUMMYFUNCTION("INDEX(SPLIT(SUBSTITUTE(A873, ""-"", ""::""),"",""), 1, 2)"),"8::9")</f>
        <v>8::9</v>
      </c>
      <c r="F873" s="8">
        <f>IFERROR(__xludf.DUMMYFUNCTION("INDEX(SPLIT(E873,""::""), 1, 1)"),8.0)</f>
        <v>8</v>
      </c>
      <c r="G873" s="8">
        <f>IFERROR(__xludf.DUMMYFUNCTION("INDEX(SPLIT(E873,""::""), 1, 2)"),9.0)</f>
        <v>9</v>
      </c>
      <c r="H873" s="8" t="b">
        <f t="shared" si="1"/>
        <v>0</v>
      </c>
      <c r="I873" s="8" t="b">
        <f t="shared" si="2"/>
        <v>0</v>
      </c>
      <c r="J873" s="8" t="b">
        <f t="shared" si="3"/>
        <v>0</v>
      </c>
      <c r="L873" s="8" t="b">
        <f t="shared" si="4"/>
        <v>1</v>
      </c>
    </row>
    <row r="874">
      <c r="A874" s="6" t="s">
        <v>884</v>
      </c>
      <c r="B874" s="7" t="str">
        <f>IFERROR(__xludf.DUMMYFUNCTION("INDEX(SPLIT(SUBSTITUTE(A874, ""-"", ""::""),"",""), 1, 1)"),"42::92")</f>
        <v>42::92</v>
      </c>
      <c r="C874" s="8">
        <f>IFERROR(__xludf.DUMMYFUNCTION("INDEX(SPLIT(B874,""::""), 1, 1)"),42.0)</f>
        <v>42</v>
      </c>
      <c r="D874" s="8">
        <f>IFERROR(__xludf.DUMMYFUNCTION("INDEX(SPLIT(B874,""::""), 1, 2)"),92.0)</f>
        <v>92</v>
      </c>
      <c r="E874" s="9" t="str">
        <f>IFERROR(__xludf.DUMMYFUNCTION("INDEX(SPLIT(SUBSTITUTE(A874, ""-"", ""::""),"",""), 1, 2)"),"64::93")</f>
        <v>64::93</v>
      </c>
      <c r="F874" s="8">
        <f>IFERROR(__xludf.DUMMYFUNCTION("INDEX(SPLIT(E874,""::""), 1, 1)"),64.0)</f>
        <v>64</v>
      </c>
      <c r="G874" s="8">
        <f>IFERROR(__xludf.DUMMYFUNCTION("INDEX(SPLIT(E874,""::""), 1, 2)"),93.0)</f>
        <v>93</v>
      </c>
      <c r="H874" s="8" t="b">
        <f t="shared" si="1"/>
        <v>0</v>
      </c>
      <c r="I874" s="8" t="b">
        <f t="shared" si="2"/>
        <v>0</v>
      </c>
      <c r="J874" s="8" t="b">
        <f t="shared" si="3"/>
        <v>0</v>
      </c>
      <c r="L874" s="8" t="b">
        <f t="shared" si="4"/>
        <v>1</v>
      </c>
    </row>
    <row r="875">
      <c r="A875" s="6" t="s">
        <v>885</v>
      </c>
      <c r="B875" s="7" t="str">
        <f>IFERROR(__xludf.DUMMYFUNCTION("INDEX(SPLIT(SUBSTITUTE(A875, ""-"", ""::""),"",""), 1, 1)"),"67::78")</f>
        <v>67::78</v>
      </c>
      <c r="C875" s="8">
        <f>IFERROR(__xludf.DUMMYFUNCTION("INDEX(SPLIT(B875,""::""), 1, 1)"),67.0)</f>
        <v>67</v>
      </c>
      <c r="D875" s="8">
        <f>IFERROR(__xludf.DUMMYFUNCTION("INDEX(SPLIT(B875,""::""), 1, 2)"),78.0)</f>
        <v>78</v>
      </c>
      <c r="E875" s="9" t="str">
        <f>IFERROR(__xludf.DUMMYFUNCTION("INDEX(SPLIT(SUBSTITUTE(A875, ""-"", ""::""),"",""), 1, 2)"),"66::73")</f>
        <v>66::73</v>
      </c>
      <c r="F875" s="8">
        <f>IFERROR(__xludf.DUMMYFUNCTION("INDEX(SPLIT(E875,""::""), 1, 1)"),66.0)</f>
        <v>66</v>
      </c>
      <c r="G875" s="8">
        <f>IFERROR(__xludf.DUMMYFUNCTION("INDEX(SPLIT(E875,""::""), 1, 2)"),73.0)</f>
        <v>73</v>
      </c>
      <c r="H875" s="8" t="b">
        <f t="shared" si="1"/>
        <v>0</v>
      </c>
      <c r="I875" s="8" t="b">
        <f t="shared" si="2"/>
        <v>0</v>
      </c>
      <c r="J875" s="8" t="b">
        <f t="shared" si="3"/>
        <v>0</v>
      </c>
      <c r="L875" s="8" t="b">
        <f t="shared" si="4"/>
        <v>1</v>
      </c>
    </row>
    <row r="876">
      <c r="A876" s="6" t="s">
        <v>886</v>
      </c>
      <c r="B876" s="7" t="str">
        <f>IFERROR(__xludf.DUMMYFUNCTION("INDEX(SPLIT(SUBSTITUTE(A876, ""-"", ""::""),"",""), 1, 1)"),"14::65")</f>
        <v>14::65</v>
      </c>
      <c r="C876" s="8">
        <f>IFERROR(__xludf.DUMMYFUNCTION("INDEX(SPLIT(B876,""::""), 1, 1)"),14.0)</f>
        <v>14</v>
      </c>
      <c r="D876" s="8">
        <f>IFERROR(__xludf.DUMMYFUNCTION("INDEX(SPLIT(B876,""::""), 1, 2)"),65.0)</f>
        <v>65</v>
      </c>
      <c r="E876" s="9" t="str">
        <f>IFERROR(__xludf.DUMMYFUNCTION("INDEX(SPLIT(SUBSTITUTE(A876, ""-"", ""::""),"",""), 1, 2)"),"14::15")</f>
        <v>14::15</v>
      </c>
      <c r="F876" s="8">
        <f>IFERROR(__xludf.DUMMYFUNCTION("INDEX(SPLIT(E876,""::""), 1, 1)"),14.0)</f>
        <v>14</v>
      </c>
      <c r="G876" s="8">
        <f>IFERROR(__xludf.DUMMYFUNCTION("INDEX(SPLIT(E876,""::""), 1, 2)"),15.0)</f>
        <v>15</v>
      </c>
      <c r="H876" s="8" t="b">
        <f t="shared" si="1"/>
        <v>1</v>
      </c>
      <c r="I876" s="8" t="b">
        <f t="shared" si="2"/>
        <v>0</v>
      </c>
      <c r="J876" s="8" t="b">
        <f t="shared" si="3"/>
        <v>1</v>
      </c>
      <c r="L876" s="8" t="b">
        <f t="shared" si="4"/>
        <v>1</v>
      </c>
    </row>
    <row r="877">
      <c r="A877" s="6" t="s">
        <v>887</v>
      </c>
      <c r="B877" s="7" t="str">
        <f>IFERROR(__xludf.DUMMYFUNCTION("INDEX(SPLIT(SUBSTITUTE(A877, ""-"", ""::""),"",""), 1, 1)"),"6::59")</f>
        <v>6::59</v>
      </c>
      <c r="C877" s="8">
        <f>IFERROR(__xludf.DUMMYFUNCTION("INDEX(SPLIT(B877,""::""), 1, 1)"),6.0)</f>
        <v>6</v>
      </c>
      <c r="D877" s="8">
        <f>IFERROR(__xludf.DUMMYFUNCTION("INDEX(SPLIT(B877,""::""), 1, 2)"),59.0)</f>
        <v>59</v>
      </c>
      <c r="E877" s="9" t="str">
        <f>IFERROR(__xludf.DUMMYFUNCTION("INDEX(SPLIT(SUBSTITUTE(A877, ""-"", ""::""),"",""), 1, 2)"),"1::35")</f>
        <v>1::35</v>
      </c>
      <c r="F877" s="8">
        <f>IFERROR(__xludf.DUMMYFUNCTION("INDEX(SPLIT(E877,""::""), 1, 1)"),1.0)</f>
        <v>1</v>
      </c>
      <c r="G877" s="8">
        <f>IFERROR(__xludf.DUMMYFUNCTION("INDEX(SPLIT(E877,""::""), 1, 2)"),35.0)</f>
        <v>35</v>
      </c>
      <c r="H877" s="8" t="b">
        <f t="shared" si="1"/>
        <v>0</v>
      </c>
      <c r="I877" s="8" t="b">
        <f t="shared" si="2"/>
        <v>0</v>
      </c>
      <c r="J877" s="8" t="b">
        <f t="shared" si="3"/>
        <v>0</v>
      </c>
      <c r="L877" s="8" t="b">
        <f t="shared" si="4"/>
        <v>1</v>
      </c>
    </row>
    <row r="878">
      <c r="A878" s="6" t="s">
        <v>888</v>
      </c>
      <c r="B878" s="7" t="str">
        <f>IFERROR(__xludf.DUMMYFUNCTION("INDEX(SPLIT(SUBSTITUTE(A878, ""-"", ""::""),"",""), 1, 1)"),"16::17")</f>
        <v>16::17</v>
      </c>
      <c r="C878" s="8">
        <f>IFERROR(__xludf.DUMMYFUNCTION("INDEX(SPLIT(B878,""::""), 1, 1)"),16.0)</f>
        <v>16</v>
      </c>
      <c r="D878" s="8">
        <f>IFERROR(__xludf.DUMMYFUNCTION("INDEX(SPLIT(B878,""::""), 1, 2)"),17.0)</f>
        <v>17</v>
      </c>
      <c r="E878" s="9" t="str">
        <f>IFERROR(__xludf.DUMMYFUNCTION("INDEX(SPLIT(SUBSTITUTE(A878, ""-"", ""::""),"",""), 1, 2)"),"17::48")</f>
        <v>17::48</v>
      </c>
      <c r="F878" s="8">
        <f>IFERROR(__xludf.DUMMYFUNCTION("INDEX(SPLIT(E878,""::""), 1, 1)"),17.0)</f>
        <v>17</v>
      </c>
      <c r="G878" s="8">
        <f>IFERROR(__xludf.DUMMYFUNCTION("INDEX(SPLIT(E878,""::""), 1, 2)"),48.0)</f>
        <v>48</v>
      </c>
      <c r="H878" s="8" t="b">
        <f t="shared" si="1"/>
        <v>0</v>
      </c>
      <c r="I878" s="8" t="b">
        <f t="shared" si="2"/>
        <v>0</v>
      </c>
      <c r="J878" s="8" t="b">
        <f t="shared" si="3"/>
        <v>0</v>
      </c>
      <c r="L878" s="8" t="b">
        <f t="shared" si="4"/>
        <v>1</v>
      </c>
    </row>
    <row r="879">
      <c r="A879" s="6" t="s">
        <v>889</v>
      </c>
      <c r="B879" s="7" t="str">
        <f>IFERROR(__xludf.DUMMYFUNCTION("INDEX(SPLIT(SUBSTITUTE(A879, ""-"", ""::""),"",""), 1, 1)"),"15::28")</f>
        <v>15::28</v>
      </c>
      <c r="C879" s="8">
        <f>IFERROR(__xludf.DUMMYFUNCTION("INDEX(SPLIT(B879,""::""), 1, 1)"),15.0)</f>
        <v>15</v>
      </c>
      <c r="D879" s="8">
        <f>IFERROR(__xludf.DUMMYFUNCTION("INDEX(SPLIT(B879,""::""), 1, 2)"),28.0)</f>
        <v>28</v>
      </c>
      <c r="E879" s="9" t="str">
        <f>IFERROR(__xludf.DUMMYFUNCTION("INDEX(SPLIT(SUBSTITUTE(A879, ""-"", ""::""),"",""), 1, 2)"),"16::33")</f>
        <v>16::33</v>
      </c>
      <c r="F879" s="8">
        <f>IFERROR(__xludf.DUMMYFUNCTION("INDEX(SPLIT(E879,""::""), 1, 1)"),16.0)</f>
        <v>16</v>
      </c>
      <c r="G879" s="8">
        <f>IFERROR(__xludf.DUMMYFUNCTION("INDEX(SPLIT(E879,""::""), 1, 2)"),33.0)</f>
        <v>33</v>
      </c>
      <c r="H879" s="8" t="b">
        <f t="shared" si="1"/>
        <v>0</v>
      </c>
      <c r="I879" s="8" t="b">
        <f t="shared" si="2"/>
        <v>0</v>
      </c>
      <c r="J879" s="8" t="b">
        <f t="shared" si="3"/>
        <v>0</v>
      </c>
      <c r="L879" s="8" t="b">
        <f t="shared" si="4"/>
        <v>1</v>
      </c>
    </row>
    <row r="880">
      <c r="A880" s="6" t="s">
        <v>890</v>
      </c>
      <c r="B880" s="7" t="str">
        <f>IFERROR(__xludf.DUMMYFUNCTION("INDEX(SPLIT(SUBSTITUTE(A880, ""-"", ""::""),"",""), 1, 1)"),"2::9")</f>
        <v>2::9</v>
      </c>
      <c r="C880" s="8">
        <f>IFERROR(__xludf.DUMMYFUNCTION("INDEX(SPLIT(B880,""::""), 1, 1)"),2.0)</f>
        <v>2</v>
      </c>
      <c r="D880" s="8">
        <f>IFERROR(__xludf.DUMMYFUNCTION("INDEX(SPLIT(B880,""::""), 1, 2)"),9.0)</f>
        <v>9</v>
      </c>
      <c r="E880" s="9" t="str">
        <f>IFERROR(__xludf.DUMMYFUNCTION("INDEX(SPLIT(SUBSTITUTE(A880, ""-"", ""::""),"",""), 1, 2)"),"48::91")</f>
        <v>48::91</v>
      </c>
      <c r="F880" s="8">
        <f>IFERROR(__xludf.DUMMYFUNCTION("INDEX(SPLIT(E880,""::""), 1, 1)"),48.0)</f>
        <v>48</v>
      </c>
      <c r="G880" s="8">
        <f>IFERROR(__xludf.DUMMYFUNCTION("INDEX(SPLIT(E880,""::""), 1, 2)"),91.0)</f>
        <v>91</v>
      </c>
      <c r="H880" s="8" t="b">
        <f t="shared" si="1"/>
        <v>0</v>
      </c>
      <c r="I880" s="8" t="b">
        <f t="shared" si="2"/>
        <v>0</v>
      </c>
      <c r="J880" s="8" t="b">
        <f t="shared" si="3"/>
        <v>0</v>
      </c>
      <c r="L880" s="8" t="b">
        <f t="shared" si="4"/>
        <v>0</v>
      </c>
    </row>
    <row r="881">
      <c r="A881" s="6" t="s">
        <v>891</v>
      </c>
      <c r="B881" s="7" t="str">
        <f>IFERROR(__xludf.DUMMYFUNCTION("INDEX(SPLIT(SUBSTITUTE(A881, ""-"", ""::""),"",""), 1, 1)"),"3::4")</f>
        <v>3::4</v>
      </c>
      <c r="C881" s="8">
        <f>IFERROR(__xludf.DUMMYFUNCTION("INDEX(SPLIT(B881,""::""), 1, 1)"),3.0)</f>
        <v>3</v>
      </c>
      <c r="D881" s="8">
        <f>IFERROR(__xludf.DUMMYFUNCTION("INDEX(SPLIT(B881,""::""), 1, 2)"),4.0)</f>
        <v>4</v>
      </c>
      <c r="E881" s="9" t="str">
        <f>IFERROR(__xludf.DUMMYFUNCTION("INDEX(SPLIT(SUBSTITUTE(A881, ""-"", ""::""),"",""), 1, 2)"),"4::86")</f>
        <v>4::86</v>
      </c>
      <c r="F881" s="8">
        <f>IFERROR(__xludf.DUMMYFUNCTION("INDEX(SPLIT(E881,""::""), 1, 1)"),4.0)</f>
        <v>4</v>
      </c>
      <c r="G881" s="8">
        <f>IFERROR(__xludf.DUMMYFUNCTION("INDEX(SPLIT(E881,""::""), 1, 2)"),86.0)</f>
        <v>86</v>
      </c>
      <c r="H881" s="8" t="b">
        <f t="shared" si="1"/>
        <v>0</v>
      </c>
      <c r="I881" s="8" t="b">
        <f t="shared" si="2"/>
        <v>0</v>
      </c>
      <c r="J881" s="8" t="b">
        <f t="shared" si="3"/>
        <v>0</v>
      </c>
      <c r="L881" s="8" t="b">
        <f t="shared" si="4"/>
        <v>1</v>
      </c>
    </row>
    <row r="882">
      <c r="A882" s="6" t="s">
        <v>892</v>
      </c>
      <c r="B882" s="7" t="str">
        <f>IFERROR(__xludf.DUMMYFUNCTION("INDEX(SPLIT(SUBSTITUTE(A882, ""-"", ""::""),"",""), 1, 1)"),"28::45")</f>
        <v>28::45</v>
      </c>
      <c r="C882" s="8">
        <f>IFERROR(__xludf.DUMMYFUNCTION("INDEX(SPLIT(B882,""::""), 1, 1)"),28.0)</f>
        <v>28</v>
      </c>
      <c r="D882" s="8">
        <f>IFERROR(__xludf.DUMMYFUNCTION("INDEX(SPLIT(B882,""::""), 1, 2)"),45.0)</f>
        <v>45</v>
      </c>
      <c r="E882" s="9" t="str">
        <f>IFERROR(__xludf.DUMMYFUNCTION("INDEX(SPLIT(SUBSTITUTE(A882, ""-"", ""::""),"",""), 1, 2)"),"50::56")</f>
        <v>50::56</v>
      </c>
      <c r="F882" s="8">
        <f>IFERROR(__xludf.DUMMYFUNCTION("INDEX(SPLIT(E882,""::""), 1, 1)"),50.0)</f>
        <v>50</v>
      </c>
      <c r="G882" s="8">
        <f>IFERROR(__xludf.DUMMYFUNCTION("INDEX(SPLIT(E882,""::""), 1, 2)"),56.0)</f>
        <v>56</v>
      </c>
      <c r="H882" s="8" t="b">
        <f t="shared" si="1"/>
        <v>0</v>
      </c>
      <c r="I882" s="8" t="b">
        <f t="shared" si="2"/>
        <v>0</v>
      </c>
      <c r="J882" s="8" t="b">
        <f t="shared" si="3"/>
        <v>0</v>
      </c>
      <c r="L882" s="8" t="b">
        <f t="shared" si="4"/>
        <v>0</v>
      </c>
    </row>
    <row r="883">
      <c r="A883" s="6" t="s">
        <v>893</v>
      </c>
      <c r="B883" s="7" t="str">
        <f>IFERROR(__xludf.DUMMYFUNCTION("INDEX(SPLIT(SUBSTITUTE(A883, ""-"", ""::""),"",""), 1, 1)"),"15::23")</f>
        <v>15::23</v>
      </c>
      <c r="C883" s="8">
        <f>IFERROR(__xludf.DUMMYFUNCTION("INDEX(SPLIT(B883,""::""), 1, 1)"),15.0)</f>
        <v>15</v>
      </c>
      <c r="D883" s="8">
        <f>IFERROR(__xludf.DUMMYFUNCTION("INDEX(SPLIT(B883,""::""), 1, 2)"),23.0)</f>
        <v>23</v>
      </c>
      <c r="E883" s="9" t="str">
        <f>IFERROR(__xludf.DUMMYFUNCTION("INDEX(SPLIT(SUBSTITUTE(A883, ""-"", ""::""),"",""), 1, 2)"),"16::86")</f>
        <v>16::86</v>
      </c>
      <c r="F883" s="8">
        <f>IFERROR(__xludf.DUMMYFUNCTION("INDEX(SPLIT(E883,""::""), 1, 1)"),16.0)</f>
        <v>16</v>
      </c>
      <c r="G883" s="8">
        <f>IFERROR(__xludf.DUMMYFUNCTION("INDEX(SPLIT(E883,""::""), 1, 2)"),86.0)</f>
        <v>86</v>
      </c>
      <c r="H883" s="8" t="b">
        <f t="shared" si="1"/>
        <v>0</v>
      </c>
      <c r="I883" s="8" t="b">
        <f t="shared" si="2"/>
        <v>0</v>
      </c>
      <c r="J883" s="8" t="b">
        <f t="shared" si="3"/>
        <v>0</v>
      </c>
      <c r="L883" s="8" t="b">
        <f t="shared" si="4"/>
        <v>1</v>
      </c>
    </row>
    <row r="884">
      <c r="A884" s="6" t="s">
        <v>894</v>
      </c>
      <c r="B884" s="7" t="str">
        <f>IFERROR(__xludf.DUMMYFUNCTION("INDEX(SPLIT(SUBSTITUTE(A884, ""-"", ""::""),"",""), 1, 1)"),"50::79")</f>
        <v>50::79</v>
      </c>
      <c r="C884" s="8">
        <f>IFERROR(__xludf.DUMMYFUNCTION("INDEX(SPLIT(B884,""::""), 1, 1)"),50.0)</f>
        <v>50</v>
      </c>
      <c r="D884" s="8">
        <f>IFERROR(__xludf.DUMMYFUNCTION("INDEX(SPLIT(B884,""::""), 1, 2)"),79.0)</f>
        <v>79</v>
      </c>
      <c r="E884" s="9" t="str">
        <f>IFERROR(__xludf.DUMMYFUNCTION("INDEX(SPLIT(SUBSTITUTE(A884, ""-"", ""::""),"",""), 1, 2)"),"50::78")</f>
        <v>50::78</v>
      </c>
      <c r="F884" s="8">
        <f>IFERROR(__xludf.DUMMYFUNCTION("INDEX(SPLIT(E884,""::""), 1, 1)"),50.0)</f>
        <v>50</v>
      </c>
      <c r="G884" s="8">
        <f>IFERROR(__xludf.DUMMYFUNCTION("INDEX(SPLIT(E884,""::""), 1, 2)"),78.0)</f>
        <v>78</v>
      </c>
      <c r="H884" s="8" t="b">
        <f t="shared" si="1"/>
        <v>1</v>
      </c>
      <c r="I884" s="8" t="b">
        <f t="shared" si="2"/>
        <v>0</v>
      </c>
      <c r="J884" s="8" t="b">
        <f t="shared" si="3"/>
        <v>1</v>
      </c>
      <c r="L884" s="8" t="b">
        <f t="shared" si="4"/>
        <v>1</v>
      </c>
    </row>
    <row r="885">
      <c r="A885" s="6" t="s">
        <v>895</v>
      </c>
      <c r="B885" s="7" t="str">
        <f>IFERROR(__xludf.DUMMYFUNCTION("INDEX(SPLIT(SUBSTITUTE(A885, ""-"", ""::""),"",""), 1, 1)"),"9::62")</f>
        <v>9::62</v>
      </c>
      <c r="C885" s="8">
        <f>IFERROR(__xludf.DUMMYFUNCTION("INDEX(SPLIT(B885,""::""), 1, 1)"),9.0)</f>
        <v>9</v>
      </c>
      <c r="D885" s="8">
        <f>IFERROR(__xludf.DUMMYFUNCTION("INDEX(SPLIT(B885,""::""), 1, 2)"),62.0)</f>
        <v>62</v>
      </c>
      <c r="E885" s="9" t="str">
        <f>IFERROR(__xludf.DUMMYFUNCTION("INDEX(SPLIT(SUBSTITUTE(A885, ""-"", ""::""),"",""), 1, 2)"),"8::8")</f>
        <v>8::8</v>
      </c>
      <c r="F885" s="8">
        <f>IFERROR(__xludf.DUMMYFUNCTION("INDEX(SPLIT(E885,""::""), 1, 1)"),8.0)</f>
        <v>8</v>
      </c>
      <c r="G885" s="8">
        <f>IFERROR(__xludf.DUMMYFUNCTION("INDEX(SPLIT(E885,""::""), 1, 2)"),8.0)</f>
        <v>8</v>
      </c>
      <c r="H885" s="8" t="b">
        <f t="shared" si="1"/>
        <v>0</v>
      </c>
      <c r="I885" s="8" t="b">
        <f t="shared" si="2"/>
        <v>0</v>
      </c>
      <c r="J885" s="8" t="b">
        <f t="shared" si="3"/>
        <v>0</v>
      </c>
      <c r="L885" s="8" t="b">
        <f t="shared" si="4"/>
        <v>0</v>
      </c>
    </row>
    <row r="886">
      <c r="A886" s="6" t="s">
        <v>896</v>
      </c>
      <c r="B886" s="7" t="str">
        <f>IFERROR(__xludf.DUMMYFUNCTION("INDEX(SPLIT(SUBSTITUTE(A886, ""-"", ""::""),"",""), 1, 1)"),"4::91")</f>
        <v>4::91</v>
      </c>
      <c r="C886" s="8">
        <f>IFERROR(__xludf.DUMMYFUNCTION("INDEX(SPLIT(B886,""::""), 1, 1)"),4.0)</f>
        <v>4</v>
      </c>
      <c r="D886" s="8">
        <f>IFERROR(__xludf.DUMMYFUNCTION("INDEX(SPLIT(B886,""::""), 1, 2)"),91.0)</f>
        <v>91</v>
      </c>
      <c r="E886" s="9" t="str">
        <f>IFERROR(__xludf.DUMMYFUNCTION("INDEX(SPLIT(SUBSTITUTE(A886, ""-"", ""::""),"",""), 1, 2)"),"4::12")</f>
        <v>4::12</v>
      </c>
      <c r="F886" s="8">
        <f>IFERROR(__xludf.DUMMYFUNCTION("INDEX(SPLIT(E886,""::""), 1, 1)"),4.0)</f>
        <v>4</v>
      </c>
      <c r="G886" s="8">
        <f>IFERROR(__xludf.DUMMYFUNCTION("INDEX(SPLIT(E886,""::""), 1, 2)"),12.0)</f>
        <v>12</v>
      </c>
      <c r="H886" s="8" t="b">
        <f t="shared" si="1"/>
        <v>1</v>
      </c>
      <c r="I886" s="8" t="b">
        <f t="shared" si="2"/>
        <v>0</v>
      </c>
      <c r="J886" s="8" t="b">
        <f t="shared" si="3"/>
        <v>1</v>
      </c>
      <c r="L886" s="8" t="b">
        <f t="shared" si="4"/>
        <v>1</v>
      </c>
    </row>
    <row r="887">
      <c r="A887" s="6" t="s">
        <v>897</v>
      </c>
      <c r="B887" s="7" t="str">
        <f>IFERROR(__xludf.DUMMYFUNCTION("INDEX(SPLIT(SUBSTITUTE(A887, ""-"", ""::""),"",""), 1, 1)"),"24::25")</f>
        <v>24::25</v>
      </c>
      <c r="C887" s="8">
        <f>IFERROR(__xludf.DUMMYFUNCTION("INDEX(SPLIT(B887,""::""), 1, 1)"),24.0)</f>
        <v>24</v>
      </c>
      <c r="D887" s="8">
        <f>IFERROR(__xludf.DUMMYFUNCTION("INDEX(SPLIT(B887,""::""), 1, 2)"),25.0)</f>
        <v>25</v>
      </c>
      <c r="E887" s="9" t="str">
        <f>IFERROR(__xludf.DUMMYFUNCTION("INDEX(SPLIT(SUBSTITUTE(A887, ""-"", ""::""),"",""), 1, 2)"),"25::65")</f>
        <v>25::65</v>
      </c>
      <c r="F887" s="8">
        <f>IFERROR(__xludf.DUMMYFUNCTION("INDEX(SPLIT(E887,""::""), 1, 1)"),25.0)</f>
        <v>25</v>
      </c>
      <c r="G887" s="8">
        <f>IFERROR(__xludf.DUMMYFUNCTION("INDEX(SPLIT(E887,""::""), 1, 2)"),65.0)</f>
        <v>65</v>
      </c>
      <c r="H887" s="8" t="b">
        <f t="shared" si="1"/>
        <v>0</v>
      </c>
      <c r="I887" s="8" t="b">
        <f t="shared" si="2"/>
        <v>0</v>
      </c>
      <c r="J887" s="8" t="b">
        <f t="shared" si="3"/>
        <v>0</v>
      </c>
      <c r="L887" s="8" t="b">
        <f t="shared" si="4"/>
        <v>1</v>
      </c>
    </row>
    <row r="888">
      <c r="A888" s="6" t="s">
        <v>898</v>
      </c>
      <c r="B888" s="7" t="str">
        <f>IFERROR(__xludf.DUMMYFUNCTION("INDEX(SPLIT(SUBSTITUTE(A888, ""-"", ""::""),"",""), 1, 1)"),"38::39")</f>
        <v>38::39</v>
      </c>
      <c r="C888" s="8">
        <f>IFERROR(__xludf.DUMMYFUNCTION("INDEX(SPLIT(B888,""::""), 1, 1)"),38.0)</f>
        <v>38</v>
      </c>
      <c r="D888" s="8">
        <f>IFERROR(__xludf.DUMMYFUNCTION("INDEX(SPLIT(B888,""::""), 1, 2)"),39.0)</f>
        <v>39</v>
      </c>
      <c r="E888" s="9" t="str">
        <f>IFERROR(__xludf.DUMMYFUNCTION("INDEX(SPLIT(SUBSTITUTE(A888, ""-"", ""::""),"",""), 1, 2)"),"38::61")</f>
        <v>38::61</v>
      </c>
      <c r="F888" s="8">
        <f>IFERROR(__xludf.DUMMYFUNCTION("INDEX(SPLIT(E888,""::""), 1, 1)"),38.0)</f>
        <v>38</v>
      </c>
      <c r="G888" s="8">
        <f>IFERROR(__xludf.DUMMYFUNCTION("INDEX(SPLIT(E888,""::""), 1, 2)"),61.0)</f>
        <v>61</v>
      </c>
      <c r="H888" s="8" t="b">
        <f t="shared" si="1"/>
        <v>0</v>
      </c>
      <c r="I888" s="8" t="b">
        <f t="shared" si="2"/>
        <v>1</v>
      </c>
      <c r="J888" s="8" t="b">
        <f t="shared" si="3"/>
        <v>1</v>
      </c>
      <c r="L888" s="8" t="b">
        <f t="shared" si="4"/>
        <v>1</v>
      </c>
    </row>
    <row r="889">
      <c r="A889" s="6" t="s">
        <v>899</v>
      </c>
      <c r="B889" s="7" t="str">
        <f>IFERROR(__xludf.DUMMYFUNCTION("INDEX(SPLIT(SUBSTITUTE(A889, ""-"", ""::""),"",""), 1, 1)"),"8::8")</f>
        <v>8::8</v>
      </c>
      <c r="C889" s="8">
        <f>IFERROR(__xludf.DUMMYFUNCTION("INDEX(SPLIT(B889,""::""), 1, 1)"),8.0)</f>
        <v>8</v>
      </c>
      <c r="D889" s="8">
        <f>IFERROR(__xludf.DUMMYFUNCTION("INDEX(SPLIT(B889,""::""), 1, 2)"),8.0)</f>
        <v>8</v>
      </c>
      <c r="E889" s="9" t="str">
        <f>IFERROR(__xludf.DUMMYFUNCTION("INDEX(SPLIT(SUBSTITUTE(A889, ""-"", ""::""),"",""), 1, 2)"),"18::76")</f>
        <v>18::76</v>
      </c>
      <c r="F889" s="8">
        <f>IFERROR(__xludf.DUMMYFUNCTION("INDEX(SPLIT(E889,""::""), 1, 1)"),18.0)</f>
        <v>18</v>
      </c>
      <c r="G889" s="8">
        <f>IFERROR(__xludf.DUMMYFUNCTION("INDEX(SPLIT(E889,""::""), 1, 2)"),76.0)</f>
        <v>76</v>
      </c>
      <c r="H889" s="8" t="b">
        <f t="shared" si="1"/>
        <v>0</v>
      </c>
      <c r="I889" s="8" t="b">
        <f t="shared" si="2"/>
        <v>0</v>
      </c>
      <c r="J889" s="8" t="b">
        <f t="shared" si="3"/>
        <v>0</v>
      </c>
      <c r="L889" s="8" t="b">
        <f t="shared" si="4"/>
        <v>0</v>
      </c>
    </row>
    <row r="890">
      <c r="A890" s="6" t="s">
        <v>900</v>
      </c>
      <c r="B890" s="7" t="str">
        <f>IFERROR(__xludf.DUMMYFUNCTION("INDEX(SPLIT(SUBSTITUTE(A890, ""-"", ""::""),"",""), 1, 1)"),"56::86")</f>
        <v>56::86</v>
      </c>
      <c r="C890" s="8">
        <f>IFERROR(__xludf.DUMMYFUNCTION("INDEX(SPLIT(B890,""::""), 1, 1)"),56.0)</f>
        <v>56</v>
      </c>
      <c r="D890" s="8">
        <f>IFERROR(__xludf.DUMMYFUNCTION("INDEX(SPLIT(B890,""::""), 1, 2)"),86.0)</f>
        <v>86</v>
      </c>
      <c r="E890" s="9" t="str">
        <f>IFERROR(__xludf.DUMMYFUNCTION("INDEX(SPLIT(SUBSTITUTE(A890, ""-"", ""::""),"",""), 1, 2)"),"1::56")</f>
        <v>1::56</v>
      </c>
      <c r="F890" s="8">
        <f>IFERROR(__xludf.DUMMYFUNCTION("INDEX(SPLIT(E890,""::""), 1, 1)"),1.0)</f>
        <v>1</v>
      </c>
      <c r="G890" s="8">
        <f>IFERROR(__xludf.DUMMYFUNCTION("INDEX(SPLIT(E890,""::""), 1, 2)"),56.0)</f>
        <v>56</v>
      </c>
      <c r="H890" s="8" t="b">
        <f t="shared" si="1"/>
        <v>0</v>
      </c>
      <c r="I890" s="8" t="b">
        <f t="shared" si="2"/>
        <v>0</v>
      </c>
      <c r="J890" s="8" t="b">
        <f t="shared" si="3"/>
        <v>0</v>
      </c>
      <c r="L890" s="8" t="b">
        <f t="shared" si="4"/>
        <v>1</v>
      </c>
    </row>
    <row r="891">
      <c r="A891" s="6" t="s">
        <v>901</v>
      </c>
      <c r="B891" s="7" t="str">
        <f>IFERROR(__xludf.DUMMYFUNCTION("INDEX(SPLIT(SUBSTITUTE(A891, ""-"", ""::""),"",""), 1, 1)"),"13::68")</f>
        <v>13::68</v>
      </c>
      <c r="C891" s="8">
        <f>IFERROR(__xludf.DUMMYFUNCTION("INDEX(SPLIT(B891,""::""), 1, 1)"),13.0)</f>
        <v>13</v>
      </c>
      <c r="D891" s="8">
        <f>IFERROR(__xludf.DUMMYFUNCTION("INDEX(SPLIT(B891,""::""), 1, 2)"),68.0)</f>
        <v>68</v>
      </c>
      <c r="E891" s="9" t="str">
        <f>IFERROR(__xludf.DUMMYFUNCTION("INDEX(SPLIT(SUBSTITUTE(A891, ""-"", ""::""),"",""), 1, 2)"),"68::74")</f>
        <v>68::74</v>
      </c>
      <c r="F891" s="8">
        <f>IFERROR(__xludf.DUMMYFUNCTION("INDEX(SPLIT(E891,""::""), 1, 1)"),68.0)</f>
        <v>68</v>
      </c>
      <c r="G891" s="8">
        <f>IFERROR(__xludf.DUMMYFUNCTION("INDEX(SPLIT(E891,""::""), 1, 2)"),74.0)</f>
        <v>74</v>
      </c>
      <c r="H891" s="8" t="b">
        <f t="shared" si="1"/>
        <v>0</v>
      </c>
      <c r="I891" s="8" t="b">
        <f t="shared" si="2"/>
        <v>0</v>
      </c>
      <c r="J891" s="8" t="b">
        <f t="shared" si="3"/>
        <v>0</v>
      </c>
      <c r="L891" s="8" t="b">
        <f t="shared" si="4"/>
        <v>1</v>
      </c>
    </row>
    <row r="892">
      <c r="A892" s="6" t="s">
        <v>902</v>
      </c>
      <c r="B892" s="7" t="str">
        <f>IFERROR(__xludf.DUMMYFUNCTION("INDEX(SPLIT(SUBSTITUTE(A892, ""-"", ""::""),"",""), 1, 1)"),"15::42")</f>
        <v>15::42</v>
      </c>
      <c r="C892" s="8">
        <f>IFERROR(__xludf.DUMMYFUNCTION("INDEX(SPLIT(B892,""::""), 1, 1)"),15.0)</f>
        <v>15</v>
      </c>
      <c r="D892" s="8">
        <f>IFERROR(__xludf.DUMMYFUNCTION("INDEX(SPLIT(B892,""::""), 1, 2)"),42.0)</f>
        <v>42</v>
      </c>
      <c r="E892" s="9" t="str">
        <f>IFERROR(__xludf.DUMMYFUNCTION("INDEX(SPLIT(SUBSTITUTE(A892, ""-"", ""::""),"",""), 1, 2)"),"26::42")</f>
        <v>26::42</v>
      </c>
      <c r="F892" s="8">
        <f>IFERROR(__xludf.DUMMYFUNCTION("INDEX(SPLIT(E892,""::""), 1, 1)"),26.0)</f>
        <v>26</v>
      </c>
      <c r="G892" s="8">
        <f>IFERROR(__xludf.DUMMYFUNCTION("INDEX(SPLIT(E892,""::""), 1, 2)"),42.0)</f>
        <v>42</v>
      </c>
      <c r="H892" s="8" t="b">
        <f t="shared" si="1"/>
        <v>1</v>
      </c>
      <c r="I892" s="8" t="b">
        <f t="shared" si="2"/>
        <v>0</v>
      </c>
      <c r="J892" s="8" t="b">
        <f t="shared" si="3"/>
        <v>1</v>
      </c>
      <c r="L892" s="8" t="b">
        <f t="shared" si="4"/>
        <v>1</v>
      </c>
    </row>
    <row r="893">
      <c r="A893" s="6" t="s">
        <v>903</v>
      </c>
      <c r="B893" s="7" t="str">
        <f>IFERROR(__xludf.DUMMYFUNCTION("INDEX(SPLIT(SUBSTITUTE(A893, ""-"", ""::""),"",""), 1, 1)"),"40::45")</f>
        <v>40::45</v>
      </c>
      <c r="C893" s="8">
        <f>IFERROR(__xludf.DUMMYFUNCTION("INDEX(SPLIT(B893,""::""), 1, 1)"),40.0)</f>
        <v>40</v>
      </c>
      <c r="D893" s="8">
        <f>IFERROR(__xludf.DUMMYFUNCTION("INDEX(SPLIT(B893,""::""), 1, 2)"),45.0)</f>
        <v>45</v>
      </c>
      <c r="E893" s="9" t="str">
        <f>IFERROR(__xludf.DUMMYFUNCTION("INDEX(SPLIT(SUBSTITUTE(A893, ""-"", ""::""),"",""), 1, 2)"),"40::61")</f>
        <v>40::61</v>
      </c>
      <c r="F893" s="8">
        <f>IFERROR(__xludf.DUMMYFUNCTION("INDEX(SPLIT(E893,""::""), 1, 1)"),40.0)</f>
        <v>40</v>
      </c>
      <c r="G893" s="8">
        <f>IFERROR(__xludf.DUMMYFUNCTION("INDEX(SPLIT(E893,""::""), 1, 2)"),61.0)</f>
        <v>61</v>
      </c>
      <c r="H893" s="8" t="b">
        <f t="shared" si="1"/>
        <v>0</v>
      </c>
      <c r="I893" s="8" t="b">
        <f t="shared" si="2"/>
        <v>1</v>
      </c>
      <c r="J893" s="8" t="b">
        <f t="shared" si="3"/>
        <v>1</v>
      </c>
      <c r="L893" s="8" t="b">
        <f t="shared" si="4"/>
        <v>1</v>
      </c>
    </row>
    <row r="894">
      <c r="A894" s="6" t="s">
        <v>904</v>
      </c>
      <c r="B894" s="7" t="str">
        <f>IFERROR(__xludf.DUMMYFUNCTION("INDEX(SPLIT(SUBSTITUTE(A894, ""-"", ""::""),"",""), 1, 1)"),"92::99")</f>
        <v>92::99</v>
      </c>
      <c r="C894" s="8">
        <f>IFERROR(__xludf.DUMMYFUNCTION("INDEX(SPLIT(B894,""::""), 1, 1)"),92.0)</f>
        <v>92</v>
      </c>
      <c r="D894" s="8">
        <f>IFERROR(__xludf.DUMMYFUNCTION("INDEX(SPLIT(B894,""::""), 1, 2)"),99.0)</f>
        <v>99</v>
      </c>
      <c r="E894" s="9" t="str">
        <f>IFERROR(__xludf.DUMMYFUNCTION("INDEX(SPLIT(SUBSTITUTE(A894, ""-"", ""::""),"",""), 1, 2)"),"4::93")</f>
        <v>4::93</v>
      </c>
      <c r="F894" s="8">
        <f>IFERROR(__xludf.DUMMYFUNCTION("INDEX(SPLIT(E894,""::""), 1, 1)"),4.0)</f>
        <v>4</v>
      </c>
      <c r="G894" s="8">
        <f>IFERROR(__xludf.DUMMYFUNCTION("INDEX(SPLIT(E894,""::""), 1, 2)"),93.0)</f>
        <v>93</v>
      </c>
      <c r="H894" s="8" t="b">
        <f t="shared" si="1"/>
        <v>0</v>
      </c>
      <c r="I894" s="8" t="b">
        <f t="shared" si="2"/>
        <v>0</v>
      </c>
      <c r="J894" s="8" t="b">
        <f t="shared" si="3"/>
        <v>0</v>
      </c>
      <c r="L894" s="8" t="b">
        <f t="shared" si="4"/>
        <v>1</v>
      </c>
    </row>
    <row r="895">
      <c r="A895" s="6" t="s">
        <v>905</v>
      </c>
      <c r="B895" s="7" t="str">
        <f>IFERROR(__xludf.DUMMYFUNCTION("INDEX(SPLIT(SUBSTITUTE(A895, ""-"", ""::""),"",""), 1, 1)"),"20::35")</f>
        <v>20::35</v>
      </c>
      <c r="C895" s="8">
        <f>IFERROR(__xludf.DUMMYFUNCTION("INDEX(SPLIT(B895,""::""), 1, 1)"),20.0)</f>
        <v>20</v>
      </c>
      <c r="D895" s="8">
        <f>IFERROR(__xludf.DUMMYFUNCTION("INDEX(SPLIT(B895,""::""), 1, 2)"),35.0)</f>
        <v>35</v>
      </c>
      <c r="E895" s="9" t="str">
        <f>IFERROR(__xludf.DUMMYFUNCTION("INDEX(SPLIT(SUBSTITUTE(A895, ""-"", ""::""),"",""), 1, 2)"),"25::32")</f>
        <v>25::32</v>
      </c>
      <c r="F895" s="8">
        <f>IFERROR(__xludf.DUMMYFUNCTION("INDEX(SPLIT(E895,""::""), 1, 1)"),25.0)</f>
        <v>25</v>
      </c>
      <c r="G895" s="8">
        <f>IFERROR(__xludf.DUMMYFUNCTION("INDEX(SPLIT(E895,""::""), 1, 2)"),32.0)</f>
        <v>32</v>
      </c>
      <c r="H895" s="8" t="b">
        <f t="shared" si="1"/>
        <v>1</v>
      </c>
      <c r="I895" s="8" t="b">
        <f t="shared" si="2"/>
        <v>0</v>
      </c>
      <c r="J895" s="8" t="b">
        <f t="shared" si="3"/>
        <v>1</v>
      </c>
      <c r="L895" s="8" t="b">
        <f t="shared" si="4"/>
        <v>1</v>
      </c>
    </row>
    <row r="896">
      <c r="A896" s="6" t="s">
        <v>906</v>
      </c>
      <c r="B896" s="7" t="str">
        <f>IFERROR(__xludf.DUMMYFUNCTION("INDEX(SPLIT(SUBSTITUTE(A896, ""-"", ""::""),"",""), 1, 1)"),"15::28")</f>
        <v>15::28</v>
      </c>
      <c r="C896" s="8">
        <f>IFERROR(__xludf.DUMMYFUNCTION("INDEX(SPLIT(B896,""::""), 1, 1)"),15.0)</f>
        <v>15</v>
      </c>
      <c r="D896" s="8">
        <f>IFERROR(__xludf.DUMMYFUNCTION("INDEX(SPLIT(B896,""::""), 1, 2)"),28.0)</f>
        <v>28</v>
      </c>
      <c r="E896" s="9" t="str">
        <f>IFERROR(__xludf.DUMMYFUNCTION("INDEX(SPLIT(SUBSTITUTE(A896, ""-"", ""::""),"",""), 1, 2)"),"15::69")</f>
        <v>15::69</v>
      </c>
      <c r="F896" s="8">
        <f>IFERROR(__xludf.DUMMYFUNCTION("INDEX(SPLIT(E896,""::""), 1, 1)"),15.0)</f>
        <v>15</v>
      </c>
      <c r="G896" s="8">
        <f>IFERROR(__xludf.DUMMYFUNCTION("INDEX(SPLIT(E896,""::""), 1, 2)"),69.0)</f>
        <v>69</v>
      </c>
      <c r="H896" s="8" t="b">
        <f t="shared" si="1"/>
        <v>0</v>
      </c>
      <c r="I896" s="8" t="b">
        <f t="shared" si="2"/>
        <v>1</v>
      </c>
      <c r="J896" s="8" t="b">
        <f t="shared" si="3"/>
        <v>1</v>
      </c>
      <c r="L896" s="8" t="b">
        <f t="shared" si="4"/>
        <v>1</v>
      </c>
    </row>
    <row r="897">
      <c r="A897" s="6" t="s">
        <v>907</v>
      </c>
      <c r="B897" s="7" t="str">
        <f>IFERROR(__xludf.DUMMYFUNCTION("INDEX(SPLIT(SUBSTITUTE(A897, ""-"", ""::""),"",""), 1, 1)"),"26::94")</f>
        <v>26::94</v>
      </c>
      <c r="C897" s="8">
        <f>IFERROR(__xludf.DUMMYFUNCTION("INDEX(SPLIT(B897,""::""), 1, 1)"),26.0)</f>
        <v>26</v>
      </c>
      <c r="D897" s="8">
        <f>IFERROR(__xludf.DUMMYFUNCTION("INDEX(SPLIT(B897,""::""), 1, 2)"),94.0)</f>
        <v>94</v>
      </c>
      <c r="E897" s="9" t="str">
        <f>IFERROR(__xludf.DUMMYFUNCTION("INDEX(SPLIT(SUBSTITUTE(A897, ""-"", ""::""),"",""), 1, 2)"),"8::94")</f>
        <v>8::94</v>
      </c>
      <c r="F897" s="8">
        <f>IFERROR(__xludf.DUMMYFUNCTION("INDEX(SPLIT(E897,""::""), 1, 1)"),8.0)</f>
        <v>8</v>
      </c>
      <c r="G897" s="8">
        <f>IFERROR(__xludf.DUMMYFUNCTION("INDEX(SPLIT(E897,""::""), 1, 2)"),94.0)</f>
        <v>94</v>
      </c>
      <c r="H897" s="8" t="b">
        <f t="shared" si="1"/>
        <v>0</v>
      </c>
      <c r="I897" s="8" t="b">
        <f t="shared" si="2"/>
        <v>1</v>
      </c>
      <c r="J897" s="8" t="b">
        <f t="shared" si="3"/>
        <v>1</v>
      </c>
      <c r="L897" s="8" t="b">
        <f t="shared" si="4"/>
        <v>1</v>
      </c>
    </row>
    <row r="898">
      <c r="A898" s="6" t="s">
        <v>908</v>
      </c>
      <c r="B898" s="7" t="str">
        <f>IFERROR(__xludf.DUMMYFUNCTION("INDEX(SPLIT(SUBSTITUTE(A898, ""-"", ""::""),"",""), 1, 1)"),"16::94")</f>
        <v>16::94</v>
      </c>
      <c r="C898" s="8">
        <f>IFERROR(__xludf.DUMMYFUNCTION("INDEX(SPLIT(B898,""::""), 1, 1)"),16.0)</f>
        <v>16</v>
      </c>
      <c r="D898" s="8">
        <f>IFERROR(__xludf.DUMMYFUNCTION("INDEX(SPLIT(B898,""::""), 1, 2)"),94.0)</f>
        <v>94</v>
      </c>
      <c r="E898" s="9" t="str">
        <f>IFERROR(__xludf.DUMMYFUNCTION("INDEX(SPLIT(SUBSTITUTE(A898, ""-"", ""::""),"",""), 1, 2)"),"3::96")</f>
        <v>3::96</v>
      </c>
      <c r="F898" s="8">
        <f>IFERROR(__xludf.DUMMYFUNCTION("INDEX(SPLIT(E898,""::""), 1, 1)"),3.0)</f>
        <v>3</v>
      </c>
      <c r="G898" s="8">
        <f>IFERROR(__xludf.DUMMYFUNCTION("INDEX(SPLIT(E898,""::""), 1, 2)"),96.0)</f>
        <v>96</v>
      </c>
      <c r="H898" s="8" t="b">
        <f t="shared" si="1"/>
        <v>0</v>
      </c>
      <c r="I898" s="8" t="b">
        <f t="shared" si="2"/>
        <v>1</v>
      </c>
      <c r="J898" s="8" t="b">
        <f t="shared" si="3"/>
        <v>1</v>
      </c>
      <c r="L898" s="8" t="b">
        <f t="shared" si="4"/>
        <v>1</v>
      </c>
    </row>
    <row r="899">
      <c r="A899" s="6" t="s">
        <v>909</v>
      </c>
      <c r="B899" s="7" t="str">
        <f>IFERROR(__xludf.DUMMYFUNCTION("INDEX(SPLIT(SUBSTITUTE(A899, ""-"", ""::""),"",""), 1, 1)"),"16::98")</f>
        <v>16::98</v>
      </c>
      <c r="C899" s="8">
        <f>IFERROR(__xludf.DUMMYFUNCTION("INDEX(SPLIT(B899,""::""), 1, 1)"),16.0)</f>
        <v>16</v>
      </c>
      <c r="D899" s="8">
        <f>IFERROR(__xludf.DUMMYFUNCTION("INDEX(SPLIT(B899,""::""), 1, 2)"),98.0)</f>
        <v>98</v>
      </c>
      <c r="E899" s="9" t="str">
        <f>IFERROR(__xludf.DUMMYFUNCTION("INDEX(SPLIT(SUBSTITUTE(A899, ""-"", ""::""),"",""), 1, 2)"),"16::21")</f>
        <v>16::21</v>
      </c>
      <c r="F899" s="8">
        <f>IFERROR(__xludf.DUMMYFUNCTION("INDEX(SPLIT(E899,""::""), 1, 1)"),16.0)</f>
        <v>16</v>
      </c>
      <c r="G899" s="8">
        <f>IFERROR(__xludf.DUMMYFUNCTION("INDEX(SPLIT(E899,""::""), 1, 2)"),21.0)</f>
        <v>21</v>
      </c>
      <c r="H899" s="8" t="b">
        <f t="shared" si="1"/>
        <v>1</v>
      </c>
      <c r="I899" s="8" t="b">
        <f t="shared" si="2"/>
        <v>0</v>
      </c>
      <c r="J899" s="8" t="b">
        <f t="shared" si="3"/>
        <v>1</v>
      </c>
      <c r="L899" s="8" t="b">
        <f t="shared" si="4"/>
        <v>1</v>
      </c>
    </row>
    <row r="900">
      <c r="A900" s="6" t="s">
        <v>910</v>
      </c>
      <c r="B900" s="7" t="str">
        <f>IFERROR(__xludf.DUMMYFUNCTION("INDEX(SPLIT(SUBSTITUTE(A900, ""-"", ""::""),"",""), 1, 1)"),"17::17")</f>
        <v>17::17</v>
      </c>
      <c r="C900" s="8">
        <f>IFERROR(__xludf.DUMMYFUNCTION("INDEX(SPLIT(B900,""::""), 1, 1)"),17.0)</f>
        <v>17</v>
      </c>
      <c r="D900" s="8">
        <f>IFERROR(__xludf.DUMMYFUNCTION("INDEX(SPLIT(B900,""::""), 1, 2)"),17.0)</f>
        <v>17</v>
      </c>
      <c r="E900" s="9" t="str">
        <f>IFERROR(__xludf.DUMMYFUNCTION("INDEX(SPLIT(SUBSTITUTE(A900, ""-"", ""::""),"",""), 1, 2)"),"18::23")</f>
        <v>18::23</v>
      </c>
      <c r="F900" s="8">
        <f>IFERROR(__xludf.DUMMYFUNCTION("INDEX(SPLIT(E900,""::""), 1, 1)"),18.0)</f>
        <v>18</v>
      </c>
      <c r="G900" s="8">
        <f>IFERROR(__xludf.DUMMYFUNCTION("INDEX(SPLIT(E900,""::""), 1, 2)"),23.0)</f>
        <v>23</v>
      </c>
      <c r="H900" s="8" t="b">
        <f t="shared" si="1"/>
        <v>0</v>
      </c>
      <c r="I900" s="8" t="b">
        <f t="shared" si="2"/>
        <v>0</v>
      </c>
      <c r="J900" s="8" t="b">
        <f t="shared" si="3"/>
        <v>0</v>
      </c>
      <c r="L900" s="8" t="b">
        <f t="shared" si="4"/>
        <v>0</v>
      </c>
    </row>
    <row r="901">
      <c r="A901" s="6" t="s">
        <v>911</v>
      </c>
      <c r="B901" s="7" t="str">
        <f>IFERROR(__xludf.DUMMYFUNCTION("INDEX(SPLIT(SUBSTITUTE(A901, ""-"", ""::""),"",""), 1, 1)"),"26::30")</f>
        <v>26::30</v>
      </c>
      <c r="C901" s="8">
        <f>IFERROR(__xludf.DUMMYFUNCTION("INDEX(SPLIT(B901,""::""), 1, 1)"),26.0)</f>
        <v>26</v>
      </c>
      <c r="D901" s="8">
        <f>IFERROR(__xludf.DUMMYFUNCTION("INDEX(SPLIT(B901,""::""), 1, 2)"),30.0)</f>
        <v>30</v>
      </c>
      <c r="E901" s="9" t="str">
        <f>IFERROR(__xludf.DUMMYFUNCTION("INDEX(SPLIT(SUBSTITUTE(A901, ""-"", ""::""),"",""), 1, 2)"),"26::27")</f>
        <v>26::27</v>
      </c>
      <c r="F901" s="8">
        <f>IFERROR(__xludf.DUMMYFUNCTION("INDEX(SPLIT(E901,""::""), 1, 1)"),26.0)</f>
        <v>26</v>
      </c>
      <c r="G901" s="8">
        <f>IFERROR(__xludf.DUMMYFUNCTION("INDEX(SPLIT(E901,""::""), 1, 2)"),27.0)</f>
        <v>27</v>
      </c>
      <c r="H901" s="8" t="b">
        <f t="shared" si="1"/>
        <v>1</v>
      </c>
      <c r="I901" s="8" t="b">
        <f t="shared" si="2"/>
        <v>0</v>
      </c>
      <c r="J901" s="8" t="b">
        <f t="shared" si="3"/>
        <v>1</v>
      </c>
      <c r="L901" s="8" t="b">
        <f t="shared" si="4"/>
        <v>1</v>
      </c>
    </row>
    <row r="902">
      <c r="A902" s="6" t="s">
        <v>912</v>
      </c>
      <c r="B902" s="7" t="str">
        <f>IFERROR(__xludf.DUMMYFUNCTION("INDEX(SPLIT(SUBSTITUTE(A902, ""-"", ""::""),"",""), 1, 1)"),"33::49")</f>
        <v>33::49</v>
      </c>
      <c r="C902" s="8">
        <f>IFERROR(__xludf.DUMMYFUNCTION("INDEX(SPLIT(B902,""::""), 1, 1)"),33.0)</f>
        <v>33</v>
      </c>
      <c r="D902" s="8">
        <f>IFERROR(__xludf.DUMMYFUNCTION("INDEX(SPLIT(B902,""::""), 1, 2)"),49.0)</f>
        <v>49</v>
      </c>
      <c r="E902" s="9" t="str">
        <f>IFERROR(__xludf.DUMMYFUNCTION("INDEX(SPLIT(SUBSTITUTE(A902, ""-"", ""::""),"",""), 1, 2)"),"31::34")</f>
        <v>31::34</v>
      </c>
      <c r="F902" s="8">
        <f>IFERROR(__xludf.DUMMYFUNCTION("INDEX(SPLIT(E902,""::""), 1, 1)"),31.0)</f>
        <v>31</v>
      </c>
      <c r="G902" s="8">
        <f>IFERROR(__xludf.DUMMYFUNCTION("INDEX(SPLIT(E902,""::""), 1, 2)"),34.0)</f>
        <v>34</v>
      </c>
      <c r="H902" s="8" t="b">
        <f t="shared" si="1"/>
        <v>0</v>
      </c>
      <c r="I902" s="8" t="b">
        <f t="shared" si="2"/>
        <v>0</v>
      </c>
      <c r="J902" s="8" t="b">
        <f t="shared" si="3"/>
        <v>0</v>
      </c>
      <c r="L902" s="8" t="b">
        <f t="shared" si="4"/>
        <v>1</v>
      </c>
    </row>
    <row r="903">
      <c r="A903" s="6" t="s">
        <v>913</v>
      </c>
      <c r="B903" s="7" t="str">
        <f>IFERROR(__xludf.DUMMYFUNCTION("INDEX(SPLIT(SUBSTITUTE(A903, ""-"", ""::""),"",""), 1, 1)"),"13::99")</f>
        <v>13::99</v>
      </c>
      <c r="C903" s="8">
        <f>IFERROR(__xludf.DUMMYFUNCTION("INDEX(SPLIT(B903,""::""), 1, 1)"),13.0)</f>
        <v>13</v>
      </c>
      <c r="D903" s="8">
        <f>IFERROR(__xludf.DUMMYFUNCTION("INDEX(SPLIT(B903,""::""), 1, 2)"),99.0)</f>
        <v>99</v>
      </c>
      <c r="E903" s="9" t="str">
        <f>IFERROR(__xludf.DUMMYFUNCTION("INDEX(SPLIT(SUBSTITUTE(A903, ""-"", ""::""),"",""), 1, 2)"),"85::90")</f>
        <v>85::90</v>
      </c>
      <c r="F903" s="8">
        <f>IFERROR(__xludf.DUMMYFUNCTION("INDEX(SPLIT(E903,""::""), 1, 1)"),85.0)</f>
        <v>85</v>
      </c>
      <c r="G903" s="8">
        <f>IFERROR(__xludf.DUMMYFUNCTION("INDEX(SPLIT(E903,""::""), 1, 2)"),90.0)</f>
        <v>90</v>
      </c>
      <c r="H903" s="8" t="b">
        <f t="shared" si="1"/>
        <v>1</v>
      </c>
      <c r="I903" s="8" t="b">
        <f t="shared" si="2"/>
        <v>0</v>
      </c>
      <c r="J903" s="8" t="b">
        <f t="shared" si="3"/>
        <v>1</v>
      </c>
      <c r="L903" s="8" t="b">
        <f t="shared" si="4"/>
        <v>1</v>
      </c>
    </row>
    <row r="904">
      <c r="A904" s="6" t="s">
        <v>914</v>
      </c>
      <c r="B904" s="7" t="str">
        <f>IFERROR(__xludf.DUMMYFUNCTION("INDEX(SPLIT(SUBSTITUTE(A904, ""-"", ""::""),"",""), 1, 1)"),"12::74")</f>
        <v>12::74</v>
      </c>
      <c r="C904" s="8">
        <f>IFERROR(__xludf.DUMMYFUNCTION("INDEX(SPLIT(B904,""::""), 1, 1)"),12.0)</f>
        <v>12</v>
      </c>
      <c r="D904" s="8">
        <f>IFERROR(__xludf.DUMMYFUNCTION("INDEX(SPLIT(B904,""::""), 1, 2)"),74.0)</f>
        <v>74</v>
      </c>
      <c r="E904" s="9" t="str">
        <f>IFERROR(__xludf.DUMMYFUNCTION("INDEX(SPLIT(SUBSTITUTE(A904, ""-"", ""::""),"",""), 1, 2)"),"6::74")</f>
        <v>6::74</v>
      </c>
      <c r="F904" s="8">
        <f>IFERROR(__xludf.DUMMYFUNCTION("INDEX(SPLIT(E904,""::""), 1, 1)"),6.0)</f>
        <v>6</v>
      </c>
      <c r="G904" s="8">
        <f>IFERROR(__xludf.DUMMYFUNCTION("INDEX(SPLIT(E904,""::""), 1, 2)"),74.0)</f>
        <v>74</v>
      </c>
      <c r="H904" s="8" t="b">
        <f t="shared" si="1"/>
        <v>0</v>
      </c>
      <c r="I904" s="8" t="b">
        <f t="shared" si="2"/>
        <v>1</v>
      </c>
      <c r="J904" s="8" t="b">
        <f t="shared" si="3"/>
        <v>1</v>
      </c>
      <c r="L904" s="8" t="b">
        <f t="shared" si="4"/>
        <v>1</v>
      </c>
    </row>
    <row r="905">
      <c r="A905" s="6" t="s">
        <v>915</v>
      </c>
      <c r="B905" s="7" t="str">
        <f>IFERROR(__xludf.DUMMYFUNCTION("INDEX(SPLIT(SUBSTITUTE(A905, ""-"", ""::""),"",""), 1, 1)"),"54::60")</f>
        <v>54::60</v>
      </c>
      <c r="C905" s="8">
        <f>IFERROR(__xludf.DUMMYFUNCTION("INDEX(SPLIT(B905,""::""), 1, 1)"),54.0)</f>
        <v>54</v>
      </c>
      <c r="D905" s="8">
        <f>IFERROR(__xludf.DUMMYFUNCTION("INDEX(SPLIT(B905,""::""), 1, 2)"),60.0)</f>
        <v>60</v>
      </c>
      <c r="E905" s="9" t="str">
        <f>IFERROR(__xludf.DUMMYFUNCTION("INDEX(SPLIT(SUBSTITUTE(A905, ""-"", ""::""),"",""), 1, 2)"),"53::57")</f>
        <v>53::57</v>
      </c>
      <c r="F905" s="8">
        <f>IFERROR(__xludf.DUMMYFUNCTION("INDEX(SPLIT(E905,""::""), 1, 1)"),53.0)</f>
        <v>53</v>
      </c>
      <c r="G905" s="8">
        <f>IFERROR(__xludf.DUMMYFUNCTION("INDEX(SPLIT(E905,""::""), 1, 2)"),57.0)</f>
        <v>57</v>
      </c>
      <c r="H905" s="8" t="b">
        <f t="shared" si="1"/>
        <v>0</v>
      </c>
      <c r="I905" s="8" t="b">
        <f t="shared" si="2"/>
        <v>0</v>
      </c>
      <c r="J905" s="8" t="b">
        <f t="shared" si="3"/>
        <v>0</v>
      </c>
      <c r="L905" s="8" t="b">
        <f t="shared" si="4"/>
        <v>1</v>
      </c>
    </row>
    <row r="906">
      <c r="A906" s="6" t="s">
        <v>916</v>
      </c>
      <c r="B906" s="7" t="str">
        <f>IFERROR(__xludf.DUMMYFUNCTION("INDEX(SPLIT(SUBSTITUTE(A906, ""-"", ""::""),"",""), 1, 1)"),"10::94")</f>
        <v>10::94</v>
      </c>
      <c r="C906" s="8">
        <f>IFERROR(__xludf.DUMMYFUNCTION("INDEX(SPLIT(B906,""::""), 1, 1)"),10.0)</f>
        <v>10</v>
      </c>
      <c r="D906" s="8">
        <f>IFERROR(__xludf.DUMMYFUNCTION("INDEX(SPLIT(B906,""::""), 1, 2)"),94.0)</f>
        <v>94</v>
      </c>
      <c r="E906" s="9" t="str">
        <f>IFERROR(__xludf.DUMMYFUNCTION("INDEX(SPLIT(SUBSTITUTE(A906, ""-"", ""::""),"",""), 1, 2)"),"11::95")</f>
        <v>11::95</v>
      </c>
      <c r="F906" s="8">
        <f>IFERROR(__xludf.DUMMYFUNCTION("INDEX(SPLIT(E906,""::""), 1, 1)"),11.0)</f>
        <v>11</v>
      </c>
      <c r="G906" s="8">
        <f>IFERROR(__xludf.DUMMYFUNCTION("INDEX(SPLIT(E906,""::""), 1, 2)"),95.0)</f>
        <v>95</v>
      </c>
      <c r="H906" s="8" t="b">
        <f t="shared" si="1"/>
        <v>0</v>
      </c>
      <c r="I906" s="8" t="b">
        <f t="shared" si="2"/>
        <v>0</v>
      </c>
      <c r="J906" s="8" t="b">
        <f t="shared" si="3"/>
        <v>0</v>
      </c>
      <c r="L906" s="8" t="b">
        <f t="shared" si="4"/>
        <v>1</v>
      </c>
    </row>
    <row r="907">
      <c r="A907" s="6" t="s">
        <v>917</v>
      </c>
      <c r="B907" s="7" t="str">
        <f>IFERROR(__xludf.DUMMYFUNCTION("INDEX(SPLIT(SUBSTITUTE(A907, ""-"", ""::""),"",""), 1, 1)"),"37::53")</f>
        <v>37::53</v>
      </c>
      <c r="C907" s="8">
        <f>IFERROR(__xludf.DUMMYFUNCTION("INDEX(SPLIT(B907,""::""), 1, 1)"),37.0)</f>
        <v>37</v>
      </c>
      <c r="D907" s="8">
        <f>IFERROR(__xludf.DUMMYFUNCTION("INDEX(SPLIT(B907,""::""), 1, 2)"),53.0)</f>
        <v>53</v>
      </c>
      <c r="E907" s="9" t="str">
        <f>IFERROR(__xludf.DUMMYFUNCTION("INDEX(SPLIT(SUBSTITUTE(A907, ""-"", ""::""),"",""), 1, 2)"),"37::38")</f>
        <v>37::38</v>
      </c>
      <c r="F907" s="8">
        <f>IFERROR(__xludf.DUMMYFUNCTION("INDEX(SPLIT(E907,""::""), 1, 1)"),37.0)</f>
        <v>37</v>
      </c>
      <c r="G907" s="8">
        <f>IFERROR(__xludf.DUMMYFUNCTION("INDEX(SPLIT(E907,""::""), 1, 2)"),38.0)</f>
        <v>38</v>
      </c>
      <c r="H907" s="8" t="b">
        <f t="shared" si="1"/>
        <v>1</v>
      </c>
      <c r="I907" s="8" t="b">
        <f t="shared" si="2"/>
        <v>0</v>
      </c>
      <c r="J907" s="8" t="b">
        <f t="shared" si="3"/>
        <v>1</v>
      </c>
      <c r="L907" s="8" t="b">
        <f t="shared" si="4"/>
        <v>1</v>
      </c>
    </row>
    <row r="908">
      <c r="A908" s="6" t="s">
        <v>918</v>
      </c>
      <c r="B908" s="7" t="str">
        <f>IFERROR(__xludf.DUMMYFUNCTION("INDEX(SPLIT(SUBSTITUTE(A908, ""-"", ""::""),"",""), 1, 1)"),"2::79")</f>
        <v>2::79</v>
      </c>
      <c r="C908" s="8">
        <f>IFERROR(__xludf.DUMMYFUNCTION("INDEX(SPLIT(B908,""::""), 1, 1)"),2.0)</f>
        <v>2</v>
      </c>
      <c r="D908" s="8">
        <f>IFERROR(__xludf.DUMMYFUNCTION("INDEX(SPLIT(B908,""::""), 1, 2)"),79.0)</f>
        <v>79</v>
      </c>
      <c r="E908" s="9" t="str">
        <f>IFERROR(__xludf.DUMMYFUNCTION("INDEX(SPLIT(SUBSTITUTE(A908, ""-"", ""::""),"",""), 1, 2)"),"2::48")</f>
        <v>2::48</v>
      </c>
      <c r="F908" s="8">
        <f>IFERROR(__xludf.DUMMYFUNCTION("INDEX(SPLIT(E908,""::""), 1, 1)"),2.0)</f>
        <v>2</v>
      </c>
      <c r="G908" s="8">
        <f>IFERROR(__xludf.DUMMYFUNCTION("INDEX(SPLIT(E908,""::""), 1, 2)"),48.0)</f>
        <v>48</v>
      </c>
      <c r="H908" s="8" t="b">
        <f t="shared" si="1"/>
        <v>1</v>
      </c>
      <c r="I908" s="8" t="b">
        <f t="shared" si="2"/>
        <v>0</v>
      </c>
      <c r="J908" s="8" t="b">
        <f t="shared" si="3"/>
        <v>1</v>
      </c>
      <c r="L908" s="8" t="b">
        <f t="shared" si="4"/>
        <v>1</v>
      </c>
    </row>
    <row r="909">
      <c r="A909" s="6" t="s">
        <v>919</v>
      </c>
      <c r="B909" s="7" t="str">
        <f>IFERROR(__xludf.DUMMYFUNCTION("INDEX(SPLIT(SUBSTITUTE(A909, ""-"", ""::""),"",""), 1, 1)"),"46::55")</f>
        <v>46::55</v>
      </c>
      <c r="C909" s="8">
        <f>IFERROR(__xludf.DUMMYFUNCTION("INDEX(SPLIT(B909,""::""), 1, 1)"),46.0)</f>
        <v>46</v>
      </c>
      <c r="D909" s="8">
        <f>IFERROR(__xludf.DUMMYFUNCTION("INDEX(SPLIT(B909,""::""), 1, 2)"),55.0)</f>
        <v>55</v>
      </c>
      <c r="E909" s="9" t="str">
        <f>IFERROR(__xludf.DUMMYFUNCTION("INDEX(SPLIT(SUBSTITUTE(A909, ""-"", ""::""),"",""), 1, 2)"),"53::60")</f>
        <v>53::60</v>
      </c>
      <c r="F909" s="8">
        <f>IFERROR(__xludf.DUMMYFUNCTION("INDEX(SPLIT(E909,""::""), 1, 1)"),53.0)</f>
        <v>53</v>
      </c>
      <c r="G909" s="8">
        <f>IFERROR(__xludf.DUMMYFUNCTION("INDEX(SPLIT(E909,""::""), 1, 2)"),60.0)</f>
        <v>60</v>
      </c>
      <c r="H909" s="8" t="b">
        <f t="shared" si="1"/>
        <v>0</v>
      </c>
      <c r="I909" s="8" t="b">
        <f t="shared" si="2"/>
        <v>0</v>
      </c>
      <c r="J909" s="8" t="b">
        <f t="shared" si="3"/>
        <v>0</v>
      </c>
      <c r="L909" s="8" t="b">
        <f t="shared" si="4"/>
        <v>1</v>
      </c>
    </row>
    <row r="910">
      <c r="A910" s="6" t="s">
        <v>920</v>
      </c>
      <c r="B910" s="7" t="str">
        <f>IFERROR(__xludf.DUMMYFUNCTION("INDEX(SPLIT(SUBSTITUTE(A910, ""-"", ""::""),"",""), 1, 1)"),"7::95")</f>
        <v>7::95</v>
      </c>
      <c r="C910" s="8">
        <f>IFERROR(__xludf.DUMMYFUNCTION("INDEX(SPLIT(B910,""::""), 1, 1)"),7.0)</f>
        <v>7</v>
      </c>
      <c r="D910" s="8">
        <f>IFERROR(__xludf.DUMMYFUNCTION("INDEX(SPLIT(B910,""::""), 1, 2)"),95.0)</f>
        <v>95</v>
      </c>
      <c r="E910" s="9" t="str">
        <f>IFERROR(__xludf.DUMMYFUNCTION("INDEX(SPLIT(SUBSTITUTE(A910, ""-"", ""::""),"",""), 1, 2)"),"7::8")</f>
        <v>7::8</v>
      </c>
      <c r="F910" s="8">
        <f>IFERROR(__xludf.DUMMYFUNCTION("INDEX(SPLIT(E910,""::""), 1, 1)"),7.0)</f>
        <v>7</v>
      </c>
      <c r="G910" s="8">
        <f>IFERROR(__xludf.DUMMYFUNCTION("INDEX(SPLIT(E910,""::""), 1, 2)"),8.0)</f>
        <v>8</v>
      </c>
      <c r="H910" s="8" t="b">
        <f t="shared" si="1"/>
        <v>1</v>
      </c>
      <c r="I910" s="8" t="b">
        <f t="shared" si="2"/>
        <v>0</v>
      </c>
      <c r="J910" s="8" t="b">
        <f t="shared" si="3"/>
        <v>1</v>
      </c>
      <c r="L910" s="8" t="b">
        <f t="shared" si="4"/>
        <v>1</v>
      </c>
    </row>
    <row r="911">
      <c r="A911" s="6" t="s">
        <v>921</v>
      </c>
      <c r="B911" s="7" t="str">
        <f>IFERROR(__xludf.DUMMYFUNCTION("INDEX(SPLIT(SUBSTITUTE(A911, ""-"", ""::""),"",""), 1, 1)"),"7::83")</f>
        <v>7::83</v>
      </c>
      <c r="C911" s="8">
        <f>IFERROR(__xludf.DUMMYFUNCTION("INDEX(SPLIT(B911,""::""), 1, 1)"),7.0)</f>
        <v>7</v>
      </c>
      <c r="D911" s="8">
        <f>IFERROR(__xludf.DUMMYFUNCTION("INDEX(SPLIT(B911,""::""), 1, 2)"),83.0)</f>
        <v>83</v>
      </c>
      <c r="E911" s="9" t="str">
        <f>IFERROR(__xludf.DUMMYFUNCTION("INDEX(SPLIT(SUBSTITUTE(A911, ""-"", ""::""),"",""), 1, 2)"),"8::98")</f>
        <v>8::98</v>
      </c>
      <c r="F911" s="8">
        <f>IFERROR(__xludf.DUMMYFUNCTION("INDEX(SPLIT(E911,""::""), 1, 1)"),8.0)</f>
        <v>8</v>
      </c>
      <c r="G911" s="8">
        <f>IFERROR(__xludf.DUMMYFUNCTION("INDEX(SPLIT(E911,""::""), 1, 2)"),98.0)</f>
        <v>98</v>
      </c>
      <c r="H911" s="8" t="b">
        <f t="shared" si="1"/>
        <v>0</v>
      </c>
      <c r="I911" s="8" t="b">
        <f t="shared" si="2"/>
        <v>0</v>
      </c>
      <c r="J911" s="8" t="b">
        <f t="shared" si="3"/>
        <v>0</v>
      </c>
      <c r="L911" s="8" t="b">
        <f t="shared" si="4"/>
        <v>1</v>
      </c>
    </row>
    <row r="912">
      <c r="A912" s="6" t="s">
        <v>922</v>
      </c>
      <c r="B912" s="7" t="str">
        <f>IFERROR(__xludf.DUMMYFUNCTION("INDEX(SPLIT(SUBSTITUTE(A912, ""-"", ""::""),"",""), 1, 1)"),"6::7")</f>
        <v>6::7</v>
      </c>
      <c r="C912" s="8">
        <f>IFERROR(__xludf.DUMMYFUNCTION("INDEX(SPLIT(B912,""::""), 1, 1)"),6.0)</f>
        <v>6</v>
      </c>
      <c r="D912" s="8">
        <f>IFERROR(__xludf.DUMMYFUNCTION("INDEX(SPLIT(B912,""::""), 1, 2)"),7.0)</f>
        <v>7</v>
      </c>
      <c r="E912" s="9" t="str">
        <f>IFERROR(__xludf.DUMMYFUNCTION("INDEX(SPLIT(SUBSTITUTE(A912, ""-"", ""::""),"",""), 1, 2)"),"7::32")</f>
        <v>7::32</v>
      </c>
      <c r="F912" s="8">
        <f>IFERROR(__xludf.DUMMYFUNCTION("INDEX(SPLIT(E912,""::""), 1, 1)"),7.0)</f>
        <v>7</v>
      </c>
      <c r="G912" s="8">
        <f>IFERROR(__xludf.DUMMYFUNCTION("INDEX(SPLIT(E912,""::""), 1, 2)"),32.0)</f>
        <v>32</v>
      </c>
      <c r="H912" s="8" t="b">
        <f t="shared" si="1"/>
        <v>0</v>
      </c>
      <c r="I912" s="8" t="b">
        <f t="shared" si="2"/>
        <v>0</v>
      </c>
      <c r="J912" s="8" t="b">
        <f t="shared" si="3"/>
        <v>0</v>
      </c>
      <c r="L912" s="8" t="b">
        <f t="shared" si="4"/>
        <v>1</v>
      </c>
    </row>
    <row r="913">
      <c r="A913" s="6" t="s">
        <v>923</v>
      </c>
      <c r="B913" s="7" t="str">
        <f>IFERROR(__xludf.DUMMYFUNCTION("INDEX(SPLIT(SUBSTITUTE(A913, ""-"", ""::""),"",""), 1, 1)"),"47::82")</f>
        <v>47::82</v>
      </c>
      <c r="C913" s="8">
        <f>IFERROR(__xludf.DUMMYFUNCTION("INDEX(SPLIT(B913,""::""), 1, 1)"),47.0)</f>
        <v>47</v>
      </c>
      <c r="D913" s="8">
        <f>IFERROR(__xludf.DUMMYFUNCTION("INDEX(SPLIT(B913,""::""), 1, 2)"),82.0)</f>
        <v>82</v>
      </c>
      <c r="E913" s="9" t="str">
        <f>IFERROR(__xludf.DUMMYFUNCTION("INDEX(SPLIT(SUBSTITUTE(A913, ""-"", ""::""),"",""), 1, 2)"),"46::47")</f>
        <v>46::47</v>
      </c>
      <c r="F913" s="8">
        <f>IFERROR(__xludf.DUMMYFUNCTION("INDEX(SPLIT(E913,""::""), 1, 1)"),46.0)</f>
        <v>46</v>
      </c>
      <c r="G913" s="8">
        <f>IFERROR(__xludf.DUMMYFUNCTION("INDEX(SPLIT(E913,""::""), 1, 2)"),47.0)</f>
        <v>47</v>
      </c>
      <c r="H913" s="8" t="b">
        <f t="shared" si="1"/>
        <v>0</v>
      </c>
      <c r="I913" s="8" t="b">
        <f t="shared" si="2"/>
        <v>0</v>
      </c>
      <c r="J913" s="8" t="b">
        <f t="shared" si="3"/>
        <v>0</v>
      </c>
      <c r="L913" s="8" t="b">
        <f t="shared" si="4"/>
        <v>1</v>
      </c>
    </row>
    <row r="914">
      <c r="A914" s="6" t="s">
        <v>924</v>
      </c>
      <c r="B914" s="7" t="str">
        <f>IFERROR(__xludf.DUMMYFUNCTION("INDEX(SPLIT(SUBSTITUTE(A914, ""-"", ""::""),"",""), 1, 1)"),"63::85")</f>
        <v>63::85</v>
      </c>
      <c r="C914" s="8">
        <f>IFERROR(__xludf.DUMMYFUNCTION("INDEX(SPLIT(B914,""::""), 1, 1)"),63.0)</f>
        <v>63</v>
      </c>
      <c r="D914" s="8">
        <f>IFERROR(__xludf.DUMMYFUNCTION("INDEX(SPLIT(B914,""::""), 1, 2)"),85.0)</f>
        <v>85</v>
      </c>
      <c r="E914" s="9" t="str">
        <f>IFERROR(__xludf.DUMMYFUNCTION("INDEX(SPLIT(SUBSTITUTE(A914, ""-"", ""::""),"",""), 1, 2)"),"64::87")</f>
        <v>64::87</v>
      </c>
      <c r="F914" s="8">
        <f>IFERROR(__xludf.DUMMYFUNCTION("INDEX(SPLIT(E914,""::""), 1, 1)"),64.0)</f>
        <v>64</v>
      </c>
      <c r="G914" s="8">
        <f>IFERROR(__xludf.DUMMYFUNCTION("INDEX(SPLIT(E914,""::""), 1, 2)"),87.0)</f>
        <v>87</v>
      </c>
      <c r="H914" s="8" t="b">
        <f t="shared" si="1"/>
        <v>0</v>
      </c>
      <c r="I914" s="8" t="b">
        <f t="shared" si="2"/>
        <v>0</v>
      </c>
      <c r="J914" s="8" t="b">
        <f t="shared" si="3"/>
        <v>0</v>
      </c>
      <c r="L914" s="8" t="b">
        <f t="shared" si="4"/>
        <v>1</v>
      </c>
    </row>
    <row r="915">
      <c r="A915" s="6" t="s">
        <v>925</v>
      </c>
      <c r="B915" s="7" t="str">
        <f>IFERROR(__xludf.DUMMYFUNCTION("INDEX(SPLIT(SUBSTITUTE(A915, ""-"", ""::""),"",""), 1, 1)"),"77::78")</f>
        <v>77::78</v>
      </c>
      <c r="C915" s="8">
        <f>IFERROR(__xludf.DUMMYFUNCTION("INDEX(SPLIT(B915,""::""), 1, 1)"),77.0)</f>
        <v>77</v>
      </c>
      <c r="D915" s="8">
        <f>IFERROR(__xludf.DUMMYFUNCTION("INDEX(SPLIT(B915,""::""), 1, 2)"),78.0)</f>
        <v>78</v>
      </c>
      <c r="E915" s="9" t="str">
        <f>IFERROR(__xludf.DUMMYFUNCTION("INDEX(SPLIT(SUBSTITUTE(A915, ""-"", ""::""),"",""), 1, 2)"),"57::77")</f>
        <v>57::77</v>
      </c>
      <c r="F915" s="8">
        <f>IFERROR(__xludf.DUMMYFUNCTION("INDEX(SPLIT(E915,""::""), 1, 1)"),57.0)</f>
        <v>57</v>
      </c>
      <c r="G915" s="8">
        <f>IFERROR(__xludf.DUMMYFUNCTION("INDEX(SPLIT(E915,""::""), 1, 2)"),77.0)</f>
        <v>77</v>
      </c>
      <c r="H915" s="8" t="b">
        <f t="shared" si="1"/>
        <v>0</v>
      </c>
      <c r="I915" s="8" t="b">
        <f t="shared" si="2"/>
        <v>0</v>
      </c>
      <c r="J915" s="8" t="b">
        <f t="shared" si="3"/>
        <v>0</v>
      </c>
      <c r="L915" s="8" t="b">
        <f t="shared" si="4"/>
        <v>1</v>
      </c>
    </row>
    <row r="916">
      <c r="A916" s="6" t="s">
        <v>926</v>
      </c>
      <c r="B916" s="7" t="str">
        <f>IFERROR(__xludf.DUMMYFUNCTION("INDEX(SPLIT(SUBSTITUTE(A916, ""-"", ""::""),"",""), 1, 1)"),"3::5")</f>
        <v>3::5</v>
      </c>
      <c r="C916" s="8">
        <f>IFERROR(__xludf.DUMMYFUNCTION("INDEX(SPLIT(B916,""::""), 1, 1)"),3.0)</f>
        <v>3</v>
      </c>
      <c r="D916" s="8">
        <f>IFERROR(__xludf.DUMMYFUNCTION("INDEX(SPLIT(B916,""::""), 1, 2)"),5.0)</f>
        <v>5</v>
      </c>
      <c r="E916" s="9" t="str">
        <f>IFERROR(__xludf.DUMMYFUNCTION("INDEX(SPLIT(SUBSTITUTE(A916, ""-"", ""::""),"",""), 1, 2)"),"3::4")</f>
        <v>3::4</v>
      </c>
      <c r="F916" s="8">
        <f>IFERROR(__xludf.DUMMYFUNCTION("INDEX(SPLIT(E916,""::""), 1, 1)"),3.0)</f>
        <v>3</v>
      </c>
      <c r="G916" s="8">
        <f>IFERROR(__xludf.DUMMYFUNCTION("INDEX(SPLIT(E916,""::""), 1, 2)"),4.0)</f>
        <v>4</v>
      </c>
      <c r="H916" s="8" t="b">
        <f t="shared" si="1"/>
        <v>1</v>
      </c>
      <c r="I916" s="8" t="b">
        <f t="shared" si="2"/>
        <v>0</v>
      </c>
      <c r="J916" s="8" t="b">
        <f t="shared" si="3"/>
        <v>1</v>
      </c>
      <c r="L916" s="8" t="b">
        <f t="shared" si="4"/>
        <v>1</v>
      </c>
    </row>
    <row r="917">
      <c r="A917" s="6" t="s">
        <v>927</v>
      </c>
      <c r="B917" s="7" t="str">
        <f>IFERROR(__xludf.DUMMYFUNCTION("INDEX(SPLIT(SUBSTITUTE(A917, ""-"", ""::""),"",""), 1, 1)"),"5::98")</f>
        <v>5::98</v>
      </c>
      <c r="C917" s="8">
        <f>IFERROR(__xludf.DUMMYFUNCTION("INDEX(SPLIT(B917,""::""), 1, 1)"),5.0)</f>
        <v>5</v>
      </c>
      <c r="D917" s="8">
        <f>IFERROR(__xludf.DUMMYFUNCTION("INDEX(SPLIT(B917,""::""), 1, 2)"),98.0)</f>
        <v>98</v>
      </c>
      <c r="E917" s="9" t="str">
        <f>IFERROR(__xludf.DUMMYFUNCTION("INDEX(SPLIT(SUBSTITUTE(A917, ""-"", ""::""),"",""), 1, 2)"),"97::99")</f>
        <v>97::99</v>
      </c>
      <c r="F917" s="8">
        <f>IFERROR(__xludf.DUMMYFUNCTION("INDEX(SPLIT(E917,""::""), 1, 1)"),97.0)</f>
        <v>97</v>
      </c>
      <c r="G917" s="8">
        <f>IFERROR(__xludf.DUMMYFUNCTION("INDEX(SPLIT(E917,""::""), 1, 2)"),99.0)</f>
        <v>99</v>
      </c>
      <c r="H917" s="8" t="b">
        <f t="shared" si="1"/>
        <v>0</v>
      </c>
      <c r="I917" s="8" t="b">
        <f t="shared" si="2"/>
        <v>0</v>
      </c>
      <c r="J917" s="8" t="b">
        <f t="shared" si="3"/>
        <v>0</v>
      </c>
      <c r="L917" s="8" t="b">
        <f t="shared" si="4"/>
        <v>1</v>
      </c>
    </row>
    <row r="918">
      <c r="A918" s="6" t="s">
        <v>928</v>
      </c>
      <c r="B918" s="7" t="str">
        <f>IFERROR(__xludf.DUMMYFUNCTION("INDEX(SPLIT(SUBSTITUTE(A918, ""-"", ""::""),"",""), 1, 1)"),"59::92")</f>
        <v>59::92</v>
      </c>
      <c r="C918" s="8">
        <f>IFERROR(__xludf.DUMMYFUNCTION("INDEX(SPLIT(B918,""::""), 1, 1)"),59.0)</f>
        <v>59</v>
      </c>
      <c r="D918" s="8">
        <f>IFERROR(__xludf.DUMMYFUNCTION("INDEX(SPLIT(B918,""::""), 1, 2)"),92.0)</f>
        <v>92</v>
      </c>
      <c r="E918" s="9" t="str">
        <f>IFERROR(__xludf.DUMMYFUNCTION("INDEX(SPLIT(SUBSTITUTE(A918, ""-"", ""::""),"",""), 1, 2)"),"2::92")</f>
        <v>2::92</v>
      </c>
      <c r="F918" s="8">
        <f>IFERROR(__xludf.DUMMYFUNCTION("INDEX(SPLIT(E918,""::""), 1, 1)"),2.0)</f>
        <v>2</v>
      </c>
      <c r="G918" s="8">
        <f>IFERROR(__xludf.DUMMYFUNCTION("INDEX(SPLIT(E918,""::""), 1, 2)"),92.0)</f>
        <v>92</v>
      </c>
      <c r="H918" s="8" t="b">
        <f t="shared" si="1"/>
        <v>0</v>
      </c>
      <c r="I918" s="8" t="b">
        <f t="shared" si="2"/>
        <v>1</v>
      </c>
      <c r="J918" s="8" t="b">
        <f t="shared" si="3"/>
        <v>1</v>
      </c>
      <c r="L918" s="8" t="b">
        <f t="shared" si="4"/>
        <v>1</v>
      </c>
    </row>
    <row r="919">
      <c r="A919" s="6" t="s">
        <v>929</v>
      </c>
      <c r="B919" s="7" t="str">
        <f>IFERROR(__xludf.DUMMYFUNCTION("INDEX(SPLIT(SUBSTITUTE(A919, ""-"", ""::""),"",""), 1, 1)"),"4::97")</f>
        <v>4::97</v>
      </c>
      <c r="C919" s="8">
        <f>IFERROR(__xludf.DUMMYFUNCTION("INDEX(SPLIT(B919,""::""), 1, 1)"),4.0)</f>
        <v>4</v>
      </c>
      <c r="D919" s="8">
        <f>IFERROR(__xludf.DUMMYFUNCTION("INDEX(SPLIT(B919,""::""), 1, 2)"),97.0)</f>
        <v>97</v>
      </c>
      <c r="E919" s="9" t="str">
        <f>IFERROR(__xludf.DUMMYFUNCTION("INDEX(SPLIT(SUBSTITUTE(A919, ""-"", ""::""),"",""), 1, 2)"),"1::99")</f>
        <v>1::99</v>
      </c>
      <c r="F919" s="8">
        <f>IFERROR(__xludf.DUMMYFUNCTION("INDEX(SPLIT(E919,""::""), 1, 1)"),1.0)</f>
        <v>1</v>
      </c>
      <c r="G919" s="8">
        <f>IFERROR(__xludf.DUMMYFUNCTION("INDEX(SPLIT(E919,""::""), 1, 2)"),99.0)</f>
        <v>99</v>
      </c>
      <c r="H919" s="8" t="b">
        <f t="shared" si="1"/>
        <v>0</v>
      </c>
      <c r="I919" s="8" t="b">
        <f t="shared" si="2"/>
        <v>1</v>
      </c>
      <c r="J919" s="8" t="b">
        <f t="shared" si="3"/>
        <v>1</v>
      </c>
      <c r="L919" s="8" t="b">
        <f t="shared" si="4"/>
        <v>1</v>
      </c>
    </row>
    <row r="920">
      <c r="A920" s="6" t="s">
        <v>930</v>
      </c>
      <c r="B920" s="7" t="str">
        <f>IFERROR(__xludf.DUMMYFUNCTION("INDEX(SPLIT(SUBSTITUTE(A920, ""-"", ""::""),"",""), 1, 1)"),"37::86")</f>
        <v>37::86</v>
      </c>
      <c r="C920" s="8">
        <f>IFERROR(__xludf.DUMMYFUNCTION("INDEX(SPLIT(B920,""::""), 1, 1)"),37.0)</f>
        <v>37</v>
      </c>
      <c r="D920" s="8">
        <f>IFERROR(__xludf.DUMMYFUNCTION("INDEX(SPLIT(B920,""::""), 1, 2)"),86.0)</f>
        <v>86</v>
      </c>
      <c r="E920" s="9" t="str">
        <f>IFERROR(__xludf.DUMMYFUNCTION("INDEX(SPLIT(SUBSTITUTE(A920, ""-"", ""::""),"",""), 1, 2)"),"2::86")</f>
        <v>2::86</v>
      </c>
      <c r="F920" s="8">
        <f>IFERROR(__xludf.DUMMYFUNCTION("INDEX(SPLIT(E920,""::""), 1, 1)"),2.0)</f>
        <v>2</v>
      </c>
      <c r="G920" s="8">
        <f>IFERROR(__xludf.DUMMYFUNCTION("INDEX(SPLIT(E920,""::""), 1, 2)"),86.0)</f>
        <v>86</v>
      </c>
      <c r="H920" s="8" t="b">
        <f t="shared" si="1"/>
        <v>0</v>
      </c>
      <c r="I920" s="8" t="b">
        <f t="shared" si="2"/>
        <v>1</v>
      </c>
      <c r="J920" s="8" t="b">
        <f t="shared" si="3"/>
        <v>1</v>
      </c>
      <c r="L920" s="8" t="b">
        <f t="shared" si="4"/>
        <v>1</v>
      </c>
    </row>
    <row r="921">
      <c r="A921" s="6" t="s">
        <v>931</v>
      </c>
      <c r="B921" s="7" t="str">
        <f>IFERROR(__xludf.DUMMYFUNCTION("INDEX(SPLIT(SUBSTITUTE(A921, ""-"", ""::""),"",""), 1, 1)"),"46::47")</f>
        <v>46::47</v>
      </c>
      <c r="C921" s="8">
        <f>IFERROR(__xludf.DUMMYFUNCTION("INDEX(SPLIT(B921,""::""), 1, 1)"),46.0)</f>
        <v>46</v>
      </c>
      <c r="D921" s="8">
        <f>IFERROR(__xludf.DUMMYFUNCTION("INDEX(SPLIT(B921,""::""), 1, 2)"),47.0)</f>
        <v>47</v>
      </c>
      <c r="E921" s="9" t="str">
        <f>IFERROR(__xludf.DUMMYFUNCTION("INDEX(SPLIT(SUBSTITUTE(A921, ""-"", ""::""),"",""), 1, 2)"),"9::47")</f>
        <v>9::47</v>
      </c>
      <c r="F921" s="8">
        <f>IFERROR(__xludf.DUMMYFUNCTION("INDEX(SPLIT(E921,""::""), 1, 1)"),9.0)</f>
        <v>9</v>
      </c>
      <c r="G921" s="8">
        <f>IFERROR(__xludf.DUMMYFUNCTION("INDEX(SPLIT(E921,""::""), 1, 2)"),47.0)</f>
        <v>47</v>
      </c>
      <c r="H921" s="8" t="b">
        <f t="shared" si="1"/>
        <v>0</v>
      </c>
      <c r="I921" s="8" t="b">
        <f t="shared" si="2"/>
        <v>1</v>
      </c>
      <c r="J921" s="8" t="b">
        <f t="shared" si="3"/>
        <v>1</v>
      </c>
      <c r="L921" s="8" t="b">
        <f t="shared" si="4"/>
        <v>1</v>
      </c>
    </row>
    <row r="922">
      <c r="A922" s="6" t="s">
        <v>932</v>
      </c>
      <c r="B922" s="7" t="str">
        <f>IFERROR(__xludf.DUMMYFUNCTION("INDEX(SPLIT(SUBSTITUTE(A922, ""-"", ""::""),"",""), 1, 1)"),"38::86")</f>
        <v>38::86</v>
      </c>
      <c r="C922" s="8">
        <f>IFERROR(__xludf.DUMMYFUNCTION("INDEX(SPLIT(B922,""::""), 1, 1)"),38.0)</f>
        <v>38</v>
      </c>
      <c r="D922" s="8">
        <f>IFERROR(__xludf.DUMMYFUNCTION("INDEX(SPLIT(B922,""::""), 1, 2)"),86.0)</f>
        <v>86</v>
      </c>
      <c r="E922" s="9" t="str">
        <f>IFERROR(__xludf.DUMMYFUNCTION("INDEX(SPLIT(SUBSTITUTE(A922, ""-"", ""::""),"",""), 1, 2)"),"37::38")</f>
        <v>37::38</v>
      </c>
      <c r="F922" s="8">
        <f>IFERROR(__xludf.DUMMYFUNCTION("INDEX(SPLIT(E922,""::""), 1, 1)"),37.0)</f>
        <v>37</v>
      </c>
      <c r="G922" s="8">
        <f>IFERROR(__xludf.DUMMYFUNCTION("INDEX(SPLIT(E922,""::""), 1, 2)"),38.0)</f>
        <v>38</v>
      </c>
      <c r="H922" s="8" t="b">
        <f t="shared" si="1"/>
        <v>0</v>
      </c>
      <c r="I922" s="8" t="b">
        <f t="shared" si="2"/>
        <v>0</v>
      </c>
      <c r="J922" s="8" t="b">
        <f t="shared" si="3"/>
        <v>0</v>
      </c>
      <c r="L922" s="8" t="b">
        <f t="shared" si="4"/>
        <v>1</v>
      </c>
    </row>
    <row r="923">
      <c r="A923" s="6" t="s">
        <v>933</v>
      </c>
      <c r="B923" s="7" t="str">
        <f>IFERROR(__xludf.DUMMYFUNCTION("INDEX(SPLIT(SUBSTITUTE(A923, ""-"", ""::""),"",""), 1, 1)"),"24::48")</f>
        <v>24::48</v>
      </c>
      <c r="C923" s="8">
        <f>IFERROR(__xludf.DUMMYFUNCTION("INDEX(SPLIT(B923,""::""), 1, 1)"),24.0)</f>
        <v>24</v>
      </c>
      <c r="D923" s="8">
        <f>IFERROR(__xludf.DUMMYFUNCTION("INDEX(SPLIT(B923,""::""), 1, 2)"),48.0)</f>
        <v>48</v>
      </c>
      <c r="E923" s="9" t="str">
        <f>IFERROR(__xludf.DUMMYFUNCTION("INDEX(SPLIT(SUBSTITUTE(A923, ""-"", ""::""),"",""), 1, 2)"),"52::71")</f>
        <v>52::71</v>
      </c>
      <c r="F923" s="8">
        <f>IFERROR(__xludf.DUMMYFUNCTION("INDEX(SPLIT(E923,""::""), 1, 1)"),52.0)</f>
        <v>52</v>
      </c>
      <c r="G923" s="8">
        <f>IFERROR(__xludf.DUMMYFUNCTION("INDEX(SPLIT(E923,""::""), 1, 2)"),71.0)</f>
        <v>71</v>
      </c>
      <c r="H923" s="8" t="b">
        <f t="shared" si="1"/>
        <v>0</v>
      </c>
      <c r="I923" s="8" t="b">
        <f t="shared" si="2"/>
        <v>0</v>
      </c>
      <c r="J923" s="8" t="b">
        <f t="shared" si="3"/>
        <v>0</v>
      </c>
      <c r="L923" s="8" t="b">
        <f t="shared" si="4"/>
        <v>0</v>
      </c>
    </row>
    <row r="924">
      <c r="A924" s="6" t="s">
        <v>934</v>
      </c>
      <c r="B924" s="7" t="str">
        <f>IFERROR(__xludf.DUMMYFUNCTION("INDEX(SPLIT(SUBSTITUTE(A924, ""-"", ""::""),"",""), 1, 1)"),"14::85")</f>
        <v>14::85</v>
      </c>
      <c r="C924" s="8">
        <f>IFERROR(__xludf.DUMMYFUNCTION("INDEX(SPLIT(B924,""::""), 1, 1)"),14.0)</f>
        <v>14</v>
      </c>
      <c r="D924" s="8">
        <f>IFERROR(__xludf.DUMMYFUNCTION("INDEX(SPLIT(B924,""::""), 1, 2)"),85.0)</f>
        <v>85</v>
      </c>
      <c r="E924" s="9" t="str">
        <f>IFERROR(__xludf.DUMMYFUNCTION("INDEX(SPLIT(SUBSTITUTE(A924, ""-"", ""::""),"",""), 1, 2)"),"85::86")</f>
        <v>85::86</v>
      </c>
      <c r="F924" s="8">
        <f>IFERROR(__xludf.DUMMYFUNCTION("INDEX(SPLIT(E924,""::""), 1, 1)"),85.0)</f>
        <v>85</v>
      </c>
      <c r="G924" s="8">
        <f>IFERROR(__xludf.DUMMYFUNCTION("INDEX(SPLIT(E924,""::""), 1, 2)"),86.0)</f>
        <v>86</v>
      </c>
      <c r="H924" s="8" t="b">
        <f t="shared" si="1"/>
        <v>0</v>
      </c>
      <c r="I924" s="8" t="b">
        <f t="shared" si="2"/>
        <v>0</v>
      </c>
      <c r="J924" s="8" t="b">
        <f t="shared" si="3"/>
        <v>0</v>
      </c>
      <c r="L924" s="8" t="b">
        <f t="shared" si="4"/>
        <v>1</v>
      </c>
    </row>
    <row r="925">
      <c r="A925" s="6" t="s">
        <v>935</v>
      </c>
      <c r="B925" s="7" t="str">
        <f>IFERROR(__xludf.DUMMYFUNCTION("INDEX(SPLIT(SUBSTITUTE(A925, ""-"", ""::""),"",""), 1, 1)"),"20::83")</f>
        <v>20::83</v>
      </c>
      <c r="C925" s="8">
        <f>IFERROR(__xludf.DUMMYFUNCTION("INDEX(SPLIT(B925,""::""), 1, 1)"),20.0)</f>
        <v>20</v>
      </c>
      <c r="D925" s="8">
        <f>IFERROR(__xludf.DUMMYFUNCTION("INDEX(SPLIT(B925,""::""), 1, 2)"),83.0)</f>
        <v>83</v>
      </c>
      <c r="E925" s="9" t="str">
        <f>IFERROR(__xludf.DUMMYFUNCTION("INDEX(SPLIT(SUBSTITUTE(A925, ""-"", ""::""),"",""), 1, 2)"),"20::21")</f>
        <v>20::21</v>
      </c>
      <c r="F925" s="8">
        <f>IFERROR(__xludf.DUMMYFUNCTION("INDEX(SPLIT(E925,""::""), 1, 1)"),20.0)</f>
        <v>20</v>
      </c>
      <c r="G925" s="8">
        <f>IFERROR(__xludf.DUMMYFUNCTION("INDEX(SPLIT(E925,""::""), 1, 2)"),21.0)</f>
        <v>21</v>
      </c>
      <c r="H925" s="8" t="b">
        <f t="shared" si="1"/>
        <v>1</v>
      </c>
      <c r="I925" s="8" t="b">
        <f t="shared" si="2"/>
        <v>0</v>
      </c>
      <c r="J925" s="8" t="b">
        <f t="shared" si="3"/>
        <v>1</v>
      </c>
      <c r="L925" s="8" t="b">
        <f t="shared" si="4"/>
        <v>1</v>
      </c>
    </row>
    <row r="926">
      <c r="A926" s="6" t="s">
        <v>936</v>
      </c>
      <c r="B926" s="7" t="str">
        <f>IFERROR(__xludf.DUMMYFUNCTION("INDEX(SPLIT(SUBSTITUTE(A926, ""-"", ""::""),"",""), 1, 1)"),"49::83")</f>
        <v>49::83</v>
      </c>
      <c r="C926" s="8">
        <f>IFERROR(__xludf.DUMMYFUNCTION("INDEX(SPLIT(B926,""::""), 1, 1)"),49.0)</f>
        <v>49</v>
      </c>
      <c r="D926" s="8">
        <f>IFERROR(__xludf.DUMMYFUNCTION("INDEX(SPLIT(B926,""::""), 1, 2)"),83.0)</f>
        <v>83</v>
      </c>
      <c r="E926" s="9" t="str">
        <f>IFERROR(__xludf.DUMMYFUNCTION("INDEX(SPLIT(SUBSTITUTE(A926, ""-"", ""::""),"",""), 1, 2)"),"50::70")</f>
        <v>50::70</v>
      </c>
      <c r="F926" s="8">
        <f>IFERROR(__xludf.DUMMYFUNCTION("INDEX(SPLIT(E926,""::""), 1, 1)"),50.0)</f>
        <v>50</v>
      </c>
      <c r="G926" s="8">
        <f>IFERROR(__xludf.DUMMYFUNCTION("INDEX(SPLIT(E926,""::""), 1, 2)"),70.0)</f>
        <v>70</v>
      </c>
      <c r="H926" s="8" t="b">
        <f t="shared" si="1"/>
        <v>1</v>
      </c>
      <c r="I926" s="8" t="b">
        <f t="shared" si="2"/>
        <v>0</v>
      </c>
      <c r="J926" s="8" t="b">
        <f t="shared" si="3"/>
        <v>1</v>
      </c>
      <c r="L926" s="8" t="b">
        <f t="shared" si="4"/>
        <v>1</v>
      </c>
    </row>
    <row r="927">
      <c r="A927" s="6" t="s">
        <v>937</v>
      </c>
      <c r="B927" s="7" t="str">
        <f>IFERROR(__xludf.DUMMYFUNCTION("INDEX(SPLIT(SUBSTITUTE(A927, ""-"", ""::""),"",""), 1, 1)"),"44::63")</f>
        <v>44::63</v>
      </c>
      <c r="C927" s="8">
        <f>IFERROR(__xludf.DUMMYFUNCTION("INDEX(SPLIT(B927,""::""), 1, 1)"),44.0)</f>
        <v>44</v>
      </c>
      <c r="D927" s="8">
        <f>IFERROR(__xludf.DUMMYFUNCTION("INDEX(SPLIT(B927,""::""), 1, 2)"),63.0)</f>
        <v>63</v>
      </c>
      <c r="E927" s="9" t="str">
        <f>IFERROR(__xludf.DUMMYFUNCTION("INDEX(SPLIT(SUBSTITUTE(A927, ""-"", ""::""),"",""), 1, 2)"),"45::88")</f>
        <v>45::88</v>
      </c>
      <c r="F927" s="8">
        <f>IFERROR(__xludf.DUMMYFUNCTION("INDEX(SPLIT(E927,""::""), 1, 1)"),45.0)</f>
        <v>45</v>
      </c>
      <c r="G927" s="8">
        <f>IFERROR(__xludf.DUMMYFUNCTION("INDEX(SPLIT(E927,""::""), 1, 2)"),88.0)</f>
        <v>88</v>
      </c>
      <c r="H927" s="8" t="b">
        <f t="shared" si="1"/>
        <v>0</v>
      </c>
      <c r="I927" s="8" t="b">
        <f t="shared" si="2"/>
        <v>0</v>
      </c>
      <c r="J927" s="8" t="b">
        <f t="shared" si="3"/>
        <v>0</v>
      </c>
      <c r="L927" s="8" t="b">
        <f t="shared" si="4"/>
        <v>1</v>
      </c>
    </row>
    <row r="928">
      <c r="A928" s="6" t="s">
        <v>938</v>
      </c>
      <c r="B928" s="7" t="str">
        <f>IFERROR(__xludf.DUMMYFUNCTION("INDEX(SPLIT(SUBSTITUTE(A928, ""-"", ""::""),"",""), 1, 1)"),"43::70")</f>
        <v>43::70</v>
      </c>
      <c r="C928" s="8">
        <f>IFERROR(__xludf.DUMMYFUNCTION("INDEX(SPLIT(B928,""::""), 1, 1)"),43.0)</f>
        <v>43</v>
      </c>
      <c r="D928" s="8">
        <f>IFERROR(__xludf.DUMMYFUNCTION("INDEX(SPLIT(B928,""::""), 1, 2)"),70.0)</f>
        <v>70</v>
      </c>
      <c r="E928" s="9" t="str">
        <f>IFERROR(__xludf.DUMMYFUNCTION("INDEX(SPLIT(SUBSTITUTE(A928, ""-"", ""::""),"",""), 1, 2)"),"3::43")</f>
        <v>3::43</v>
      </c>
      <c r="F928" s="8">
        <f>IFERROR(__xludf.DUMMYFUNCTION("INDEX(SPLIT(E928,""::""), 1, 1)"),3.0)</f>
        <v>3</v>
      </c>
      <c r="G928" s="8">
        <f>IFERROR(__xludf.DUMMYFUNCTION("INDEX(SPLIT(E928,""::""), 1, 2)"),43.0)</f>
        <v>43</v>
      </c>
      <c r="H928" s="8" t="b">
        <f t="shared" si="1"/>
        <v>0</v>
      </c>
      <c r="I928" s="8" t="b">
        <f t="shared" si="2"/>
        <v>0</v>
      </c>
      <c r="J928" s="8" t="b">
        <f t="shared" si="3"/>
        <v>0</v>
      </c>
      <c r="L928" s="8" t="b">
        <f t="shared" si="4"/>
        <v>1</v>
      </c>
    </row>
    <row r="929">
      <c r="A929" s="6" t="s">
        <v>939</v>
      </c>
      <c r="B929" s="7" t="str">
        <f>IFERROR(__xludf.DUMMYFUNCTION("INDEX(SPLIT(SUBSTITUTE(A929, ""-"", ""::""),"",""), 1, 1)"),"34::76")</f>
        <v>34::76</v>
      </c>
      <c r="C929" s="8">
        <f>IFERROR(__xludf.DUMMYFUNCTION("INDEX(SPLIT(B929,""::""), 1, 1)"),34.0)</f>
        <v>34</v>
      </c>
      <c r="D929" s="8">
        <f>IFERROR(__xludf.DUMMYFUNCTION("INDEX(SPLIT(B929,""::""), 1, 2)"),76.0)</f>
        <v>76</v>
      </c>
      <c r="E929" s="9" t="str">
        <f>IFERROR(__xludf.DUMMYFUNCTION("INDEX(SPLIT(SUBSTITUTE(A929, ""-"", ""::""),"",""), 1, 2)"),"2::75")</f>
        <v>2::75</v>
      </c>
      <c r="F929" s="8">
        <f>IFERROR(__xludf.DUMMYFUNCTION("INDEX(SPLIT(E929,""::""), 1, 1)"),2.0)</f>
        <v>2</v>
      </c>
      <c r="G929" s="8">
        <f>IFERROR(__xludf.DUMMYFUNCTION("INDEX(SPLIT(E929,""::""), 1, 2)"),75.0)</f>
        <v>75</v>
      </c>
      <c r="H929" s="8" t="b">
        <f t="shared" si="1"/>
        <v>0</v>
      </c>
      <c r="I929" s="8" t="b">
        <f t="shared" si="2"/>
        <v>0</v>
      </c>
      <c r="J929" s="8" t="b">
        <f t="shared" si="3"/>
        <v>0</v>
      </c>
      <c r="L929" s="8" t="b">
        <f t="shared" si="4"/>
        <v>1</v>
      </c>
    </row>
    <row r="930">
      <c r="A930" s="6" t="s">
        <v>940</v>
      </c>
      <c r="B930" s="7" t="str">
        <f>IFERROR(__xludf.DUMMYFUNCTION("INDEX(SPLIT(SUBSTITUTE(A930, ""-"", ""::""),"",""), 1, 1)"),"1::72")</f>
        <v>1::72</v>
      </c>
      <c r="C930" s="8">
        <f>IFERROR(__xludf.DUMMYFUNCTION("INDEX(SPLIT(B930,""::""), 1, 1)"),1.0)</f>
        <v>1</v>
      </c>
      <c r="D930" s="8">
        <f>IFERROR(__xludf.DUMMYFUNCTION("INDEX(SPLIT(B930,""::""), 1, 2)"),72.0)</f>
        <v>72</v>
      </c>
      <c r="E930" s="9" t="str">
        <f>IFERROR(__xludf.DUMMYFUNCTION("INDEX(SPLIT(SUBSTITUTE(A930, ""-"", ""::""),"",""), 1, 2)"),"73::84")</f>
        <v>73::84</v>
      </c>
      <c r="F930" s="8">
        <f>IFERROR(__xludf.DUMMYFUNCTION("INDEX(SPLIT(E930,""::""), 1, 1)"),73.0)</f>
        <v>73</v>
      </c>
      <c r="G930" s="8">
        <f>IFERROR(__xludf.DUMMYFUNCTION("INDEX(SPLIT(E930,""::""), 1, 2)"),84.0)</f>
        <v>84</v>
      </c>
      <c r="H930" s="8" t="b">
        <f t="shared" si="1"/>
        <v>0</v>
      </c>
      <c r="I930" s="8" t="b">
        <f t="shared" si="2"/>
        <v>0</v>
      </c>
      <c r="J930" s="8" t="b">
        <f t="shared" si="3"/>
        <v>0</v>
      </c>
      <c r="L930" s="8" t="b">
        <f t="shared" si="4"/>
        <v>0</v>
      </c>
    </row>
    <row r="931">
      <c r="A931" s="6" t="s">
        <v>941</v>
      </c>
      <c r="B931" s="7" t="str">
        <f>IFERROR(__xludf.DUMMYFUNCTION("INDEX(SPLIT(SUBSTITUTE(A931, ""-"", ""::""),"",""), 1, 1)"),"49::89")</f>
        <v>49::89</v>
      </c>
      <c r="C931" s="8">
        <f>IFERROR(__xludf.DUMMYFUNCTION("INDEX(SPLIT(B931,""::""), 1, 1)"),49.0)</f>
        <v>49</v>
      </c>
      <c r="D931" s="8">
        <f>IFERROR(__xludf.DUMMYFUNCTION("INDEX(SPLIT(B931,""::""), 1, 2)"),89.0)</f>
        <v>89</v>
      </c>
      <c r="E931" s="9" t="str">
        <f>IFERROR(__xludf.DUMMYFUNCTION("INDEX(SPLIT(SUBSTITUTE(A931, ""-"", ""::""),"",""), 1, 2)"),"45::89")</f>
        <v>45::89</v>
      </c>
      <c r="F931" s="8">
        <f>IFERROR(__xludf.DUMMYFUNCTION("INDEX(SPLIT(E931,""::""), 1, 1)"),45.0)</f>
        <v>45</v>
      </c>
      <c r="G931" s="8">
        <f>IFERROR(__xludf.DUMMYFUNCTION("INDEX(SPLIT(E931,""::""), 1, 2)"),89.0)</f>
        <v>89</v>
      </c>
      <c r="H931" s="8" t="b">
        <f t="shared" si="1"/>
        <v>0</v>
      </c>
      <c r="I931" s="8" t="b">
        <f t="shared" si="2"/>
        <v>1</v>
      </c>
      <c r="J931" s="8" t="b">
        <f t="shared" si="3"/>
        <v>1</v>
      </c>
      <c r="L931" s="8" t="b">
        <f t="shared" si="4"/>
        <v>1</v>
      </c>
    </row>
    <row r="932">
      <c r="A932" s="6" t="s">
        <v>942</v>
      </c>
      <c r="B932" s="7" t="str">
        <f>IFERROR(__xludf.DUMMYFUNCTION("INDEX(SPLIT(SUBSTITUTE(A932, ""-"", ""::""),"",""), 1, 1)"),"45::85")</f>
        <v>45::85</v>
      </c>
      <c r="C932" s="8">
        <f>IFERROR(__xludf.DUMMYFUNCTION("INDEX(SPLIT(B932,""::""), 1, 1)"),45.0)</f>
        <v>45</v>
      </c>
      <c r="D932" s="8">
        <f>IFERROR(__xludf.DUMMYFUNCTION("INDEX(SPLIT(B932,""::""), 1, 2)"),85.0)</f>
        <v>85</v>
      </c>
      <c r="E932" s="9" t="str">
        <f>IFERROR(__xludf.DUMMYFUNCTION("INDEX(SPLIT(SUBSTITUTE(A932, ""-"", ""::""),"",""), 1, 2)"),"13::45")</f>
        <v>13::45</v>
      </c>
      <c r="F932" s="8">
        <f>IFERROR(__xludf.DUMMYFUNCTION("INDEX(SPLIT(E932,""::""), 1, 1)"),13.0)</f>
        <v>13</v>
      </c>
      <c r="G932" s="8">
        <f>IFERROR(__xludf.DUMMYFUNCTION("INDEX(SPLIT(E932,""::""), 1, 2)"),45.0)</f>
        <v>45</v>
      </c>
      <c r="H932" s="8" t="b">
        <f t="shared" si="1"/>
        <v>0</v>
      </c>
      <c r="I932" s="8" t="b">
        <f t="shared" si="2"/>
        <v>0</v>
      </c>
      <c r="J932" s="8" t="b">
        <f t="shared" si="3"/>
        <v>0</v>
      </c>
      <c r="L932" s="8" t="b">
        <f t="shared" si="4"/>
        <v>1</v>
      </c>
    </row>
    <row r="933">
      <c r="A933" s="6" t="s">
        <v>943</v>
      </c>
      <c r="B933" s="7" t="str">
        <f>IFERROR(__xludf.DUMMYFUNCTION("INDEX(SPLIT(SUBSTITUTE(A933, ""-"", ""::""),"",""), 1, 1)"),"29::98")</f>
        <v>29::98</v>
      </c>
      <c r="C933" s="8">
        <f>IFERROR(__xludf.DUMMYFUNCTION("INDEX(SPLIT(B933,""::""), 1, 1)"),29.0)</f>
        <v>29</v>
      </c>
      <c r="D933" s="8">
        <f>IFERROR(__xludf.DUMMYFUNCTION("INDEX(SPLIT(B933,""::""), 1, 2)"),98.0)</f>
        <v>98</v>
      </c>
      <c r="E933" s="9" t="str">
        <f>IFERROR(__xludf.DUMMYFUNCTION("INDEX(SPLIT(SUBSTITUTE(A933, ""-"", ""::""),"",""), 1, 2)"),"28::30")</f>
        <v>28::30</v>
      </c>
      <c r="F933" s="8">
        <f>IFERROR(__xludf.DUMMYFUNCTION("INDEX(SPLIT(E933,""::""), 1, 1)"),28.0)</f>
        <v>28</v>
      </c>
      <c r="G933" s="8">
        <f>IFERROR(__xludf.DUMMYFUNCTION("INDEX(SPLIT(E933,""::""), 1, 2)"),30.0)</f>
        <v>30</v>
      </c>
      <c r="H933" s="8" t="b">
        <f t="shared" si="1"/>
        <v>0</v>
      </c>
      <c r="I933" s="8" t="b">
        <f t="shared" si="2"/>
        <v>0</v>
      </c>
      <c r="J933" s="8" t="b">
        <f t="shared" si="3"/>
        <v>0</v>
      </c>
      <c r="L933" s="8" t="b">
        <f t="shared" si="4"/>
        <v>1</v>
      </c>
    </row>
    <row r="934">
      <c r="A934" s="6" t="s">
        <v>944</v>
      </c>
      <c r="B934" s="7" t="str">
        <f>IFERROR(__xludf.DUMMYFUNCTION("INDEX(SPLIT(SUBSTITUTE(A934, ""-"", ""::""),"",""), 1, 1)"),"7::8")</f>
        <v>7::8</v>
      </c>
      <c r="C934" s="8">
        <f>IFERROR(__xludf.DUMMYFUNCTION("INDEX(SPLIT(B934,""::""), 1, 1)"),7.0)</f>
        <v>7</v>
      </c>
      <c r="D934" s="8">
        <f>IFERROR(__xludf.DUMMYFUNCTION("INDEX(SPLIT(B934,""::""), 1, 2)"),8.0)</f>
        <v>8</v>
      </c>
      <c r="E934" s="9" t="str">
        <f>IFERROR(__xludf.DUMMYFUNCTION("INDEX(SPLIT(SUBSTITUTE(A934, ""-"", ""::""),"",""), 1, 2)"),"7::58")</f>
        <v>7::58</v>
      </c>
      <c r="F934" s="8">
        <f>IFERROR(__xludf.DUMMYFUNCTION("INDEX(SPLIT(E934,""::""), 1, 1)"),7.0)</f>
        <v>7</v>
      </c>
      <c r="G934" s="8">
        <f>IFERROR(__xludf.DUMMYFUNCTION("INDEX(SPLIT(E934,""::""), 1, 2)"),58.0)</f>
        <v>58</v>
      </c>
      <c r="H934" s="8" t="b">
        <f t="shared" si="1"/>
        <v>0</v>
      </c>
      <c r="I934" s="8" t="b">
        <f t="shared" si="2"/>
        <v>1</v>
      </c>
      <c r="J934" s="8" t="b">
        <f t="shared" si="3"/>
        <v>1</v>
      </c>
      <c r="L934" s="8" t="b">
        <f t="shared" si="4"/>
        <v>1</v>
      </c>
    </row>
    <row r="935">
      <c r="A935" s="6" t="s">
        <v>945</v>
      </c>
      <c r="B935" s="7" t="str">
        <f>IFERROR(__xludf.DUMMYFUNCTION("INDEX(SPLIT(SUBSTITUTE(A935, ""-"", ""::""),"",""), 1, 1)"),"20::20")</f>
        <v>20::20</v>
      </c>
      <c r="C935" s="8">
        <f>IFERROR(__xludf.DUMMYFUNCTION("INDEX(SPLIT(B935,""::""), 1, 1)"),20.0)</f>
        <v>20</v>
      </c>
      <c r="D935" s="8">
        <f>IFERROR(__xludf.DUMMYFUNCTION("INDEX(SPLIT(B935,""::""), 1, 2)"),20.0)</f>
        <v>20</v>
      </c>
      <c r="E935" s="9" t="str">
        <f>IFERROR(__xludf.DUMMYFUNCTION("INDEX(SPLIT(SUBSTITUTE(A935, ""-"", ""::""),"",""), 1, 2)"),"21::41")</f>
        <v>21::41</v>
      </c>
      <c r="F935" s="8">
        <f>IFERROR(__xludf.DUMMYFUNCTION("INDEX(SPLIT(E935,""::""), 1, 1)"),21.0)</f>
        <v>21</v>
      </c>
      <c r="G935" s="8">
        <f>IFERROR(__xludf.DUMMYFUNCTION("INDEX(SPLIT(E935,""::""), 1, 2)"),41.0)</f>
        <v>41</v>
      </c>
      <c r="H935" s="8" t="b">
        <f t="shared" si="1"/>
        <v>0</v>
      </c>
      <c r="I935" s="8" t="b">
        <f t="shared" si="2"/>
        <v>0</v>
      </c>
      <c r="J935" s="8" t="b">
        <f t="shared" si="3"/>
        <v>0</v>
      </c>
      <c r="L935" s="8" t="b">
        <f t="shared" si="4"/>
        <v>0</v>
      </c>
    </row>
    <row r="936">
      <c r="A936" s="6" t="s">
        <v>946</v>
      </c>
      <c r="B936" s="7" t="str">
        <f>IFERROR(__xludf.DUMMYFUNCTION("INDEX(SPLIT(SUBSTITUTE(A936, ""-"", ""::""),"",""), 1, 1)"),"52::63")</f>
        <v>52::63</v>
      </c>
      <c r="C936" s="8">
        <f>IFERROR(__xludf.DUMMYFUNCTION("INDEX(SPLIT(B936,""::""), 1, 1)"),52.0)</f>
        <v>52</v>
      </c>
      <c r="D936" s="8">
        <f>IFERROR(__xludf.DUMMYFUNCTION("INDEX(SPLIT(B936,""::""), 1, 2)"),63.0)</f>
        <v>63</v>
      </c>
      <c r="E936" s="9" t="str">
        <f>IFERROR(__xludf.DUMMYFUNCTION("INDEX(SPLIT(SUBSTITUTE(A936, ""-"", ""::""),"",""), 1, 2)"),"18::52")</f>
        <v>18::52</v>
      </c>
      <c r="F936" s="8">
        <f>IFERROR(__xludf.DUMMYFUNCTION("INDEX(SPLIT(E936,""::""), 1, 1)"),18.0)</f>
        <v>18</v>
      </c>
      <c r="G936" s="8">
        <f>IFERROR(__xludf.DUMMYFUNCTION("INDEX(SPLIT(E936,""::""), 1, 2)"),52.0)</f>
        <v>52</v>
      </c>
      <c r="H936" s="8" t="b">
        <f t="shared" si="1"/>
        <v>0</v>
      </c>
      <c r="I936" s="8" t="b">
        <f t="shared" si="2"/>
        <v>0</v>
      </c>
      <c r="J936" s="8" t="b">
        <f t="shared" si="3"/>
        <v>0</v>
      </c>
      <c r="L936" s="8" t="b">
        <f t="shared" si="4"/>
        <v>1</v>
      </c>
    </row>
    <row r="937">
      <c r="A937" s="6" t="s">
        <v>947</v>
      </c>
      <c r="B937" s="7" t="str">
        <f>IFERROR(__xludf.DUMMYFUNCTION("INDEX(SPLIT(SUBSTITUTE(A937, ""-"", ""::""),"",""), 1, 1)"),"81::95")</f>
        <v>81::95</v>
      </c>
      <c r="C937" s="8">
        <f>IFERROR(__xludf.DUMMYFUNCTION("INDEX(SPLIT(B937,""::""), 1, 1)"),81.0)</f>
        <v>81</v>
      </c>
      <c r="D937" s="8">
        <f>IFERROR(__xludf.DUMMYFUNCTION("INDEX(SPLIT(B937,""::""), 1, 2)"),95.0)</f>
        <v>95</v>
      </c>
      <c r="E937" s="9" t="str">
        <f>IFERROR(__xludf.DUMMYFUNCTION("INDEX(SPLIT(SUBSTITUTE(A937, ""-"", ""::""),"",""), 1, 2)"),"76::81")</f>
        <v>76::81</v>
      </c>
      <c r="F937" s="8">
        <f>IFERROR(__xludf.DUMMYFUNCTION("INDEX(SPLIT(E937,""::""), 1, 1)"),76.0)</f>
        <v>76</v>
      </c>
      <c r="G937" s="8">
        <f>IFERROR(__xludf.DUMMYFUNCTION("INDEX(SPLIT(E937,""::""), 1, 2)"),81.0)</f>
        <v>81</v>
      </c>
      <c r="H937" s="8" t="b">
        <f t="shared" si="1"/>
        <v>0</v>
      </c>
      <c r="I937" s="8" t="b">
        <f t="shared" si="2"/>
        <v>0</v>
      </c>
      <c r="J937" s="8" t="b">
        <f t="shared" si="3"/>
        <v>0</v>
      </c>
      <c r="L937" s="8" t="b">
        <f t="shared" si="4"/>
        <v>1</v>
      </c>
    </row>
    <row r="938">
      <c r="A938" s="6" t="s">
        <v>948</v>
      </c>
      <c r="B938" s="7" t="str">
        <f>IFERROR(__xludf.DUMMYFUNCTION("INDEX(SPLIT(SUBSTITUTE(A938, ""-"", ""::""),"",""), 1, 1)"),"3::95")</f>
        <v>3::95</v>
      </c>
      <c r="C938" s="8">
        <f>IFERROR(__xludf.DUMMYFUNCTION("INDEX(SPLIT(B938,""::""), 1, 1)"),3.0)</f>
        <v>3</v>
      </c>
      <c r="D938" s="8">
        <f>IFERROR(__xludf.DUMMYFUNCTION("INDEX(SPLIT(B938,""::""), 1, 2)"),95.0)</f>
        <v>95</v>
      </c>
      <c r="E938" s="9" t="str">
        <f>IFERROR(__xludf.DUMMYFUNCTION("INDEX(SPLIT(SUBSTITUTE(A938, ""-"", ""::""),"",""), 1, 2)"),"2::95")</f>
        <v>2::95</v>
      </c>
      <c r="F938" s="8">
        <f>IFERROR(__xludf.DUMMYFUNCTION("INDEX(SPLIT(E938,""::""), 1, 1)"),2.0)</f>
        <v>2</v>
      </c>
      <c r="G938" s="8">
        <f>IFERROR(__xludf.DUMMYFUNCTION("INDEX(SPLIT(E938,""::""), 1, 2)"),95.0)</f>
        <v>95</v>
      </c>
      <c r="H938" s="8" t="b">
        <f t="shared" si="1"/>
        <v>0</v>
      </c>
      <c r="I938" s="8" t="b">
        <f t="shared" si="2"/>
        <v>1</v>
      </c>
      <c r="J938" s="8" t="b">
        <f t="shared" si="3"/>
        <v>1</v>
      </c>
      <c r="L938" s="8" t="b">
        <f t="shared" si="4"/>
        <v>1</v>
      </c>
    </row>
    <row r="939">
      <c r="A939" s="6" t="s">
        <v>949</v>
      </c>
      <c r="B939" s="7" t="str">
        <f>IFERROR(__xludf.DUMMYFUNCTION("INDEX(SPLIT(SUBSTITUTE(A939, ""-"", ""::""),"",""), 1, 1)"),"74::84")</f>
        <v>74::84</v>
      </c>
      <c r="C939" s="8">
        <f>IFERROR(__xludf.DUMMYFUNCTION("INDEX(SPLIT(B939,""::""), 1, 1)"),74.0)</f>
        <v>74</v>
      </c>
      <c r="D939" s="8">
        <f>IFERROR(__xludf.DUMMYFUNCTION("INDEX(SPLIT(B939,""::""), 1, 2)"),84.0)</f>
        <v>84</v>
      </c>
      <c r="E939" s="9" t="str">
        <f>IFERROR(__xludf.DUMMYFUNCTION("INDEX(SPLIT(SUBSTITUTE(A939, ""-"", ""::""),"",""), 1, 2)"),"68::75")</f>
        <v>68::75</v>
      </c>
      <c r="F939" s="8">
        <f>IFERROR(__xludf.DUMMYFUNCTION("INDEX(SPLIT(E939,""::""), 1, 1)"),68.0)</f>
        <v>68</v>
      </c>
      <c r="G939" s="8">
        <f>IFERROR(__xludf.DUMMYFUNCTION("INDEX(SPLIT(E939,""::""), 1, 2)"),75.0)</f>
        <v>75</v>
      </c>
      <c r="H939" s="8" t="b">
        <f t="shared" si="1"/>
        <v>0</v>
      </c>
      <c r="I939" s="8" t="b">
        <f t="shared" si="2"/>
        <v>0</v>
      </c>
      <c r="J939" s="8" t="b">
        <f t="shared" si="3"/>
        <v>0</v>
      </c>
      <c r="L939" s="8" t="b">
        <f t="shared" si="4"/>
        <v>1</v>
      </c>
    </row>
    <row r="940">
      <c r="A940" s="6" t="s">
        <v>950</v>
      </c>
      <c r="B940" s="7" t="str">
        <f>IFERROR(__xludf.DUMMYFUNCTION("INDEX(SPLIT(SUBSTITUTE(A940, ""-"", ""::""),"",""), 1, 1)"),"51::63")</f>
        <v>51::63</v>
      </c>
      <c r="C940" s="8">
        <f>IFERROR(__xludf.DUMMYFUNCTION("INDEX(SPLIT(B940,""::""), 1, 1)"),51.0)</f>
        <v>51</v>
      </c>
      <c r="D940" s="8">
        <f>IFERROR(__xludf.DUMMYFUNCTION("INDEX(SPLIT(B940,""::""), 1, 2)"),63.0)</f>
        <v>63</v>
      </c>
      <c r="E940" s="9" t="str">
        <f>IFERROR(__xludf.DUMMYFUNCTION("INDEX(SPLIT(SUBSTITUTE(A940, ""-"", ""::""),"",""), 1, 2)"),"51::64")</f>
        <v>51::64</v>
      </c>
      <c r="F940" s="8">
        <f>IFERROR(__xludf.DUMMYFUNCTION("INDEX(SPLIT(E940,""::""), 1, 1)"),51.0)</f>
        <v>51</v>
      </c>
      <c r="G940" s="8">
        <f>IFERROR(__xludf.DUMMYFUNCTION("INDEX(SPLIT(E940,""::""), 1, 2)"),64.0)</f>
        <v>64</v>
      </c>
      <c r="H940" s="8" t="b">
        <f t="shared" si="1"/>
        <v>0</v>
      </c>
      <c r="I940" s="8" t="b">
        <f t="shared" si="2"/>
        <v>1</v>
      </c>
      <c r="J940" s="8" t="b">
        <f t="shared" si="3"/>
        <v>1</v>
      </c>
      <c r="L940" s="8" t="b">
        <f t="shared" si="4"/>
        <v>1</v>
      </c>
    </row>
    <row r="941">
      <c r="A941" s="6" t="s">
        <v>951</v>
      </c>
      <c r="B941" s="7" t="str">
        <f>IFERROR(__xludf.DUMMYFUNCTION("INDEX(SPLIT(SUBSTITUTE(A941, ""-"", ""::""),"",""), 1, 1)"),"19::72")</f>
        <v>19::72</v>
      </c>
      <c r="C941" s="8">
        <f>IFERROR(__xludf.DUMMYFUNCTION("INDEX(SPLIT(B941,""::""), 1, 1)"),19.0)</f>
        <v>19</v>
      </c>
      <c r="D941" s="8">
        <f>IFERROR(__xludf.DUMMYFUNCTION("INDEX(SPLIT(B941,""::""), 1, 2)"),72.0)</f>
        <v>72</v>
      </c>
      <c r="E941" s="9" t="str">
        <f>IFERROR(__xludf.DUMMYFUNCTION("INDEX(SPLIT(SUBSTITUTE(A941, ""-"", ""::""),"",""), 1, 2)"),"40::72")</f>
        <v>40::72</v>
      </c>
      <c r="F941" s="8">
        <f>IFERROR(__xludf.DUMMYFUNCTION("INDEX(SPLIT(E941,""::""), 1, 1)"),40.0)</f>
        <v>40</v>
      </c>
      <c r="G941" s="8">
        <f>IFERROR(__xludf.DUMMYFUNCTION("INDEX(SPLIT(E941,""::""), 1, 2)"),72.0)</f>
        <v>72</v>
      </c>
      <c r="H941" s="8" t="b">
        <f t="shared" si="1"/>
        <v>1</v>
      </c>
      <c r="I941" s="8" t="b">
        <f t="shared" si="2"/>
        <v>0</v>
      </c>
      <c r="J941" s="8" t="b">
        <f t="shared" si="3"/>
        <v>1</v>
      </c>
      <c r="L941" s="8" t="b">
        <f t="shared" si="4"/>
        <v>1</v>
      </c>
    </row>
    <row r="942">
      <c r="A942" s="6" t="s">
        <v>952</v>
      </c>
      <c r="B942" s="7" t="str">
        <f>IFERROR(__xludf.DUMMYFUNCTION("INDEX(SPLIT(SUBSTITUTE(A942, ""-"", ""::""),"",""), 1, 1)"),"53::57")</f>
        <v>53::57</v>
      </c>
      <c r="C942" s="8">
        <f>IFERROR(__xludf.DUMMYFUNCTION("INDEX(SPLIT(B942,""::""), 1, 1)"),53.0)</f>
        <v>53</v>
      </c>
      <c r="D942" s="8">
        <f>IFERROR(__xludf.DUMMYFUNCTION("INDEX(SPLIT(B942,""::""), 1, 2)"),57.0)</f>
        <v>57</v>
      </c>
      <c r="E942" s="9" t="str">
        <f>IFERROR(__xludf.DUMMYFUNCTION("INDEX(SPLIT(SUBSTITUTE(A942, ""-"", ""::""),"",""), 1, 2)"),"4::80")</f>
        <v>4::80</v>
      </c>
      <c r="F942" s="8">
        <f>IFERROR(__xludf.DUMMYFUNCTION("INDEX(SPLIT(E942,""::""), 1, 1)"),4.0)</f>
        <v>4</v>
      </c>
      <c r="G942" s="8">
        <f>IFERROR(__xludf.DUMMYFUNCTION("INDEX(SPLIT(E942,""::""), 1, 2)"),80.0)</f>
        <v>80</v>
      </c>
      <c r="H942" s="8" t="b">
        <f t="shared" si="1"/>
        <v>0</v>
      </c>
      <c r="I942" s="8" t="b">
        <f t="shared" si="2"/>
        <v>1</v>
      </c>
      <c r="J942" s="8" t="b">
        <f t="shared" si="3"/>
        <v>1</v>
      </c>
      <c r="L942" s="8" t="b">
        <f t="shared" si="4"/>
        <v>1</v>
      </c>
    </row>
    <row r="943">
      <c r="A943" s="6" t="s">
        <v>953</v>
      </c>
      <c r="B943" s="7" t="str">
        <f>IFERROR(__xludf.DUMMYFUNCTION("INDEX(SPLIT(SUBSTITUTE(A943, ""-"", ""::""),"",""), 1, 1)"),"21::88")</f>
        <v>21::88</v>
      </c>
      <c r="C943" s="8">
        <f>IFERROR(__xludf.DUMMYFUNCTION("INDEX(SPLIT(B943,""::""), 1, 1)"),21.0)</f>
        <v>21</v>
      </c>
      <c r="D943" s="8">
        <f>IFERROR(__xludf.DUMMYFUNCTION("INDEX(SPLIT(B943,""::""), 1, 2)"),88.0)</f>
        <v>88</v>
      </c>
      <c r="E943" s="9" t="str">
        <f>IFERROR(__xludf.DUMMYFUNCTION("INDEX(SPLIT(SUBSTITUTE(A943, ""-"", ""::""),"",""), 1, 2)"),"19::87")</f>
        <v>19::87</v>
      </c>
      <c r="F943" s="8">
        <f>IFERROR(__xludf.DUMMYFUNCTION("INDEX(SPLIT(E943,""::""), 1, 1)"),19.0)</f>
        <v>19</v>
      </c>
      <c r="G943" s="8">
        <f>IFERROR(__xludf.DUMMYFUNCTION("INDEX(SPLIT(E943,""::""), 1, 2)"),87.0)</f>
        <v>87</v>
      </c>
      <c r="H943" s="8" t="b">
        <f t="shared" si="1"/>
        <v>0</v>
      </c>
      <c r="I943" s="8" t="b">
        <f t="shared" si="2"/>
        <v>0</v>
      </c>
      <c r="J943" s="8" t="b">
        <f t="shared" si="3"/>
        <v>0</v>
      </c>
      <c r="L943" s="8" t="b">
        <f t="shared" si="4"/>
        <v>1</v>
      </c>
    </row>
    <row r="944">
      <c r="A944" s="6" t="s">
        <v>954</v>
      </c>
      <c r="B944" s="7" t="str">
        <f>IFERROR(__xludf.DUMMYFUNCTION("INDEX(SPLIT(SUBSTITUTE(A944, ""-"", ""::""),"",""), 1, 1)"),"29::93")</f>
        <v>29::93</v>
      </c>
      <c r="C944" s="8">
        <f>IFERROR(__xludf.DUMMYFUNCTION("INDEX(SPLIT(B944,""::""), 1, 1)"),29.0)</f>
        <v>29</v>
      </c>
      <c r="D944" s="8">
        <f>IFERROR(__xludf.DUMMYFUNCTION("INDEX(SPLIT(B944,""::""), 1, 2)"),93.0)</f>
        <v>93</v>
      </c>
      <c r="E944" s="9" t="str">
        <f>IFERROR(__xludf.DUMMYFUNCTION("INDEX(SPLIT(SUBSTITUTE(A944, ""-"", ""::""),"",""), 1, 2)"),"30::99")</f>
        <v>30::99</v>
      </c>
      <c r="F944" s="8">
        <f>IFERROR(__xludf.DUMMYFUNCTION("INDEX(SPLIT(E944,""::""), 1, 1)"),30.0)</f>
        <v>30</v>
      </c>
      <c r="G944" s="8">
        <f>IFERROR(__xludf.DUMMYFUNCTION("INDEX(SPLIT(E944,""::""), 1, 2)"),99.0)</f>
        <v>99</v>
      </c>
      <c r="H944" s="8" t="b">
        <f t="shared" si="1"/>
        <v>0</v>
      </c>
      <c r="I944" s="8" t="b">
        <f t="shared" si="2"/>
        <v>0</v>
      </c>
      <c r="J944" s="8" t="b">
        <f t="shared" si="3"/>
        <v>0</v>
      </c>
      <c r="L944" s="8" t="b">
        <f t="shared" si="4"/>
        <v>1</v>
      </c>
    </row>
    <row r="945">
      <c r="A945" s="6" t="s">
        <v>955</v>
      </c>
      <c r="B945" s="7" t="str">
        <f>IFERROR(__xludf.DUMMYFUNCTION("INDEX(SPLIT(SUBSTITUTE(A945, ""-"", ""::""),"",""), 1, 1)"),"4::98")</f>
        <v>4::98</v>
      </c>
      <c r="C945" s="8">
        <f>IFERROR(__xludf.DUMMYFUNCTION("INDEX(SPLIT(B945,""::""), 1, 1)"),4.0)</f>
        <v>4</v>
      </c>
      <c r="D945" s="8">
        <f>IFERROR(__xludf.DUMMYFUNCTION("INDEX(SPLIT(B945,""::""), 1, 2)"),98.0)</f>
        <v>98</v>
      </c>
      <c r="E945" s="9" t="str">
        <f>IFERROR(__xludf.DUMMYFUNCTION("INDEX(SPLIT(SUBSTITUTE(A945, ""-"", ""::""),"",""), 1, 2)"),"7::98")</f>
        <v>7::98</v>
      </c>
      <c r="F945" s="8">
        <f>IFERROR(__xludf.DUMMYFUNCTION("INDEX(SPLIT(E945,""::""), 1, 1)"),7.0)</f>
        <v>7</v>
      </c>
      <c r="G945" s="8">
        <f>IFERROR(__xludf.DUMMYFUNCTION("INDEX(SPLIT(E945,""::""), 1, 2)"),98.0)</f>
        <v>98</v>
      </c>
      <c r="H945" s="8" t="b">
        <f t="shared" si="1"/>
        <v>1</v>
      </c>
      <c r="I945" s="8" t="b">
        <f t="shared" si="2"/>
        <v>0</v>
      </c>
      <c r="J945" s="8" t="b">
        <f t="shared" si="3"/>
        <v>1</v>
      </c>
      <c r="L945" s="8" t="b">
        <f t="shared" si="4"/>
        <v>1</v>
      </c>
    </row>
    <row r="946">
      <c r="A946" s="6" t="s">
        <v>956</v>
      </c>
      <c r="B946" s="7" t="str">
        <f>IFERROR(__xludf.DUMMYFUNCTION("INDEX(SPLIT(SUBSTITUTE(A946, ""-"", ""::""),"",""), 1, 1)"),"20::62")</f>
        <v>20::62</v>
      </c>
      <c r="C946" s="8">
        <f>IFERROR(__xludf.DUMMYFUNCTION("INDEX(SPLIT(B946,""::""), 1, 1)"),20.0)</f>
        <v>20</v>
      </c>
      <c r="D946" s="8">
        <f>IFERROR(__xludf.DUMMYFUNCTION("INDEX(SPLIT(B946,""::""), 1, 2)"),62.0)</f>
        <v>62</v>
      </c>
      <c r="E946" s="9" t="str">
        <f>IFERROR(__xludf.DUMMYFUNCTION("INDEX(SPLIT(SUBSTITUTE(A946, ""-"", ""::""),"",""), 1, 2)"),"49::63")</f>
        <v>49::63</v>
      </c>
      <c r="F946" s="8">
        <f>IFERROR(__xludf.DUMMYFUNCTION("INDEX(SPLIT(E946,""::""), 1, 1)"),49.0)</f>
        <v>49</v>
      </c>
      <c r="G946" s="8">
        <f>IFERROR(__xludf.DUMMYFUNCTION("INDEX(SPLIT(E946,""::""), 1, 2)"),63.0)</f>
        <v>63</v>
      </c>
      <c r="H946" s="8" t="b">
        <f t="shared" si="1"/>
        <v>0</v>
      </c>
      <c r="I946" s="8" t="b">
        <f t="shared" si="2"/>
        <v>0</v>
      </c>
      <c r="J946" s="8" t="b">
        <f t="shared" si="3"/>
        <v>0</v>
      </c>
      <c r="L946" s="8" t="b">
        <f t="shared" si="4"/>
        <v>1</v>
      </c>
    </row>
    <row r="947">
      <c r="A947" s="6" t="s">
        <v>957</v>
      </c>
      <c r="B947" s="7" t="str">
        <f>IFERROR(__xludf.DUMMYFUNCTION("INDEX(SPLIT(SUBSTITUTE(A947, ""-"", ""::""),"",""), 1, 1)"),"5::71")</f>
        <v>5::71</v>
      </c>
      <c r="C947" s="8">
        <f>IFERROR(__xludf.DUMMYFUNCTION("INDEX(SPLIT(B947,""::""), 1, 1)"),5.0)</f>
        <v>5</v>
      </c>
      <c r="D947" s="8">
        <f>IFERROR(__xludf.DUMMYFUNCTION("INDEX(SPLIT(B947,""::""), 1, 2)"),71.0)</f>
        <v>71</v>
      </c>
      <c r="E947" s="9" t="str">
        <f>IFERROR(__xludf.DUMMYFUNCTION("INDEX(SPLIT(SUBSTITUTE(A947, ""-"", ""::""),"",""), 1, 2)"),"5::70")</f>
        <v>5::70</v>
      </c>
      <c r="F947" s="8">
        <f>IFERROR(__xludf.DUMMYFUNCTION("INDEX(SPLIT(E947,""::""), 1, 1)"),5.0)</f>
        <v>5</v>
      </c>
      <c r="G947" s="8">
        <f>IFERROR(__xludf.DUMMYFUNCTION("INDEX(SPLIT(E947,""::""), 1, 2)"),70.0)</f>
        <v>70</v>
      </c>
      <c r="H947" s="8" t="b">
        <f t="shared" si="1"/>
        <v>1</v>
      </c>
      <c r="I947" s="8" t="b">
        <f t="shared" si="2"/>
        <v>0</v>
      </c>
      <c r="J947" s="8" t="b">
        <f t="shared" si="3"/>
        <v>1</v>
      </c>
      <c r="L947" s="8" t="b">
        <f t="shared" si="4"/>
        <v>1</v>
      </c>
    </row>
    <row r="948">
      <c r="A948" s="6" t="s">
        <v>958</v>
      </c>
      <c r="B948" s="7" t="str">
        <f>IFERROR(__xludf.DUMMYFUNCTION("INDEX(SPLIT(SUBSTITUTE(A948, ""-"", ""::""),"",""), 1, 1)"),"35::83")</f>
        <v>35::83</v>
      </c>
      <c r="C948" s="8">
        <f>IFERROR(__xludf.DUMMYFUNCTION("INDEX(SPLIT(B948,""::""), 1, 1)"),35.0)</f>
        <v>35</v>
      </c>
      <c r="D948" s="8">
        <f>IFERROR(__xludf.DUMMYFUNCTION("INDEX(SPLIT(B948,""::""), 1, 2)"),83.0)</f>
        <v>83</v>
      </c>
      <c r="E948" s="9" t="str">
        <f>IFERROR(__xludf.DUMMYFUNCTION("INDEX(SPLIT(SUBSTITUTE(A948, ""-"", ""::""),"",""), 1, 2)"),"35::66")</f>
        <v>35::66</v>
      </c>
      <c r="F948" s="8">
        <f>IFERROR(__xludf.DUMMYFUNCTION("INDEX(SPLIT(E948,""::""), 1, 1)"),35.0)</f>
        <v>35</v>
      </c>
      <c r="G948" s="8">
        <f>IFERROR(__xludf.DUMMYFUNCTION("INDEX(SPLIT(E948,""::""), 1, 2)"),66.0)</f>
        <v>66</v>
      </c>
      <c r="H948" s="8" t="b">
        <f t="shared" si="1"/>
        <v>1</v>
      </c>
      <c r="I948" s="8" t="b">
        <f t="shared" si="2"/>
        <v>0</v>
      </c>
      <c r="J948" s="8" t="b">
        <f t="shared" si="3"/>
        <v>1</v>
      </c>
      <c r="L948" s="8" t="b">
        <f t="shared" si="4"/>
        <v>1</v>
      </c>
    </row>
    <row r="949">
      <c r="A949" s="6" t="s">
        <v>959</v>
      </c>
      <c r="B949" s="7" t="str">
        <f>IFERROR(__xludf.DUMMYFUNCTION("INDEX(SPLIT(SUBSTITUTE(A949, ""-"", ""::""),"",""), 1, 1)"),"12::71")</f>
        <v>12::71</v>
      </c>
      <c r="C949" s="8">
        <f>IFERROR(__xludf.DUMMYFUNCTION("INDEX(SPLIT(B949,""::""), 1, 1)"),12.0)</f>
        <v>12</v>
      </c>
      <c r="D949" s="8">
        <f>IFERROR(__xludf.DUMMYFUNCTION("INDEX(SPLIT(B949,""::""), 1, 2)"),71.0)</f>
        <v>71</v>
      </c>
      <c r="E949" s="9" t="str">
        <f>IFERROR(__xludf.DUMMYFUNCTION("INDEX(SPLIT(SUBSTITUTE(A949, ""-"", ""::""),"",""), 1, 2)"),"35::78")</f>
        <v>35::78</v>
      </c>
      <c r="F949" s="8">
        <f>IFERROR(__xludf.DUMMYFUNCTION("INDEX(SPLIT(E949,""::""), 1, 1)"),35.0)</f>
        <v>35</v>
      </c>
      <c r="G949" s="8">
        <f>IFERROR(__xludf.DUMMYFUNCTION("INDEX(SPLIT(E949,""::""), 1, 2)"),78.0)</f>
        <v>78</v>
      </c>
      <c r="H949" s="8" t="b">
        <f t="shared" si="1"/>
        <v>0</v>
      </c>
      <c r="I949" s="8" t="b">
        <f t="shared" si="2"/>
        <v>0</v>
      </c>
      <c r="J949" s="8" t="b">
        <f t="shared" si="3"/>
        <v>0</v>
      </c>
      <c r="L949" s="8" t="b">
        <f t="shared" si="4"/>
        <v>1</v>
      </c>
    </row>
    <row r="950">
      <c r="A950" s="6" t="s">
        <v>960</v>
      </c>
      <c r="B950" s="7" t="str">
        <f>IFERROR(__xludf.DUMMYFUNCTION("INDEX(SPLIT(SUBSTITUTE(A950, ""-"", ""::""),"",""), 1, 1)"),"7::59")</f>
        <v>7::59</v>
      </c>
      <c r="C950" s="8">
        <f>IFERROR(__xludf.DUMMYFUNCTION("INDEX(SPLIT(B950,""::""), 1, 1)"),7.0)</f>
        <v>7</v>
      </c>
      <c r="D950" s="8">
        <f>IFERROR(__xludf.DUMMYFUNCTION("INDEX(SPLIT(B950,""::""), 1, 2)"),59.0)</f>
        <v>59</v>
      </c>
      <c r="E950" s="9" t="str">
        <f>IFERROR(__xludf.DUMMYFUNCTION("INDEX(SPLIT(SUBSTITUTE(A950, ""-"", ""::""),"",""), 1, 2)"),"7::95")</f>
        <v>7::95</v>
      </c>
      <c r="F950" s="8">
        <f>IFERROR(__xludf.DUMMYFUNCTION("INDEX(SPLIT(E950,""::""), 1, 1)"),7.0)</f>
        <v>7</v>
      </c>
      <c r="G950" s="8">
        <f>IFERROR(__xludf.DUMMYFUNCTION("INDEX(SPLIT(E950,""::""), 1, 2)"),95.0)</f>
        <v>95</v>
      </c>
      <c r="H950" s="8" t="b">
        <f t="shared" si="1"/>
        <v>0</v>
      </c>
      <c r="I950" s="8" t="b">
        <f t="shared" si="2"/>
        <v>1</v>
      </c>
      <c r="J950" s="8" t="b">
        <f t="shared" si="3"/>
        <v>1</v>
      </c>
      <c r="L950" s="8" t="b">
        <f t="shared" si="4"/>
        <v>1</v>
      </c>
    </row>
    <row r="951">
      <c r="A951" s="6" t="s">
        <v>961</v>
      </c>
      <c r="B951" s="7" t="str">
        <f>IFERROR(__xludf.DUMMYFUNCTION("INDEX(SPLIT(SUBSTITUTE(A951, ""-"", ""::""),"",""), 1, 1)"),"7::62")</f>
        <v>7::62</v>
      </c>
      <c r="C951" s="8">
        <f>IFERROR(__xludf.DUMMYFUNCTION("INDEX(SPLIT(B951,""::""), 1, 1)"),7.0)</f>
        <v>7</v>
      </c>
      <c r="D951" s="8">
        <f>IFERROR(__xludf.DUMMYFUNCTION("INDEX(SPLIT(B951,""::""), 1, 2)"),62.0)</f>
        <v>62</v>
      </c>
      <c r="E951" s="9" t="str">
        <f>IFERROR(__xludf.DUMMYFUNCTION("INDEX(SPLIT(SUBSTITUTE(A951, ""-"", ""::""),"",""), 1, 2)"),"7::70")</f>
        <v>7::70</v>
      </c>
      <c r="F951" s="8">
        <f>IFERROR(__xludf.DUMMYFUNCTION("INDEX(SPLIT(E951,""::""), 1, 1)"),7.0)</f>
        <v>7</v>
      </c>
      <c r="G951" s="8">
        <f>IFERROR(__xludf.DUMMYFUNCTION("INDEX(SPLIT(E951,""::""), 1, 2)"),70.0)</f>
        <v>70</v>
      </c>
      <c r="H951" s="8" t="b">
        <f t="shared" si="1"/>
        <v>0</v>
      </c>
      <c r="I951" s="8" t="b">
        <f t="shared" si="2"/>
        <v>1</v>
      </c>
      <c r="J951" s="8" t="b">
        <f t="shared" si="3"/>
        <v>1</v>
      </c>
      <c r="L951" s="8" t="b">
        <f t="shared" si="4"/>
        <v>1</v>
      </c>
    </row>
    <row r="952">
      <c r="A952" s="6" t="s">
        <v>962</v>
      </c>
      <c r="B952" s="7" t="str">
        <f>IFERROR(__xludf.DUMMYFUNCTION("INDEX(SPLIT(SUBSTITUTE(A952, ""-"", ""::""),"",""), 1, 1)"),"2::9")</f>
        <v>2::9</v>
      </c>
      <c r="C952" s="8">
        <f>IFERROR(__xludf.DUMMYFUNCTION("INDEX(SPLIT(B952,""::""), 1, 1)"),2.0)</f>
        <v>2</v>
      </c>
      <c r="D952" s="8">
        <f>IFERROR(__xludf.DUMMYFUNCTION("INDEX(SPLIT(B952,""::""), 1, 2)"),9.0)</f>
        <v>9</v>
      </c>
      <c r="E952" s="9" t="str">
        <f>IFERROR(__xludf.DUMMYFUNCTION("INDEX(SPLIT(SUBSTITUTE(A952, ""-"", ""::""),"",""), 1, 2)"),"9::97")</f>
        <v>9::97</v>
      </c>
      <c r="F952" s="8">
        <f>IFERROR(__xludf.DUMMYFUNCTION("INDEX(SPLIT(E952,""::""), 1, 1)"),9.0)</f>
        <v>9</v>
      </c>
      <c r="G952" s="8">
        <f>IFERROR(__xludf.DUMMYFUNCTION("INDEX(SPLIT(E952,""::""), 1, 2)"),97.0)</f>
        <v>97</v>
      </c>
      <c r="H952" s="8" t="b">
        <f t="shared" si="1"/>
        <v>0</v>
      </c>
      <c r="I952" s="8" t="b">
        <f t="shared" si="2"/>
        <v>0</v>
      </c>
      <c r="J952" s="8" t="b">
        <f t="shared" si="3"/>
        <v>0</v>
      </c>
      <c r="L952" s="8" t="b">
        <f t="shared" si="4"/>
        <v>1</v>
      </c>
    </row>
    <row r="953">
      <c r="A953" s="6" t="s">
        <v>963</v>
      </c>
      <c r="B953" s="7" t="str">
        <f>IFERROR(__xludf.DUMMYFUNCTION("INDEX(SPLIT(SUBSTITUTE(A953, ""-"", ""::""),"",""), 1, 1)"),"5::11")</f>
        <v>5::11</v>
      </c>
      <c r="C953" s="8">
        <f>IFERROR(__xludf.DUMMYFUNCTION("INDEX(SPLIT(B953,""::""), 1, 1)"),5.0)</f>
        <v>5</v>
      </c>
      <c r="D953" s="8">
        <f>IFERROR(__xludf.DUMMYFUNCTION("INDEX(SPLIT(B953,""::""), 1, 2)"),11.0)</f>
        <v>11</v>
      </c>
      <c r="E953" s="9" t="str">
        <f>IFERROR(__xludf.DUMMYFUNCTION("INDEX(SPLIT(SUBSTITUTE(A953, ""-"", ""::""),"",""), 1, 2)"),"8::12")</f>
        <v>8::12</v>
      </c>
      <c r="F953" s="8">
        <f>IFERROR(__xludf.DUMMYFUNCTION("INDEX(SPLIT(E953,""::""), 1, 1)"),8.0)</f>
        <v>8</v>
      </c>
      <c r="G953" s="8">
        <f>IFERROR(__xludf.DUMMYFUNCTION("INDEX(SPLIT(E953,""::""), 1, 2)"),12.0)</f>
        <v>12</v>
      </c>
      <c r="H953" s="8" t="b">
        <f t="shared" si="1"/>
        <v>0</v>
      </c>
      <c r="I953" s="8" t="b">
        <f t="shared" si="2"/>
        <v>0</v>
      </c>
      <c r="J953" s="8" t="b">
        <f t="shared" si="3"/>
        <v>0</v>
      </c>
      <c r="L953" s="8" t="b">
        <f t="shared" si="4"/>
        <v>1</v>
      </c>
    </row>
    <row r="954">
      <c r="A954" s="6" t="s">
        <v>964</v>
      </c>
      <c r="B954" s="7" t="str">
        <f>IFERROR(__xludf.DUMMYFUNCTION("INDEX(SPLIT(SUBSTITUTE(A954, ""-"", ""::""),"",""), 1, 1)"),"6::17")</f>
        <v>6::17</v>
      </c>
      <c r="C954" s="8">
        <f>IFERROR(__xludf.DUMMYFUNCTION("INDEX(SPLIT(B954,""::""), 1, 1)"),6.0)</f>
        <v>6</v>
      </c>
      <c r="D954" s="8">
        <f>IFERROR(__xludf.DUMMYFUNCTION("INDEX(SPLIT(B954,""::""), 1, 2)"),17.0)</f>
        <v>17</v>
      </c>
      <c r="E954" s="9" t="str">
        <f>IFERROR(__xludf.DUMMYFUNCTION("INDEX(SPLIT(SUBSTITUTE(A954, ""-"", ""::""),"",""), 1, 2)"),"18::20")</f>
        <v>18::20</v>
      </c>
      <c r="F954" s="8">
        <f>IFERROR(__xludf.DUMMYFUNCTION("INDEX(SPLIT(E954,""::""), 1, 1)"),18.0)</f>
        <v>18</v>
      </c>
      <c r="G954" s="8">
        <f>IFERROR(__xludf.DUMMYFUNCTION("INDEX(SPLIT(E954,""::""), 1, 2)"),20.0)</f>
        <v>20</v>
      </c>
      <c r="H954" s="8" t="b">
        <f t="shared" si="1"/>
        <v>0</v>
      </c>
      <c r="I954" s="8" t="b">
        <f t="shared" si="2"/>
        <v>0</v>
      </c>
      <c r="J954" s="8" t="b">
        <f t="shared" si="3"/>
        <v>0</v>
      </c>
      <c r="L954" s="8" t="b">
        <f t="shared" si="4"/>
        <v>0</v>
      </c>
    </row>
    <row r="955">
      <c r="A955" s="6" t="s">
        <v>965</v>
      </c>
      <c r="B955" s="7" t="str">
        <f>IFERROR(__xludf.DUMMYFUNCTION("INDEX(SPLIT(SUBSTITUTE(A955, ""-"", ""::""),"",""), 1, 1)"),"5::87")</f>
        <v>5::87</v>
      </c>
      <c r="C955" s="8">
        <f>IFERROR(__xludf.DUMMYFUNCTION("INDEX(SPLIT(B955,""::""), 1, 1)"),5.0)</f>
        <v>5</v>
      </c>
      <c r="D955" s="8">
        <f>IFERROR(__xludf.DUMMYFUNCTION("INDEX(SPLIT(B955,""::""), 1, 2)"),87.0)</f>
        <v>87</v>
      </c>
      <c r="E955" s="9" t="str">
        <f>IFERROR(__xludf.DUMMYFUNCTION("INDEX(SPLIT(SUBSTITUTE(A955, ""-"", ""::""),"",""), 1, 2)"),"3::3")</f>
        <v>3::3</v>
      </c>
      <c r="F955" s="8">
        <f>IFERROR(__xludf.DUMMYFUNCTION("INDEX(SPLIT(E955,""::""), 1, 1)"),3.0)</f>
        <v>3</v>
      </c>
      <c r="G955" s="8">
        <f>IFERROR(__xludf.DUMMYFUNCTION("INDEX(SPLIT(E955,""::""), 1, 2)"),3.0)</f>
        <v>3</v>
      </c>
      <c r="H955" s="8" t="b">
        <f t="shared" si="1"/>
        <v>0</v>
      </c>
      <c r="I955" s="8" t="b">
        <f t="shared" si="2"/>
        <v>0</v>
      </c>
      <c r="J955" s="8" t="b">
        <f t="shared" si="3"/>
        <v>0</v>
      </c>
      <c r="L955" s="8" t="b">
        <f t="shared" si="4"/>
        <v>0</v>
      </c>
    </row>
    <row r="956">
      <c r="A956" s="6" t="s">
        <v>966</v>
      </c>
      <c r="B956" s="7" t="str">
        <f>IFERROR(__xludf.DUMMYFUNCTION("INDEX(SPLIT(SUBSTITUTE(A956, ""-"", ""::""),"",""), 1, 1)"),"83::92")</f>
        <v>83::92</v>
      </c>
      <c r="C956" s="8">
        <f>IFERROR(__xludf.DUMMYFUNCTION("INDEX(SPLIT(B956,""::""), 1, 1)"),83.0)</f>
        <v>83</v>
      </c>
      <c r="D956" s="8">
        <f>IFERROR(__xludf.DUMMYFUNCTION("INDEX(SPLIT(B956,""::""), 1, 2)"),92.0)</f>
        <v>92</v>
      </c>
      <c r="E956" s="9" t="str">
        <f>IFERROR(__xludf.DUMMYFUNCTION("INDEX(SPLIT(SUBSTITUTE(A956, ""-"", ""::""),"",""), 1, 2)"),"5::92")</f>
        <v>5::92</v>
      </c>
      <c r="F956" s="8">
        <f>IFERROR(__xludf.DUMMYFUNCTION("INDEX(SPLIT(E956,""::""), 1, 1)"),5.0)</f>
        <v>5</v>
      </c>
      <c r="G956" s="8">
        <f>IFERROR(__xludf.DUMMYFUNCTION("INDEX(SPLIT(E956,""::""), 1, 2)"),92.0)</f>
        <v>92</v>
      </c>
      <c r="H956" s="8" t="b">
        <f t="shared" si="1"/>
        <v>0</v>
      </c>
      <c r="I956" s="8" t="b">
        <f t="shared" si="2"/>
        <v>1</v>
      </c>
      <c r="J956" s="8" t="b">
        <f t="shared" si="3"/>
        <v>1</v>
      </c>
      <c r="L956" s="8" t="b">
        <f t="shared" si="4"/>
        <v>1</v>
      </c>
    </row>
    <row r="957">
      <c r="A957" s="6" t="s">
        <v>967</v>
      </c>
      <c r="B957" s="7" t="str">
        <f>IFERROR(__xludf.DUMMYFUNCTION("INDEX(SPLIT(SUBSTITUTE(A957, ""-"", ""::""),"",""), 1, 1)"),"12::95")</f>
        <v>12::95</v>
      </c>
      <c r="C957" s="8">
        <f>IFERROR(__xludf.DUMMYFUNCTION("INDEX(SPLIT(B957,""::""), 1, 1)"),12.0)</f>
        <v>12</v>
      </c>
      <c r="D957" s="8">
        <f>IFERROR(__xludf.DUMMYFUNCTION("INDEX(SPLIT(B957,""::""), 1, 2)"),95.0)</f>
        <v>95</v>
      </c>
      <c r="E957" s="9" t="str">
        <f>IFERROR(__xludf.DUMMYFUNCTION("INDEX(SPLIT(SUBSTITUTE(A957, ""-"", ""::""),"",""), 1, 2)"),"12::54")</f>
        <v>12::54</v>
      </c>
      <c r="F957" s="8">
        <f>IFERROR(__xludf.DUMMYFUNCTION("INDEX(SPLIT(E957,""::""), 1, 1)"),12.0)</f>
        <v>12</v>
      </c>
      <c r="G957" s="8">
        <f>IFERROR(__xludf.DUMMYFUNCTION("INDEX(SPLIT(E957,""::""), 1, 2)"),54.0)</f>
        <v>54</v>
      </c>
      <c r="H957" s="8" t="b">
        <f t="shared" si="1"/>
        <v>1</v>
      </c>
      <c r="I957" s="8" t="b">
        <f t="shared" si="2"/>
        <v>0</v>
      </c>
      <c r="J957" s="8" t="b">
        <f t="shared" si="3"/>
        <v>1</v>
      </c>
      <c r="L957" s="8" t="b">
        <f t="shared" si="4"/>
        <v>1</v>
      </c>
    </row>
    <row r="958">
      <c r="A958" s="6" t="s">
        <v>968</v>
      </c>
      <c r="B958" s="7" t="str">
        <f>IFERROR(__xludf.DUMMYFUNCTION("INDEX(SPLIT(SUBSTITUTE(A958, ""-"", ""::""),"",""), 1, 1)"),"37::83")</f>
        <v>37::83</v>
      </c>
      <c r="C958" s="8">
        <f>IFERROR(__xludf.DUMMYFUNCTION("INDEX(SPLIT(B958,""::""), 1, 1)"),37.0)</f>
        <v>37</v>
      </c>
      <c r="D958" s="8">
        <f>IFERROR(__xludf.DUMMYFUNCTION("INDEX(SPLIT(B958,""::""), 1, 2)"),83.0)</f>
        <v>83</v>
      </c>
      <c r="E958" s="9" t="str">
        <f>IFERROR(__xludf.DUMMYFUNCTION("INDEX(SPLIT(SUBSTITUTE(A958, ""-"", ""::""),"",""), 1, 2)"),"23::83")</f>
        <v>23::83</v>
      </c>
      <c r="F958" s="8">
        <f>IFERROR(__xludf.DUMMYFUNCTION("INDEX(SPLIT(E958,""::""), 1, 1)"),23.0)</f>
        <v>23</v>
      </c>
      <c r="G958" s="8">
        <f>IFERROR(__xludf.DUMMYFUNCTION("INDEX(SPLIT(E958,""::""), 1, 2)"),83.0)</f>
        <v>83</v>
      </c>
      <c r="H958" s="8" t="b">
        <f t="shared" si="1"/>
        <v>0</v>
      </c>
      <c r="I958" s="8" t="b">
        <f t="shared" si="2"/>
        <v>1</v>
      </c>
      <c r="J958" s="8" t="b">
        <f t="shared" si="3"/>
        <v>1</v>
      </c>
      <c r="L958" s="8" t="b">
        <f t="shared" si="4"/>
        <v>1</v>
      </c>
    </row>
    <row r="959">
      <c r="A959" s="6" t="s">
        <v>969</v>
      </c>
      <c r="B959" s="7" t="str">
        <f>IFERROR(__xludf.DUMMYFUNCTION("INDEX(SPLIT(SUBSTITUTE(A959, ""-"", ""::""),"",""), 1, 1)"),"39::48")</f>
        <v>39::48</v>
      </c>
      <c r="C959" s="8">
        <f>IFERROR(__xludf.DUMMYFUNCTION("INDEX(SPLIT(B959,""::""), 1, 1)"),39.0)</f>
        <v>39</v>
      </c>
      <c r="D959" s="8">
        <f>IFERROR(__xludf.DUMMYFUNCTION("INDEX(SPLIT(B959,""::""), 1, 2)"),48.0)</f>
        <v>48</v>
      </c>
      <c r="E959" s="9" t="str">
        <f>IFERROR(__xludf.DUMMYFUNCTION("INDEX(SPLIT(SUBSTITUTE(A959, ""-"", ""::""),"",""), 1, 2)"),"40::53")</f>
        <v>40::53</v>
      </c>
      <c r="F959" s="8">
        <f>IFERROR(__xludf.DUMMYFUNCTION("INDEX(SPLIT(E959,""::""), 1, 1)"),40.0)</f>
        <v>40</v>
      </c>
      <c r="G959" s="8">
        <f>IFERROR(__xludf.DUMMYFUNCTION("INDEX(SPLIT(E959,""::""), 1, 2)"),53.0)</f>
        <v>53</v>
      </c>
      <c r="H959" s="8" t="b">
        <f t="shared" si="1"/>
        <v>0</v>
      </c>
      <c r="I959" s="8" t="b">
        <f t="shared" si="2"/>
        <v>0</v>
      </c>
      <c r="J959" s="8" t="b">
        <f t="shared" si="3"/>
        <v>0</v>
      </c>
      <c r="L959" s="8" t="b">
        <f t="shared" si="4"/>
        <v>1</v>
      </c>
    </row>
    <row r="960">
      <c r="A960" s="6" t="s">
        <v>970</v>
      </c>
      <c r="B960" s="7" t="str">
        <f>IFERROR(__xludf.DUMMYFUNCTION("INDEX(SPLIT(SUBSTITUTE(A960, ""-"", ""::""),"",""), 1, 1)"),"14::95")</f>
        <v>14::95</v>
      </c>
      <c r="C960" s="8">
        <f>IFERROR(__xludf.DUMMYFUNCTION("INDEX(SPLIT(B960,""::""), 1, 1)"),14.0)</f>
        <v>14</v>
      </c>
      <c r="D960" s="8">
        <f>IFERROR(__xludf.DUMMYFUNCTION("INDEX(SPLIT(B960,""::""), 1, 2)"),95.0)</f>
        <v>95</v>
      </c>
      <c r="E960" s="9" t="str">
        <f>IFERROR(__xludf.DUMMYFUNCTION("INDEX(SPLIT(SUBSTITUTE(A960, ""-"", ""::""),"",""), 1, 2)"),"51::95")</f>
        <v>51::95</v>
      </c>
      <c r="F960" s="8">
        <f>IFERROR(__xludf.DUMMYFUNCTION("INDEX(SPLIT(E960,""::""), 1, 1)"),51.0)</f>
        <v>51</v>
      </c>
      <c r="G960" s="8">
        <f>IFERROR(__xludf.DUMMYFUNCTION("INDEX(SPLIT(E960,""::""), 1, 2)"),95.0)</f>
        <v>95</v>
      </c>
      <c r="H960" s="8" t="b">
        <f t="shared" si="1"/>
        <v>1</v>
      </c>
      <c r="I960" s="8" t="b">
        <f t="shared" si="2"/>
        <v>0</v>
      </c>
      <c r="J960" s="8" t="b">
        <f t="shared" si="3"/>
        <v>1</v>
      </c>
      <c r="L960" s="8" t="b">
        <f t="shared" si="4"/>
        <v>1</v>
      </c>
    </row>
    <row r="961">
      <c r="A961" s="6" t="s">
        <v>971</v>
      </c>
      <c r="B961" s="7" t="str">
        <f>IFERROR(__xludf.DUMMYFUNCTION("INDEX(SPLIT(SUBSTITUTE(A961, ""-"", ""::""),"",""), 1, 1)"),"37::98")</f>
        <v>37::98</v>
      </c>
      <c r="C961" s="8">
        <f>IFERROR(__xludf.DUMMYFUNCTION("INDEX(SPLIT(B961,""::""), 1, 1)"),37.0)</f>
        <v>37</v>
      </c>
      <c r="D961" s="8">
        <f>IFERROR(__xludf.DUMMYFUNCTION("INDEX(SPLIT(B961,""::""), 1, 2)"),98.0)</f>
        <v>98</v>
      </c>
      <c r="E961" s="9" t="str">
        <f>IFERROR(__xludf.DUMMYFUNCTION("INDEX(SPLIT(SUBSTITUTE(A961, ""-"", ""::""),"",""), 1, 2)"),"70::80")</f>
        <v>70::80</v>
      </c>
      <c r="F961" s="8">
        <f>IFERROR(__xludf.DUMMYFUNCTION("INDEX(SPLIT(E961,""::""), 1, 1)"),70.0)</f>
        <v>70</v>
      </c>
      <c r="G961" s="8">
        <f>IFERROR(__xludf.DUMMYFUNCTION("INDEX(SPLIT(E961,""::""), 1, 2)"),80.0)</f>
        <v>80</v>
      </c>
      <c r="H961" s="8" t="b">
        <f t="shared" si="1"/>
        <v>1</v>
      </c>
      <c r="I961" s="8" t="b">
        <f t="shared" si="2"/>
        <v>0</v>
      </c>
      <c r="J961" s="8" t="b">
        <f t="shared" si="3"/>
        <v>1</v>
      </c>
      <c r="L961" s="8" t="b">
        <f t="shared" si="4"/>
        <v>1</v>
      </c>
    </row>
    <row r="962">
      <c r="A962" s="6" t="s">
        <v>972</v>
      </c>
      <c r="B962" s="7" t="str">
        <f>IFERROR(__xludf.DUMMYFUNCTION("INDEX(SPLIT(SUBSTITUTE(A962, ""-"", ""::""),"",""), 1, 1)"),"16::90")</f>
        <v>16::90</v>
      </c>
      <c r="C962" s="8">
        <f>IFERROR(__xludf.DUMMYFUNCTION("INDEX(SPLIT(B962,""::""), 1, 1)"),16.0)</f>
        <v>16</v>
      </c>
      <c r="D962" s="8">
        <f>IFERROR(__xludf.DUMMYFUNCTION("INDEX(SPLIT(B962,""::""), 1, 2)"),90.0)</f>
        <v>90</v>
      </c>
      <c r="E962" s="9" t="str">
        <f>IFERROR(__xludf.DUMMYFUNCTION("INDEX(SPLIT(SUBSTITUTE(A962, ""-"", ""::""),"",""), 1, 2)"),"19::91")</f>
        <v>19::91</v>
      </c>
      <c r="F962" s="8">
        <f>IFERROR(__xludf.DUMMYFUNCTION("INDEX(SPLIT(E962,""::""), 1, 1)"),19.0)</f>
        <v>19</v>
      </c>
      <c r="G962" s="8">
        <f>IFERROR(__xludf.DUMMYFUNCTION("INDEX(SPLIT(E962,""::""), 1, 2)"),91.0)</f>
        <v>91</v>
      </c>
      <c r="H962" s="8" t="b">
        <f t="shared" si="1"/>
        <v>0</v>
      </c>
      <c r="I962" s="8" t="b">
        <f t="shared" si="2"/>
        <v>0</v>
      </c>
      <c r="J962" s="8" t="b">
        <f t="shared" si="3"/>
        <v>0</v>
      </c>
      <c r="L962" s="8" t="b">
        <f t="shared" si="4"/>
        <v>1</v>
      </c>
    </row>
    <row r="963">
      <c r="A963" s="6" t="s">
        <v>973</v>
      </c>
      <c r="B963" s="7" t="str">
        <f>IFERROR(__xludf.DUMMYFUNCTION("INDEX(SPLIT(SUBSTITUTE(A963, ""-"", ""::""),"",""), 1, 1)"),"2::27")</f>
        <v>2::27</v>
      </c>
      <c r="C963" s="8">
        <f>IFERROR(__xludf.DUMMYFUNCTION("INDEX(SPLIT(B963,""::""), 1, 1)"),2.0)</f>
        <v>2</v>
      </c>
      <c r="D963" s="8">
        <f>IFERROR(__xludf.DUMMYFUNCTION("INDEX(SPLIT(B963,""::""), 1, 2)"),27.0)</f>
        <v>27</v>
      </c>
      <c r="E963" s="9" t="str">
        <f>IFERROR(__xludf.DUMMYFUNCTION("INDEX(SPLIT(SUBSTITUTE(A963, ""-"", ""::""),"",""), 1, 2)"),"16::46")</f>
        <v>16::46</v>
      </c>
      <c r="F963" s="8">
        <f>IFERROR(__xludf.DUMMYFUNCTION("INDEX(SPLIT(E963,""::""), 1, 1)"),16.0)</f>
        <v>16</v>
      </c>
      <c r="G963" s="8">
        <f>IFERROR(__xludf.DUMMYFUNCTION("INDEX(SPLIT(E963,""::""), 1, 2)"),46.0)</f>
        <v>46</v>
      </c>
      <c r="H963" s="8" t="b">
        <f t="shared" si="1"/>
        <v>0</v>
      </c>
      <c r="I963" s="8" t="b">
        <f t="shared" si="2"/>
        <v>0</v>
      </c>
      <c r="J963" s="8" t="b">
        <f t="shared" si="3"/>
        <v>0</v>
      </c>
      <c r="L963" s="8" t="b">
        <f t="shared" si="4"/>
        <v>1</v>
      </c>
    </row>
    <row r="964">
      <c r="A964" s="6" t="s">
        <v>974</v>
      </c>
      <c r="B964" s="7" t="str">
        <f>IFERROR(__xludf.DUMMYFUNCTION("INDEX(SPLIT(SUBSTITUTE(A964, ""-"", ""::""),"",""), 1, 1)"),"3::87")</f>
        <v>3::87</v>
      </c>
      <c r="C964" s="8">
        <f>IFERROR(__xludf.DUMMYFUNCTION("INDEX(SPLIT(B964,""::""), 1, 1)"),3.0)</f>
        <v>3</v>
      </c>
      <c r="D964" s="8">
        <f>IFERROR(__xludf.DUMMYFUNCTION("INDEX(SPLIT(B964,""::""), 1, 2)"),87.0)</f>
        <v>87</v>
      </c>
      <c r="E964" s="9" t="str">
        <f>IFERROR(__xludf.DUMMYFUNCTION("INDEX(SPLIT(SUBSTITUTE(A964, ""-"", ""::""),"",""), 1, 2)"),"6::17")</f>
        <v>6::17</v>
      </c>
      <c r="F964" s="8">
        <f>IFERROR(__xludf.DUMMYFUNCTION("INDEX(SPLIT(E964,""::""), 1, 1)"),6.0)</f>
        <v>6</v>
      </c>
      <c r="G964" s="8">
        <f>IFERROR(__xludf.DUMMYFUNCTION("INDEX(SPLIT(E964,""::""), 1, 2)"),17.0)</f>
        <v>17</v>
      </c>
      <c r="H964" s="8" t="b">
        <f t="shared" si="1"/>
        <v>1</v>
      </c>
      <c r="I964" s="8" t="b">
        <f t="shared" si="2"/>
        <v>0</v>
      </c>
      <c r="J964" s="8" t="b">
        <f t="shared" si="3"/>
        <v>1</v>
      </c>
      <c r="L964" s="8" t="b">
        <f t="shared" si="4"/>
        <v>1</v>
      </c>
    </row>
    <row r="965">
      <c r="A965" s="6" t="s">
        <v>975</v>
      </c>
      <c r="B965" s="7" t="str">
        <f>IFERROR(__xludf.DUMMYFUNCTION("INDEX(SPLIT(SUBSTITUTE(A965, ""-"", ""::""),"",""), 1, 1)"),"49::49")</f>
        <v>49::49</v>
      </c>
      <c r="C965" s="8">
        <f>IFERROR(__xludf.DUMMYFUNCTION("INDEX(SPLIT(B965,""::""), 1, 1)"),49.0)</f>
        <v>49</v>
      </c>
      <c r="D965" s="8">
        <f>IFERROR(__xludf.DUMMYFUNCTION("INDEX(SPLIT(B965,""::""), 1, 2)"),49.0)</f>
        <v>49</v>
      </c>
      <c r="E965" s="9" t="str">
        <f>IFERROR(__xludf.DUMMYFUNCTION("INDEX(SPLIT(SUBSTITUTE(A965, ""-"", ""::""),"",""), 1, 2)"),"49::79")</f>
        <v>49::79</v>
      </c>
      <c r="F965" s="8">
        <f>IFERROR(__xludf.DUMMYFUNCTION("INDEX(SPLIT(E965,""::""), 1, 1)"),49.0)</f>
        <v>49</v>
      </c>
      <c r="G965" s="8">
        <f>IFERROR(__xludf.DUMMYFUNCTION("INDEX(SPLIT(E965,""::""), 1, 2)"),79.0)</f>
        <v>79</v>
      </c>
      <c r="H965" s="8" t="b">
        <f t="shared" si="1"/>
        <v>0</v>
      </c>
      <c r="I965" s="8" t="b">
        <f t="shared" si="2"/>
        <v>1</v>
      </c>
      <c r="J965" s="8" t="b">
        <f t="shared" si="3"/>
        <v>1</v>
      </c>
      <c r="L965" s="8" t="b">
        <f t="shared" si="4"/>
        <v>1</v>
      </c>
    </row>
    <row r="966">
      <c r="A966" s="6" t="s">
        <v>976</v>
      </c>
      <c r="B966" s="7" t="str">
        <f>IFERROR(__xludf.DUMMYFUNCTION("INDEX(SPLIT(SUBSTITUTE(A966, ""-"", ""::""),"",""), 1, 1)"),"7::30")</f>
        <v>7::30</v>
      </c>
      <c r="C966" s="8">
        <f>IFERROR(__xludf.DUMMYFUNCTION("INDEX(SPLIT(B966,""::""), 1, 1)"),7.0)</f>
        <v>7</v>
      </c>
      <c r="D966" s="8">
        <f>IFERROR(__xludf.DUMMYFUNCTION("INDEX(SPLIT(B966,""::""), 1, 2)"),30.0)</f>
        <v>30</v>
      </c>
      <c r="E966" s="9" t="str">
        <f>IFERROR(__xludf.DUMMYFUNCTION("INDEX(SPLIT(SUBSTITUTE(A966, ""-"", ""::""),"",""), 1, 2)"),"35::71")</f>
        <v>35::71</v>
      </c>
      <c r="F966" s="8">
        <f>IFERROR(__xludf.DUMMYFUNCTION("INDEX(SPLIT(E966,""::""), 1, 1)"),35.0)</f>
        <v>35</v>
      </c>
      <c r="G966" s="8">
        <f>IFERROR(__xludf.DUMMYFUNCTION("INDEX(SPLIT(E966,""::""), 1, 2)"),71.0)</f>
        <v>71</v>
      </c>
      <c r="H966" s="8" t="b">
        <f t="shared" si="1"/>
        <v>0</v>
      </c>
      <c r="I966" s="8" t="b">
        <f t="shared" si="2"/>
        <v>0</v>
      </c>
      <c r="J966" s="8" t="b">
        <f t="shared" si="3"/>
        <v>0</v>
      </c>
      <c r="L966" s="8" t="b">
        <f t="shared" si="4"/>
        <v>0</v>
      </c>
    </row>
    <row r="967">
      <c r="A967" s="6" t="s">
        <v>977</v>
      </c>
      <c r="B967" s="7" t="str">
        <f>IFERROR(__xludf.DUMMYFUNCTION("INDEX(SPLIT(SUBSTITUTE(A967, ""-"", ""::""),"",""), 1, 1)"),"21::40")</f>
        <v>21::40</v>
      </c>
      <c r="C967" s="8">
        <f>IFERROR(__xludf.DUMMYFUNCTION("INDEX(SPLIT(B967,""::""), 1, 1)"),21.0)</f>
        <v>21</v>
      </c>
      <c r="D967" s="8">
        <f>IFERROR(__xludf.DUMMYFUNCTION("INDEX(SPLIT(B967,""::""), 1, 2)"),40.0)</f>
        <v>40</v>
      </c>
      <c r="E967" s="9" t="str">
        <f>IFERROR(__xludf.DUMMYFUNCTION("INDEX(SPLIT(SUBSTITUTE(A967, ""-"", ""::""),"",""), 1, 2)"),"22::29")</f>
        <v>22::29</v>
      </c>
      <c r="F967" s="8">
        <f>IFERROR(__xludf.DUMMYFUNCTION("INDEX(SPLIT(E967,""::""), 1, 1)"),22.0)</f>
        <v>22</v>
      </c>
      <c r="G967" s="8">
        <f>IFERROR(__xludf.DUMMYFUNCTION("INDEX(SPLIT(E967,""::""), 1, 2)"),29.0)</f>
        <v>29</v>
      </c>
      <c r="H967" s="8" t="b">
        <f t="shared" si="1"/>
        <v>1</v>
      </c>
      <c r="I967" s="8" t="b">
        <f t="shared" si="2"/>
        <v>0</v>
      </c>
      <c r="J967" s="8" t="b">
        <f t="shared" si="3"/>
        <v>1</v>
      </c>
      <c r="L967" s="8" t="b">
        <f t="shared" si="4"/>
        <v>1</v>
      </c>
    </row>
    <row r="968">
      <c r="A968" s="6" t="s">
        <v>978</v>
      </c>
      <c r="B968" s="7" t="str">
        <f>IFERROR(__xludf.DUMMYFUNCTION("INDEX(SPLIT(SUBSTITUTE(A968, ""-"", ""::""),"",""), 1, 1)"),"77::87")</f>
        <v>77::87</v>
      </c>
      <c r="C968" s="8">
        <f>IFERROR(__xludf.DUMMYFUNCTION("INDEX(SPLIT(B968,""::""), 1, 1)"),77.0)</f>
        <v>77</v>
      </c>
      <c r="D968" s="8">
        <f>IFERROR(__xludf.DUMMYFUNCTION("INDEX(SPLIT(B968,""::""), 1, 2)"),87.0)</f>
        <v>87</v>
      </c>
      <c r="E968" s="9" t="str">
        <f>IFERROR(__xludf.DUMMYFUNCTION("INDEX(SPLIT(SUBSTITUTE(A968, ""-"", ""::""),"",""), 1, 2)"),"76::78")</f>
        <v>76::78</v>
      </c>
      <c r="F968" s="8">
        <f>IFERROR(__xludf.DUMMYFUNCTION("INDEX(SPLIT(E968,""::""), 1, 1)"),76.0)</f>
        <v>76</v>
      </c>
      <c r="G968" s="8">
        <f>IFERROR(__xludf.DUMMYFUNCTION("INDEX(SPLIT(E968,""::""), 1, 2)"),78.0)</f>
        <v>78</v>
      </c>
      <c r="H968" s="8" t="b">
        <f t="shared" si="1"/>
        <v>0</v>
      </c>
      <c r="I968" s="8" t="b">
        <f t="shared" si="2"/>
        <v>0</v>
      </c>
      <c r="J968" s="8" t="b">
        <f t="shared" si="3"/>
        <v>0</v>
      </c>
      <c r="L968" s="8" t="b">
        <f t="shared" si="4"/>
        <v>1</v>
      </c>
    </row>
    <row r="969">
      <c r="A969" s="6" t="s">
        <v>979</v>
      </c>
      <c r="B969" s="7" t="str">
        <f>IFERROR(__xludf.DUMMYFUNCTION("INDEX(SPLIT(SUBSTITUTE(A969, ""-"", ""::""),"",""), 1, 1)"),"11::68")</f>
        <v>11::68</v>
      </c>
      <c r="C969" s="8">
        <f>IFERROR(__xludf.DUMMYFUNCTION("INDEX(SPLIT(B969,""::""), 1, 1)"),11.0)</f>
        <v>11</v>
      </c>
      <c r="D969" s="8">
        <f>IFERROR(__xludf.DUMMYFUNCTION("INDEX(SPLIT(B969,""::""), 1, 2)"),68.0)</f>
        <v>68</v>
      </c>
      <c r="E969" s="9" t="str">
        <f>IFERROR(__xludf.DUMMYFUNCTION("INDEX(SPLIT(SUBSTITUTE(A969, ""-"", ""::""),"",""), 1, 2)"),"23::69")</f>
        <v>23::69</v>
      </c>
      <c r="F969" s="8">
        <f>IFERROR(__xludf.DUMMYFUNCTION("INDEX(SPLIT(E969,""::""), 1, 1)"),23.0)</f>
        <v>23</v>
      </c>
      <c r="G969" s="8">
        <f>IFERROR(__xludf.DUMMYFUNCTION("INDEX(SPLIT(E969,""::""), 1, 2)"),69.0)</f>
        <v>69</v>
      </c>
      <c r="H969" s="8" t="b">
        <f t="shared" si="1"/>
        <v>0</v>
      </c>
      <c r="I969" s="8" t="b">
        <f t="shared" si="2"/>
        <v>0</v>
      </c>
      <c r="J969" s="8" t="b">
        <f t="shared" si="3"/>
        <v>0</v>
      </c>
      <c r="L969" s="8" t="b">
        <f t="shared" si="4"/>
        <v>1</v>
      </c>
    </row>
    <row r="970">
      <c r="A970" s="6" t="s">
        <v>980</v>
      </c>
      <c r="B970" s="7" t="str">
        <f>IFERROR(__xludf.DUMMYFUNCTION("INDEX(SPLIT(SUBSTITUTE(A970, ""-"", ""::""),"",""), 1, 1)"),"18::19")</f>
        <v>18::19</v>
      </c>
      <c r="C970" s="8">
        <f>IFERROR(__xludf.DUMMYFUNCTION("INDEX(SPLIT(B970,""::""), 1, 1)"),18.0)</f>
        <v>18</v>
      </c>
      <c r="D970" s="8">
        <f>IFERROR(__xludf.DUMMYFUNCTION("INDEX(SPLIT(B970,""::""), 1, 2)"),19.0)</f>
        <v>19</v>
      </c>
      <c r="E970" s="9" t="str">
        <f>IFERROR(__xludf.DUMMYFUNCTION("INDEX(SPLIT(SUBSTITUTE(A970, ""-"", ""::""),"",""), 1, 2)"),"18::80")</f>
        <v>18::80</v>
      </c>
      <c r="F970" s="8">
        <f>IFERROR(__xludf.DUMMYFUNCTION("INDEX(SPLIT(E970,""::""), 1, 1)"),18.0)</f>
        <v>18</v>
      </c>
      <c r="G970" s="8">
        <f>IFERROR(__xludf.DUMMYFUNCTION("INDEX(SPLIT(E970,""::""), 1, 2)"),80.0)</f>
        <v>80</v>
      </c>
      <c r="H970" s="8" t="b">
        <f t="shared" si="1"/>
        <v>0</v>
      </c>
      <c r="I970" s="8" t="b">
        <f t="shared" si="2"/>
        <v>1</v>
      </c>
      <c r="J970" s="8" t="b">
        <f t="shared" si="3"/>
        <v>1</v>
      </c>
      <c r="L970" s="8" t="b">
        <f t="shared" si="4"/>
        <v>1</v>
      </c>
    </row>
    <row r="971">
      <c r="A971" s="6" t="s">
        <v>981</v>
      </c>
      <c r="B971" s="7" t="str">
        <f>IFERROR(__xludf.DUMMYFUNCTION("INDEX(SPLIT(SUBSTITUTE(A971, ""-"", ""::""),"",""), 1, 1)"),"21::79")</f>
        <v>21::79</v>
      </c>
      <c r="C971" s="8">
        <f>IFERROR(__xludf.DUMMYFUNCTION("INDEX(SPLIT(B971,""::""), 1, 1)"),21.0)</f>
        <v>21</v>
      </c>
      <c r="D971" s="8">
        <f>IFERROR(__xludf.DUMMYFUNCTION("INDEX(SPLIT(B971,""::""), 1, 2)"),79.0)</f>
        <v>79</v>
      </c>
      <c r="E971" s="9" t="str">
        <f>IFERROR(__xludf.DUMMYFUNCTION("INDEX(SPLIT(SUBSTITUTE(A971, ""-"", ""::""),"",""), 1, 2)"),"13::21")</f>
        <v>13::21</v>
      </c>
      <c r="F971" s="8">
        <f>IFERROR(__xludf.DUMMYFUNCTION("INDEX(SPLIT(E971,""::""), 1, 1)"),13.0)</f>
        <v>13</v>
      </c>
      <c r="G971" s="8">
        <f>IFERROR(__xludf.DUMMYFUNCTION("INDEX(SPLIT(E971,""::""), 1, 2)"),21.0)</f>
        <v>21</v>
      </c>
      <c r="H971" s="8" t="b">
        <f t="shared" si="1"/>
        <v>0</v>
      </c>
      <c r="I971" s="8" t="b">
        <f t="shared" si="2"/>
        <v>0</v>
      </c>
      <c r="J971" s="8" t="b">
        <f t="shared" si="3"/>
        <v>0</v>
      </c>
      <c r="L971" s="8" t="b">
        <f t="shared" si="4"/>
        <v>1</v>
      </c>
    </row>
    <row r="972">
      <c r="A972" s="6" t="s">
        <v>982</v>
      </c>
      <c r="B972" s="7" t="str">
        <f>IFERROR(__xludf.DUMMYFUNCTION("INDEX(SPLIT(SUBSTITUTE(A972, ""-"", ""::""),"",""), 1, 1)"),"9::89")</f>
        <v>9::89</v>
      </c>
      <c r="C972" s="8">
        <f>IFERROR(__xludf.DUMMYFUNCTION("INDEX(SPLIT(B972,""::""), 1, 1)"),9.0)</f>
        <v>9</v>
      </c>
      <c r="D972" s="8">
        <f>IFERROR(__xludf.DUMMYFUNCTION("INDEX(SPLIT(B972,""::""), 1, 2)"),89.0)</f>
        <v>89</v>
      </c>
      <c r="E972" s="9" t="str">
        <f>IFERROR(__xludf.DUMMYFUNCTION("INDEX(SPLIT(SUBSTITUTE(A972, ""-"", ""::""),"",""), 1, 2)"),"8::90")</f>
        <v>8::90</v>
      </c>
      <c r="F972" s="8">
        <f>IFERROR(__xludf.DUMMYFUNCTION("INDEX(SPLIT(E972,""::""), 1, 1)"),8.0)</f>
        <v>8</v>
      </c>
      <c r="G972" s="8">
        <f>IFERROR(__xludf.DUMMYFUNCTION("INDEX(SPLIT(E972,""::""), 1, 2)"),90.0)</f>
        <v>90</v>
      </c>
      <c r="H972" s="8" t="b">
        <f t="shared" si="1"/>
        <v>0</v>
      </c>
      <c r="I972" s="8" t="b">
        <f t="shared" si="2"/>
        <v>1</v>
      </c>
      <c r="J972" s="8" t="b">
        <f t="shared" si="3"/>
        <v>1</v>
      </c>
      <c r="L972" s="8" t="b">
        <f t="shared" si="4"/>
        <v>1</v>
      </c>
    </row>
    <row r="973">
      <c r="A973" s="6" t="s">
        <v>983</v>
      </c>
      <c r="B973" s="7" t="str">
        <f>IFERROR(__xludf.DUMMYFUNCTION("INDEX(SPLIT(SUBSTITUTE(A973, ""-"", ""::""),"",""), 1, 1)"),"4::85")</f>
        <v>4::85</v>
      </c>
      <c r="C973" s="8">
        <f>IFERROR(__xludf.DUMMYFUNCTION("INDEX(SPLIT(B973,""::""), 1, 1)"),4.0)</f>
        <v>4</v>
      </c>
      <c r="D973" s="8">
        <f>IFERROR(__xludf.DUMMYFUNCTION("INDEX(SPLIT(B973,""::""), 1, 2)"),85.0)</f>
        <v>85</v>
      </c>
      <c r="E973" s="9" t="str">
        <f>IFERROR(__xludf.DUMMYFUNCTION("INDEX(SPLIT(SUBSTITUTE(A973, ""-"", ""::""),"",""), 1, 2)"),"7::89")</f>
        <v>7::89</v>
      </c>
      <c r="F973" s="8">
        <f>IFERROR(__xludf.DUMMYFUNCTION("INDEX(SPLIT(E973,""::""), 1, 1)"),7.0)</f>
        <v>7</v>
      </c>
      <c r="G973" s="8">
        <f>IFERROR(__xludf.DUMMYFUNCTION("INDEX(SPLIT(E973,""::""), 1, 2)"),89.0)</f>
        <v>89</v>
      </c>
      <c r="H973" s="8" t="b">
        <f t="shared" si="1"/>
        <v>0</v>
      </c>
      <c r="I973" s="8" t="b">
        <f t="shared" si="2"/>
        <v>0</v>
      </c>
      <c r="J973" s="8" t="b">
        <f t="shared" si="3"/>
        <v>0</v>
      </c>
      <c r="L973" s="8" t="b">
        <f t="shared" si="4"/>
        <v>1</v>
      </c>
    </row>
    <row r="974">
      <c r="A974" s="6" t="s">
        <v>984</v>
      </c>
      <c r="B974" s="7" t="str">
        <f>IFERROR(__xludf.DUMMYFUNCTION("INDEX(SPLIT(SUBSTITUTE(A974, ""-"", ""::""),"",""), 1, 1)"),"36::44")</f>
        <v>36::44</v>
      </c>
      <c r="C974" s="8">
        <f>IFERROR(__xludf.DUMMYFUNCTION("INDEX(SPLIT(B974,""::""), 1, 1)"),36.0)</f>
        <v>36</v>
      </c>
      <c r="D974" s="8">
        <f>IFERROR(__xludf.DUMMYFUNCTION("INDEX(SPLIT(B974,""::""), 1, 2)"),44.0)</f>
        <v>44</v>
      </c>
      <c r="E974" s="9" t="str">
        <f>IFERROR(__xludf.DUMMYFUNCTION("INDEX(SPLIT(SUBSTITUTE(A974, ""-"", ""::""),"",""), 1, 2)"),"18::36")</f>
        <v>18::36</v>
      </c>
      <c r="F974" s="8">
        <f>IFERROR(__xludf.DUMMYFUNCTION("INDEX(SPLIT(E974,""::""), 1, 1)"),18.0)</f>
        <v>18</v>
      </c>
      <c r="G974" s="8">
        <f>IFERROR(__xludf.DUMMYFUNCTION("INDEX(SPLIT(E974,""::""), 1, 2)"),36.0)</f>
        <v>36</v>
      </c>
      <c r="H974" s="8" t="b">
        <f t="shared" si="1"/>
        <v>0</v>
      </c>
      <c r="I974" s="8" t="b">
        <f t="shared" si="2"/>
        <v>0</v>
      </c>
      <c r="J974" s="8" t="b">
        <f t="shared" si="3"/>
        <v>0</v>
      </c>
      <c r="L974" s="8" t="b">
        <f t="shared" si="4"/>
        <v>1</v>
      </c>
    </row>
    <row r="975">
      <c r="A975" s="6" t="s">
        <v>985</v>
      </c>
      <c r="B975" s="7" t="str">
        <f>IFERROR(__xludf.DUMMYFUNCTION("INDEX(SPLIT(SUBSTITUTE(A975, ""-"", ""::""),"",""), 1, 1)"),"1::21")</f>
        <v>1::21</v>
      </c>
      <c r="C975" s="8">
        <f>IFERROR(__xludf.DUMMYFUNCTION("INDEX(SPLIT(B975,""::""), 1, 1)"),1.0)</f>
        <v>1</v>
      </c>
      <c r="D975" s="8">
        <f>IFERROR(__xludf.DUMMYFUNCTION("INDEX(SPLIT(B975,""::""), 1, 2)"),21.0)</f>
        <v>21</v>
      </c>
      <c r="E975" s="9" t="str">
        <f>IFERROR(__xludf.DUMMYFUNCTION("INDEX(SPLIT(SUBSTITUTE(A975, ""-"", ""::""),"",""), 1, 2)"),"2::44")</f>
        <v>2::44</v>
      </c>
      <c r="F975" s="8">
        <f>IFERROR(__xludf.DUMMYFUNCTION("INDEX(SPLIT(E975,""::""), 1, 1)"),2.0)</f>
        <v>2</v>
      </c>
      <c r="G975" s="8">
        <f>IFERROR(__xludf.DUMMYFUNCTION("INDEX(SPLIT(E975,""::""), 1, 2)"),44.0)</f>
        <v>44</v>
      </c>
      <c r="H975" s="8" t="b">
        <f t="shared" si="1"/>
        <v>0</v>
      </c>
      <c r="I975" s="8" t="b">
        <f t="shared" si="2"/>
        <v>0</v>
      </c>
      <c r="J975" s="8" t="b">
        <f t="shared" si="3"/>
        <v>0</v>
      </c>
      <c r="L975" s="8" t="b">
        <f t="shared" si="4"/>
        <v>1</v>
      </c>
    </row>
    <row r="976">
      <c r="A976" s="6" t="s">
        <v>986</v>
      </c>
      <c r="B976" s="7" t="str">
        <f>IFERROR(__xludf.DUMMYFUNCTION("INDEX(SPLIT(SUBSTITUTE(A976, ""-"", ""::""),"",""), 1, 1)"),"1::98")</f>
        <v>1::98</v>
      </c>
      <c r="C976" s="8">
        <f>IFERROR(__xludf.DUMMYFUNCTION("INDEX(SPLIT(B976,""::""), 1, 1)"),1.0)</f>
        <v>1</v>
      </c>
      <c r="D976" s="8">
        <f>IFERROR(__xludf.DUMMYFUNCTION("INDEX(SPLIT(B976,""::""), 1, 2)"),98.0)</f>
        <v>98</v>
      </c>
      <c r="E976" s="9" t="str">
        <f>IFERROR(__xludf.DUMMYFUNCTION("INDEX(SPLIT(SUBSTITUTE(A976, ""-"", ""::""),"",""), 1, 2)"),"2::99")</f>
        <v>2::99</v>
      </c>
      <c r="F976" s="8">
        <f>IFERROR(__xludf.DUMMYFUNCTION("INDEX(SPLIT(E976,""::""), 1, 1)"),2.0)</f>
        <v>2</v>
      </c>
      <c r="G976" s="8">
        <f>IFERROR(__xludf.DUMMYFUNCTION("INDEX(SPLIT(E976,""::""), 1, 2)"),99.0)</f>
        <v>99</v>
      </c>
      <c r="H976" s="8" t="b">
        <f t="shared" si="1"/>
        <v>0</v>
      </c>
      <c r="I976" s="8" t="b">
        <f t="shared" si="2"/>
        <v>0</v>
      </c>
      <c r="J976" s="8" t="b">
        <f t="shared" si="3"/>
        <v>0</v>
      </c>
      <c r="L976" s="8" t="b">
        <f t="shared" si="4"/>
        <v>1</v>
      </c>
    </row>
    <row r="977">
      <c r="A977" s="6" t="s">
        <v>987</v>
      </c>
      <c r="B977" s="7" t="str">
        <f>IFERROR(__xludf.DUMMYFUNCTION("INDEX(SPLIT(SUBSTITUTE(A977, ""-"", ""::""),"",""), 1, 1)"),"56::57")</f>
        <v>56::57</v>
      </c>
      <c r="C977" s="8">
        <f>IFERROR(__xludf.DUMMYFUNCTION("INDEX(SPLIT(B977,""::""), 1, 1)"),56.0)</f>
        <v>56</v>
      </c>
      <c r="D977" s="8">
        <f>IFERROR(__xludf.DUMMYFUNCTION("INDEX(SPLIT(B977,""::""), 1, 2)"),57.0)</f>
        <v>57</v>
      </c>
      <c r="E977" s="9" t="str">
        <f>IFERROR(__xludf.DUMMYFUNCTION("INDEX(SPLIT(SUBSTITUTE(A977, ""-"", ""::""),"",""), 1, 2)"),"3::56")</f>
        <v>3::56</v>
      </c>
      <c r="F977" s="8">
        <f>IFERROR(__xludf.DUMMYFUNCTION("INDEX(SPLIT(E977,""::""), 1, 1)"),3.0)</f>
        <v>3</v>
      </c>
      <c r="G977" s="8">
        <f>IFERROR(__xludf.DUMMYFUNCTION("INDEX(SPLIT(E977,""::""), 1, 2)"),56.0)</f>
        <v>56</v>
      </c>
      <c r="H977" s="8" t="b">
        <f t="shared" si="1"/>
        <v>0</v>
      </c>
      <c r="I977" s="8" t="b">
        <f t="shared" si="2"/>
        <v>0</v>
      </c>
      <c r="J977" s="8" t="b">
        <f t="shared" si="3"/>
        <v>0</v>
      </c>
      <c r="L977" s="8" t="b">
        <f t="shared" si="4"/>
        <v>1</v>
      </c>
    </row>
    <row r="978">
      <c r="A978" s="6" t="s">
        <v>988</v>
      </c>
      <c r="B978" s="7" t="str">
        <f>IFERROR(__xludf.DUMMYFUNCTION("INDEX(SPLIT(SUBSTITUTE(A978, ""-"", ""::""),"",""), 1, 1)"),"23::24")</f>
        <v>23::24</v>
      </c>
      <c r="C978" s="8">
        <f>IFERROR(__xludf.DUMMYFUNCTION("INDEX(SPLIT(B978,""::""), 1, 1)"),23.0)</f>
        <v>23</v>
      </c>
      <c r="D978" s="8">
        <f>IFERROR(__xludf.DUMMYFUNCTION("INDEX(SPLIT(B978,""::""), 1, 2)"),24.0)</f>
        <v>24</v>
      </c>
      <c r="E978" s="9" t="str">
        <f>IFERROR(__xludf.DUMMYFUNCTION("INDEX(SPLIT(SUBSTITUTE(A978, ""-"", ""::""),"",""), 1, 2)"),"23::81")</f>
        <v>23::81</v>
      </c>
      <c r="F978" s="8">
        <f>IFERROR(__xludf.DUMMYFUNCTION("INDEX(SPLIT(E978,""::""), 1, 1)"),23.0)</f>
        <v>23</v>
      </c>
      <c r="G978" s="8">
        <f>IFERROR(__xludf.DUMMYFUNCTION("INDEX(SPLIT(E978,""::""), 1, 2)"),81.0)</f>
        <v>81</v>
      </c>
      <c r="H978" s="8" t="b">
        <f t="shared" si="1"/>
        <v>0</v>
      </c>
      <c r="I978" s="8" t="b">
        <f t="shared" si="2"/>
        <v>1</v>
      </c>
      <c r="J978" s="8" t="b">
        <f t="shared" si="3"/>
        <v>1</v>
      </c>
      <c r="L978" s="8" t="b">
        <f t="shared" si="4"/>
        <v>1</v>
      </c>
    </row>
    <row r="979">
      <c r="A979" s="6" t="s">
        <v>989</v>
      </c>
      <c r="B979" s="7" t="str">
        <f>IFERROR(__xludf.DUMMYFUNCTION("INDEX(SPLIT(SUBSTITUTE(A979, ""-"", ""::""),"",""), 1, 1)"),"22::25")</f>
        <v>22::25</v>
      </c>
      <c r="C979" s="8">
        <f>IFERROR(__xludf.DUMMYFUNCTION("INDEX(SPLIT(B979,""::""), 1, 1)"),22.0)</f>
        <v>22</v>
      </c>
      <c r="D979" s="8">
        <f>IFERROR(__xludf.DUMMYFUNCTION("INDEX(SPLIT(B979,""::""), 1, 2)"),25.0)</f>
        <v>25</v>
      </c>
      <c r="E979" s="9" t="str">
        <f>IFERROR(__xludf.DUMMYFUNCTION("INDEX(SPLIT(SUBSTITUTE(A979, ""-"", ""::""),"",""), 1, 2)"),"10::24")</f>
        <v>10::24</v>
      </c>
      <c r="F979" s="8">
        <f>IFERROR(__xludf.DUMMYFUNCTION("INDEX(SPLIT(E979,""::""), 1, 1)"),10.0)</f>
        <v>10</v>
      </c>
      <c r="G979" s="8">
        <f>IFERROR(__xludf.DUMMYFUNCTION("INDEX(SPLIT(E979,""::""), 1, 2)"),24.0)</f>
        <v>24</v>
      </c>
      <c r="H979" s="8" t="b">
        <f t="shared" si="1"/>
        <v>0</v>
      </c>
      <c r="I979" s="8" t="b">
        <f t="shared" si="2"/>
        <v>0</v>
      </c>
      <c r="J979" s="8" t="b">
        <f t="shared" si="3"/>
        <v>0</v>
      </c>
      <c r="L979" s="8" t="b">
        <f t="shared" si="4"/>
        <v>1</v>
      </c>
    </row>
    <row r="980">
      <c r="A980" s="6" t="s">
        <v>990</v>
      </c>
      <c r="B980" s="7" t="str">
        <f>IFERROR(__xludf.DUMMYFUNCTION("INDEX(SPLIT(SUBSTITUTE(A980, ""-"", ""::""),"",""), 1, 1)"),"6::94")</f>
        <v>6::94</v>
      </c>
      <c r="C980" s="8">
        <f>IFERROR(__xludf.DUMMYFUNCTION("INDEX(SPLIT(B980,""::""), 1, 1)"),6.0)</f>
        <v>6</v>
      </c>
      <c r="D980" s="8">
        <f>IFERROR(__xludf.DUMMYFUNCTION("INDEX(SPLIT(B980,""::""), 1, 2)"),94.0)</f>
        <v>94</v>
      </c>
      <c r="E980" s="9" t="str">
        <f>IFERROR(__xludf.DUMMYFUNCTION("INDEX(SPLIT(SUBSTITUTE(A980, ""-"", ""::""),"",""), 1, 2)"),"93::99")</f>
        <v>93::99</v>
      </c>
      <c r="F980" s="8">
        <f>IFERROR(__xludf.DUMMYFUNCTION("INDEX(SPLIT(E980,""::""), 1, 1)"),93.0)</f>
        <v>93</v>
      </c>
      <c r="G980" s="8">
        <f>IFERROR(__xludf.DUMMYFUNCTION("INDEX(SPLIT(E980,""::""), 1, 2)"),99.0)</f>
        <v>99</v>
      </c>
      <c r="H980" s="8" t="b">
        <f t="shared" si="1"/>
        <v>0</v>
      </c>
      <c r="I980" s="8" t="b">
        <f t="shared" si="2"/>
        <v>0</v>
      </c>
      <c r="J980" s="8" t="b">
        <f t="shared" si="3"/>
        <v>0</v>
      </c>
      <c r="L980" s="8" t="b">
        <f t="shared" si="4"/>
        <v>1</v>
      </c>
    </row>
    <row r="981">
      <c r="A981" s="6" t="s">
        <v>991</v>
      </c>
      <c r="B981" s="7" t="str">
        <f>IFERROR(__xludf.DUMMYFUNCTION("INDEX(SPLIT(SUBSTITUTE(A981, ""-"", ""::""),"",""), 1, 1)"),"13::37")</f>
        <v>13::37</v>
      </c>
      <c r="C981" s="8">
        <f>IFERROR(__xludf.DUMMYFUNCTION("INDEX(SPLIT(B981,""::""), 1, 1)"),13.0)</f>
        <v>13</v>
      </c>
      <c r="D981" s="8">
        <f>IFERROR(__xludf.DUMMYFUNCTION("INDEX(SPLIT(B981,""::""), 1, 2)"),37.0)</f>
        <v>37</v>
      </c>
      <c r="E981" s="9" t="str">
        <f>IFERROR(__xludf.DUMMYFUNCTION("INDEX(SPLIT(SUBSTITUTE(A981, ""-"", ""::""),"",""), 1, 2)"),"12::14")</f>
        <v>12::14</v>
      </c>
      <c r="F981" s="8">
        <f>IFERROR(__xludf.DUMMYFUNCTION("INDEX(SPLIT(E981,""::""), 1, 1)"),12.0)</f>
        <v>12</v>
      </c>
      <c r="G981" s="8">
        <f>IFERROR(__xludf.DUMMYFUNCTION("INDEX(SPLIT(E981,""::""), 1, 2)"),14.0)</f>
        <v>14</v>
      </c>
      <c r="H981" s="8" t="b">
        <f t="shared" si="1"/>
        <v>0</v>
      </c>
      <c r="I981" s="8" t="b">
        <f t="shared" si="2"/>
        <v>0</v>
      </c>
      <c r="J981" s="8" t="b">
        <f t="shared" si="3"/>
        <v>0</v>
      </c>
      <c r="L981" s="8" t="b">
        <f t="shared" si="4"/>
        <v>1</v>
      </c>
    </row>
    <row r="982">
      <c r="A982" s="6" t="s">
        <v>992</v>
      </c>
      <c r="B982" s="7" t="str">
        <f>IFERROR(__xludf.DUMMYFUNCTION("INDEX(SPLIT(SUBSTITUTE(A982, ""-"", ""::""),"",""), 1, 1)"),"13::29")</f>
        <v>13::29</v>
      </c>
      <c r="C982" s="8">
        <f>IFERROR(__xludf.DUMMYFUNCTION("INDEX(SPLIT(B982,""::""), 1, 1)"),13.0)</f>
        <v>13</v>
      </c>
      <c r="D982" s="8">
        <f>IFERROR(__xludf.DUMMYFUNCTION("INDEX(SPLIT(B982,""::""), 1, 2)"),29.0)</f>
        <v>29</v>
      </c>
      <c r="E982" s="9" t="str">
        <f>IFERROR(__xludf.DUMMYFUNCTION("INDEX(SPLIT(SUBSTITUTE(A982, ""-"", ""::""),"",""), 1, 2)"),"30::86")</f>
        <v>30::86</v>
      </c>
      <c r="F982" s="8">
        <f>IFERROR(__xludf.DUMMYFUNCTION("INDEX(SPLIT(E982,""::""), 1, 1)"),30.0)</f>
        <v>30</v>
      </c>
      <c r="G982" s="8">
        <f>IFERROR(__xludf.DUMMYFUNCTION("INDEX(SPLIT(E982,""::""), 1, 2)"),86.0)</f>
        <v>86</v>
      </c>
      <c r="H982" s="8" t="b">
        <f t="shared" si="1"/>
        <v>0</v>
      </c>
      <c r="I982" s="8" t="b">
        <f t="shared" si="2"/>
        <v>0</v>
      </c>
      <c r="J982" s="8" t="b">
        <f t="shared" si="3"/>
        <v>0</v>
      </c>
      <c r="L982" s="8" t="b">
        <f t="shared" si="4"/>
        <v>0</v>
      </c>
    </row>
    <row r="983">
      <c r="A983" s="6" t="s">
        <v>993</v>
      </c>
      <c r="B983" s="7" t="str">
        <f>IFERROR(__xludf.DUMMYFUNCTION("INDEX(SPLIT(SUBSTITUTE(A983, ""-"", ""::""),"",""), 1, 1)"),"65::88")</f>
        <v>65::88</v>
      </c>
      <c r="C983" s="8">
        <f>IFERROR(__xludf.DUMMYFUNCTION("INDEX(SPLIT(B983,""::""), 1, 1)"),65.0)</f>
        <v>65</v>
      </c>
      <c r="D983" s="8">
        <f>IFERROR(__xludf.DUMMYFUNCTION("INDEX(SPLIT(B983,""::""), 1, 2)"),88.0)</f>
        <v>88</v>
      </c>
      <c r="E983" s="9" t="str">
        <f>IFERROR(__xludf.DUMMYFUNCTION("INDEX(SPLIT(SUBSTITUTE(A983, ""-"", ""::""),"",""), 1, 2)"),"66::90")</f>
        <v>66::90</v>
      </c>
      <c r="F983" s="8">
        <f>IFERROR(__xludf.DUMMYFUNCTION("INDEX(SPLIT(E983,""::""), 1, 1)"),66.0)</f>
        <v>66</v>
      </c>
      <c r="G983" s="8">
        <f>IFERROR(__xludf.DUMMYFUNCTION("INDEX(SPLIT(E983,""::""), 1, 2)"),90.0)</f>
        <v>90</v>
      </c>
      <c r="H983" s="8" t="b">
        <f t="shared" si="1"/>
        <v>0</v>
      </c>
      <c r="I983" s="8" t="b">
        <f t="shared" si="2"/>
        <v>0</v>
      </c>
      <c r="J983" s="8" t="b">
        <f t="shared" si="3"/>
        <v>0</v>
      </c>
      <c r="L983" s="8" t="b">
        <f t="shared" si="4"/>
        <v>1</v>
      </c>
    </row>
    <row r="984">
      <c r="A984" s="6" t="s">
        <v>994</v>
      </c>
      <c r="B984" s="7" t="str">
        <f>IFERROR(__xludf.DUMMYFUNCTION("INDEX(SPLIT(SUBSTITUTE(A984, ""-"", ""::""),"",""), 1, 1)"),"90::92")</f>
        <v>90::92</v>
      </c>
      <c r="C984" s="8">
        <f>IFERROR(__xludf.DUMMYFUNCTION("INDEX(SPLIT(B984,""::""), 1, 1)"),90.0)</f>
        <v>90</v>
      </c>
      <c r="D984" s="8">
        <f>IFERROR(__xludf.DUMMYFUNCTION("INDEX(SPLIT(B984,""::""), 1, 2)"),92.0)</f>
        <v>92</v>
      </c>
      <c r="E984" s="9" t="str">
        <f>IFERROR(__xludf.DUMMYFUNCTION("INDEX(SPLIT(SUBSTITUTE(A984, ""-"", ""::""),"",""), 1, 2)"),"6::91")</f>
        <v>6::91</v>
      </c>
      <c r="F984" s="8">
        <f>IFERROR(__xludf.DUMMYFUNCTION("INDEX(SPLIT(E984,""::""), 1, 1)"),6.0)</f>
        <v>6</v>
      </c>
      <c r="G984" s="8">
        <f>IFERROR(__xludf.DUMMYFUNCTION("INDEX(SPLIT(E984,""::""), 1, 2)"),91.0)</f>
        <v>91</v>
      </c>
      <c r="H984" s="8" t="b">
        <f t="shared" si="1"/>
        <v>0</v>
      </c>
      <c r="I984" s="8" t="b">
        <f t="shared" si="2"/>
        <v>0</v>
      </c>
      <c r="J984" s="8" t="b">
        <f t="shared" si="3"/>
        <v>0</v>
      </c>
      <c r="L984" s="8" t="b">
        <f t="shared" si="4"/>
        <v>1</v>
      </c>
    </row>
    <row r="985">
      <c r="A985" s="6" t="s">
        <v>698</v>
      </c>
      <c r="B985" s="7" t="str">
        <f>IFERROR(__xludf.DUMMYFUNCTION("INDEX(SPLIT(SUBSTITUTE(A985, ""-"", ""::""),"",""), 1, 1)"),"42::43")</f>
        <v>42::43</v>
      </c>
      <c r="C985" s="8">
        <f>IFERROR(__xludf.DUMMYFUNCTION("INDEX(SPLIT(B985,""::""), 1, 1)"),42.0)</f>
        <v>42</v>
      </c>
      <c r="D985" s="8">
        <f>IFERROR(__xludf.DUMMYFUNCTION("INDEX(SPLIT(B985,""::""), 1, 2)"),43.0)</f>
        <v>43</v>
      </c>
      <c r="E985" s="9" t="str">
        <f>IFERROR(__xludf.DUMMYFUNCTION("INDEX(SPLIT(SUBSTITUTE(A985, ""-"", ""::""),"",""), 1, 2)"),"43::67")</f>
        <v>43::67</v>
      </c>
      <c r="F985" s="8">
        <f>IFERROR(__xludf.DUMMYFUNCTION("INDEX(SPLIT(E985,""::""), 1, 1)"),43.0)</f>
        <v>43</v>
      </c>
      <c r="G985" s="8">
        <f>IFERROR(__xludf.DUMMYFUNCTION("INDEX(SPLIT(E985,""::""), 1, 2)"),67.0)</f>
        <v>67</v>
      </c>
      <c r="H985" s="8" t="b">
        <f t="shared" si="1"/>
        <v>0</v>
      </c>
      <c r="I985" s="8" t="b">
        <f t="shared" si="2"/>
        <v>0</v>
      </c>
      <c r="J985" s="8" t="b">
        <f t="shared" si="3"/>
        <v>0</v>
      </c>
      <c r="L985" s="8" t="b">
        <f t="shared" si="4"/>
        <v>1</v>
      </c>
    </row>
    <row r="986">
      <c r="A986" s="6" t="s">
        <v>995</v>
      </c>
      <c r="B986" s="7" t="str">
        <f>IFERROR(__xludf.DUMMYFUNCTION("INDEX(SPLIT(SUBSTITUTE(A986, ""-"", ""::""),"",""), 1, 1)"),"27::33")</f>
        <v>27::33</v>
      </c>
      <c r="C986" s="8">
        <f>IFERROR(__xludf.DUMMYFUNCTION("INDEX(SPLIT(B986,""::""), 1, 1)"),27.0)</f>
        <v>27</v>
      </c>
      <c r="D986" s="8">
        <f>IFERROR(__xludf.DUMMYFUNCTION("INDEX(SPLIT(B986,""::""), 1, 2)"),33.0)</f>
        <v>33</v>
      </c>
      <c r="E986" s="9" t="str">
        <f>IFERROR(__xludf.DUMMYFUNCTION("INDEX(SPLIT(SUBSTITUTE(A986, ""-"", ""::""),"",""), 1, 2)"),"28::31")</f>
        <v>28::31</v>
      </c>
      <c r="F986" s="8">
        <f>IFERROR(__xludf.DUMMYFUNCTION("INDEX(SPLIT(E986,""::""), 1, 1)"),28.0)</f>
        <v>28</v>
      </c>
      <c r="G986" s="8">
        <f>IFERROR(__xludf.DUMMYFUNCTION("INDEX(SPLIT(E986,""::""), 1, 2)"),31.0)</f>
        <v>31</v>
      </c>
      <c r="H986" s="8" t="b">
        <f t="shared" si="1"/>
        <v>1</v>
      </c>
      <c r="I986" s="8" t="b">
        <f t="shared" si="2"/>
        <v>0</v>
      </c>
      <c r="J986" s="8" t="b">
        <f t="shared" si="3"/>
        <v>1</v>
      </c>
      <c r="L986" s="8" t="b">
        <f t="shared" si="4"/>
        <v>1</v>
      </c>
    </row>
    <row r="987">
      <c r="A987" s="6" t="s">
        <v>996</v>
      </c>
      <c r="B987" s="7" t="str">
        <f>IFERROR(__xludf.DUMMYFUNCTION("INDEX(SPLIT(SUBSTITUTE(A987, ""-"", ""::""),"",""), 1, 1)"),"31::90")</f>
        <v>31::90</v>
      </c>
      <c r="C987" s="8">
        <f>IFERROR(__xludf.DUMMYFUNCTION("INDEX(SPLIT(B987,""::""), 1, 1)"),31.0)</f>
        <v>31</v>
      </c>
      <c r="D987" s="8">
        <f>IFERROR(__xludf.DUMMYFUNCTION("INDEX(SPLIT(B987,""::""), 1, 2)"),90.0)</f>
        <v>90</v>
      </c>
      <c r="E987" s="9" t="str">
        <f>IFERROR(__xludf.DUMMYFUNCTION("INDEX(SPLIT(SUBSTITUTE(A987, ""-"", ""::""),"",""), 1, 2)"),"37::90")</f>
        <v>37::90</v>
      </c>
      <c r="F987" s="8">
        <f>IFERROR(__xludf.DUMMYFUNCTION("INDEX(SPLIT(E987,""::""), 1, 1)"),37.0)</f>
        <v>37</v>
      </c>
      <c r="G987" s="8">
        <f>IFERROR(__xludf.DUMMYFUNCTION("INDEX(SPLIT(E987,""::""), 1, 2)"),90.0)</f>
        <v>90</v>
      </c>
      <c r="H987" s="8" t="b">
        <f t="shared" si="1"/>
        <v>1</v>
      </c>
      <c r="I987" s="8" t="b">
        <f t="shared" si="2"/>
        <v>0</v>
      </c>
      <c r="J987" s="8" t="b">
        <f t="shared" si="3"/>
        <v>1</v>
      </c>
      <c r="L987" s="8" t="b">
        <f t="shared" si="4"/>
        <v>1</v>
      </c>
    </row>
    <row r="988">
      <c r="A988" s="6" t="s">
        <v>997</v>
      </c>
      <c r="B988" s="7" t="str">
        <f>IFERROR(__xludf.DUMMYFUNCTION("INDEX(SPLIT(SUBSTITUTE(A988, ""-"", ""::""),"",""), 1, 1)"),"5::97")</f>
        <v>5::97</v>
      </c>
      <c r="C988" s="8">
        <f>IFERROR(__xludf.DUMMYFUNCTION("INDEX(SPLIT(B988,""::""), 1, 1)"),5.0)</f>
        <v>5</v>
      </c>
      <c r="D988" s="8">
        <f>IFERROR(__xludf.DUMMYFUNCTION("INDEX(SPLIT(B988,""::""), 1, 2)"),97.0)</f>
        <v>97</v>
      </c>
      <c r="E988" s="9" t="str">
        <f>IFERROR(__xludf.DUMMYFUNCTION("INDEX(SPLIT(SUBSTITUTE(A988, ""-"", ""::""),"",""), 1, 2)"),"2::3")</f>
        <v>2::3</v>
      </c>
      <c r="F988" s="8">
        <f>IFERROR(__xludf.DUMMYFUNCTION("INDEX(SPLIT(E988,""::""), 1, 1)"),2.0)</f>
        <v>2</v>
      </c>
      <c r="G988" s="8">
        <f>IFERROR(__xludf.DUMMYFUNCTION("INDEX(SPLIT(E988,""::""), 1, 2)"),3.0)</f>
        <v>3</v>
      </c>
      <c r="H988" s="8" t="b">
        <f t="shared" si="1"/>
        <v>0</v>
      </c>
      <c r="I988" s="8" t="b">
        <f t="shared" si="2"/>
        <v>0</v>
      </c>
      <c r="J988" s="8" t="b">
        <f t="shared" si="3"/>
        <v>0</v>
      </c>
      <c r="L988" s="8" t="b">
        <f t="shared" si="4"/>
        <v>0</v>
      </c>
    </row>
    <row r="989">
      <c r="A989" s="6" t="s">
        <v>998</v>
      </c>
      <c r="B989" s="7" t="str">
        <f>IFERROR(__xludf.DUMMYFUNCTION("INDEX(SPLIT(SUBSTITUTE(A989, ""-"", ""::""),"",""), 1, 1)"),"25::55")</f>
        <v>25::55</v>
      </c>
      <c r="C989" s="8">
        <f>IFERROR(__xludf.DUMMYFUNCTION("INDEX(SPLIT(B989,""::""), 1, 1)"),25.0)</f>
        <v>25</v>
      </c>
      <c r="D989" s="8">
        <f>IFERROR(__xludf.DUMMYFUNCTION("INDEX(SPLIT(B989,""::""), 1, 2)"),55.0)</f>
        <v>55</v>
      </c>
      <c r="E989" s="9" t="str">
        <f>IFERROR(__xludf.DUMMYFUNCTION("INDEX(SPLIT(SUBSTITUTE(A989, ""-"", ""::""),"",""), 1, 2)"),"1::26")</f>
        <v>1::26</v>
      </c>
      <c r="F989" s="8">
        <f>IFERROR(__xludf.DUMMYFUNCTION("INDEX(SPLIT(E989,""::""), 1, 1)"),1.0)</f>
        <v>1</v>
      </c>
      <c r="G989" s="8">
        <f>IFERROR(__xludf.DUMMYFUNCTION("INDEX(SPLIT(E989,""::""), 1, 2)"),26.0)</f>
        <v>26</v>
      </c>
      <c r="H989" s="8" t="b">
        <f t="shared" si="1"/>
        <v>0</v>
      </c>
      <c r="I989" s="8" t="b">
        <f t="shared" si="2"/>
        <v>0</v>
      </c>
      <c r="J989" s="8" t="b">
        <f t="shared" si="3"/>
        <v>0</v>
      </c>
      <c r="L989" s="8" t="b">
        <f t="shared" si="4"/>
        <v>1</v>
      </c>
    </row>
    <row r="990">
      <c r="A990" s="6" t="s">
        <v>999</v>
      </c>
      <c r="B990" s="7" t="str">
        <f>IFERROR(__xludf.DUMMYFUNCTION("INDEX(SPLIT(SUBSTITUTE(A990, ""-"", ""::""),"",""), 1, 1)"),"90::91")</f>
        <v>90::91</v>
      </c>
      <c r="C990" s="8">
        <f>IFERROR(__xludf.DUMMYFUNCTION("INDEX(SPLIT(B990,""::""), 1, 1)"),90.0)</f>
        <v>90</v>
      </c>
      <c r="D990" s="8">
        <f>IFERROR(__xludf.DUMMYFUNCTION("INDEX(SPLIT(B990,""::""), 1, 2)"),91.0)</f>
        <v>91</v>
      </c>
      <c r="E990" s="9" t="str">
        <f>IFERROR(__xludf.DUMMYFUNCTION("INDEX(SPLIT(SUBSTITUTE(A990, ""-"", ""::""),"",""), 1, 2)"),"10::90")</f>
        <v>10::90</v>
      </c>
      <c r="F990" s="8">
        <f>IFERROR(__xludf.DUMMYFUNCTION("INDEX(SPLIT(E990,""::""), 1, 1)"),10.0)</f>
        <v>10</v>
      </c>
      <c r="G990" s="8">
        <f>IFERROR(__xludf.DUMMYFUNCTION("INDEX(SPLIT(E990,""::""), 1, 2)"),90.0)</f>
        <v>90</v>
      </c>
      <c r="H990" s="8" t="b">
        <f t="shared" si="1"/>
        <v>0</v>
      </c>
      <c r="I990" s="8" t="b">
        <f t="shared" si="2"/>
        <v>0</v>
      </c>
      <c r="J990" s="8" t="b">
        <f t="shared" si="3"/>
        <v>0</v>
      </c>
      <c r="L990" s="8" t="b">
        <f t="shared" si="4"/>
        <v>1</v>
      </c>
    </row>
    <row r="991">
      <c r="A991" s="6" t="s">
        <v>1000</v>
      </c>
      <c r="B991" s="7" t="str">
        <f>IFERROR(__xludf.DUMMYFUNCTION("INDEX(SPLIT(SUBSTITUTE(A991, ""-"", ""::""),"",""), 1, 1)"),"35::52")</f>
        <v>35::52</v>
      </c>
      <c r="C991" s="8">
        <f>IFERROR(__xludf.DUMMYFUNCTION("INDEX(SPLIT(B991,""::""), 1, 1)"),35.0)</f>
        <v>35</v>
      </c>
      <c r="D991" s="8">
        <f>IFERROR(__xludf.DUMMYFUNCTION("INDEX(SPLIT(B991,""::""), 1, 2)"),52.0)</f>
        <v>52</v>
      </c>
      <c r="E991" s="9" t="str">
        <f>IFERROR(__xludf.DUMMYFUNCTION("INDEX(SPLIT(SUBSTITUTE(A991, ""-"", ""::""),"",""), 1, 2)"),"36::53")</f>
        <v>36::53</v>
      </c>
      <c r="F991" s="8">
        <f>IFERROR(__xludf.DUMMYFUNCTION("INDEX(SPLIT(E991,""::""), 1, 1)"),36.0)</f>
        <v>36</v>
      </c>
      <c r="G991" s="8">
        <f>IFERROR(__xludf.DUMMYFUNCTION("INDEX(SPLIT(E991,""::""), 1, 2)"),53.0)</f>
        <v>53</v>
      </c>
      <c r="H991" s="8" t="b">
        <f t="shared" si="1"/>
        <v>0</v>
      </c>
      <c r="I991" s="8" t="b">
        <f t="shared" si="2"/>
        <v>0</v>
      </c>
      <c r="J991" s="8" t="b">
        <f t="shared" si="3"/>
        <v>0</v>
      </c>
      <c r="L991" s="8" t="b">
        <f t="shared" si="4"/>
        <v>1</v>
      </c>
    </row>
    <row r="992">
      <c r="A992" s="6" t="s">
        <v>1001</v>
      </c>
      <c r="B992" s="7" t="str">
        <f>IFERROR(__xludf.DUMMYFUNCTION("INDEX(SPLIT(SUBSTITUTE(A992, ""-"", ""::""),"",""), 1, 1)"),"41::42")</f>
        <v>41::42</v>
      </c>
      <c r="C992" s="8">
        <f>IFERROR(__xludf.DUMMYFUNCTION("INDEX(SPLIT(B992,""::""), 1, 1)"),41.0)</f>
        <v>41</v>
      </c>
      <c r="D992" s="8">
        <f>IFERROR(__xludf.DUMMYFUNCTION("INDEX(SPLIT(B992,""::""), 1, 2)"),42.0)</f>
        <v>42</v>
      </c>
      <c r="E992" s="9" t="str">
        <f>IFERROR(__xludf.DUMMYFUNCTION("INDEX(SPLIT(SUBSTITUTE(A992, ""-"", ""::""),"",""), 1, 2)"),"41::41")</f>
        <v>41::41</v>
      </c>
      <c r="F992" s="8">
        <f>IFERROR(__xludf.DUMMYFUNCTION("INDEX(SPLIT(E992,""::""), 1, 1)"),41.0)</f>
        <v>41</v>
      </c>
      <c r="G992" s="8">
        <f>IFERROR(__xludf.DUMMYFUNCTION("INDEX(SPLIT(E992,""::""), 1, 2)"),41.0)</f>
        <v>41</v>
      </c>
      <c r="H992" s="8" t="b">
        <f t="shared" si="1"/>
        <v>1</v>
      </c>
      <c r="I992" s="8" t="b">
        <f t="shared" si="2"/>
        <v>0</v>
      </c>
      <c r="J992" s="8" t="b">
        <f t="shared" si="3"/>
        <v>1</v>
      </c>
      <c r="L992" s="8" t="b">
        <f t="shared" si="4"/>
        <v>1</v>
      </c>
    </row>
    <row r="993">
      <c r="A993" s="6" t="s">
        <v>1002</v>
      </c>
      <c r="B993" s="7" t="str">
        <f>IFERROR(__xludf.DUMMYFUNCTION("INDEX(SPLIT(SUBSTITUTE(A993, ""-"", ""::""),"",""), 1, 1)"),"7::75")</f>
        <v>7::75</v>
      </c>
      <c r="C993" s="8">
        <f>IFERROR(__xludf.DUMMYFUNCTION("INDEX(SPLIT(B993,""::""), 1, 1)"),7.0)</f>
        <v>7</v>
      </c>
      <c r="D993" s="8">
        <f>IFERROR(__xludf.DUMMYFUNCTION("INDEX(SPLIT(B993,""::""), 1, 2)"),75.0)</f>
        <v>75</v>
      </c>
      <c r="E993" s="9" t="str">
        <f>IFERROR(__xludf.DUMMYFUNCTION("INDEX(SPLIT(SUBSTITUTE(A993, ""-"", ""::""),"",""), 1, 2)"),"18::75")</f>
        <v>18::75</v>
      </c>
      <c r="F993" s="8">
        <f>IFERROR(__xludf.DUMMYFUNCTION("INDEX(SPLIT(E993,""::""), 1, 1)"),18.0)</f>
        <v>18</v>
      </c>
      <c r="G993" s="8">
        <f>IFERROR(__xludf.DUMMYFUNCTION("INDEX(SPLIT(E993,""::""), 1, 2)"),75.0)</f>
        <v>75</v>
      </c>
      <c r="H993" s="8" t="b">
        <f t="shared" si="1"/>
        <v>1</v>
      </c>
      <c r="I993" s="8" t="b">
        <f t="shared" si="2"/>
        <v>0</v>
      </c>
      <c r="J993" s="8" t="b">
        <f t="shared" si="3"/>
        <v>1</v>
      </c>
      <c r="L993" s="8" t="b">
        <f t="shared" si="4"/>
        <v>1</v>
      </c>
    </row>
    <row r="994">
      <c r="A994" s="6" t="s">
        <v>1003</v>
      </c>
      <c r="B994" s="7" t="str">
        <f>IFERROR(__xludf.DUMMYFUNCTION("INDEX(SPLIT(SUBSTITUTE(A994, ""-"", ""::""),"",""), 1, 1)"),"8::69")</f>
        <v>8::69</v>
      </c>
      <c r="C994" s="8">
        <f>IFERROR(__xludf.DUMMYFUNCTION("INDEX(SPLIT(B994,""::""), 1, 1)"),8.0)</f>
        <v>8</v>
      </c>
      <c r="D994" s="8">
        <f>IFERROR(__xludf.DUMMYFUNCTION("INDEX(SPLIT(B994,""::""), 1, 2)"),69.0)</f>
        <v>69</v>
      </c>
      <c r="E994" s="9" t="str">
        <f>IFERROR(__xludf.DUMMYFUNCTION("INDEX(SPLIT(SUBSTITUTE(A994, ""-"", ""::""),"",""), 1, 2)"),"2::82")</f>
        <v>2::82</v>
      </c>
      <c r="F994" s="8">
        <f>IFERROR(__xludf.DUMMYFUNCTION("INDEX(SPLIT(E994,""::""), 1, 1)"),2.0)</f>
        <v>2</v>
      </c>
      <c r="G994" s="8">
        <f>IFERROR(__xludf.DUMMYFUNCTION("INDEX(SPLIT(E994,""::""), 1, 2)"),82.0)</f>
        <v>82</v>
      </c>
      <c r="H994" s="8" t="b">
        <f t="shared" si="1"/>
        <v>0</v>
      </c>
      <c r="I994" s="8" t="b">
        <f t="shared" si="2"/>
        <v>1</v>
      </c>
      <c r="J994" s="8" t="b">
        <f t="shared" si="3"/>
        <v>1</v>
      </c>
      <c r="L994" s="8" t="b">
        <f t="shared" si="4"/>
        <v>1</v>
      </c>
    </row>
    <row r="995">
      <c r="A995" s="6" t="s">
        <v>1004</v>
      </c>
      <c r="B995" s="7" t="str">
        <f>IFERROR(__xludf.DUMMYFUNCTION("INDEX(SPLIT(SUBSTITUTE(A995, ""-"", ""::""),"",""), 1, 1)"),"56::96")</f>
        <v>56::96</v>
      </c>
      <c r="C995" s="8">
        <f>IFERROR(__xludf.DUMMYFUNCTION("INDEX(SPLIT(B995,""::""), 1, 1)"),56.0)</f>
        <v>56</v>
      </c>
      <c r="D995" s="8">
        <f>IFERROR(__xludf.DUMMYFUNCTION("INDEX(SPLIT(B995,""::""), 1, 2)"),96.0)</f>
        <v>96</v>
      </c>
      <c r="E995" s="9" t="str">
        <f>IFERROR(__xludf.DUMMYFUNCTION("INDEX(SPLIT(SUBSTITUTE(A995, ""-"", ""::""),"",""), 1, 2)"),"11::96")</f>
        <v>11::96</v>
      </c>
      <c r="F995" s="8">
        <f>IFERROR(__xludf.DUMMYFUNCTION("INDEX(SPLIT(E995,""::""), 1, 1)"),11.0)</f>
        <v>11</v>
      </c>
      <c r="G995" s="8">
        <f>IFERROR(__xludf.DUMMYFUNCTION("INDEX(SPLIT(E995,""::""), 1, 2)"),96.0)</f>
        <v>96</v>
      </c>
      <c r="H995" s="8" t="b">
        <f t="shared" si="1"/>
        <v>0</v>
      </c>
      <c r="I995" s="8" t="b">
        <f t="shared" si="2"/>
        <v>1</v>
      </c>
      <c r="J995" s="8" t="b">
        <f t="shared" si="3"/>
        <v>1</v>
      </c>
      <c r="L995" s="8" t="b">
        <f t="shared" si="4"/>
        <v>1</v>
      </c>
    </row>
    <row r="996">
      <c r="A996" s="6" t="s">
        <v>1005</v>
      </c>
      <c r="B996" s="7" t="str">
        <f>IFERROR(__xludf.DUMMYFUNCTION("INDEX(SPLIT(SUBSTITUTE(A996, ""-"", ""::""),"",""), 1, 1)"),"13::79")</f>
        <v>13::79</v>
      </c>
      <c r="C996" s="8">
        <f>IFERROR(__xludf.DUMMYFUNCTION("INDEX(SPLIT(B996,""::""), 1, 1)"),13.0)</f>
        <v>13</v>
      </c>
      <c r="D996" s="8">
        <f>IFERROR(__xludf.DUMMYFUNCTION("INDEX(SPLIT(B996,""::""), 1, 2)"),79.0)</f>
        <v>79</v>
      </c>
      <c r="E996" s="9" t="str">
        <f>IFERROR(__xludf.DUMMYFUNCTION("INDEX(SPLIT(SUBSTITUTE(A996, ""-"", ""::""),"",""), 1, 2)"),"12::78")</f>
        <v>12::78</v>
      </c>
      <c r="F996" s="8">
        <f>IFERROR(__xludf.DUMMYFUNCTION("INDEX(SPLIT(E996,""::""), 1, 1)"),12.0)</f>
        <v>12</v>
      </c>
      <c r="G996" s="8">
        <f>IFERROR(__xludf.DUMMYFUNCTION("INDEX(SPLIT(E996,""::""), 1, 2)"),78.0)</f>
        <v>78</v>
      </c>
      <c r="H996" s="8" t="b">
        <f t="shared" si="1"/>
        <v>0</v>
      </c>
      <c r="I996" s="8" t="b">
        <f t="shared" si="2"/>
        <v>0</v>
      </c>
      <c r="J996" s="8" t="b">
        <f t="shared" si="3"/>
        <v>0</v>
      </c>
      <c r="L996" s="8" t="b">
        <f t="shared" si="4"/>
        <v>1</v>
      </c>
    </row>
    <row r="997">
      <c r="A997" s="6" t="s">
        <v>1006</v>
      </c>
      <c r="B997" s="7" t="str">
        <f>IFERROR(__xludf.DUMMYFUNCTION("INDEX(SPLIT(SUBSTITUTE(A997, ""-"", ""::""),"",""), 1, 1)"),"5::11")</f>
        <v>5::11</v>
      </c>
      <c r="C997" s="8">
        <f>IFERROR(__xludf.DUMMYFUNCTION("INDEX(SPLIT(B997,""::""), 1, 1)"),5.0)</f>
        <v>5</v>
      </c>
      <c r="D997" s="8">
        <f>IFERROR(__xludf.DUMMYFUNCTION("INDEX(SPLIT(B997,""::""), 1, 2)"),11.0)</f>
        <v>11</v>
      </c>
      <c r="E997" s="9" t="str">
        <f>IFERROR(__xludf.DUMMYFUNCTION("INDEX(SPLIT(SUBSTITUTE(A997, ""-"", ""::""),"",""), 1, 2)"),"11::94")</f>
        <v>11::94</v>
      </c>
      <c r="F997" s="8">
        <f>IFERROR(__xludf.DUMMYFUNCTION("INDEX(SPLIT(E997,""::""), 1, 1)"),11.0)</f>
        <v>11</v>
      </c>
      <c r="G997" s="8">
        <f>IFERROR(__xludf.DUMMYFUNCTION("INDEX(SPLIT(E997,""::""), 1, 2)"),94.0)</f>
        <v>94</v>
      </c>
      <c r="H997" s="8" t="b">
        <f t="shared" si="1"/>
        <v>0</v>
      </c>
      <c r="I997" s="8" t="b">
        <f t="shared" si="2"/>
        <v>0</v>
      </c>
      <c r="J997" s="8" t="b">
        <f t="shared" si="3"/>
        <v>0</v>
      </c>
      <c r="L997" s="8" t="b">
        <f t="shared" si="4"/>
        <v>1</v>
      </c>
    </row>
    <row r="998">
      <c r="A998" s="6" t="s">
        <v>1007</v>
      </c>
      <c r="B998" s="7" t="str">
        <f>IFERROR(__xludf.DUMMYFUNCTION("INDEX(SPLIT(SUBSTITUTE(A998, ""-"", ""::""),"",""), 1, 1)"),"18::18")</f>
        <v>18::18</v>
      </c>
      <c r="C998" s="8">
        <f>IFERROR(__xludf.DUMMYFUNCTION("INDEX(SPLIT(B998,""::""), 1, 1)"),18.0)</f>
        <v>18</v>
      </c>
      <c r="D998" s="8">
        <f>IFERROR(__xludf.DUMMYFUNCTION("INDEX(SPLIT(B998,""::""), 1, 2)"),18.0)</f>
        <v>18</v>
      </c>
      <c r="E998" s="9" t="str">
        <f>IFERROR(__xludf.DUMMYFUNCTION("INDEX(SPLIT(SUBSTITUTE(A998, ""-"", ""::""),"",""), 1, 2)"),"17::72")</f>
        <v>17::72</v>
      </c>
      <c r="F998" s="8">
        <f>IFERROR(__xludf.DUMMYFUNCTION("INDEX(SPLIT(E998,""::""), 1, 1)"),17.0)</f>
        <v>17</v>
      </c>
      <c r="G998" s="8">
        <f>IFERROR(__xludf.DUMMYFUNCTION("INDEX(SPLIT(E998,""::""), 1, 2)"),72.0)</f>
        <v>72</v>
      </c>
      <c r="H998" s="8" t="b">
        <f t="shared" si="1"/>
        <v>0</v>
      </c>
      <c r="I998" s="8" t="b">
        <f t="shared" si="2"/>
        <v>1</v>
      </c>
      <c r="J998" s="8" t="b">
        <f t="shared" si="3"/>
        <v>1</v>
      </c>
      <c r="L998" s="8" t="b">
        <f t="shared" si="4"/>
        <v>1</v>
      </c>
    </row>
    <row r="999">
      <c r="A999" s="6" t="s">
        <v>1008</v>
      </c>
      <c r="B999" s="7" t="str">
        <f>IFERROR(__xludf.DUMMYFUNCTION("INDEX(SPLIT(SUBSTITUTE(A999, ""-"", ""::""),"",""), 1, 1)"),"4::94")</f>
        <v>4::94</v>
      </c>
      <c r="C999" s="8">
        <f>IFERROR(__xludf.DUMMYFUNCTION("INDEX(SPLIT(B999,""::""), 1, 1)"),4.0)</f>
        <v>4</v>
      </c>
      <c r="D999" s="8">
        <f>IFERROR(__xludf.DUMMYFUNCTION("INDEX(SPLIT(B999,""::""), 1, 2)"),94.0)</f>
        <v>94</v>
      </c>
      <c r="E999" s="9" t="str">
        <f>IFERROR(__xludf.DUMMYFUNCTION("INDEX(SPLIT(SUBSTITUTE(A999, ""-"", ""::""),"",""), 1, 2)"),"1::93")</f>
        <v>1::93</v>
      </c>
      <c r="F999" s="8">
        <f>IFERROR(__xludf.DUMMYFUNCTION("INDEX(SPLIT(E999,""::""), 1, 1)"),1.0)</f>
        <v>1</v>
      </c>
      <c r="G999" s="8">
        <f>IFERROR(__xludf.DUMMYFUNCTION("INDEX(SPLIT(E999,""::""), 1, 2)"),93.0)</f>
        <v>93</v>
      </c>
      <c r="H999" s="8" t="b">
        <f t="shared" si="1"/>
        <v>0</v>
      </c>
      <c r="I999" s="8" t="b">
        <f t="shared" si="2"/>
        <v>0</v>
      </c>
      <c r="J999" s="8" t="b">
        <f t="shared" si="3"/>
        <v>0</v>
      </c>
      <c r="L999" s="8" t="b">
        <f t="shared" si="4"/>
        <v>1</v>
      </c>
    </row>
    <row r="1000">
      <c r="A1000" s="6" t="s">
        <v>1009</v>
      </c>
      <c r="B1000" s="7" t="str">
        <f>IFERROR(__xludf.DUMMYFUNCTION("INDEX(SPLIT(SUBSTITUTE(A1000, ""-"", ""::""),"",""), 1, 1)"),"32::38")</f>
        <v>32::38</v>
      </c>
      <c r="C1000" s="8">
        <f>IFERROR(__xludf.DUMMYFUNCTION("INDEX(SPLIT(B1000,""::""), 1, 1)"),32.0)</f>
        <v>32</v>
      </c>
      <c r="D1000" s="8">
        <f>IFERROR(__xludf.DUMMYFUNCTION("INDEX(SPLIT(B1000,""::""), 1, 2)"),38.0)</f>
        <v>38</v>
      </c>
      <c r="E1000" s="9" t="str">
        <f>IFERROR(__xludf.DUMMYFUNCTION("INDEX(SPLIT(SUBSTITUTE(A1000, ""-"", ""::""),"",""), 1, 2)"),"33::71")</f>
        <v>33::71</v>
      </c>
      <c r="F1000" s="8">
        <f>IFERROR(__xludf.DUMMYFUNCTION("INDEX(SPLIT(E1000,""::""), 1, 1)"),33.0)</f>
        <v>33</v>
      </c>
      <c r="G1000" s="8">
        <f>IFERROR(__xludf.DUMMYFUNCTION("INDEX(SPLIT(E1000,""::""), 1, 2)"),71.0)</f>
        <v>71</v>
      </c>
      <c r="H1000" s="8" t="b">
        <f t="shared" si="1"/>
        <v>0</v>
      </c>
      <c r="I1000" s="8" t="b">
        <f t="shared" si="2"/>
        <v>0</v>
      </c>
      <c r="J1000" s="8" t="b">
        <f t="shared" si="3"/>
        <v>0</v>
      </c>
      <c r="L1000" s="8" t="b">
        <f t="shared" si="4"/>
        <v>1</v>
      </c>
    </row>
    <row r="1001">
      <c r="A1001" s="6" t="s">
        <v>1010</v>
      </c>
      <c r="B1001" s="7" t="str">
        <f>IFERROR(__xludf.DUMMYFUNCTION("INDEX(SPLIT(SUBSTITUTE(A1001, ""-"", ""::""),"",""), 1, 1)"),"3::5")</f>
        <v>3::5</v>
      </c>
      <c r="C1001" s="8">
        <f>IFERROR(__xludf.DUMMYFUNCTION("INDEX(SPLIT(B1001,""::""), 1, 1)"),3.0)</f>
        <v>3</v>
      </c>
      <c r="D1001" s="8">
        <f>IFERROR(__xludf.DUMMYFUNCTION("INDEX(SPLIT(B1001,""::""), 1, 2)"),5.0)</f>
        <v>5</v>
      </c>
      <c r="E1001" s="9" t="str">
        <f>IFERROR(__xludf.DUMMYFUNCTION("INDEX(SPLIT(SUBSTITUTE(A1001, ""-"", ""::""),"",""), 1, 2)"),"4::98")</f>
        <v>4::98</v>
      </c>
      <c r="F1001" s="8">
        <f>IFERROR(__xludf.DUMMYFUNCTION("INDEX(SPLIT(E1001,""::""), 1, 1)"),4.0)</f>
        <v>4</v>
      </c>
      <c r="G1001" s="8">
        <f>IFERROR(__xludf.DUMMYFUNCTION("INDEX(SPLIT(E1001,""::""), 1, 2)"),98.0)</f>
        <v>98</v>
      </c>
      <c r="H1001" s="8" t="b">
        <f t="shared" si="1"/>
        <v>0</v>
      </c>
      <c r="I1001" s="8" t="b">
        <f t="shared" si="2"/>
        <v>0</v>
      </c>
      <c r="J1001" s="8" t="b">
        <f t="shared" si="3"/>
        <v>0</v>
      </c>
      <c r="L1001" s="8" t="b">
        <f t="shared" si="4"/>
        <v>1</v>
      </c>
    </row>
  </sheetData>
  <drawing r:id="rId1"/>
</worksheet>
</file>