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CAPAROL\_2020\Отчетность\Май\Рассылка Promo\"/>
    </mc:Choice>
  </mc:AlternateContent>
  <bookViews>
    <workbookView xWindow="0" yWindow="0" windowWidth="23040" windowHeight="9384"/>
  </bookViews>
  <sheets>
    <sheet name="Апрель ЗП Promo" sheetId="3" r:id="rId1"/>
    <sheet name="Май ЗП Promo" sheetId="4" r:id="rId2"/>
  </sheets>
  <definedNames>
    <definedName name="_xlnm._FilterDatabase" localSheetId="0" hidden="1">'Апрель ЗП Promo'!$A$4:$AW$4</definedName>
    <definedName name="_xlnm._FilterDatabase" localSheetId="1" hidden="1">'Май ЗП Promo'!$A$4:$AP$7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6" i="4" l="1"/>
  <c r="AG6" i="4"/>
  <c r="AF6" i="3"/>
  <c r="AG6" i="3"/>
  <c r="AE6" i="4"/>
  <c r="AE6" i="3"/>
  <c r="Y6" i="4"/>
  <c r="Z6" i="4"/>
  <c r="Y6" i="3"/>
  <c r="Z6" i="3"/>
  <c r="X6" i="4"/>
  <c r="X6" i="3"/>
  <c r="AL6" i="4" l="1"/>
  <c r="AL5" i="4"/>
  <c r="AK5" i="4"/>
  <c r="AL5" i="3"/>
  <c r="AK5" i="3"/>
  <c r="AJ5" i="4" l="1"/>
  <c r="AI5" i="4"/>
  <c r="AC5" i="4"/>
  <c r="AB5" i="4"/>
  <c r="AJ5" i="3"/>
  <c r="AI5" i="3"/>
  <c r="AC5" i="3"/>
  <c r="AH5" i="3" l="1"/>
  <c r="AA5" i="3"/>
  <c r="AJ6" i="4" l="1"/>
  <c r="AC6" i="4"/>
  <c r="AH5" i="4"/>
  <c r="AA5" i="4"/>
  <c r="G6" i="4" l="1"/>
  <c r="AU6" i="4"/>
  <c r="AQ6" i="4"/>
  <c r="AP6" i="4"/>
  <c r="AO6" i="4"/>
  <c r="AN6" i="4"/>
  <c r="W6" i="4"/>
  <c r="V6" i="4"/>
  <c r="S6" i="4"/>
  <c r="N6" i="4"/>
  <c r="AR5" i="4"/>
  <c r="AM5" i="4"/>
  <c r="AD5" i="4"/>
  <c r="R5" i="4"/>
  <c r="P5" i="4"/>
  <c r="AH6" i="4" l="1"/>
  <c r="AI6" i="4"/>
  <c r="AM6" i="4" s="1"/>
  <c r="AA6" i="4"/>
  <c r="AK6" i="4"/>
  <c r="AB6" i="4"/>
  <c r="AS5" i="4"/>
  <c r="V7" i="4"/>
  <c r="W7" i="4"/>
  <c r="P6" i="4"/>
  <c r="R6" i="4"/>
  <c r="AD6" i="4"/>
  <c r="AR6" i="4"/>
  <c r="AT5" i="4"/>
  <c r="AV5" i="4" l="1"/>
  <c r="AW5" i="4" s="1"/>
  <c r="AT6" i="4"/>
  <c r="AS6" i="4"/>
  <c r="AV6" i="4" l="1"/>
  <c r="AW6" i="4" s="1"/>
  <c r="AU6" i="3" l="1"/>
  <c r="AQ6" i="3"/>
  <c r="AO6" i="3"/>
  <c r="AL6" i="3"/>
  <c r="AC6" i="3"/>
  <c r="AA6" i="3"/>
  <c r="W6" i="3"/>
  <c r="V6" i="3"/>
  <c r="S6" i="3"/>
  <c r="N6" i="3"/>
  <c r="G6" i="3"/>
  <c r="AR5" i="3"/>
  <c r="AM5" i="3"/>
  <c r="AB5" i="3"/>
  <c r="R5" i="3"/>
  <c r="P5" i="3"/>
  <c r="AP6" i="3"/>
  <c r="AN6" i="3"/>
  <c r="AH6" i="3" l="1"/>
  <c r="AK6" i="3"/>
  <c r="AJ6" i="3"/>
  <c r="AI6" i="3"/>
  <c r="AM6" i="3" s="1"/>
  <c r="AD5" i="3"/>
  <c r="AS5" i="3" s="1"/>
  <c r="AT5" i="3"/>
  <c r="W7" i="3"/>
  <c r="V7" i="3"/>
  <c r="AR6" i="3"/>
  <c r="AB6" i="3"/>
  <c r="P6" i="3"/>
  <c r="R6" i="3"/>
  <c r="AD6" i="3" l="1"/>
  <c r="AV5" i="3"/>
  <c r="AW5" i="3" s="1"/>
  <c r="AT6" i="3"/>
  <c r="AS6" i="3" l="1"/>
  <c r="AV6" i="3"/>
  <c r="AW6" i="3" s="1"/>
</calcChain>
</file>

<file path=xl/sharedStrings.xml><?xml version="1.0" encoding="utf-8"?>
<sst xmlns="http://schemas.openxmlformats.org/spreadsheetml/2006/main" count="136" uniqueCount="59">
  <si>
    <t>Торговая точка "БМ"</t>
  </si>
  <si>
    <t>Клиент</t>
  </si>
  <si>
    <t>Адрес ТТ</t>
  </si>
  <si>
    <t>Регион</t>
  </si>
  <si>
    <t>Область</t>
  </si>
  <si>
    <t>Город</t>
  </si>
  <si>
    <t>Отв КАМ отдел</t>
  </si>
  <si>
    <t xml:space="preserve">Отв сотрудник в регионе </t>
  </si>
  <si>
    <t>Staff /Hired labours (external)</t>
  </si>
  <si>
    <t>Number of employees</t>
  </si>
  <si>
    <t xml:space="preserve">Staff </t>
  </si>
  <si>
    <t>"ЗАПАД"</t>
  </si>
  <si>
    <t>ГЕММА Гродно</t>
  </si>
  <si>
    <t>УЧП "ГЕММА"</t>
  </si>
  <si>
    <t>Гродно, пр. Космонавтов, 2 Г</t>
  </si>
  <si>
    <t>Гродненская обл</t>
  </si>
  <si>
    <t>Гродно</t>
  </si>
  <si>
    <t>Чечко Елена</t>
  </si>
  <si>
    <t>Перчик Яков Владиславович</t>
  </si>
  <si>
    <t>Продолжительность работы в компании, годы</t>
  </si>
  <si>
    <t>Служебный телефон</t>
  </si>
  <si>
    <t>jakov.perchik@caparol.by</t>
  </si>
  <si>
    <t>нет</t>
  </si>
  <si>
    <t>Дата рождения</t>
  </si>
  <si>
    <t>Дети</t>
  </si>
  <si>
    <t>Поных лет</t>
  </si>
  <si>
    <t>WiseRep</t>
  </si>
  <si>
    <t>Рабочий номер А1</t>
  </si>
  <si>
    <t>Таб. номер</t>
  </si>
  <si>
    <t>Дата начала работы в компании</t>
  </si>
  <si>
    <t>Рабочая почта</t>
  </si>
  <si>
    <t>Стандарты мерчендайзинга</t>
  </si>
  <si>
    <t>Стандарты продаж</t>
  </si>
  <si>
    <t>Коэффициент</t>
  </si>
  <si>
    <t>Стандарты работы</t>
  </si>
  <si>
    <t>План</t>
  </si>
  <si>
    <t>Факт</t>
  </si>
  <si>
    <t>% выполнения</t>
  </si>
  <si>
    <t>Порядковый
номер ТТ</t>
  </si>
  <si>
    <t>Твердая часть</t>
  </si>
  <si>
    <t>Переменная 1
Общий оборот</t>
  </si>
  <si>
    <t>Переменная 2
Оборот Лаки/Эмали</t>
  </si>
  <si>
    <t>ИТОГО
Брууто</t>
  </si>
  <si>
    <t>Прочее</t>
  </si>
  <si>
    <t>Расчет ЗП на основании выполнения всех KPI</t>
  </si>
  <si>
    <t>ЗАПОЛНИТЬ</t>
  </si>
  <si>
    <t>ФИО</t>
  </si>
  <si>
    <t>План ОБЩИЙ (Sell-out, в ЗЦ без НДС)</t>
  </si>
  <si>
    <t>Фокус-план Лаки/Эмали (Sell-out, в ЗЦ без НДС)</t>
  </si>
  <si>
    <t>НОМИНАЛ</t>
  </si>
  <si>
    <t>КОНФИДЕНЦИАЛЬНО</t>
  </si>
  <si>
    <t>АПРЕЛЬ</t>
  </si>
  <si>
    <t>Отклонение от номинала</t>
  </si>
  <si>
    <t>Факт 2019</t>
  </si>
  <si>
    <t>% роста к плану 2020</t>
  </si>
  <si>
    <t>МАЙ</t>
  </si>
  <si>
    <t>Факт 2020/
Факт 2019</t>
  </si>
  <si>
    <t>Доля ЛиЭ
в Плане</t>
  </si>
  <si>
    <t>Доля ЛиЭ
в Факте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</si>
</sst>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/>
    </xf>
    <xf numFmtId="2" fontId="3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66" fontId="3" fillId="4" borderId="5" xfId="0" applyNumberFormat="1" applyFont="1" applyFill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6" fontId="3" fillId="4" borderId="6" xfId="0" applyNumberFormat="1" applyFont="1" applyFill="1" applyBorder="1" applyAlignment="1">
      <alignment horizontal="right" vertical="center"/>
    </xf>
    <xf numFmtId="166" fontId="0" fillId="0" borderId="18" xfId="0" applyNumberFormat="1" applyBorder="1" applyAlignment="1">
      <alignment horizontal="right" vertical="center"/>
    </xf>
    <xf numFmtId="166" fontId="3" fillId="4" borderId="19" xfId="0" applyNumberFormat="1" applyFont="1" applyFill="1" applyBorder="1" applyAlignment="1">
      <alignment horizontal="right" vertical="center"/>
    </xf>
    <xf numFmtId="166" fontId="0" fillId="0" borderId="3" xfId="0" applyNumberFormat="1" applyBorder="1" applyAlignment="1">
      <alignment horizontal="right" vertical="center"/>
    </xf>
    <xf numFmtId="166" fontId="0" fillId="0" borderId="25" xfId="0" applyNumberFormat="1" applyBorder="1" applyAlignment="1">
      <alignment horizontal="right" vertical="center"/>
    </xf>
    <xf numFmtId="166" fontId="0" fillId="9" borderId="26" xfId="0" applyNumberFormat="1" applyFill="1" applyBorder="1" applyAlignment="1">
      <alignment horizontal="right" vertical="center"/>
    </xf>
    <xf numFmtId="166" fontId="3" fillId="4" borderId="24" xfId="0" applyNumberFormat="1" applyFont="1" applyFill="1" applyBorder="1" applyAlignment="1">
      <alignment horizontal="right" vertical="center"/>
    </xf>
    <xf numFmtId="166" fontId="3" fillId="4" borderId="15" xfId="0" applyNumberFormat="1" applyFont="1" applyFill="1" applyBorder="1" applyAlignment="1">
      <alignment horizontal="right" vertical="center"/>
    </xf>
    <xf numFmtId="0" fontId="6" fillId="5" borderId="0" xfId="0" applyFont="1" applyFill="1" applyAlignment="1">
      <alignment horizontal="center" vertical="center"/>
    </xf>
    <xf numFmtId="0" fontId="5" fillId="8" borderId="24" xfId="0" applyFont="1" applyFill="1" applyBorder="1" applyAlignment="1">
      <alignment horizontal="center" vertical="center" wrapText="1"/>
    </xf>
    <xf numFmtId="166" fontId="7" fillId="0" borderId="0" xfId="0" applyNumberFormat="1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0" fontId="6" fillId="5" borderId="0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 wrapText="1"/>
    </xf>
    <xf numFmtId="165" fontId="0" fillId="0" borderId="1" xfId="2" applyNumberFormat="1" applyFont="1" applyBorder="1" applyAlignment="1">
      <alignment horizontal="right" vertical="center"/>
    </xf>
    <xf numFmtId="165" fontId="3" fillId="4" borderId="6" xfId="2" applyNumberFormat="1" applyFont="1" applyFill="1" applyBorder="1" applyAlignment="1">
      <alignment horizontal="right" vertical="center"/>
    </xf>
    <xf numFmtId="165" fontId="3" fillId="4" borderId="19" xfId="2" applyNumberFormat="1" applyFont="1" applyFill="1" applyBorder="1" applyAlignment="1">
      <alignment horizontal="right" vertical="center"/>
    </xf>
    <xf numFmtId="165" fontId="0" fillId="0" borderId="29" xfId="0" applyNumberForma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166" fontId="2" fillId="0" borderId="18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0" fontId="5" fillId="4" borderId="23" xfId="0" applyFont="1" applyFill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right" vertical="center"/>
    </xf>
    <xf numFmtId="0" fontId="6" fillId="5" borderId="27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5" fillId="10" borderId="28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3">
    <cellStyle name="Normal 7" xfId="1"/>
    <cellStyle name="Обычный" xfId="0" builtinId="0"/>
    <cellStyle name="Процентный" xfId="2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zoomScale="85" zoomScaleNormal="85" workbookViewId="0">
      <pane xSplit="12" ySplit="4" topLeftCell="M5" activePane="bottomRight" state="frozen"/>
      <selection activeCell="AK5" sqref="AK5"/>
      <selection pane="topRight" activeCell="AK5" sqref="AK5"/>
      <selection pane="bottomLeft" activeCell="AK5" sqref="AK5"/>
      <selection pane="bottomRight" activeCell="L5" sqref="L5"/>
    </sheetView>
  </sheetViews>
  <sheetFormatPr defaultRowHeight="14.4" outlineLevelCol="1" x14ac:dyDescent="0.3"/>
  <cols>
    <col min="1" max="1" width="1.44140625" customWidth="1"/>
    <col min="3" max="3" width="16.109375" bestFit="1" customWidth="1"/>
    <col min="5" max="5" width="23.88671875" bestFit="1" customWidth="1"/>
    <col min="6" max="6" width="34.44140625" hidden="1" customWidth="1" outlineLevel="1"/>
    <col min="7" max="7" width="14.109375" style="4" hidden="1" customWidth="1" outlineLevel="1"/>
    <col min="8" max="8" width="33.6640625" hidden="1" customWidth="1" outlineLevel="1"/>
    <col min="9" max="9" width="20" hidden="1" customWidth="1" outlineLevel="1"/>
    <col min="10" max="10" width="23.109375" hidden="1" customWidth="1" outlineLevel="1"/>
    <col min="11" max="11" width="8.88671875" style="4" hidden="1" customWidth="1" outlineLevel="1"/>
    <col min="12" max="12" width="36.77734375" bestFit="1" customWidth="1" collapsed="1"/>
    <col min="13" max="13" width="22.109375" style="4" hidden="1" customWidth="1" outlineLevel="1"/>
    <col min="14" max="14" width="14.33203125" style="4" hidden="1" customWidth="1" outlineLevel="1"/>
    <col min="15" max="15" width="15.5546875" style="4" hidden="1" customWidth="1" outlineLevel="1"/>
    <col min="16" max="18" width="12" style="4" hidden="1" customWidth="1" outlineLevel="1"/>
    <col min="19" max="19" width="12" hidden="1" customWidth="1" outlineLevel="1"/>
    <col min="20" max="20" width="32.77734375" hidden="1" customWidth="1" outlineLevel="1"/>
    <col min="21" max="21" width="17.88671875" hidden="1" customWidth="1" outlineLevel="1"/>
    <col min="22" max="23" width="11.88671875" style="4" hidden="1" customWidth="1" outlineLevel="1"/>
    <col min="24" max="25" width="12" style="4" customWidth="1" collapsed="1"/>
    <col min="26" max="27" width="12" style="4" customWidth="1"/>
    <col min="28" max="28" width="12" style="4" customWidth="1" collapsed="1"/>
    <col min="29" max="29" width="12" style="4" customWidth="1"/>
    <col min="30" max="32" width="12" style="4" customWidth="1" collapsed="1"/>
    <col min="33" max="34" width="12" style="4" customWidth="1"/>
    <col min="35" max="35" width="12" style="4" customWidth="1" collapsed="1"/>
    <col min="36" max="38" width="12" style="4" customWidth="1"/>
    <col min="39" max="40" width="12" style="4" customWidth="1" collapsed="1"/>
    <col min="41" max="42" width="12" style="4" customWidth="1"/>
    <col min="43" max="43" width="21" style="4" customWidth="1" outlineLevel="1" collapsed="1"/>
    <col min="44" max="44" width="12" style="4" customWidth="1" outlineLevel="1" collapsed="1"/>
    <col min="45" max="48" width="15.77734375" style="4" customWidth="1" outlineLevel="1"/>
  </cols>
  <sheetData>
    <row r="1" spans="1:49" ht="15" thickBot="1" x14ac:dyDescent="0.35">
      <c r="X1" s="62" t="s">
        <v>45</v>
      </c>
      <c r="Y1" s="62"/>
      <c r="Z1" s="49"/>
      <c r="AA1" s="49"/>
      <c r="AE1" s="62" t="s">
        <v>45</v>
      </c>
      <c r="AF1" s="62"/>
      <c r="AG1" s="49"/>
      <c r="AH1" s="49"/>
      <c r="AQ1" s="45" t="s">
        <v>50</v>
      </c>
    </row>
    <row r="2" spans="1:49" s="1" customFormat="1" ht="15" thickBot="1" x14ac:dyDescent="0.35">
      <c r="B2" s="63" t="s">
        <v>3</v>
      </c>
      <c r="C2" s="66" t="s">
        <v>4</v>
      </c>
      <c r="D2" s="66" t="s">
        <v>5</v>
      </c>
      <c r="E2" s="66" t="s">
        <v>0</v>
      </c>
      <c r="F2" s="66" t="s">
        <v>2</v>
      </c>
      <c r="G2" s="66" t="s">
        <v>38</v>
      </c>
      <c r="H2" s="66" t="s">
        <v>1</v>
      </c>
      <c r="I2" s="66" t="s">
        <v>6</v>
      </c>
      <c r="J2" s="66" t="s">
        <v>7</v>
      </c>
      <c r="K2" s="66" t="s">
        <v>28</v>
      </c>
      <c r="L2" s="69" t="s">
        <v>46</v>
      </c>
      <c r="M2" s="63" t="s">
        <v>8</v>
      </c>
      <c r="N2" s="66" t="s">
        <v>9</v>
      </c>
      <c r="O2" s="66" t="s">
        <v>29</v>
      </c>
      <c r="P2" s="66" t="s">
        <v>19</v>
      </c>
      <c r="Q2" s="66" t="s">
        <v>23</v>
      </c>
      <c r="R2" s="66" t="s">
        <v>25</v>
      </c>
      <c r="S2" s="66" t="s">
        <v>24</v>
      </c>
      <c r="T2" s="66" t="s">
        <v>30</v>
      </c>
      <c r="U2" s="66" t="s">
        <v>27</v>
      </c>
      <c r="V2" s="66" t="s">
        <v>20</v>
      </c>
      <c r="W2" s="69" t="s">
        <v>26</v>
      </c>
      <c r="X2" s="73" t="s">
        <v>51</v>
      </c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5"/>
      <c r="AW2" s="72" t="s">
        <v>52</v>
      </c>
    </row>
    <row r="3" spans="1:49" s="1" customFormat="1" ht="15" customHeight="1" thickBot="1" x14ac:dyDescent="0.35">
      <c r="B3" s="64"/>
      <c r="C3" s="67"/>
      <c r="D3" s="67"/>
      <c r="E3" s="67"/>
      <c r="F3" s="67"/>
      <c r="G3" s="67"/>
      <c r="H3" s="67"/>
      <c r="I3" s="67"/>
      <c r="J3" s="67"/>
      <c r="K3" s="67"/>
      <c r="L3" s="70"/>
      <c r="M3" s="64"/>
      <c r="N3" s="67"/>
      <c r="O3" s="67"/>
      <c r="P3" s="67"/>
      <c r="Q3" s="67"/>
      <c r="R3" s="67"/>
      <c r="S3" s="67"/>
      <c r="T3" s="67"/>
      <c r="U3" s="67"/>
      <c r="V3" s="67"/>
      <c r="W3" s="70"/>
      <c r="X3" s="76" t="s">
        <v>47</v>
      </c>
      <c r="Y3" s="77"/>
      <c r="Z3" s="77"/>
      <c r="AA3" s="77"/>
      <c r="AB3" s="77"/>
      <c r="AC3" s="77"/>
      <c r="AD3" s="78"/>
      <c r="AE3" s="79" t="s">
        <v>48</v>
      </c>
      <c r="AF3" s="79"/>
      <c r="AG3" s="79"/>
      <c r="AH3" s="79"/>
      <c r="AI3" s="79"/>
      <c r="AJ3" s="79"/>
      <c r="AK3" s="79"/>
      <c r="AL3" s="79"/>
      <c r="AM3" s="80"/>
      <c r="AN3" s="81" t="s">
        <v>34</v>
      </c>
      <c r="AO3" s="82"/>
      <c r="AP3" s="83"/>
      <c r="AQ3" s="79" t="s">
        <v>44</v>
      </c>
      <c r="AR3" s="79"/>
      <c r="AS3" s="79"/>
      <c r="AT3" s="79"/>
      <c r="AU3" s="79"/>
      <c r="AV3" s="80"/>
      <c r="AW3" s="72"/>
    </row>
    <row r="4" spans="1:49" s="18" customFormat="1" ht="21" thickBot="1" x14ac:dyDescent="0.35">
      <c r="B4" s="65"/>
      <c r="C4" s="68"/>
      <c r="D4" s="68"/>
      <c r="E4" s="68"/>
      <c r="F4" s="68"/>
      <c r="G4" s="68"/>
      <c r="H4" s="68"/>
      <c r="I4" s="68"/>
      <c r="J4" s="68"/>
      <c r="K4" s="68"/>
      <c r="L4" s="71"/>
      <c r="M4" s="65"/>
      <c r="N4" s="68"/>
      <c r="O4" s="68"/>
      <c r="P4" s="68"/>
      <c r="Q4" s="68"/>
      <c r="R4" s="68"/>
      <c r="S4" s="68"/>
      <c r="T4" s="68"/>
      <c r="U4" s="68"/>
      <c r="V4" s="68"/>
      <c r="W4" s="71"/>
      <c r="X4" s="60" t="s">
        <v>35</v>
      </c>
      <c r="Y4" s="55" t="s">
        <v>36</v>
      </c>
      <c r="Z4" s="50" t="s">
        <v>53</v>
      </c>
      <c r="AA4" s="50" t="s">
        <v>54</v>
      </c>
      <c r="AB4" s="55" t="s">
        <v>37</v>
      </c>
      <c r="AC4" s="50" t="s">
        <v>56</v>
      </c>
      <c r="AD4" s="20" t="s">
        <v>33</v>
      </c>
      <c r="AE4" s="57" t="s">
        <v>35</v>
      </c>
      <c r="AF4" s="55" t="s">
        <v>36</v>
      </c>
      <c r="AG4" s="50" t="s">
        <v>53</v>
      </c>
      <c r="AH4" s="50" t="s">
        <v>54</v>
      </c>
      <c r="AI4" s="55" t="s">
        <v>37</v>
      </c>
      <c r="AJ4" s="50" t="s">
        <v>56</v>
      </c>
      <c r="AK4" s="50" t="s">
        <v>57</v>
      </c>
      <c r="AL4" s="50" t="s">
        <v>58</v>
      </c>
      <c r="AM4" s="20" t="s">
        <v>33</v>
      </c>
      <c r="AN4" s="21" t="s">
        <v>31</v>
      </c>
      <c r="AO4" s="19" t="s">
        <v>32</v>
      </c>
      <c r="AP4" s="20" t="s">
        <v>33</v>
      </c>
      <c r="AQ4" s="46" t="s">
        <v>49</v>
      </c>
      <c r="AR4" s="34" t="s">
        <v>39</v>
      </c>
      <c r="AS4" s="31" t="s">
        <v>40</v>
      </c>
      <c r="AT4" s="31" t="s">
        <v>41</v>
      </c>
      <c r="AU4" s="32" t="s">
        <v>43</v>
      </c>
      <c r="AV4" s="33" t="s">
        <v>42</v>
      </c>
      <c r="AW4" s="72"/>
    </row>
    <row r="5" spans="1:49" ht="15" thickBot="1" x14ac:dyDescent="0.35">
      <c r="A5" s="2"/>
      <c r="B5" s="6" t="s">
        <v>11</v>
      </c>
      <c r="C5" s="3" t="s">
        <v>15</v>
      </c>
      <c r="D5" s="3" t="s">
        <v>16</v>
      </c>
      <c r="E5" s="3" t="s">
        <v>12</v>
      </c>
      <c r="F5" s="3" t="s">
        <v>14</v>
      </c>
      <c r="G5" s="7"/>
      <c r="H5" s="3" t="s">
        <v>13</v>
      </c>
      <c r="I5" s="3" t="s">
        <v>17</v>
      </c>
      <c r="J5" s="3" t="s">
        <v>17</v>
      </c>
      <c r="K5" s="7">
        <v>600238</v>
      </c>
      <c r="L5" s="3" t="s">
        <v>18</v>
      </c>
      <c r="M5" s="7" t="s">
        <v>10</v>
      </c>
      <c r="N5" s="7">
        <v>1</v>
      </c>
      <c r="O5" s="5">
        <v>43668</v>
      </c>
      <c r="P5" s="8">
        <f t="shared" ref="P5" ca="1" si="0">_xlfn.DAYS(TODAY(),O5)/365</f>
        <v>0.80821917808219179</v>
      </c>
      <c r="Q5" s="5">
        <v>32928</v>
      </c>
      <c r="R5" s="8">
        <f t="shared" ref="R5" ca="1" si="1">_xlfn.DAYS(TODAY(),Q5)/365</f>
        <v>30.232876712328768</v>
      </c>
      <c r="S5" s="9">
        <v>1</v>
      </c>
      <c r="T5" s="17" t="s">
        <v>21</v>
      </c>
      <c r="U5" s="11" t="s">
        <v>22</v>
      </c>
      <c r="V5" s="7"/>
      <c r="W5" s="10">
        <v>1</v>
      </c>
      <c r="X5" s="61">
        <v>33007.279999999999</v>
      </c>
      <c r="Y5" s="59">
        <v>48586.85</v>
      </c>
      <c r="Z5" s="36">
        <v>14337.09</v>
      </c>
      <c r="AA5" s="51">
        <f t="shared" ref="AA5" si="2">X5/Z5</f>
        <v>2.3022300899275931</v>
      </c>
      <c r="AB5" s="56">
        <f t="shared" ref="AB5" si="3">IFERROR(Y5/X5,0)</f>
        <v>1.4720040548630484</v>
      </c>
      <c r="AC5" s="54">
        <f t="shared" ref="AC5:AC6" si="4">Y5/Z5-1</f>
        <v>2.3888920276011381</v>
      </c>
      <c r="AD5" s="28">
        <f t="shared" ref="AD5" si="5">IF(AB5&lt;55%,0.5,IF(AB5&lt;60%,0.55,IF(AB5&lt;65%,0.6,IF(AB5&lt;70%,0.65,IF(AB5&lt;75%,0.7,IF(AB5&lt;80%,0.75,IF(AB5&lt;85%,0.8,IF(AB5&lt;90%,0.85,IF(AB5&lt;95%,0.9,IF(AB5&lt;100%,0.95,IF(AB5&lt;105%,1,IF(AB5&lt;110%,1.1,IF(AB5&lt;115%,1.2,IF(AB5&lt;120%,1.25,IF(AB5&lt;125%,1.3,IF(AB5&lt;130%,1.35,IF(AB5&lt;135%,1.4,IF(AB5&lt;140%,1.45,1.5))))))))))))))))))</f>
        <v>1.5</v>
      </c>
      <c r="AE5" s="58">
        <v>11465.32</v>
      </c>
      <c r="AF5" s="59">
        <v>16611.75</v>
      </c>
      <c r="AG5" s="36">
        <v>4934.04</v>
      </c>
      <c r="AH5" s="51">
        <f t="shared" ref="AH5:AH6" si="6">AE5/AG5</f>
        <v>2.3237184943778324</v>
      </c>
      <c r="AI5" s="56">
        <f t="shared" ref="AI5" si="7">IFERROR(AF5/AE5,0)</f>
        <v>1.4488692858114733</v>
      </c>
      <c r="AJ5" s="54">
        <f t="shared" ref="AJ5:AJ6" si="8">AF5/AG5-1</f>
        <v>2.3667643553761217</v>
      </c>
      <c r="AK5" s="54">
        <f t="shared" ref="AK5:AK6" si="9">AE5/X5</f>
        <v>0.3473573102660989</v>
      </c>
      <c r="AL5" s="54">
        <f t="shared" ref="AL5:AL6" si="10">AF5/Y5</f>
        <v>0.34189806501141773</v>
      </c>
      <c r="AM5" s="28">
        <f t="shared" ref="AM5" si="11">IF(AI5&lt;55%,0.5,IF(AI5&lt;60%,0.55,IF(AI5&lt;65%,0.6,IF(AI5&lt;70%,0.65,IF(AI5&lt;75%,0.7,IF(AI5&lt;80%,0.75,IF(AI5&lt;85%,0.8,IF(AI5&lt;90%,0.85,IF(AI5&lt;95%,0.9,IF(AI5&lt;100%,0.95,IF(AI5&lt;105%,1,IF(AI5&lt;110%,1.1,IF(AI5&lt;115%,1.2,IF(AI5&lt;120%,1.25,IF(AI5&lt;125%,1.3,IF(AI5&lt;130%,1.35,IF(AI5&lt;135%,1.4,IF(AI5&lt;140%,1.45,1.5))))))))))))))))))</f>
        <v>1.5</v>
      </c>
      <c r="AN5" s="23">
        <v>0.92500000000000004</v>
      </c>
      <c r="AO5" s="24">
        <v>1</v>
      </c>
      <c r="AP5" s="25">
        <v>1.1000000000000001</v>
      </c>
      <c r="AQ5" s="42">
        <v>1000</v>
      </c>
      <c r="AR5" s="38">
        <f t="shared" ref="AR5" si="12">AQ5*0.6</f>
        <v>600</v>
      </c>
      <c r="AS5" s="36">
        <f t="shared" ref="AS5" si="13">(AQ5-AR5)*0.7*AD5*AP5</f>
        <v>462.00000000000006</v>
      </c>
      <c r="AT5" s="36">
        <f t="shared" ref="AT5" si="14">(AQ5-AR5)*0.3*AM5*AP5</f>
        <v>198.00000000000003</v>
      </c>
      <c r="AU5" s="40">
        <v>0</v>
      </c>
      <c r="AV5" s="41">
        <f t="shared" ref="AV5" si="15">SUM(AR5:AU5)</f>
        <v>1260</v>
      </c>
      <c r="AW5" s="47">
        <f t="shared" ref="AW5:AW6" si="16">AV5-AQ5</f>
        <v>260</v>
      </c>
    </row>
    <row r="6" spans="1:49" ht="19.95" customHeight="1" thickBot="1" x14ac:dyDescent="0.35">
      <c r="B6" s="12"/>
      <c r="C6" s="13"/>
      <c r="D6" s="13"/>
      <c r="E6" s="13"/>
      <c r="F6" s="13"/>
      <c r="G6" s="13">
        <f>SUBTOTAL(103,G5:G5)</f>
        <v>0</v>
      </c>
      <c r="H6" s="13"/>
      <c r="I6" s="13"/>
      <c r="J6" s="13"/>
      <c r="K6" s="13"/>
      <c r="L6" s="13"/>
      <c r="M6" s="13"/>
      <c r="N6" s="13">
        <f>SUBTOTAL(9,N5:N5)</f>
        <v>1</v>
      </c>
      <c r="O6" s="14"/>
      <c r="P6" s="14">
        <f ca="1">SUBTOTAL(101,P5:P5)</f>
        <v>0.80821917808219179</v>
      </c>
      <c r="Q6" s="14"/>
      <c r="R6" s="14">
        <f ca="1">SUBTOTAL(101,R5:R5)</f>
        <v>30.232876712328768</v>
      </c>
      <c r="S6" s="13">
        <f>SUBTOTAL(9,S5:S5)</f>
        <v>1</v>
      </c>
      <c r="T6" s="13"/>
      <c r="U6" s="13"/>
      <c r="V6" s="13">
        <f>SUBTOTAL(9,V5:V5)</f>
        <v>0</v>
      </c>
      <c r="W6" s="15">
        <f>SUBTOTAL(9,W5:W5)</f>
        <v>1</v>
      </c>
      <c r="X6" s="35">
        <f>SUBTOTAL(9,X5:X5)</f>
        <v>33007.279999999999</v>
      </c>
      <c r="Y6" s="37">
        <f>SUBTOTAL(9,Y5:Y5)</f>
        <v>48586.85</v>
      </c>
      <c r="Z6" s="37">
        <f>SUBTOTAL(9,Z5:Z5)</f>
        <v>14337.09</v>
      </c>
      <c r="AA6" s="52">
        <f>X6/Z6</f>
        <v>2.3022300899275931</v>
      </c>
      <c r="AB6" s="26">
        <f>IFERROR(Y6/X6,0)</f>
        <v>1.4720040548630484</v>
      </c>
      <c r="AC6" s="26">
        <f t="shared" si="4"/>
        <v>2.3888920276011381</v>
      </c>
      <c r="AD6" s="29">
        <f>SUBTOTAL(101,AD5:AD5)</f>
        <v>1.5</v>
      </c>
      <c r="AE6" s="35">
        <f>SUBTOTAL(9,AE5:AE5)</f>
        <v>11465.32</v>
      </c>
      <c r="AF6" s="37">
        <f>SUBTOTAL(9,AF5:AF5)</f>
        <v>16611.75</v>
      </c>
      <c r="AG6" s="37">
        <f>SUBTOTAL(9,AG5:AG5)</f>
        <v>4934.04</v>
      </c>
      <c r="AH6" s="53">
        <f t="shared" si="6"/>
        <v>2.3237184943778324</v>
      </c>
      <c r="AI6" s="26">
        <f>IFERROR(AF6/AE6,0)</f>
        <v>1.4488692858114733</v>
      </c>
      <c r="AJ6" s="26">
        <f t="shared" si="8"/>
        <v>2.3667643553761217</v>
      </c>
      <c r="AK6" s="26">
        <f t="shared" si="9"/>
        <v>0.3473573102660989</v>
      </c>
      <c r="AL6" s="26">
        <f t="shared" si="10"/>
        <v>0.34189806501141773</v>
      </c>
      <c r="AM6" s="30">
        <f>IF(AI6&lt;55%,0.5,IF(AI6&lt;60%,0.55,IF(AI6&lt;65%,0.6,IF(AI6&lt;70%,0.65,IF(AI6&lt;75%,0.7,IF(AI6&lt;80%,0.75,IF(AI6&lt;85%,0.8,IF(AI6&lt;90%,0.85,IF(AI6&lt;95%,0.9,IF(AI6&lt;100%,0.95,IF(AI6&lt;105%,1,IF(AI6&lt;110%,1.1,IF(AI6&lt;115%,1.2,IF(AI6&lt;120%,1.25,IF(AI6&lt;125%,1.3,IF(AI6&lt;130%,1.35,IF(AI6&lt;135%,1.4,IF(AI6&lt;140%,1.45,1.5))))))))))))))))))</f>
        <v>1.5</v>
      </c>
      <c r="AN6" s="27">
        <f>SUBTOTAL(101,AN5:AN5)</f>
        <v>0.92500000000000004</v>
      </c>
      <c r="AO6" s="27">
        <f>SUBTOTAL(101,AO5:AO5)</f>
        <v>1</v>
      </c>
      <c r="AP6" s="22">
        <f>SUBTOTAL(101,AP5:AP5)</f>
        <v>1.1000000000000001</v>
      </c>
      <c r="AQ6" s="43">
        <f>SUBTOTAL(9,AQ5:AQ5)</f>
        <v>1000</v>
      </c>
      <c r="AR6" s="39">
        <f>SUBTOTAL(9,AR5:AR5)</f>
        <v>600</v>
      </c>
      <c r="AS6" s="39">
        <f>SUBTOTAL(9,AS5:AS5)</f>
        <v>462.00000000000006</v>
      </c>
      <c r="AT6" s="39">
        <f>SUBTOTAL(9,AT5:AT5)</f>
        <v>198.00000000000003</v>
      </c>
      <c r="AU6" s="44">
        <f>SUBTOTAL(9,AU5:AU5)</f>
        <v>0</v>
      </c>
      <c r="AV6" s="43">
        <f>SUBTOTAL(9,AV5:AV5)</f>
        <v>1260</v>
      </c>
      <c r="AW6" s="48">
        <f t="shared" si="16"/>
        <v>260</v>
      </c>
    </row>
    <row r="7" spans="1:49" x14ac:dyDescent="0.3">
      <c r="V7" s="16">
        <f>V6-N6</f>
        <v>-1</v>
      </c>
      <c r="W7" s="16">
        <f>W6-N6</f>
        <v>0</v>
      </c>
    </row>
  </sheetData>
  <autoFilter ref="A4:AW4"/>
  <mergeCells count="30">
    <mergeCell ref="AW2:AW4"/>
    <mergeCell ref="T2:T4"/>
    <mergeCell ref="V2:V4"/>
    <mergeCell ref="W2:W4"/>
    <mergeCell ref="X2:AV2"/>
    <mergeCell ref="X3:AD3"/>
    <mergeCell ref="AE3:AM3"/>
    <mergeCell ref="AN3:AP3"/>
    <mergeCell ref="AQ3:AV3"/>
    <mergeCell ref="O2:O4"/>
    <mergeCell ref="P2:P4"/>
    <mergeCell ref="Q2:Q4"/>
    <mergeCell ref="R2:R4"/>
    <mergeCell ref="S2:S4"/>
    <mergeCell ref="X1:Y1"/>
    <mergeCell ref="AE1:AF1"/>
    <mergeCell ref="B2:B4"/>
    <mergeCell ref="C2:C4"/>
    <mergeCell ref="D2:D4"/>
    <mergeCell ref="E2:E4"/>
    <mergeCell ref="F2:F4"/>
    <mergeCell ref="G2:G4"/>
    <mergeCell ref="H2:H4"/>
    <mergeCell ref="I2:I4"/>
    <mergeCell ref="U2:U4"/>
    <mergeCell ref="J2:J4"/>
    <mergeCell ref="K2:K4"/>
    <mergeCell ref="L2:L4"/>
    <mergeCell ref="M2:M4"/>
    <mergeCell ref="N2:N4"/>
  </mergeCells>
  <conditionalFormatting sqref="P5">
    <cfRule type="cellIs" dxfId="19" priority="21" operator="between">
      <formula>2</formula>
      <formula>3</formula>
    </cfRule>
    <cfRule type="cellIs" dxfId="18" priority="22" operator="greaterThan">
      <formula>3</formula>
    </cfRule>
  </conditionalFormatting>
  <conditionalFormatting sqref="V5:W5">
    <cfRule type="containsText" dxfId="17" priority="20" operator="containsText" text="есть">
      <formula>NOT(ISERROR(SEARCH("есть",V5)))</formula>
    </cfRule>
  </conditionalFormatting>
  <conditionalFormatting sqref="S5">
    <cfRule type="cellIs" dxfId="16" priority="19" operator="greaterThan">
      <formula>0</formula>
    </cfRule>
  </conditionalFormatting>
  <conditionalFormatting sqref="V5 AM5:AM6 AD5:AD6 AP5:AP6">
    <cfRule type="cellIs" dxfId="15" priority="18" operator="equal">
      <formula>1</formula>
    </cfRule>
  </conditionalFormatting>
  <conditionalFormatting sqref="W5">
    <cfRule type="cellIs" dxfId="14" priority="17" operator="equal">
      <formula>0</formula>
    </cfRule>
  </conditionalFormatting>
  <conditionalFormatting sqref="AD5:AD6 AP5:AP6 AM5:AM6">
    <cfRule type="cellIs" dxfId="13" priority="16" operator="greaterThan">
      <formula>1</formula>
    </cfRule>
  </conditionalFormatting>
  <conditionalFormatting sqref="AM5:AM6 AD5:AD6 AP5:AP6">
    <cfRule type="cellIs" dxfId="12" priority="14" operator="lessThan">
      <formula>1</formula>
    </cfRule>
  </conditionalFormatting>
  <conditionalFormatting sqref="AW5:AW6">
    <cfRule type="cellIs" dxfId="11" priority="9" operator="greaterThan">
      <formula>0</formula>
    </cfRule>
    <cfRule type="cellIs" dxfId="10" priority="10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zoomScale="85" zoomScaleNormal="85" workbookViewId="0">
      <pane xSplit="12" ySplit="4" topLeftCell="X5" activePane="bottomRight" state="frozen"/>
      <selection activeCell="L5" sqref="L5"/>
      <selection pane="topRight" activeCell="L5" sqref="L5"/>
      <selection pane="bottomLeft" activeCell="L5" sqref="L5"/>
      <selection pane="bottomRight" activeCell="L5" sqref="L5"/>
    </sheetView>
  </sheetViews>
  <sheetFormatPr defaultRowHeight="14.4" outlineLevelCol="1" x14ac:dyDescent="0.3"/>
  <cols>
    <col min="1" max="1" width="1.44140625" customWidth="1"/>
    <col min="3" max="3" width="16.109375" bestFit="1" customWidth="1"/>
    <col min="5" max="5" width="23.88671875" bestFit="1" customWidth="1"/>
    <col min="6" max="6" width="34.44140625" hidden="1" customWidth="1" outlineLevel="1"/>
    <col min="7" max="7" width="14.109375" style="4" hidden="1" customWidth="1" outlineLevel="1"/>
    <col min="8" max="8" width="33.6640625" hidden="1" customWidth="1" outlineLevel="1"/>
    <col min="9" max="9" width="20" hidden="1" customWidth="1" outlineLevel="1"/>
    <col min="10" max="10" width="23.109375" hidden="1" customWidth="1" outlineLevel="1"/>
    <col min="11" max="11" width="8.88671875" style="4" hidden="1" customWidth="1" outlineLevel="1"/>
    <col min="12" max="12" width="36.77734375" bestFit="1" customWidth="1" collapsed="1"/>
    <col min="13" max="13" width="22.109375" style="4" hidden="1" customWidth="1" outlineLevel="1"/>
    <col min="14" max="14" width="14.33203125" style="4" hidden="1" customWidth="1" outlineLevel="1"/>
    <col min="15" max="15" width="15.5546875" style="4" hidden="1" customWidth="1" outlineLevel="1"/>
    <col min="16" max="18" width="12" style="4" hidden="1" customWidth="1" outlineLevel="1"/>
    <col min="19" max="19" width="12" hidden="1" customWidth="1" outlineLevel="1"/>
    <col min="20" max="20" width="32.77734375" hidden="1" customWidth="1" outlineLevel="1"/>
    <col min="21" max="21" width="17.88671875" hidden="1" customWidth="1" outlineLevel="1"/>
    <col min="22" max="23" width="11.88671875" style="4" hidden="1" customWidth="1" outlineLevel="1"/>
    <col min="24" max="25" width="12" style="4" customWidth="1" collapsed="1"/>
    <col min="26" max="27" width="12" style="4" customWidth="1"/>
    <col min="28" max="28" width="12" style="4" customWidth="1" collapsed="1"/>
    <col min="29" max="29" width="12" style="4" customWidth="1"/>
    <col min="30" max="32" width="12" style="4" customWidth="1" collapsed="1"/>
    <col min="33" max="34" width="12" style="4" customWidth="1"/>
    <col min="35" max="35" width="12" style="4" customWidth="1" collapsed="1"/>
    <col min="36" max="38" width="12" style="4" customWidth="1"/>
    <col min="39" max="40" width="12" style="4" customWidth="1" collapsed="1"/>
    <col min="41" max="42" width="12" style="4" customWidth="1"/>
    <col min="43" max="43" width="21" style="4" customWidth="1" outlineLevel="1" collapsed="1"/>
    <col min="44" max="44" width="12" style="4" customWidth="1" outlineLevel="1" collapsed="1"/>
    <col min="45" max="48" width="15.77734375" style="4" customWidth="1" outlineLevel="1"/>
  </cols>
  <sheetData>
    <row r="1" spans="1:49" ht="15" thickBot="1" x14ac:dyDescent="0.35">
      <c r="X1" s="62" t="s">
        <v>45</v>
      </c>
      <c r="Y1" s="62"/>
      <c r="Z1" s="49"/>
      <c r="AA1" s="49"/>
      <c r="AE1" s="62" t="s">
        <v>45</v>
      </c>
      <c r="AF1" s="62"/>
      <c r="AG1" s="49"/>
      <c r="AH1" s="49"/>
      <c r="AQ1" s="45" t="s">
        <v>50</v>
      </c>
    </row>
    <row r="2" spans="1:49" s="1" customFormat="1" ht="15" thickBot="1" x14ac:dyDescent="0.35">
      <c r="B2" s="63" t="s">
        <v>3</v>
      </c>
      <c r="C2" s="66" t="s">
        <v>4</v>
      </c>
      <c r="D2" s="66" t="s">
        <v>5</v>
      </c>
      <c r="E2" s="66" t="s">
        <v>0</v>
      </c>
      <c r="F2" s="66" t="s">
        <v>2</v>
      </c>
      <c r="G2" s="66" t="s">
        <v>38</v>
      </c>
      <c r="H2" s="66" t="s">
        <v>1</v>
      </c>
      <c r="I2" s="66" t="s">
        <v>6</v>
      </c>
      <c r="J2" s="66" t="s">
        <v>7</v>
      </c>
      <c r="K2" s="66" t="s">
        <v>28</v>
      </c>
      <c r="L2" s="69" t="s">
        <v>46</v>
      </c>
      <c r="M2" s="63" t="s">
        <v>8</v>
      </c>
      <c r="N2" s="66" t="s">
        <v>9</v>
      </c>
      <c r="O2" s="66" t="s">
        <v>29</v>
      </c>
      <c r="P2" s="66" t="s">
        <v>19</v>
      </c>
      <c r="Q2" s="66" t="s">
        <v>23</v>
      </c>
      <c r="R2" s="66" t="s">
        <v>25</v>
      </c>
      <c r="S2" s="66" t="s">
        <v>24</v>
      </c>
      <c r="T2" s="66" t="s">
        <v>30</v>
      </c>
      <c r="U2" s="66" t="s">
        <v>27</v>
      </c>
      <c r="V2" s="66" t="s">
        <v>20</v>
      </c>
      <c r="W2" s="69" t="s">
        <v>26</v>
      </c>
      <c r="X2" s="73" t="s">
        <v>55</v>
      </c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5"/>
      <c r="AW2" s="72" t="s">
        <v>52</v>
      </c>
    </row>
    <row r="3" spans="1:49" s="1" customFormat="1" ht="15" customHeight="1" thickBot="1" x14ac:dyDescent="0.35">
      <c r="B3" s="64"/>
      <c r="C3" s="67"/>
      <c r="D3" s="67"/>
      <c r="E3" s="67"/>
      <c r="F3" s="67"/>
      <c r="G3" s="67"/>
      <c r="H3" s="67"/>
      <c r="I3" s="67"/>
      <c r="J3" s="67"/>
      <c r="K3" s="67"/>
      <c r="L3" s="70"/>
      <c r="M3" s="64"/>
      <c r="N3" s="67"/>
      <c r="O3" s="67"/>
      <c r="P3" s="67"/>
      <c r="Q3" s="67"/>
      <c r="R3" s="67"/>
      <c r="S3" s="67"/>
      <c r="T3" s="67"/>
      <c r="U3" s="67"/>
      <c r="V3" s="67"/>
      <c r="W3" s="70"/>
      <c r="X3" s="76" t="s">
        <v>47</v>
      </c>
      <c r="Y3" s="77"/>
      <c r="Z3" s="77"/>
      <c r="AA3" s="77"/>
      <c r="AB3" s="77"/>
      <c r="AC3" s="77"/>
      <c r="AD3" s="78"/>
      <c r="AE3" s="79" t="s">
        <v>48</v>
      </c>
      <c r="AF3" s="79"/>
      <c r="AG3" s="79"/>
      <c r="AH3" s="79"/>
      <c r="AI3" s="79"/>
      <c r="AJ3" s="79"/>
      <c r="AK3" s="79"/>
      <c r="AL3" s="79"/>
      <c r="AM3" s="80"/>
      <c r="AN3" s="81" t="s">
        <v>34</v>
      </c>
      <c r="AO3" s="82"/>
      <c r="AP3" s="83"/>
      <c r="AQ3" s="79" t="s">
        <v>44</v>
      </c>
      <c r="AR3" s="79"/>
      <c r="AS3" s="79"/>
      <c r="AT3" s="79"/>
      <c r="AU3" s="79"/>
      <c r="AV3" s="80"/>
      <c r="AW3" s="72"/>
    </row>
    <row r="4" spans="1:49" s="18" customFormat="1" ht="21" thickBot="1" x14ac:dyDescent="0.35">
      <c r="B4" s="65"/>
      <c r="C4" s="68"/>
      <c r="D4" s="68"/>
      <c r="E4" s="68"/>
      <c r="F4" s="68"/>
      <c r="G4" s="68"/>
      <c r="H4" s="68"/>
      <c r="I4" s="68"/>
      <c r="J4" s="68"/>
      <c r="K4" s="68"/>
      <c r="L4" s="71"/>
      <c r="M4" s="65"/>
      <c r="N4" s="68"/>
      <c r="O4" s="68"/>
      <c r="P4" s="68"/>
      <c r="Q4" s="68"/>
      <c r="R4" s="68"/>
      <c r="S4" s="68"/>
      <c r="T4" s="68"/>
      <c r="U4" s="68"/>
      <c r="V4" s="68"/>
      <c r="W4" s="71"/>
      <c r="X4" s="60" t="s">
        <v>35</v>
      </c>
      <c r="Y4" s="55" t="s">
        <v>36</v>
      </c>
      <c r="Z4" s="50" t="s">
        <v>53</v>
      </c>
      <c r="AA4" s="50" t="s">
        <v>54</v>
      </c>
      <c r="AB4" s="55" t="s">
        <v>37</v>
      </c>
      <c r="AC4" s="50" t="s">
        <v>56</v>
      </c>
      <c r="AD4" s="20" t="s">
        <v>33</v>
      </c>
      <c r="AE4" s="57" t="s">
        <v>35</v>
      </c>
      <c r="AF4" s="55" t="s">
        <v>36</v>
      </c>
      <c r="AG4" s="50" t="s">
        <v>53</v>
      </c>
      <c r="AH4" s="50" t="s">
        <v>54</v>
      </c>
      <c r="AI4" s="55" t="s">
        <v>37</v>
      </c>
      <c r="AJ4" s="50" t="s">
        <v>56</v>
      </c>
      <c r="AK4" s="50" t="s">
        <v>57</v>
      </c>
      <c r="AL4" s="50" t="s">
        <v>58</v>
      </c>
      <c r="AM4" s="20" t="s">
        <v>33</v>
      </c>
      <c r="AN4" s="21" t="s">
        <v>31</v>
      </c>
      <c r="AO4" s="19" t="s">
        <v>32</v>
      </c>
      <c r="AP4" s="20" t="s">
        <v>33</v>
      </c>
      <c r="AQ4" s="46" t="s">
        <v>49</v>
      </c>
      <c r="AR4" s="34" t="s">
        <v>39</v>
      </c>
      <c r="AS4" s="31" t="s">
        <v>40</v>
      </c>
      <c r="AT4" s="31" t="s">
        <v>41</v>
      </c>
      <c r="AU4" s="32" t="s">
        <v>43</v>
      </c>
      <c r="AV4" s="33" t="s">
        <v>42</v>
      </c>
      <c r="AW4" s="72"/>
    </row>
    <row r="5" spans="1:49" ht="15" thickBot="1" x14ac:dyDescent="0.35">
      <c r="A5" s="2"/>
      <c r="B5" s="6" t="s">
        <v>11</v>
      </c>
      <c r="C5" s="3" t="s">
        <v>15</v>
      </c>
      <c r="D5" s="3" t="s">
        <v>16</v>
      </c>
      <c r="E5" s="3" t="s">
        <v>12</v>
      </c>
      <c r="F5" s="3" t="s">
        <v>14</v>
      </c>
      <c r="G5" s="7"/>
      <c r="H5" s="3" t="s">
        <v>13</v>
      </c>
      <c r="I5" s="3" t="s">
        <v>17</v>
      </c>
      <c r="J5" s="3" t="s">
        <v>17</v>
      </c>
      <c r="K5" s="7">
        <v>600238</v>
      </c>
      <c r="L5" s="3" t="s">
        <v>18</v>
      </c>
      <c r="M5" s="7" t="s">
        <v>10</v>
      </c>
      <c r="N5" s="7">
        <v>1</v>
      </c>
      <c r="O5" s="5">
        <v>43668</v>
      </c>
      <c r="P5" s="8">
        <f t="shared" ref="P5" ca="1" si="0">_xlfn.DAYS(TODAY(),O5)/365</f>
        <v>0.80821917808219179</v>
      </c>
      <c r="Q5" s="5">
        <v>32928</v>
      </c>
      <c r="R5" s="8">
        <f t="shared" ref="R5" ca="1" si="1">_xlfn.DAYS(TODAY(),Q5)/365</f>
        <v>30.232876712328768</v>
      </c>
      <c r="S5" s="9">
        <v>1</v>
      </c>
      <c r="T5" s="17" t="s">
        <v>21</v>
      </c>
      <c r="U5" s="11" t="s">
        <v>22</v>
      </c>
      <c r="V5" s="7"/>
      <c r="W5" s="10">
        <v>1</v>
      </c>
      <c r="X5" s="61">
        <v>42806.37</v>
      </c>
      <c r="Y5" s="59"/>
      <c r="Z5" s="36">
        <v>28534.58</v>
      </c>
      <c r="AA5" s="51">
        <f t="shared" ref="AA5" si="2">X5/Z5</f>
        <v>1.5001577033900622</v>
      </c>
      <c r="AB5" s="56">
        <f t="shared" ref="AB5" si="3">IFERROR(Y5/X5,0)</f>
        <v>0</v>
      </c>
      <c r="AC5" s="54">
        <f t="shared" ref="AC5:AC6" si="4">Y5/Z5-1</f>
        <v>-1</v>
      </c>
      <c r="AD5" s="28">
        <f t="shared" ref="AD5" si="5">IF(AB5&lt;55%,0.5,IF(AB5&lt;60%,0.55,IF(AB5&lt;65%,0.6,IF(AB5&lt;70%,0.65,IF(AB5&lt;75%,0.7,IF(AB5&lt;80%,0.75,IF(AB5&lt;85%,0.8,IF(AB5&lt;90%,0.85,IF(AB5&lt;95%,0.9,IF(AB5&lt;100%,0.95,IF(AB5&lt;105%,1,IF(AB5&lt;110%,1.1,IF(AB5&lt;115%,1.2,IF(AB5&lt;120%,1.25,IF(AB5&lt;125%,1.3,IF(AB5&lt;130%,1.35,IF(AB5&lt;135%,1.4,IF(AB5&lt;140%,1.45,1.5))))))))))))))))))</f>
        <v>0.5</v>
      </c>
      <c r="AE5" s="58">
        <v>11770.95</v>
      </c>
      <c r="AF5" s="59"/>
      <c r="AG5" s="36">
        <v>7847.3</v>
      </c>
      <c r="AH5" s="51">
        <f t="shared" ref="AH5:AH6" si="6">AE5/AG5</f>
        <v>1.5</v>
      </c>
      <c r="AI5" s="56">
        <f t="shared" ref="AI5" si="7">IFERROR(AF5/AE5,0)</f>
        <v>0</v>
      </c>
      <c r="AJ5" s="54">
        <f t="shared" ref="AJ5:AJ6" si="8">AF5/AG5-1</f>
        <v>-1</v>
      </c>
      <c r="AK5" s="54">
        <f t="shared" ref="AK5:AL6" si="9">AE5/X5</f>
        <v>0.27498127031093739</v>
      </c>
      <c r="AL5" s="54" t="e">
        <f t="shared" si="9"/>
        <v>#DIV/0!</v>
      </c>
      <c r="AM5" s="28">
        <f t="shared" ref="AM5" si="10">IF(AI5&lt;55%,0.5,IF(AI5&lt;60%,0.55,IF(AI5&lt;65%,0.6,IF(AI5&lt;70%,0.65,IF(AI5&lt;75%,0.7,IF(AI5&lt;80%,0.75,IF(AI5&lt;85%,0.8,IF(AI5&lt;90%,0.85,IF(AI5&lt;95%,0.9,IF(AI5&lt;100%,0.95,IF(AI5&lt;105%,1,IF(AI5&lt;110%,1.1,IF(AI5&lt;115%,1.2,IF(AI5&lt;120%,1.25,IF(AI5&lt;125%,1.3,IF(AI5&lt;130%,1.35,IF(AI5&lt;135%,1.4,IF(AI5&lt;140%,1.45,1.5))))))))))))))))))</f>
        <v>0.5</v>
      </c>
      <c r="AN5" s="23"/>
      <c r="AO5" s="24"/>
      <c r="AP5" s="25"/>
      <c r="AQ5" s="42">
        <v>1000</v>
      </c>
      <c r="AR5" s="38">
        <f t="shared" ref="AR5" si="11">AQ5*0.6</f>
        <v>600</v>
      </c>
      <c r="AS5" s="36">
        <f t="shared" ref="AS5" si="12">(AQ5-AR5)*0.7*AD5*AP5</f>
        <v>0</v>
      </c>
      <c r="AT5" s="36">
        <f t="shared" ref="AT5" si="13">(AQ5-AR5)*0.3*AM5*AP5</f>
        <v>0</v>
      </c>
      <c r="AU5" s="40">
        <v>0</v>
      </c>
      <c r="AV5" s="41">
        <f t="shared" ref="AV5" si="14">SUM(AR5:AU5)</f>
        <v>600</v>
      </c>
      <c r="AW5" s="47">
        <f t="shared" ref="AW5:AW6" si="15">AV5-AQ5</f>
        <v>-400</v>
      </c>
    </row>
    <row r="6" spans="1:49" ht="19.95" customHeight="1" thickBot="1" x14ac:dyDescent="0.35">
      <c r="B6" s="12"/>
      <c r="C6" s="13"/>
      <c r="D6" s="13"/>
      <c r="E6" s="13"/>
      <c r="F6" s="13"/>
      <c r="G6" s="13">
        <f>SUBTOTAL(103,G5:G5)</f>
        <v>0</v>
      </c>
      <c r="H6" s="13"/>
      <c r="I6" s="13"/>
      <c r="J6" s="13"/>
      <c r="K6" s="13"/>
      <c r="L6" s="13"/>
      <c r="M6" s="13"/>
      <c r="N6" s="13">
        <f>SUBTOTAL(9,N5:N5)</f>
        <v>1</v>
      </c>
      <c r="O6" s="14"/>
      <c r="P6" s="14">
        <f ca="1">SUBTOTAL(101,P5:P5)</f>
        <v>0.80821917808219179</v>
      </c>
      <c r="Q6" s="14"/>
      <c r="R6" s="14">
        <f ca="1">SUBTOTAL(101,R5:R5)</f>
        <v>30.232876712328768</v>
      </c>
      <c r="S6" s="13">
        <f>SUBTOTAL(9,S5:S5)</f>
        <v>1</v>
      </c>
      <c r="T6" s="13"/>
      <c r="U6" s="13"/>
      <c r="V6" s="13">
        <f>SUBTOTAL(9,V5:V5)</f>
        <v>0</v>
      </c>
      <c r="W6" s="15">
        <f>SUBTOTAL(9,W5:W5)</f>
        <v>1</v>
      </c>
      <c r="X6" s="35">
        <f>SUBTOTAL(9,X5:X5)</f>
        <v>42806.37</v>
      </c>
      <c r="Y6" s="37">
        <f>SUBTOTAL(9,Y5:Y5)</f>
        <v>0</v>
      </c>
      <c r="Z6" s="37">
        <f>SUBTOTAL(9,Z5:Z5)</f>
        <v>28534.58</v>
      </c>
      <c r="AA6" s="52">
        <f>X6/Z6</f>
        <v>1.5001577033900622</v>
      </c>
      <c r="AB6" s="26">
        <f>IFERROR(Y6/X6,0)</f>
        <v>0</v>
      </c>
      <c r="AC6" s="26">
        <f t="shared" si="4"/>
        <v>-1</v>
      </c>
      <c r="AD6" s="29">
        <f>SUBTOTAL(101,AD5:AD5)</f>
        <v>0.5</v>
      </c>
      <c r="AE6" s="35">
        <f>SUBTOTAL(9,AE5:AE5)</f>
        <v>11770.95</v>
      </c>
      <c r="AF6" s="37">
        <f>SUBTOTAL(9,AF5:AF5)</f>
        <v>0</v>
      </c>
      <c r="AG6" s="37">
        <f>SUBTOTAL(9,AG5:AG5)</f>
        <v>7847.3</v>
      </c>
      <c r="AH6" s="53">
        <f t="shared" si="6"/>
        <v>1.5</v>
      </c>
      <c r="AI6" s="26">
        <f>IFERROR(AF6/AE6,0)</f>
        <v>0</v>
      </c>
      <c r="AJ6" s="26">
        <f t="shared" si="8"/>
        <v>-1</v>
      </c>
      <c r="AK6" s="26">
        <f t="shared" si="9"/>
        <v>0.27498127031093739</v>
      </c>
      <c r="AL6" s="26" t="e">
        <f t="shared" si="9"/>
        <v>#DIV/0!</v>
      </c>
      <c r="AM6" s="30">
        <f>IF(AI6&lt;55%,0.5,IF(AI6&lt;60%,0.55,IF(AI6&lt;65%,0.6,IF(AI6&lt;70%,0.65,IF(AI6&lt;75%,0.7,IF(AI6&lt;80%,0.75,IF(AI6&lt;85%,0.8,IF(AI6&lt;90%,0.85,IF(AI6&lt;95%,0.9,IF(AI6&lt;100%,0.95,IF(AI6&lt;105%,1,IF(AI6&lt;110%,1.1,IF(AI6&lt;115%,1.2,IF(AI6&lt;120%,1.25,IF(AI6&lt;125%,1.3,IF(AI6&lt;130%,1.35,IF(AI6&lt;135%,1.4,IF(AI6&lt;140%,1.45,1.5))))))))))))))))))</f>
        <v>0.5</v>
      </c>
      <c r="AN6" s="27" t="e">
        <f>SUBTOTAL(101,AN5:AN5)</f>
        <v>#DIV/0!</v>
      </c>
      <c r="AO6" s="27" t="e">
        <f>SUBTOTAL(101,AO5:AO5)</f>
        <v>#DIV/0!</v>
      </c>
      <c r="AP6" s="22" t="e">
        <f>SUBTOTAL(101,AP5:AP5)</f>
        <v>#DIV/0!</v>
      </c>
      <c r="AQ6" s="43">
        <f>SUBTOTAL(9,AQ5:AQ5)</f>
        <v>1000</v>
      </c>
      <c r="AR6" s="39">
        <f>SUBTOTAL(9,AR5:AR5)</f>
        <v>600</v>
      </c>
      <c r="AS6" s="39">
        <f>SUBTOTAL(9,AS5:AS5)</f>
        <v>0</v>
      </c>
      <c r="AT6" s="39">
        <f>SUBTOTAL(9,AT5:AT5)</f>
        <v>0</v>
      </c>
      <c r="AU6" s="44">
        <f>SUBTOTAL(9,AU5:AU5)</f>
        <v>0</v>
      </c>
      <c r="AV6" s="43">
        <f>SUBTOTAL(9,AV5:AV5)</f>
        <v>600</v>
      </c>
      <c r="AW6" s="48">
        <f t="shared" si="15"/>
        <v>-400</v>
      </c>
    </row>
    <row r="7" spans="1:49" x14ac:dyDescent="0.3">
      <c r="V7" s="16">
        <f>V6-N6</f>
        <v>-1</v>
      </c>
      <c r="W7" s="16">
        <f>W6-N6</f>
        <v>0</v>
      </c>
    </row>
  </sheetData>
  <autoFilter ref="A4:AP7"/>
  <mergeCells count="30">
    <mergeCell ref="T2:T4"/>
    <mergeCell ref="V2:V4"/>
    <mergeCell ref="W2:W4"/>
    <mergeCell ref="X2:AV2"/>
    <mergeCell ref="AW2:AW4"/>
    <mergeCell ref="X3:AD3"/>
    <mergeCell ref="AE3:AM3"/>
    <mergeCell ref="AN3:AP3"/>
    <mergeCell ref="AQ3:AV3"/>
    <mergeCell ref="O2:O4"/>
    <mergeCell ref="P2:P4"/>
    <mergeCell ref="Q2:Q4"/>
    <mergeCell ref="R2:R4"/>
    <mergeCell ref="S2:S4"/>
    <mergeCell ref="X1:Y1"/>
    <mergeCell ref="AE1:AF1"/>
    <mergeCell ref="B2:B4"/>
    <mergeCell ref="C2:C4"/>
    <mergeCell ref="D2:D4"/>
    <mergeCell ref="E2:E4"/>
    <mergeCell ref="F2:F4"/>
    <mergeCell ref="G2:G4"/>
    <mergeCell ref="H2:H4"/>
    <mergeCell ref="I2:I4"/>
    <mergeCell ref="U2:U4"/>
    <mergeCell ref="J2:J4"/>
    <mergeCell ref="K2:K4"/>
    <mergeCell ref="L2:L4"/>
    <mergeCell ref="M2:M4"/>
    <mergeCell ref="N2:N4"/>
  </mergeCells>
  <conditionalFormatting sqref="P5">
    <cfRule type="cellIs" dxfId="9" priority="13" operator="between">
      <formula>2</formula>
      <formula>3</formula>
    </cfRule>
    <cfRule type="cellIs" dxfId="8" priority="14" operator="greaterThan">
      <formula>3</formula>
    </cfRule>
  </conditionalFormatting>
  <conditionalFormatting sqref="V5:W5">
    <cfRule type="containsText" dxfId="7" priority="12" operator="containsText" text="есть">
      <formula>NOT(ISERROR(SEARCH("есть",V5)))</formula>
    </cfRule>
  </conditionalFormatting>
  <conditionalFormatting sqref="S5">
    <cfRule type="cellIs" dxfId="6" priority="11" operator="greaterThan">
      <formula>0</formula>
    </cfRule>
  </conditionalFormatting>
  <conditionalFormatting sqref="V5 AM5:AM6 AD5:AD6 AP5:AP6">
    <cfRule type="cellIs" dxfId="5" priority="10" operator="equal">
      <formula>1</formula>
    </cfRule>
  </conditionalFormatting>
  <conditionalFormatting sqref="W5">
    <cfRule type="cellIs" dxfId="4" priority="9" operator="equal">
      <formula>0</formula>
    </cfRule>
  </conditionalFormatting>
  <conditionalFormatting sqref="AD5:AD6 AP5:AP6 AM5:AM6">
    <cfRule type="cellIs" dxfId="3" priority="8" operator="greaterThan">
      <formula>1</formula>
    </cfRule>
  </conditionalFormatting>
  <conditionalFormatting sqref="AM5:AM6 AD5:AD6 AP5:AP6">
    <cfRule type="cellIs" dxfId="2" priority="6" operator="lessThan">
      <formula>1</formula>
    </cfRule>
  </conditionalFormatting>
  <conditionalFormatting sqref="AW5:AW6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Апрель ЗП Promo</vt:lpstr>
      <vt:lpstr>Май ЗП Promo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Бахиров Александр</dc:creator>
  <cp:lastModifiedBy>Бахиров Александр</cp:lastModifiedBy>
  <dcterms:created xsi:type="dcterms:W3CDTF">2020-03-11T05:48:46Z</dcterms:created>
  <dcterms:modified xsi:type="dcterms:W3CDTF">2020-05-12T13:45:44Z</dcterms:modified>
</cp:coreProperties>
</file>