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mc:AlternateContent xmlns:mc="http://schemas.openxmlformats.org/markup-compatibility/2006">
    <mc:Choice Requires="x15">
      <x15ac:absPath xmlns:x15ac="http://schemas.microsoft.com/office/spreadsheetml/2010/11/ac" url="/Users/rosemaryperez/Desktop/"/>
    </mc:Choice>
  </mc:AlternateContent>
  <xr:revisionPtr revIDLastSave="0" documentId="13_ncr:1_{7898430A-18E5-A846-BF94-7DCECF64895E}" xr6:coauthVersionLast="36" xr6:coauthVersionMax="36" xr10:uidLastSave="{00000000-0000-0000-0000-000000000000}"/>
  <bookViews>
    <workbookView xWindow="2540" yWindow="460" windowWidth="26120" windowHeight="16300" firstSheet="18" activeTab="30"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Don't Do"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 i="3" l="1"/>
  <c r="F7" i="3"/>
  <c r="F4" i="3"/>
  <c r="C6" i="3"/>
  <c r="C7" i="3"/>
  <c r="C8" i="3"/>
  <c r="C9" i="3"/>
  <c r="C10" i="3"/>
  <c r="C11" i="3"/>
  <c r="C12" i="3"/>
  <c r="C13" i="3"/>
  <c r="C14" i="3"/>
  <c r="C15" i="3"/>
  <c r="C16" i="3"/>
  <c r="C17" i="3"/>
  <c r="C18" i="3"/>
  <c r="C19" i="3"/>
  <c r="C20" i="3"/>
  <c r="C21" i="3"/>
  <c r="C22" i="3"/>
  <c r="C23" i="3"/>
  <c r="C24" i="3"/>
  <c r="C25" i="3"/>
  <c r="C26" i="3"/>
  <c r="C5" i="3"/>
  <c r="B4" i="19" l="1"/>
  <c r="B4" i="20"/>
  <c r="F4" i="18"/>
  <c r="F4" i="15"/>
  <c r="D27" i="17" l="1"/>
  <c r="F5" i="15" l="1"/>
  <c r="F6" i="15"/>
  <c r="F7" i="15"/>
  <c r="F8" i="15"/>
  <c r="F9" i="15"/>
  <c r="F10" i="15"/>
  <c r="F11" i="15"/>
  <c r="F12" i="15"/>
  <c r="F13" i="15"/>
  <c r="F14" i="15"/>
  <c r="F15" i="15"/>
  <c r="F16" i="15"/>
  <c r="F17" i="15"/>
  <c r="F18" i="15"/>
  <c r="F19" i="15"/>
  <c r="F20" i="15"/>
  <c r="F21" i="15"/>
  <c r="F22" i="15"/>
  <c r="F23" i="15"/>
  <c r="F24" i="15"/>
  <c r="F4" i="16"/>
  <c r="G3" i="13"/>
  <c r="H3" i="13"/>
  <c r="D6" i="6" l="1"/>
  <c r="D7" i="6"/>
  <c r="D6" i="12"/>
  <c r="D7" i="11"/>
  <c r="D8" i="11"/>
  <c r="D9" i="11"/>
  <c r="D10" i="11"/>
  <c r="D11" i="11"/>
  <c r="D12" i="11"/>
  <c r="D13" i="11"/>
  <c r="D14" i="11"/>
  <c r="D15" i="11"/>
  <c r="D16" i="11"/>
  <c r="D17" i="11"/>
  <c r="D18" i="11"/>
  <c r="D19" i="11"/>
  <c r="D20" i="11"/>
  <c r="D21" i="11"/>
  <c r="D22" i="11"/>
  <c r="D23" i="11"/>
  <c r="D24" i="11"/>
  <c r="D6" i="11"/>
  <c r="J6" i="9"/>
  <c r="J7" i="9"/>
  <c r="J8" i="9"/>
  <c r="J9" i="9"/>
  <c r="J10" i="9"/>
  <c r="J11" i="9"/>
  <c r="J12" i="9"/>
  <c r="J13" i="9"/>
  <c r="J14" i="9"/>
  <c r="J15" i="9"/>
  <c r="J16" i="9"/>
  <c r="J17" i="9"/>
  <c r="J18" i="9"/>
  <c r="J19" i="9"/>
  <c r="J20" i="9"/>
  <c r="J21" i="9"/>
  <c r="J5" i="9"/>
  <c r="I7" i="9"/>
  <c r="I8" i="9"/>
  <c r="I9" i="9"/>
  <c r="I10" i="9"/>
  <c r="I11" i="9"/>
  <c r="I12" i="9"/>
  <c r="I13" i="9"/>
  <c r="I14" i="9"/>
  <c r="I15" i="9"/>
  <c r="I16" i="9"/>
  <c r="I17" i="9"/>
  <c r="I18" i="9"/>
  <c r="I19" i="9"/>
  <c r="I20" i="9"/>
  <c r="I21" i="9"/>
  <c r="I6" i="9"/>
  <c r="I5" i="9"/>
  <c r="K22" i="7"/>
  <c r="K6" i="7"/>
  <c r="K18" i="7"/>
  <c r="J22" i="7"/>
  <c r="J18" i="7"/>
  <c r="J14" i="7"/>
  <c r="J10" i="7"/>
  <c r="K14" i="7"/>
  <c r="K10" i="7"/>
  <c r="L22" i="7"/>
  <c r="L18" i="7"/>
  <c r="L14" i="7"/>
  <c r="L10" i="7"/>
  <c r="I22" i="7"/>
  <c r="I18" i="7"/>
  <c r="I14" i="7"/>
  <c r="I10" i="7"/>
  <c r="L6" i="7"/>
  <c r="J6" i="7"/>
  <c r="I6" i="7"/>
  <c r="B4" i="7"/>
  <c r="E4" i="7"/>
  <c r="D4" i="7"/>
  <c r="C4" i="7"/>
  <c r="D7" i="5"/>
  <c r="D8" i="5"/>
  <c r="D9" i="5"/>
  <c r="D10" i="5"/>
  <c r="D11" i="5"/>
  <c r="D12" i="5"/>
  <c r="D13" i="5"/>
  <c r="D14" i="5"/>
  <c r="D15" i="5"/>
  <c r="D16" i="5"/>
  <c r="D17" i="5"/>
  <c r="D18" i="5"/>
  <c r="D19" i="5"/>
  <c r="D20" i="5"/>
  <c r="D21" i="5"/>
  <c r="D22" i="5"/>
  <c r="D23" i="5"/>
  <c r="D24" i="5"/>
  <c r="D25" i="5"/>
  <c r="D26" i="5"/>
  <c r="D27" i="5"/>
  <c r="D28" i="5"/>
  <c r="D29" i="5"/>
  <c r="D30" i="5"/>
  <c r="D6" i="5"/>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B39" i="23"/>
  <c r="A39" i="23"/>
  <c r="B38" i="23"/>
  <c r="A38" i="23"/>
  <c r="B37" i="23"/>
  <c r="A37" i="23"/>
  <c r="B36" i="23"/>
  <c r="A36" i="23"/>
  <c r="B35" i="23"/>
  <c r="A35" i="23"/>
  <c r="B34" i="23"/>
  <c r="A34" i="23"/>
  <c r="B33" i="23"/>
  <c r="A33" i="23"/>
  <c r="B32" i="23"/>
  <c r="A32" i="23"/>
  <c r="B31" i="23"/>
  <c r="A31" i="23"/>
  <c r="C7" i="23" s="1"/>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183" i="24"/>
  <c r="D183" i="24" s="1"/>
  <c r="M182" i="24"/>
  <c r="C182" i="24"/>
  <c r="D182" i="24" s="1"/>
  <c r="M181" i="24"/>
  <c r="D181" i="24"/>
  <c r="C181" i="24"/>
  <c r="M180" i="24"/>
  <c r="C180" i="24"/>
  <c r="D180" i="24" s="1"/>
  <c r="M179" i="24"/>
  <c r="C179" i="24"/>
  <c r="D179" i="24" s="1"/>
  <c r="M178" i="24"/>
  <c r="C178" i="24"/>
  <c r="D178" i="24" s="1"/>
  <c r="M177" i="24"/>
  <c r="C177" i="24"/>
  <c r="D177" i="24" s="1"/>
  <c r="M176" i="24"/>
  <c r="D176" i="24"/>
  <c r="C176" i="24"/>
  <c r="M175" i="24"/>
  <c r="C175" i="24"/>
  <c r="D175" i="24" s="1"/>
  <c r="M174" i="24"/>
  <c r="C174" i="24"/>
  <c r="D174" i="24" s="1"/>
  <c r="M173" i="24"/>
  <c r="C173" i="24"/>
  <c r="D173" i="24" s="1"/>
  <c r="M172" i="24"/>
  <c r="D172" i="24"/>
  <c r="C172" i="24"/>
  <c r="M171" i="24"/>
  <c r="C171" i="24"/>
  <c r="D171" i="24" s="1"/>
  <c r="M170" i="24"/>
  <c r="C170" i="24"/>
  <c r="D170" i="24" s="1"/>
  <c r="M169" i="24"/>
  <c r="C169" i="24"/>
  <c r="D169" i="24" s="1"/>
  <c r="M168" i="24"/>
  <c r="C168" i="24"/>
  <c r="D168" i="24" s="1"/>
  <c r="M167" i="24"/>
  <c r="C167" i="24"/>
  <c r="D167" i="24" s="1"/>
  <c r="M166" i="24"/>
  <c r="C166" i="24"/>
  <c r="D166" i="24" s="1"/>
  <c r="M165" i="24"/>
  <c r="C165" i="24"/>
  <c r="D165" i="24" s="1"/>
  <c r="M164" i="24"/>
  <c r="D164" i="24"/>
  <c r="C164" i="24"/>
  <c r="M163" i="24"/>
  <c r="C163" i="24"/>
  <c r="D163" i="24" s="1"/>
  <c r="M162" i="24"/>
  <c r="C162" i="24"/>
  <c r="D162" i="24" s="1"/>
  <c r="M161" i="24"/>
  <c r="C161" i="24"/>
  <c r="D161" i="24" s="1"/>
  <c r="M160" i="24"/>
  <c r="C160" i="24"/>
  <c r="D160" i="24" s="1"/>
  <c r="M159" i="24"/>
  <c r="C159" i="24"/>
  <c r="D159" i="24" s="1"/>
  <c r="M158" i="24"/>
  <c r="C158" i="24"/>
  <c r="D158" i="24" s="1"/>
  <c r="M157" i="24"/>
  <c r="C157" i="24"/>
  <c r="D157" i="24" s="1"/>
  <c r="M156" i="24"/>
  <c r="C156" i="24"/>
  <c r="D156" i="24" s="1"/>
  <c r="M155" i="24"/>
  <c r="C155" i="24"/>
  <c r="D155" i="24" s="1"/>
  <c r="M154" i="24"/>
  <c r="C154" i="24"/>
  <c r="D154" i="24" s="1"/>
  <c r="M153" i="24"/>
  <c r="C153" i="24"/>
  <c r="D153" i="24" s="1"/>
  <c r="M152" i="24"/>
  <c r="C152" i="24"/>
  <c r="D152" i="24" s="1"/>
  <c r="M151" i="24"/>
  <c r="C151" i="24"/>
  <c r="D151" i="24" s="1"/>
  <c r="M150" i="24"/>
  <c r="C150" i="24"/>
  <c r="D150" i="24" s="1"/>
  <c r="M149" i="24"/>
  <c r="C149" i="24"/>
  <c r="D149" i="24" s="1"/>
  <c r="M148" i="24"/>
  <c r="D148" i="24"/>
  <c r="C148" i="24"/>
  <c r="M147" i="24"/>
  <c r="C147" i="24"/>
  <c r="D147" i="24" s="1"/>
  <c r="M146" i="24"/>
  <c r="C146" i="24"/>
  <c r="D146" i="24" s="1"/>
  <c r="M145" i="24"/>
  <c r="C145" i="24"/>
  <c r="D145" i="24" s="1"/>
  <c r="M144" i="24"/>
  <c r="D144" i="24"/>
  <c r="C144" i="24"/>
  <c r="M143" i="24"/>
  <c r="C143" i="24"/>
  <c r="D143" i="24" s="1"/>
  <c r="M142" i="24"/>
  <c r="C142" i="24"/>
  <c r="D142" i="24" s="1"/>
  <c r="M141" i="24"/>
  <c r="D141" i="24"/>
  <c r="C141" i="24"/>
  <c r="M140" i="24"/>
  <c r="C140" i="24"/>
  <c r="D140" i="24" s="1"/>
  <c r="M139" i="24"/>
  <c r="C139" i="24"/>
  <c r="D139" i="24" s="1"/>
  <c r="M138" i="24"/>
  <c r="C138" i="24"/>
  <c r="D138" i="24" s="1"/>
  <c r="M137" i="24"/>
  <c r="C137" i="24"/>
  <c r="D137" i="24" s="1"/>
  <c r="M136" i="24"/>
  <c r="C136" i="24"/>
  <c r="D136" i="24" s="1"/>
  <c r="M135" i="24"/>
  <c r="C135" i="24"/>
  <c r="D135" i="24" s="1"/>
  <c r="M134" i="24"/>
  <c r="C134" i="24"/>
  <c r="D134" i="24" s="1"/>
  <c r="M133" i="24"/>
  <c r="D133" i="24"/>
  <c r="C133" i="24"/>
  <c r="M132" i="24"/>
  <c r="C132" i="24"/>
  <c r="D132" i="24" s="1"/>
  <c r="M131" i="24"/>
  <c r="C131" i="24"/>
  <c r="D131" i="24" s="1"/>
  <c r="M130" i="24"/>
  <c r="C130" i="24"/>
  <c r="D130" i="24" s="1"/>
  <c r="M129" i="24"/>
  <c r="C129" i="24"/>
  <c r="D129" i="24" s="1"/>
  <c r="M128" i="24"/>
  <c r="D128" i="24"/>
  <c r="C128" i="24"/>
  <c r="M127" i="24"/>
  <c r="C127" i="24"/>
  <c r="D127" i="24" s="1"/>
  <c r="M126" i="24"/>
  <c r="C126" i="24"/>
  <c r="D126" i="24" s="1"/>
  <c r="M125" i="24"/>
  <c r="D125" i="24"/>
  <c r="C125" i="24"/>
  <c r="M124" i="24"/>
  <c r="C124" i="24"/>
  <c r="D124" i="24" s="1"/>
  <c r="M123" i="24"/>
  <c r="C123" i="24"/>
  <c r="D123" i="24" s="1"/>
  <c r="M122" i="24"/>
  <c r="C122" i="24"/>
  <c r="D122" i="24" s="1"/>
  <c r="M121" i="24"/>
  <c r="C121" i="24"/>
  <c r="D121" i="24" s="1"/>
  <c r="M120" i="24"/>
  <c r="C120" i="24"/>
  <c r="D120" i="24" s="1"/>
  <c r="M119" i="24"/>
  <c r="C119" i="24"/>
  <c r="D119" i="24" s="1"/>
  <c r="M118" i="24"/>
  <c r="C118" i="24"/>
  <c r="D118" i="24" s="1"/>
  <c r="M117" i="24"/>
  <c r="D117" i="24"/>
  <c r="C117" i="24"/>
  <c r="M116" i="24"/>
  <c r="C116" i="24"/>
  <c r="D116" i="24" s="1"/>
  <c r="M115" i="24"/>
  <c r="C115" i="24"/>
  <c r="D115" i="24" s="1"/>
  <c r="M114" i="24"/>
  <c r="C114" i="24"/>
  <c r="D114" i="24" s="1"/>
  <c r="M113" i="24"/>
  <c r="C113" i="24"/>
  <c r="D113" i="24" s="1"/>
  <c r="M112" i="24"/>
  <c r="D112" i="24"/>
  <c r="C112" i="24"/>
  <c r="M111" i="24"/>
  <c r="C111" i="24"/>
  <c r="D111" i="24" s="1"/>
  <c r="M110" i="24"/>
  <c r="C110" i="24"/>
  <c r="D110" i="24" s="1"/>
  <c r="M109" i="24"/>
  <c r="D109" i="24"/>
  <c r="C109" i="24"/>
  <c r="M108" i="24"/>
  <c r="C108" i="24"/>
  <c r="D108" i="24" s="1"/>
  <c r="M107" i="24"/>
  <c r="C107" i="24"/>
  <c r="D107" i="24" s="1"/>
  <c r="M106" i="24"/>
  <c r="C106" i="24"/>
  <c r="D106" i="24" s="1"/>
  <c r="M105" i="24"/>
  <c r="C105" i="24"/>
  <c r="D105" i="24" s="1"/>
  <c r="M104" i="24"/>
  <c r="C104" i="24"/>
  <c r="D104" i="24" s="1"/>
  <c r="M103" i="24"/>
  <c r="C103" i="24"/>
  <c r="D103" i="24" s="1"/>
  <c r="M102" i="24"/>
  <c r="C102" i="24"/>
  <c r="D102" i="24" s="1"/>
  <c r="M101" i="24"/>
  <c r="D101" i="24"/>
  <c r="C101" i="24"/>
  <c r="M100" i="24"/>
  <c r="C100" i="24"/>
  <c r="D100" i="24" s="1"/>
  <c r="M99" i="24"/>
  <c r="C99" i="24"/>
  <c r="D99" i="24" s="1"/>
  <c r="M98" i="24"/>
  <c r="C98" i="24"/>
  <c r="D98" i="24" s="1"/>
  <c r="M97" i="24"/>
  <c r="D97" i="24"/>
  <c r="C97" i="24"/>
  <c r="M96" i="24"/>
  <c r="D96" i="24"/>
  <c r="C96" i="24"/>
  <c r="M95" i="24"/>
  <c r="C95" i="24"/>
  <c r="D95" i="24" s="1"/>
  <c r="M94" i="24"/>
  <c r="C94" i="24"/>
  <c r="D94" i="24" s="1"/>
  <c r="M93" i="24"/>
  <c r="D93" i="24"/>
  <c r="C93" i="24"/>
  <c r="M92" i="24"/>
  <c r="C92" i="24"/>
  <c r="D92" i="24" s="1"/>
  <c r="M91" i="24"/>
  <c r="C91" i="24"/>
  <c r="D91" i="24" s="1"/>
  <c r="M90" i="24"/>
  <c r="C90" i="24"/>
  <c r="D90" i="24" s="1"/>
  <c r="M89" i="24"/>
  <c r="D89" i="24"/>
  <c r="C89" i="24"/>
  <c r="M88" i="24"/>
  <c r="C88" i="24"/>
  <c r="D88" i="24" s="1"/>
  <c r="M87" i="24"/>
  <c r="C87" i="24"/>
  <c r="D87" i="24" s="1"/>
  <c r="M86" i="24"/>
  <c r="C86" i="24"/>
  <c r="D86" i="24" s="1"/>
  <c r="M85" i="24"/>
  <c r="D85" i="24"/>
  <c r="C85" i="24"/>
  <c r="M84" i="24"/>
  <c r="C84" i="24"/>
  <c r="D84" i="24" s="1"/>
  <c r="M83" i="24"/>
  <c r="C83" i="24"/>
  <c r="D83" i="24" s="1"/>
  <c r="M82" i="24"/>
  <c r="C82" i="24"/>
  <c r="D82" i="24" s="1"/>
  <c r="M81" i="24"/>
  <c r="D81" i="24"/>
  <c r="C81" i="24"/>
  <c r="M80" i="24"/>
  <c r="D80" i="24"/>
  <c r="C80" i="24"/>
  <c r="M79" i="24"/>
  <c r="C79" i="24"/>
  <c r="D79" i="24" s="1"/>
  <c r="M78" i="24"/>
  <c r="C78" i="24"/>
  <c r="D78" i="24" s="1"/>
  <c r="M77" i="24"/>
  <c r="D77" i="24"/>
  <c r="C77" i="24"/>
  <c r="M76" i="24"/>
  <c r="C76" i="24"/>
  <c r="D76" i="24" s="1"/>
  <c r="M75" i="24"/>
  <c r="C75" i="24"/>
  <c r="D75" i="24" s="1"/>
  <c r="M74" i="24"/>
  <c r="C74" i="24"/>
  <c r="D74" i="24" s="1"/>
  <c r="M73" i="24"/>
  <c r="C73" i="24"/>
  <c r="D73" i="24" s="1"/>
  <c r="M72" i="24"/>
  <c r="C72" i="24"/>
  <c r="D72" i="24" s="1"/>
  <c r="M71" i="24"/>
  <c r="C71" i="24"/>
  <c r="D71" i="24" s="1"/>
  <c r="M70" i="24"/>
  <c r="C70" i="24"/>
  <c r="D70" i="24" s="1"/>
  <c r="M69" i="24"/>
  <c r="D69" i="24"/>
  <c r="C69" i="24"/>
  <c r="M68" i="24"/>
  <c r="C68" i="24"/>
  <c r="D68" i="24" s="1"/>
  <c r="M67" i="24"/>
  <c r="C67" i="24"/>
  <c r="D67" i="24" s="1"/>
  <c r="M66" i="24"/>
  <c r="C66" i="24"/>
  <c r="D66" i="24" s="1"/>
  <c r="M65" i="24"/>
  <c r="C65" i="24"/>
  <c r="D65" i="24" s="1"/>
  <c r="M64" i="24"/>
  <c r="D64" i="24"/>
  <c r="C64" i="24"/>
  <c r="M63" i="24"/>
  <c r="C63" i="24"/>
  <c r="D63" i="24" s="1"/>
  <c r="M62" i="24"/>
  <c r="C62" i="24"/>
  <c r="D62" i="24" s="1"/>
  <c r="M61" i="24"/>
  <c r="C61" i="24"/>
  <c r="D61" i="24" s="1"/>
  <c r="M60" i="24"/>
  <c r="C60" i="24"/>
  <c r="D60" i="24" s="1"/>
  <c r="M59" i="24"/>
  <c r="C59" i="24"/>
  <c r="D59" i="24" s="1"/>
  <c r="M58" i="24"/>
  <c r="C58" i="24"/>
  <c r="D58" i="24" s="1"/>
  <c r="M57" i="24"/>
  <c r="C57" i="24"/>
  <c r="D57" i="24" s="1"/>
  <c r="M56" i="24"/>
  <c r="D56" i="24"/>
  <c r="C56" i="24"/>
  <c r="M55" i="24"/>
  <c r="C55" i="24"/>
  <c r="D55" i="24" s="1"/>
  <c r="M54" i="24"/>
  <c r="D54" i="24"/>
  <c r="C54" i="24"/>
  <c r="M53" i="24"/>
  <c r="C53" i="24"/>
  <c r="D53" i="24" s="1"/>
  <c r="M52" i="24"/>
  <c r="D52" i="24"/>
  <c r="C52" i="24"/>
  <c r="M51" i="24"/>
  <c r="C51" i="24"/>
  <c r="D51" i="24" s="1"/>
  <c r="M50" i="24"/>
  <c r="C50" i="24"/>
  <c r="D50" i="24" s="1"/>
  <c r="M49" i="24"/>
  <c r="C49" i="24"/>
  <c r="D49" i="24" s="1"/>
  <c r="M48" i="24"/>
  <c r="D48" i="24"/>
  <c r="C48" i="24"/>
  <c r="M47" i="24"/>
  <c r="C47" i="24"/>
  <c r="D47" i="24" s="1"/>
  <c r="M46" i="24"/>
  <c r="C46" i="24"/>
  <c r="D46" i="24" s="1"/>
  <c r="M45" i="24"/>
  <c r="C45" i="24"/>
  <c r="D45" i="24" s="1"/>
  <c r="M44" i="24"/>
  <c r="C44" i="24"/>
  <c r="D44" i="24" s="1"/>
  <c r="M43" i="24"/>
  <c r="C43" i="24"/>
  <c r="D43" i="24" s="1"/>
  <c r="M42" i="24"/>
  <c r="C42" i="24"/>
  <c r="D42" i="24" s="1"/>
  <c r="M41" i="24"/>
  <c r="C41" i="24"/>
  <c r="D41" i="24" s="1"/>
  <c r="M40" i="24"/>
  <c r="D40" i="24"/>
  <c r="C40" i="24"/>
  <c r="M39" i="24"/>
  <c r="C39" i="24"/>
  <c r="D39" i="24" s="1"/>
  <c r="M38" i="24"/>
  <c r="D38" i="24"/>
  <c r="C38" i="24"/>
  <c r="M37" i="24"/>
  <c r="C37" i="24"/>
  <c r="D37" i="24" s="1"/>
  <c r="M36" i="24"/>
  <c r="D36" i="24"/>
  <c r="C36" i="24"/>
  <c r="M35" i="24"/>
  <c r="C35" i="24"/>
  <c r="D35" i="24" s="1"/>
  <c r="M34" i="24"/>
  <c r="C34" i="24"/>
  <c r="D34" i="24" s="1"/>
  <c r="M33" i="24"/>
  <c r="C33" i="24"/>
  <c r="D33" i="24" s="1"/>
  <c r="M32" i="24"/>
  <c r="D32" i="24"/>
  <c r="C32" i="24"/>
  <c r="M31" i="24"/>
  <c r="C31" i="24"/>
  <c r="D31" i="24" s="1"/>
  <c r="M30" i="24"/>
  <c r="C30" i="24"/>
  <c r="D30" i="24" s="1"/>
  <c r="M29" i="24"/>
  <c r="C29" i="24"/>
  <c r="D29" i="24" s="1"/>
  <c r="M28" i="24"/>
  <c r="C28" i="24"/>
  <c r="D28" i="24" s="1"/>
  <c r="M27" i="24"/>
  <c r="C27" i="24"/>
  <c r="D27" i="24" s="1"/>
  <c r="M26" i="24"/>
  <c r="C26" i="24"/>
  <c r="D26" i="24" s="1"/>
  <c r="M25" i="24"/>
  <c r="C25" i="24"/>
  <c r="D25" i="24" s="1"/>
  <c r="M24" i="24"/>
  <c r="D24" i="24"/>
  <c r="C24" i="24"/>
  <c r="M23" i="24"/>
  <c r="C23" i="24"/>
  <c r="D23" i="24" s="1"/>
  <c r="M22" i="24"/>
  <c r="D22" i="24"/>
  <c r="C22" i="24"/>
  <c r="M21" i="24"/>
  <c r="C21" i="24"/>
  <c r="D21" i="24" s="1"/>
  <c r="M20" i="24"/>
  <c r="D20" i="24"/>
  <c r="C20" i="24"/>
  <c r="M19" i="24"/>
  <c r="C19" i="24"/>
  <c r="D19" i="24" s="1"/>
  <c r="M18" i="24"/>
  <c r="C18" i="24"/>
  <c r="D18" i="24" s="1"/>
  <c r="M17" i="24"/>
  <c r="C17" i="24"/>
  <c r="D17" i="24" s="1"/>
  <c r="M16" i="24"/>
  <c r="D16" i="24"/>
  <c r="C16" i="24"/>
  <c r="M15" i="24"/>
  <c r="C15" i="24"/>
  <c r="D15" i="24" s="1"/>
  <c r="M14" i="24"/>
  <c r="C14" i="24"/>
  <c r="D14" i="24" s="1"/>
  <c r="M13" i="24"/>
  <c r="C13" i="24"/>
  <c r="D13" i="24" s="1"/>
  <c r="M12" i="24"/>
  <c r="G12" i="24"/>
  <c r="C12" i="24"/>
  <c r="D12" i="24" s="1"/>
  <c r="M11" i="24"/>
  <c r="B277" i="35"/>
  <c r="B276" i="35"/>
  <c r="D271" i="35"/>
  <c r="C271" i="35"/>
  <c r="A269" i="35"/>
  <c r="D241" i="35"/>
  <c r="D240" i="35"/>
  <c r="D239" i="35"/>
  <c r="D238" i="35"/>
  <c r="D237" i="35"/>
  <c r="C233" i="35"/>
  <c r="D233" i="35" s="1"/>
  <c r="C232" i="35"/>
  <c r="D232" i="35" s="1"/>
  <c r="C231" i="35"/>
  <c r="D231" i="35" s="1"/>
  <c r="C230" i="35"/>
  <c r="D230" i="35" s="1"/>
  <c r="C229" i="35"/>
  <c r="D229" i="35" s="1"/>
  <c r="B211" i="35"/>
  <c r="A209" i="35" a="1"/>
  <c r="D212" i="35" s="1"/>
  <c r="B207" i="35"/>
  <c r="B199" i="35"/>
  <c r="B198" i="35"/>
  <c r="B190" i="35"/>
  <c r="J189" i="35"/>
  <c r="C188" i="35"/>
  <c r="C187" i="35"/>
  <c r="B189" i="35" s="1"/>
  <c r="F172" i="35"/>
  <c r="G172" i="35" s="1"/>
  <c r="F171" i="35"/>
  <c r="G171" i="35" s="1"/>
  <c r="F170" i="35"/>
  <c r="G170" i="35" s="1"/>
  <c r="F169" i="35"/>
  <c r="G169" i="35" s="1"/>
  <c r="F168" i="35"/>
  <c r="G168" i="35" s="1"/>
  <c r="F167" i="35"/>
  <c r="G167" i="35" s="1"/>
  <c r="F166" i="35"/>
  <c r="G166" i="35" s="1"/>
  <c r="F165" i="35"/>
  <c r="G165" i="35" s="1"/>
  <c r="F164" i="35"/>
  <c r="G164" i="35" s="1"/>
  <c r="F163" i="35"/>
  <c r="G163" i="35" s="1"/>
  <c r="F162" i="35"/>
  <c r="G162" i="35" s="1"/>
  <c r="F161" i="35"/>
  <c r="G161" i="35" s="1"/>
  <c r="I154" i="35"/>
  <c r="E154" i="35"/>
  <c r="C154" i="35"/>
  <c r="C131" i="35"/>
  <c r="B131" i="35"/>
  <c r="C130" i="35"/>
  <c r="B130" i="35"/>
  <c r="C129" i="35"/>
  <c r="B129" i="35"/>
  <c r="A116" i="35"/>
  <c r="B113" i="35"/>
  <c r="A113" i="35"/>
  <c r="B112" i="35"/>
  <c r="A112" i="35"/>
  <c r="B111" i="35"/>
  <c r="A111" i="35"/>
  <c r="B110" i="35"/>
  <c r="A110" i="35"/>
  <c r="B109" i="35"/>
  <c r="A109" i="35"/>
  <c r="E108" i="35"/>
  <c r="B108" i="35"/>
  <c r="A108" i="35" s="1"/>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D18" i="35"/>
  <c r="C18" i="35"/>
  <c r="G17" i="35"/>
  <c r="F17" i="35"/>
  <c r="D17" i="35"/>
  <c r="C17" i="35"/>
  <c r="G16" i="35"/>
  <c r="F16" i="35"/>
  <c r="D16" i="35"/>
  <c r="D22" i="35" s="1"/>
  <c r="C16" i="35"/>
  <c r="F16" i="2"/>
  <c r="D123" i="35"/>
  <c r="D117" i="35"/>
  <c r="D119" i="35"/>
  <c r="D124" i="35"/>
  <c r="D189" i="35"/>
  <c r="D118" i="35"/>
  <c r="D190" i="35"/>
  <c r="E188" i="35"/>
  <c r="D116" i="35"/>
  <c r="E187" i="35"/>
  <c r="D120" i="35"/>
  <c r="B209" i="35" l="1"/>
  <c r="C10" i="23"/>
  <c r="B210" i="35"/>
  <c r="F108" i="35"/>
  <c r="B212" i="35"/>
  <c r="C8" i="23"/>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F11" i="33"/>
  <c r="J10" i="33"/>
  <c r="J12" i="33"/>
  <c r="F12" i="33"/>
  <c r="F10" i="33"/>
  <c r="J13" i="33"/>
  <c r="F9" i="33"/>
  <c r="F13" i="33"/>
  <c r="J9" i="33"/>
  <c r="J6" i="33"/>
  <c r="J8" i="33"/>
  <c r="F6" i="33"/>
  <c r="F7" i="33"/>
  <c r="J11" i="33"/>
  <c r="F8" i="33"/>
  <c r="J7"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F24" i="18"/>
  <c r="F23" i="18"/>
  <c r="F22" i="18"/>
  <c r="F21" i="18"/>
  <c r="F20" i="18"/>
  <c r="F19" i="18"/>
  <c r="F18" i="18"/>
  <c r="F17" i="18"/>
  <c r="F16" i="18"/>
  <c r="F15" i="18"/>
  <c r="F14" i="18"/>
  <c r="F13" i="18"/>
  <c r="F12" i="18"/>
  <c r="F11" i="18"/>
  <c r="F10" i="18"/>
  <c r="F9" i="18"/>
  <c r="F8" i="18"/>
  <c r="F7" i="18"/>
  <c r="F6" i="18"/>
  <c r="F5" i="18"/>
  <c r="F24" i="16"/>
  <c r="F23" i="16"/>
  <c r="F22" i="16"/>
  <c r="F21" i="16"/>
  <c r="F20" i="16"/>
  <c r="F19" i="16"/>
  <c r="F18" i="16"/>
  <c r="F17" i="16"/>
  <c r="F16" i="16"/>
  <c r="F15" i="16"/>
  <c r="F14" i="16"/>
  <c r="F13" i="16"/>
  <c r="F12" i="16"/>
  <c r="F11" i="16"/>
  <c r="F10" i="16"/>
  <c r="F9" i="16"/>
  <c r="F8" i="16"/>
  <c r="F7" i="16"/>
  <c r="F6" i="16"/>
  <c r="F5" i="16"/>
  <c r="H3" i="14"/>
  <c r="G3" i="14"/>
  <c r="D24" i="12"/>
  <c r="D23" i="12"/>
  <c r="D22" i="12"/>
  <c r="D21" i="12"/>
  <c r="D20" i="12"/>
  <c r="D19" i="12"/>
  <c r="D18" i="12"/>
  <c r="D17" i="12"/>
  <c r="D16" i="12"/>
  <c r="D15" i="12"/>
  <c r="D14" i="12"/>
  <c r="D13" i="12"/>
  <c r="D12" i="12"/>
  <c r="D11" i="12"/>
  <c r="D10" i="12"/>
  <c r="D9" i="12"/>
  <c r="D8" i="12"/>
  <c r="D7" i="12"/>
  <c r="I6" i="12"/>
  <c r="I6" i="11"/>
  <c r="L21" i="10"/>
  <c r="I21" i="10"/>
  <c r="J21" i="10" s="1"/>
  <c r="L20" i="10"/>
  <c r="I20" i="10"/>
  <c r="J20" i="10" s="1"/>
  <c r="L19" i="10"/>
  <c r="I19" i="10"/>
  <c r="J19" i="10" s="1"/>
  <c r="L18" i="10"/>
  <c r="J18" i="10"/>
  <c r="I18" i="10"/>
  <c r="L17" i="10"/>
  <c r="I17" i="10"/>
  <c r="J17" i="10" s="1"/>
  <c r="L16" i="10"/>
  <c r="I16" i="10"/>
  <c r="J16" i="10" s="1"/>
  <c r="L15" i="10"/>
  <c r="I15" i="10"/>
  <c r="J15" i="10" s="1"/>
  <c r="L14" i="10"/>
  <c r="J14" i="10"/>
  <c r="I14" i="10"/>
  <c r="L13" i="10"/>
  <c r="I13" i="10"/>
  <c r="J13" i="10" s="1"/>
  <c r="L12" i="10"/>
  <c r="I12" i="10"/>
  <c r="J12" i="10" s="1"/>
  <c r="L11" i="10"/>
  <c r="I11" i="10"/>
  <c r="J11" i="10" s="1"/>
  <c r="L10" i="10"/>
  <c r="J10" i="10"/>
  <c r="I10" i="10"/>
  <c r="L9" i="10"/>
  <c r="I9" i="10"/>
  <c r="J9" i="10" s="1"/>
  <c r="L8" i="10"/>
  <c r="I8" i="10"/>
  <c r="J8" i="10" s="1"/>
  <c r="L7" i="10"/>
  <c r="I7" i="10"/>
  <c r="J7" i="10" s="1"/>
  <c r="L6" i="10"/>
  <c r="J6" i="10"/>
  <c r="I6" i="10"/>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97"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<sst xmlns="http://schemas.openxmlformats.org/spreadsheetml/2006/main" count="2554" uniqueCount="858">
  <si>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</si>
  <si>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</si>
  <si>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</si>
  <si>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</si>
  <si>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</si>
  <si>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</si>
  <si>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</si>
  <si>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</si>
  <si>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</si>
  <si>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</si>
  <si>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</si>
  <si>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</si>
  <si>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</si>
  <si>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</si>
  <si>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</si>
  <si>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</si>
  <si>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</si>
  <si>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</si>
  <si>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</si>
  <si>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</si>
  <si>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</si>
  <si>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</si>
  <si>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</si>
  <si>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</si>
  <si>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</si>
  <si>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</si>
  <si>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</si>
  <si>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</si>
  <si>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</si>
  <si>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</si>
  <si>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</si>
  <si>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</si>
  <si>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</si>
  <si>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</si>
  <si>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</si>
  <si>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</si>
  <si>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</si>
  <si>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</si>
  <si>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</si>
  <si>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</si>
  <si>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</si>
  <si>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</si>
  <si>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</si>
  <si>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</si>
  <si>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</si>
  <si>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</si>
  <si>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</si>
  <si>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</si>
  <si>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</si>
  <si>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</si>
  <si>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</si>
  <si>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</si>
  <si>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</si>
  <si>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</si>
  <si>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</si>
  <si>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</si>
  <si>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</si>
  <si>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</si>
  <si>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</si>
  <si>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</si>
  <si>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</si>
  <si>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</si>
  <si>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</si>
  <si>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</si>
  <si>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</si>
  <si>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</si>
  <si>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</si>
  <si>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</si>
  <si>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</si>
  <si>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</si>
  <si>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</si>
  <si>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</si>
  <si>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</si>
  <si>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</si>
  <si>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</si>
  <si>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</si>
  <si>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</si>
  <si>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</si>
  <si>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</si>
  <si>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</si>
  <si>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</si>
  <si>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</si>
  <si>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</si>
  <si>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</si>
  <si>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</si>
  <si>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</si>
  <si>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</si>
  <si>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</si>
  <si>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</si>
  <si>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</si>
  <si>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</si>
  <si>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</si>
  <si>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</si>
  <si>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</si>
  <si>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</si>
  <si>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</si>
  <si>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</si>
  <si>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</si>
  <si>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</si>
  <si>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</si>
  <si>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</si>
  <si>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</si>
  <si>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</si>
  <si>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</si>
  <si>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</si>
  <si>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</si>
  <si>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</si>
  <si>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</si>
  <si>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</si>
  <si>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</si>
  <si>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</si>
  <si>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</si>
  <si>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</si>
  <si>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</si>
  <si>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</si>
  <si>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</si>
  <si>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</si>
  <si>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</si>
  <si>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</si>
  <si>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</si>
  <si>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</si>
  <si>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</si>
  <si>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</si>
  <si>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</si>
  <si>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</si>
  <si>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</si>
  <si>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</si>
  <si>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</si>
  <si>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</si>
  <si>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</si>
  <si>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</si>
  <si>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</si>
  <si>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</si>
  <si>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</si>
  <si>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</si>
  <si>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</si>
  <si>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</si>
  <si>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</si>
  <si>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</si>
  <si>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</si>
  <si>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</si>
  <si>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</si>
  <si>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</si>
  <si>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</si>
  <si>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</si>
  <si>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</si>
  <si>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</si>
  <si>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</si>
  <si>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</si>
  <si>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</si>
  <si>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</si>
  <si>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</si>
  <si>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</si>
  <si>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</si>
  <si>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</si>
  <si>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</si>
  <si>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</si>
  <si>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</si>
  <si>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</si>
  <si>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</si>
  <si>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</si>
  <si>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</si>
  <si>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</si>
  <si>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</si>
  <si>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</si>
  <si>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</si>
  <si>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</si>
  <si>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</si>
  <si>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</si>
  <si>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</si>
  <si>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</si>
  <si>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</si>
  <si>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</si>
  <si>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</si>
  <si>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</si>
  <si>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</si>
  <si>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</si>
  <si>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</si>
  <si>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</si>
  <si>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</si>
  <si>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</si>
  <si>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</si>
  <si>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</si>
  <si>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</si>
  <si>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</si>
  <si>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</si>
  <si>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</si>
  <si>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</si>
  <si>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</si>
  <si>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</si>
  <si>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</si>
  <si>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</si>
  <si>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</si>
  <si>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</si>
  <si>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</si>
  <si>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</si>
  <si>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</si>
  <si>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</si>
  <si>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</si>
  <si>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</si>
  <si>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</si>
  <si>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</si>
  <si>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</si>
  <si>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</si>
  <si>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</si>
  <si>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</si>
  <si>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</si>
  <si>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</si>
  <si>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</si>
  <si>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</si>
  <si>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</si>
  <si>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</si>
  <si>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</si>
  <si>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</si>
  <si>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</si>
  <si>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</si>
  <si>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</si>
  <si>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</si>
  <si>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</si>
  <si>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</si>
  <si>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</si>
  <si>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</si>
  <si>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</si>
  <si>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</si>
  <si>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</si>
  <si>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</si>
  <si>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</si>
  <si>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</si>
  <si>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</si>
  <si>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</si>
  <si>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</si>
  <si>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</si>
  <si>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</si>
  <si>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</si>
  <si>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</si>
  <si>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</si>
  <si>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</si>
  <si>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</si>
  <si>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</si>
  <si>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</si>
  <si>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</si>
  <si>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</si>
  <si>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</si>
  <si>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</si>
  <si>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</si>
  <si>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</si>
  <si>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</si>
  <si>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</si>
  <si>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</si>
  <si>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</si>
  <si>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</si>
  <si>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</si>
  <si>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</si>
  <si>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</si>
  <si>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</si>
  <si>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</si>
  <si>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</si>
  <si>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</si>
  <si>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</si>
  <si>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</si>
  <si>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</si>
  <si>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</si>
  <si>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</si>
  <si>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</si>
  <si>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</si>
  <si>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</si>
  <si>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</si>
  <si>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</si>
  <si>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</si>
  <si>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</si>
  <si>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</si>
  <si>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</si>
  <si>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</si>
  <si>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</si>
  <si>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</si>
  <si>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</si>
  <si>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</si>
  <si>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</si>
  <si>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</si>
  <si>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</si>
  <si>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</si>
  <si>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</si>
  <si>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</si>
  <si>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</si>
  <si>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</si>
  <si>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</si>
  <si>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</si>
  <si>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</si>
  <si>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</si>
  <si>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</si>
  <si>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</si>
  <si>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</si>
  <si>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</si>
  <si>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</si>
  <si>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</si>
  <si>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</si>
  <si>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</si>
  <si>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</si>
  <si>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</si>
  <si>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</si>
  <si>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</si>
  <si>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</si>
  <si>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</si>
  <si>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</si>
  <si>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</si>
  <si>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</si>
  <si>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</si>
  <si>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</si>
  <si>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</si>
  <si>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</si>
  <si>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</si>
  <si>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</si>
  <si>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</si>
  <si>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</si>
  <si>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</si>
  <si>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</si>
  <si>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</si>
  <si>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</si>
  <si>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</si>
  <si>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</si>
  <si>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</si>
  <si>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</si>
  <si>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</si>
  <si>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</si>
  <si>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</si>
  <si>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</si>
  <si>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</si>
  <si>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</si>
  <si>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</si>
  <si>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</si>
  <si>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</si>
  <si>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</si>
  <si>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</si>
  <si>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</si>
  <si>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</si>
  <si>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</si>
  <si>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</si>
  <si>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</si>
  <si>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</si>
  <si>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</si>
  <si>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</si>
  <si>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</si>
  <si>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</si>
  <si>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</si>
  <si>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</si>
  <si>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</si>
  <si>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</si>
  <si>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</si>
  <si>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</si>
  <si>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</si>
  <si>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</si>
  <si>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</si>
  <si>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</si>
  <si>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</si>
  <si>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</si>
  <si>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</si>
  <si>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</si>
  <si>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</si>
  <si>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</si>
  <si>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</si>
  <si>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</si>
  <si>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</si>
  <si>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</si>
  <si>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</si>
  <si>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</si>
  <si>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</si>
  <si>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</si>
  <si>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</si>
  <si>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</si>
  <si>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</si>
  <si>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</si>
  <si>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</si>
  <si>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</si>
  <si>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</si>
  <si>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</si>
  <si>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</si>
  <si>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</si>
  <si>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</si>
  <si>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</si>
  <si>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</si>
  <si>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</si>
  <si>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</si>
  <si>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</si>
  <si>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</si>
  <si>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</si>
  <si>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</si>
  <si>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</si>
  <si>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</si>
  <si>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</si>
  <si>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</si>
  <si>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</si>
  <si>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</si>
  <si>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</si>
  <si>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</si>
  <si>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</si>
  <si>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</si>
  <si>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</si>
  <si>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</si>
  <si>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</si>
  <si>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</si>
  <si>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</si>
  <si>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</si>
  <si>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</si>
  <si>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</si>
  <si>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</si>
  <si>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</si>
  <si>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</si>
  <si>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</si>
  <si>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</si>
  <si>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</si>
  <si>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</si>
  <si>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</si>
  <si>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</si>
  <si>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</si>
  <si>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</si>
  <si>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</si>
  <si>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</si>
  <si>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</si>
  <si>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</si>
  <si>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</si>
  <si>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</si>
  <si>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</si>
  <si>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</si>
  <si>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</si>
  <si>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</si>
  <si>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</si>
  <si>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</si>
  <si>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</si>
  <si>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</si>
  <si>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</si>
  <si>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</si>
  <si>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</si>
  <si>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</si>
  <si>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</si>
  <si>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</si>
  <si>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</si>
  <si>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</si>
  <si>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</si>
  <si>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</si>
  <si>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</si>
  <si>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</si>
  <si>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</si>
  <si>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</si>
  <si>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</si>
  <si>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</si>
  <si>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</si>
  <si>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</si>
  <si>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</si>
  <si>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</si>
  <si>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</si>
  <si>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</si>
  <si>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</si>
  <si>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</si>
  <si>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</si>
  <si>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</si>
  <si>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</si>
  <si>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</si>
  <si>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</si>
  <si>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</si>
  <si>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</si>
  <si>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</si>
  <si>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</si>
  <si>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</si>
  <si>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</si>
  <si>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</si>
  <si>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</si>
  <si>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</si>
  <si>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</si>
  <si>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</si>
  <si>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</si>
  <si>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</si>
  <si>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</si>
  <si>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</si>
  <si>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</si>
  <si>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</si>
  <si>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</si>
  <si>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</si>
  <si>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</si>
  <si>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</si>
  <si>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</si>
  <si>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</si>
  <si>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</si>
  <si>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</si>
  <si>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</si>
  <si>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</si>
  <si>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</si>
  <si>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</si>
  <si>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</si>
  <si>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</si>
  <si>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</si>
  <si>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</si>
  <si>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</si>
  <si>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</si>
  <si>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</si>
  <si>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</si>
  <si>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</si>
  <si>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</si>
  <si>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</si>
  <si>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</si>
  <si>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</si>
  <si>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</si>
  <si>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</si>
  <si>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</si>
  <si>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</si>
  <si>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</si>
  <si>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</si>
  <si>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</si>
  <si>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</si>
  <si>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</si>
  <si>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</si>
  <si>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</si>
  <si>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</si>
  <si>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</si>
  <si>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</si>
  <si>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</si>
  <si>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</si>
  <si>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</si>
  <si>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</si>
  <si>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</si>
  <si>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</si>
  <si>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</si>
  <si>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</si>
  <si>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</si>
  <si>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</si>
  <si>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</si>
  <si>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</si>
  <si>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</si>
  <si>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</si>
  <si>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</si>
  <si>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</si>
  <si>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</si>
  <si>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</si>
  <si>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</si>
  <si>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</si>
  <si>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</si>
  <si>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</si>
  <si>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</si>
  <si>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</si>
  <si>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</si>
  <si>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</si>
  <si>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</si>
  <si>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</si>
  <si>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</si>
  <si>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</si>
  <si>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</si>
  <si>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</si>
  <si>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</si>
  <si>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</si>
  <si>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</si>
  <si>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</si>
  <si>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</si>
  <si>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</si>
  <si>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</si>
  <si>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</si>
  <si>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</si>
  <si>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</si>
  <si>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</si>
  <si>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</si>
  <si>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</si>
  <si>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</si>
  <si>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</si>
  <si>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</si>
  <si>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</si>
  <si>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</si>
  <si>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</si>
  <si>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</si>
  <si>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</si>
  <si>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</si>
  <si>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</si>
  <si>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</si>
  <si>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</si>
  <si>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</si>
  <si>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</si>
  <si>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</si>
  <si>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</si>
  <si>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</si>
  <si>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</si>
  <si>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</si>
  <si>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</si>
  <si>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</si>
  <si>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</si>
  <si>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</si>
  <si>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</si>
  <si>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</si>
  <si>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</si>
  <si>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</si>
  <si>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</si>
  <si>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</si>
  <si>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</si>
  <si>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</si>
  <si>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</si>
  <si>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</si>
  <si>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</si>
  <si>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</si>
  <si>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</si>
  <si>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</si>
  <si>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</si>
  <si>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</si>
  <si>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</si>
  <si>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</si>
  <si>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</si>
  <si>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</si>
  <si>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</si>
  <si>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</si>
  <si>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</si>
  <si>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</si>
  <si>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</si>
  <si>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</si>
  <si>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</si>
  <si>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</si>
  <si>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</si>
  <si>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</si>
  <si>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</si>
  <si>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</si>
  <si>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</si>
  <si>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</si>
  <si>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</si>
  <si>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</si>
  <si>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</si>
  <si>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</si>
  <si>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</si>
  <si>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</si>
  <si>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</si>
  <si>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</si>
  <si>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</si>
  <si>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</si>
  <si>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</si>
  <si>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</si>
  <si>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</si>
  <si>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</si>
  <si>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</si>
  <si>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</si>
  <si>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</si>
  <si>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</si>
  <si>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</si>
  <si>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</si>
  <si>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</si>
  <si>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</si>
  <si>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</si>
  <si>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</si>
  <si>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</si>
  <si>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</si>
  <si>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</si>
  <si>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</si>
  <si>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</si>
  <si>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</si>
  <si>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</si>
  <si>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</si>
  <si>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</si>
  <si>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</si>
  <si>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</si>
  <si>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</si>
  <si>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</si>
  <si>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</si>
  <si>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</si>
  <si>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</si>
  <si>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</si>
  <si>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</si>
  <si>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</si>
  <si>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</si>
  <si>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</si>
  <si>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</si>
  <si>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</si>
  <si>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</si>
  <si>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</si>
  <si>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</si>
  <si>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</si>
  <si>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</si>
  <si>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</si>
  <si>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</si>
  <si>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</si>
  <si>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</si>
  <si>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</si>
  <si>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</si>
  <si>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</si>
  <si>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</si>
  <si>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</si>
  <si>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</si>
  <si>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</si>
  <si>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</si>
  <si>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</si>
  <si>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</si>
  <si>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</si>
  <si>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</si>
  <si>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</si>
  <si>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</si>
  <si>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</si>
  <si>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</si>
  <si>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</si>
  <si>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</si>
  <si>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</si>
  <si>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</si>
  <si>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</si>
  <si>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</si>
  <si>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</si>
  <si>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</si>
  <si>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</si>
  <si>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</si>
  <si>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</si>
  <si>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</si>
  <si>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</si>
  <si>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</si>
  <si>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</si>
  <si>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</si>
  <si>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</si>
  <si>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</si>
  <si>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</si>
  <si>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</si>
  <si>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</si>
  <si>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</si>
  <si>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</si>
  <si>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</si>
  <si>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</si>
  <si>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</si>
  <si>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</si>
  <si>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</si>
  <si>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</si>
  <si>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</si>
  <si>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</si>
  <si>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</si>
  <si>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</si>
  <si>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</si>
  <si>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</si>
  <si>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</si>
  <si>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</si>
  <si>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</si>
  <si>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</si>
  <si>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</si>
  <si>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</si>
  <si>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</si>
  <si>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</si>
  <si>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</si>
  <si>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</si>
  <si>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</si>
  <si>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</si>
  <si>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</si>
  <si>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</si>
  <si>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</si>
  <si>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</si>
  <si>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</si>
  <si>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</si>
  <si>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</si>
  <si>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</si>
  <si>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</si>
  <si>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</si>
  <si>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</si>
  <si>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</si>
  <si>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</si>
  <si>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</si>
  <si>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</si>
  <si>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</si>
  <si>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</si>
  <si>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</si>
  <si>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</si>
  <si>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</si>
  <si>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</si>
  <si>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</si>
  <si>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</si>
  <si>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</si>
  <si>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</si>
  <si>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</si>
  <si>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</si>
  <si>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</si>
  <si>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</si>
  <si>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</si>
  <si>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</si>
  <si>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</si>
  <si>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</si>
  <si>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</si>
  <si>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</si>
  <si>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</si>
  <si>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</si>
  <si>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</si>
  <si>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</si>
  <si>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</si>
  <si>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</si>
  <si>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</si>
  <si>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</si>
  <si>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</si>
  <si>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</si>
  <si>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</si>
  <si>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</si>
  <si>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</si>
  <si>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</si>
  <si>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</si>
  <si>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</si>
  <si>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</si>
  <si>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</si>
  <si>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</si>
  <si>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</si>
  <si>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</si>
  <si>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</si>
  <si>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</si>
  <si>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</si>
  <si>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</si>
  <si>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</si>
  <si>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</si>
  <si>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</si>
  <si>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</si>
  <si>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</si>
  <si>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</si>
  <si>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</si>
  <si>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</si>
  <si>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</si>
  <si>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</si>
  <si>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</si>
  <si>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</si>
  <si>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</si>
  <si>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</si>
  <si>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</si>
  <si>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</si>
  <si>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</si>
  <si>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</si>
  <si>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</si>
  <si>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</si>
  <si>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</si>
  <si>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</si>
  <si>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</si>
  <si>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</si>
  <si>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</si>
  <si>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</si>
  <si>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</si>
  <si>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</si>
  <si>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</si>
  <si>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</si>
  <si>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</si>
  <si>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</si>
  <si>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</si>
  <si>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</si>
  <si>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</si>
  <si>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</si>
  <si>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</si>
  <si>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</si>
  <si>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</si>
  <si>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</si>
  <si>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</si>
  <si>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</si>
  <si>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</si>
  <si>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</si>
  <si>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</si>
  <si>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</si>
  <si>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</si>
  <si>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</si>
  <si>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</si>
  <si>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</si>
  <si>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</si>
  <si>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</si>
  <si>
    <t>Drop_down list is created by Data Validation</t>
  </si>
  <si>
    <r>
      <t>IF statement</t>
    </r>
    <r>
      <rPr>
        <sz val="11"/>
        <color theme="1"/>
        <rFont val="Calibri"/>
        <family val="2"/>
        <scheme val="minor"/>
      </rPr>
      <t xml:space="preserve"> can have two results. The first result is </t>
    </r>
    <r>
      <rPr>
        <b/>
        <sz val="11"/>
        <color theme="1"/>
        <rFont val="Calibri"/>
        <family val="2"/>
        <scheme val="minor"/>
      </rPr>
      <t>if</t>
    </r>
    <r>
      <rPr>
        <sz val="11"/>
        <color theme="1"/>
        <rFont val="Calibri"/>
        <family val="2"/>
        <scheme val="minor"/>
      </rPr>
      <t xml:space="preserve"> your comparison is True, the second </t>
    </r>
    <r>
      <rPr>
        <b/>
        <sz val="11"/>
        <color theme="1"/>
        <rFont val="Calibri"/>
        <family val="2"/>
        <scheme val="minor"/>
      </rPr>
      <t>if</t>
    </r>
    <r>
      <rPr>
        <sz val="11"/>
        <color theme="1"/>
        <rFont val="Calibri"/>
        <family val="2"/>
        <scheme val="minor"/>
      </rPr>
      <t xml:space="preserve"> your comparison is False</t>
    </r>
  </si>
  <si>
    <t>SUM to add the sales for the month</t>
  </si>
  <si>
    <t>Index select the table (array range of cells)</t>
  </si>
  <si>
    <t>1. First add a helper column for the Vlookup</t>
  </si>
  <si>
    <t>2. Us SUM to add costs of the products</t>
  </si>
  <si>
    <t>3. There are three ways to get the answer</t>
  </si>
  <si>
    <t>Total Cost</t>
  </si>
  <si>
    <t>Using SUM</t>
  </si>
  <si>
    <t>Using SUMPRODUCT</t>
  </si>
  <si>
    <t>Using SUMPRODUCT with SUMIFS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</si>
</sst>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quot;$&quot;#,##0.00_);[Red]\(&quot;$&quot;#,##0.00\)"/>
    <numFmt numFmtId="165" formatCode="ddd"/>
    <numFmt numFmtId="166" formatCode="0&quot;''&quot;"/>
    <numFmt numFmtId="167" formatCode="&quot;$&quot;#,##0"/>
    <numFmt numFmtId="168" formatCode="&quot;$&quot;#,##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20">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
      <patternFill patternType="solid">
        <fgColor rgb="FFCCFFCC"/>
        <bgColor rgb="FF000000"/>
      </patternFill>
    </fill>
    <fill>
      <patternFill patternType="solid">
        <fgColor theme="7" tint="0.59999389629810485"/>
        <bgColor indexed="64"/>
      </patternFill>
    </fill>
    <fill>
      <patternFill patternType="solid">
        <fgColor theme="7" tint="0.39997558519241921"/>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44" fontId="1" fillId="0" borderId="0" applyFont="0" applyFill="0" applyBorder="0" applyAlignment="0" applyProtection="0"/>
  </cellStyleXfs>
  <cellXfs count="135">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164" fontId="0" fillId="0" borderId="4" xfId="0" applyNumberFormat="1" applyBorder="1"/>
    <xf numFmtId="0" fontId="3" fillId="0" borderId="0" xfId="0" applyFont="1"/>
    <xf numFmtId="0" fontId="0" fillId="4" borderId="4" xfId="0" applyFill="1" applyBorder="1"/>
    <xf numFmtId="165"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6" fontId="0" fillId="0" borderId="4" xfId="0" applyNumberFormat="1" applyBorder="1"/>
    <xf numFmtId="164" fontId="0" fillId="0" borderId="0" xfId="0" applyNumberFormat="1" applyBorder="1"/>
    <xf numFmtId="0" fontId="0" fillId="0" borderId="0" xfId="0" applyBorder="1"/>
    <xf numFmtId="164"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164"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7" fontId="0" fillId="0" borderId="4" xfId="0" applyNumberFormat="1" applyBorder="1"/>
    <xf numFmtId="168" fontId="0" fillId="4" borderId="4" xfId="0" applyNumberFormat="1" applyFill="1" applyBorder="1"/>
    <xf numFmtId="167" fontId="0" fillId="0" borderId="4" xfId="0" applyNumberFormat="1" applyFill="1" applyBorder="1"/>
    <xf numFmtId="9" fontId="1" fillId="0" borderId="4" xfId="1" applyNumberFormat="1" applyFont="1" applyBorder="1"/>
    <xf numFmtId="167"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164" fontId="0" fillId="0" borderId="0" xfId="0" applyNumberFormat="1"/>
    <xf numFmtId="0" fontId="0" fillId="15" borderId="4" xfId="0" applyFill="1" applyBorder="1"/>
    <xf numFmtId="0" fontId="0" fillId="0" borderId="4" xfId="0" applyFont="1" applyBorder="1"/>
    <xf numFmtId="164"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8"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44" fontId="0" fillId="4" borderId="4" xfId="4" applyFont="1" applyFill="1" applyBorder="1"/>
    <xf numFmtId="14" fontId="16" fillId="17" borderId="4" xfId="0" applyNumberFormat="1" applyFont="1" applyFill="1" applyBorder="1"/>
    <xf numFmtId="164" fontId="0" fillId="2" borderId="4" xfId="0" applyNumberFormat="1" applyFill="1" applyBorder="1"/>
    <xf numFmtId="0" fontId="0" fillId="18" borderId="4" xfId="0" applyFill="1" applyBorder="1"/>
    <xf numFmtId="0" fontId="0" fillId="18" borderId="0" xfId="0" applyFill="1"/>
    <xf numFmtId="0" fontId="0" fillId="2" borderId="0" xfId="0" applyFill="1"/>
    <xf numFmtId="0" fontId="0" fillId="19" borderId="4" xfId="0" applyFill="1" applyBorder="1"/>
    <xf numFmtId="0" fontId="4" fillId="3" borderId="11" xfId="0" applyFont="1" applyFill="1" applyBorder="1"/>
  </cellXfs>
  <cellStyles count="5">
    <cellStyle name="Currency" xfId="4" builtinId="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zoomScale="145" zoomScaleNormal="145" workbookViewId="0"/>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819</v>
      </c>
    </row>
    <row r="5" spans="1:2" x14ac:dyDescent="0.2">
      <c r="A5" s="5">
        <v>2</v>
      </c>
      <c r="B5" s="125" t="s">
        <v>820</v>
      </c>
    </row>
    <row r="6" spans="1:2" x14ac:dyDescent="0.2">
      <c r="A6" s="5">
        <v>3</v>
      </c>
      <c r="B6" s="125" t="s">
        <v>821</v>
      </c>
    </row>
    <row r="7" spans="1:2" x14ac:dyDescent="0.2">
      <c r="A7" s="5">
        <v>4</v>
      </c>
      <c r="B7" s="125" t="s">
        <v>822</v>
      </c>
    </row>
    <row r="8" spans="1:2" x14ac:dyDescent="0.2">
      <c r="A8" s="5">
        <v>5</v>
      </c>
      <c r="B8" s="125" t="s">
        <v>836</v>
      </c>
    </row>
    <row r="9" spans="1:2" x14ac:dyDescent="0.2">
      <c r="A9" s="5">
        <v>6</v>
      </c>
      <c r="B9" s="125" t="s">
        <v>838</v>
      </c>
    </row>
    <row r="10" spans="1:2" x14ac:dyDescent="0.2">
      <c r="A10" s="5">
        <v>7</v>
      </c>
      <c r="B10" s="125" t="s">
        <v>840</v>
      </c>
    </row>
    <row r="11" spans="1:2" x14ac:dyDescent="0.2">
      <c r="A11" s="5">
        <v>8</v>
      </c>
      <c r="B11" s="125" t="s">
        <v>823</v>
      </c>
    </row>
    <row r="12" spans="1:2" x14ac:dyDescent="0.2">
      <c r="A12" s="5">
        <v>9</v>
      </c>
      <c r="B12" s="125" t="s">
        <v>846</v>
      </c>
    </row>
    <row r="13" spans="1:2" x14ac:dyDescent="0.2">
      <c r="A13" s="5">
        <v>10</v>
      </c>
      <c r="B13" s="125" t="s">
        <v>824</v>
      </c>
    </row>
    <row r="14" spans="1:2" x14ac:dyDescent="0.2">
      <c r="A14" s="5">
        <v>11</v>
      </c>
      <c r="B14" s="125" t="s">
        <v>825</v>
      </c>
    </row>
    <row r="15" spans="1:2" x14ac:dyDescent="0.2">
      <c r="A15" s="5">
        <v>12</v>
      </c>
      <c r="B15" s="125" t="s">
        <v>826</v>
      </c>
    </row>
    <row r="16" spans="1:2" x14ac:dyDescent="0.2">
      <c r="A16" s="5">
        <v>13</v>
      </c>
      <c r="B16" s="125" t="s">
        <v>827</v>
      </c>
    </row>
    <row r="17" spans="1:2" x14ac:dyDescent="0.2">
      <c r="A17" s="5">
        <v>14</v>
      </c>
      <c r="B17" s="125" t="s">
        <v>828</v>
      </c>
    </row>
    <row r="18" spans="1:2" x14ac:dyDescent="0.2">
      <c r="A18" s="5">
        <v>15</v>
      </c>
      <c r="B18" s="125" t="s">
        <v>829</v>
      </c>
    </row>
    <row r="19" spans="1:2" x14ac:dyDescent="0.2">
      <c r="A19" s="5">
        <v>16</v>
      </c>
      <c r="B19" s="125" t="s">
        <v>830</v>
      </c>
    </row>
    <row r="20" spans="1:2" x14ac:dyDescent="0.2">
      <c r="A20" s="5">
        <v>17</v>
      </c>
      <c r="B20" s="125" t="s">
        <v>831</v>
      </c>
    </row>
    <row r="21" spans="1:2" x14ac:dyDescent="0.2">
      <c r="A21" s="5">
        <v>18</v>
      </c>
      <c r="B21" s="125" t="s">
        <v>832</v>
      </c>
    </row>
    <row r="22" spans="1:2" x14ac:dyDescent="0.2">
      <c r="A22" s="5">
        <v>19</v>
      </c>
      <c r="B22" s="125" t="s">
        <v>833</v>
      </c>
    </row>
    <row r="23" spans="1:2" x14ac:dyDescent="0.2">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102"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9.6640625"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44">
        <f>VLOOKUP(C6, $G$6:$H$9,2)</f>
        <v>50</v>
      </c>
      <c r="G6" s="71">
        <v>0</v>
      </c>
      <c r="H6" s="72">
        <v>0</v>
      </c>
    </row>
    <row r="7" spans="1:8" x14ac:dyDescent="0.2">
      <c r="A7" s="11">
        <v>40308</v>
      </c>
      <c r="B7" s="5" t="s">
        <v>218</v>
      </c>
      <c r="C7" s="5">
        <v>22</v>
      </c>
      <c r="D7" s="44">
        <f t="shared" ref="D7:D30" si="0">VLOOKUP(C7, $G$6:$H$9,2)</f>
        <v>0</v>
      </c>
      <c r="G7" s="5">
        <v>60</v>
      </c>
      <c r="H7" s="72">
        <v>50</v>
      </c>
    </row>
    <row r="8" spans="1:8" x14ac:dyDescent="0.2">
      <c r="A8" s="11">
        <v>40308</v>
      </c>
      <c r="B8" s="5" t="s">
        <v>219</v>
      </c>
      <c r="C8" s="5">
        <v>92</v>
      </c>
      <c r="D8" s="44">
        <f t="shared" si="0"/>
        <v>75</v>
      </c>
      <c r="G8" s="5">
        <v>90</v>
      </c>
      <c r="H8" s="72">
        <v>75</v>
      </c>
    </row>
    <row r="9" spans="1:8" x14ac:dyDescent="0.2">
      <c r="A9" s="11">
        <v>40308</v>
      </c>
      <c r="B9" s="5" t="s">
        <v>220</v>
      </c>
      <c r="C9" s="5">
        <v>77</v>
      </c>
      <c r="D9" s="44">
        <f t="shared" si="0"/>
        <v>50</v>
      </c>
      <c r="G9" s="5">
        <v>150</v>
      </c>
      <c r="H9" s="72">
        <v>150</v>
      </c>
    </row>
    <row r="10" spans="1:8" x14ac:dyDescent="0.2">
      <c r="A10" s="11">
        <v>40308</v>
      </c>
      <c r="B10" s="5" t="s">
        <v>221</v>
      </c>
      <c r="C10" s="5">
        <v>78</v>
      </c>
      <c r="D10" s="44">
        <f t="shared" si="0"/>
        <v>50</v>
      </c>
    </row>
    <row r="11" spans="1:8" x14ac:dyDescent="0.2">
      <c r="A11" s="11">
        <v>40308</v>
      </c>
      <c r="B11" s="5" t="s">
        <v>222</v>
      </c>
      <c r="C11" s="5">
        <v>93</v>
      </c>
      <c r="D11" s="44">
        <f t="shared" si="0"/>
        <v>75</v>
      </c>
    </row>
    <row r="12" spans="1:8" x14ac:dyDescent="0.2">
      <c r="A12" s="11">
        <v>40308</v>
      </c>
      <c r="B12" s="5" t="s">
        <v>223</v>
      </c>
      <c r="C12" s="5">
        <v>90</v>
      </c>
      <c r="D12" s="44">
        <f t="shared" si="0"/>
        <v>75</v>
      </c>
    </row>
    <row r="13" spans="1:8" x14ac:dyDescent="0.2">
      <c r="A13" s="11">
        <v>40308</v>
      </c>
      <c r="B13" s="5" t="s">
        <v>224</v>
      </c>
      <c r="C13" s="5">
        <v>88</v>
      </c>
      <c r="D13" s="44">
        <f t="shared" si="0"/>
        <v>50</v>
      </c>
    </row>
    <row r="14" spans="1:8" x14ac:dyDescent="0.2">
      <c r="A14" s="11">
        <v>40308</v>
      </c>
      <c r="B14" s="5" t="s">
        <v>225</v>
      </c>
      <c r="C14" s="5">
        <v>77</v>
      </c>
      <c r="D14" s="44">
        <f t="shared" si="0"/>
        <v>50</v>
      </c>
    </row>
    <row r="15" spans="1:8" x14ac:dyDescent="0.2">
      <c r="A15" s="11">
        <v>40308</v>
      </c>
      <c r="B15" s="5" t="s">
        <v>226</v>
      </c>
      <c r="C15" s="5">
        <v>81</v>
      </c>
      <c r="D15" s="44">
        <f t="shared" si="0"/>
        <v>50</v>
      </c>
    </row>
    <row r="16" spans="1:8" x14ac:dyDescent="0.2">
      <c r="A16" s="11">
        <v>40308</v>
      </c>
      <c r="B16" s="5" t="s">
        <v>227</v>
      </c>
      <c r="C16" s="5">
        <v>81</v>
      </c>
      <c r="D16" s="44">
        <f t="shared" si="0"/>
        <v>50</v>
      </c>
    </row>
    <row r="17" spans="1:4" x14ac:dyDescent="0.2">
      <c r="A17" s="11">
        <v>40308</v>
      </c>
      <c r="B17" s="5" t="s">
        <v>228</v>
      </c>
      <c r="C17" s="5">
        <v>86</v>
      </c>
      <c r="D17" s="44">
        <f t="shared" si="0"/>
        <v>50</v>
      </c>
    </row>
    <row r="18" spans="1:4" x14ac:dyDescent="0.2">
      <c r="A18" s="11">
        <v>40308</v>
      </c>
      <c r="B18" s="5" t="s">
        <v>229</v>
      </c>
      <c r="C18" s="5">
        <v>91</v>
      </c>
      <c r="D18" s="44">
        <f t="shared" si="0"/>
        <v>75</v>
      </c>
    </row>
    <row r="19" spans="1:4" x14ac:dyDescent="0.2">
      <c r="A19" s="11">
        <v>40308</v>
      </c>
      <c r="B19" s="5" t="s">
        <v>230</v>
      </c>
      <c r="C19" s="5">
        <v>84</v>
      </c>
      <c r="D19" s="44">
        <f t="shared" si="0"/>
        <v>50</v>
      </c>
    </row>
    <row r="20" spans="1:4" x14ac:dyDescent="0.2">
      <c r="A20" s="11">
        <v>40308</v>
      </c>
      <c r="B20" s="5" t="s">
        <v>231</v>
      </c>
      <c r="C20" s="5">
        <v>89</v>
      </c>
      <c r="D20" s="44">
        <f t="shared" si="0"/>
        <v>50</v>
      </c>
    </row>
    <row r="21" spans="1:4" x14ac:dyDescent="0.2">
      <c r="A21" s="11">
        <v>40308</v>
      </c>
      <c r="B21" s="5" t="s">
        <v>232</v>
      </c>
      <c r="C21" s="5">
        <v>74</v>
      </c>
      <c r="D21" s="44">
        <f t="shared" si="0"/>
        <v>50</v>
      </c>
    </row>
    <row r="22" spans="1:4" x14ac:dyDescent="0.2">
      <c r="A22" s="11">
        <v>40308</v>
      </c>
      <c r="B22" s="5" t="s">
        <v>233</v>
      </c>
      <c r="C22" s="5">
        <v>86</v>
      </c>
      <c r="D22" s="44">
        <f t="shared" si="0"/>
        <v>50</v>
      </c>
    </row>
    <row r="23" spans="1:4" x14ac:dyDescent="0.2">
      <c r="A23" s="11">
        <v>40308</v>
      </c>
      <c r="B23" s="5" t="s">
        <v>234</v>
      </c>
      <c r="C23" s="5">
        <v>94</v>
      </c>
      <c r="D23" s="44">
        <f t="shared" si="0"/>
        <v>75</v>
      </c>
    </row>
    <row r="24" spans="1:4" x14ac:dyDescent="0.2">
      <c r="A24" s="11">
        <v>40308</v>
      </c>
      <c r="B24" s="5" t="s">
        <v>235</v>
      </c>
      <c r="C24" s="5">
        <v>70</v>
      </c>
      <c r="D24" s="44">
        <f t="shared" si="0"/>
        <v>50</v>
      </c>
    </row>
    <row r="25" spans="1:4" x14ac:dyDescent="0.2">
      <c r="A25" s="11">
        <v>40308</v>
      </c>
      <c r="B25" s="5" t="s">
        <v>236</v>
      </c>
      <c r="C25" s="5">
        <v>0</v>
      </c>
      <c r="D25" s="44">
        <f t="shared" si="0"/>
        <v>0</v>
      </c>
    </row>
    <row r="26" spans="1:4" x14ac:dyDescent="0.2">
      <c r="A26" s="11">
        <v>40308</v>
      </c>
      <c r="B26" s="5" t="s">
        <v>237</v>
      </c>
      <c r="C26" s="5">
        <v>86</v>
      </c>
      <c r="D26" s="44">
        <f t="shared" si="0"/>
        <v>50</v>
      </c>
    </row>
    <row r="27" spans="1:4" x14ac:dyDescent="0.2">
      <c r="A27" s="11">
        <v>40308</v>
      </c>
      <c r="B27" s="5" t="s">
        <v>238</v>
      </c>
      <c r="C27" s="5">
        <v>88</v>
      </c>
      <c r="D27" s="44">
        <f t="shared" si="0"/>
        <v>50</v>
      </c>
    </row>
    <row r="28" spans="1:4" x14ac:dyDescent="0.2">
      <c r="A28" s="11">
        <v>40308</v>
      </c>
      <c r="B28" s="5" t="s">
        <v>239</v>
      </c>
      <c r="C28" s="5">
        <v>94</v>
      </c>
      <c r="D28" s="44">
        <f t="shared" si="0"/>
        <v>75</v>
      </c>
    </row>
    <row r="29" spans="1:4" x14ac:dyDescent="0.2">
      <c r="A29" s="11">
        <v>40308</v>
      </c>
      <c r="B29" s="5" t="s">
        <v>240</v>
      </c>
      <c r="C29" s="5">
        <v>84</v>
      </c>
      <c r="D29" s="44">
        <f t="shared" si="0"/>
        <v>50</v>
      </c>
    </row>
    <row r="30" spans="1:4" x14ac:dyDescent="0.2">
      <c r="A30" s="11">
        <v>40308</v>
      </c>
      <c r="B30" s="5" t="s">
        <v>241</v>
      </c>
      <c r="C30" s="5">
        <v>79</v>
      </c>
      <c r="D30" s="44">
        <f t="shared" si="0"/>
        <v>50</v>
      </c>
    </row>
  </sheetData>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Normal="100" workbookViewId="0">
      <selection activeCell="A4" sqref="A4"/>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1.16406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M1" t="s">
        <v>847</v>
      </c>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MUJM-9142-0002</v>
      </c>
      <c r="AB3" t="s">
        <v>247</v>
      </c>
      <c r="AC3" t="s">
        <v>248</v>
      </c>
      <c r="AD3" s="74">
        <f t="shared" ref="AD3" ca="1" si="0">RANDBETWEEN(37000,40300)</f>
        <v>39196</v>
      </c>
      <c r="AE3" s="69">
        <f ca="1">RANDBETWEEN(29000,59000)</f>
        <v>29383</v>
      </c>
    </row>
    <row r="4" spans="1:31" x14ac:dyDescent="0.2">
      <c r="A4" s="5" t="s">
        <v>252</v>
      </c>
      <c r="B4" s="75" t="str">
        <f>VLOOKUP($A$4,$A$6:$E$90,2,0)</f>
        <v>FirstName2</v>
      </c>
      <c r="C4" s="8" t="str">
        <f>VLOOKUP($A$4,$A$6:$E$90,3,0)</f>
        <v>LastName3</v>
      </c>
      <c r="D4" s="76">
        <f>VLOOKUP($A$4,$A$6:$E$90,4,0)</f>
        <v>38478</v>
      </c>
      <c r="E4" s="127">
        <f>VLOOKUP($A$4,$A$6:$E$90,5,0)</f>
        <v>29713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VLOOKUP($A$4,$A$6:$E$90,2,0)</f>
        <v>FirstName2</v>
      </c>
      <c r="J6" s="8" t="str">
        <f>VLOOKUP($A$4,$A$6:$E$90,3,0)</f>
        <v>LastName3</v>
      </c>
      <c r="K6" s="76">
        <f>VLOOKUP($A$4,$A$6:$E$90,4,0)</f>
        <v>38478</v>
      </c>
      <c r="L6" s="16">
        <f>VLOOKUP($A$4,$A$6:$E$90,5,0)</f>
        <v>29713</v>
      </c>
    </row>
    <row r="7" spans="1:31" x14ac:dyDescent="0.2">
      <c r="A7" t="s">
        <v>251</v>
      </c>
      <c r="B7" t="s">
        <v>247</v>
      </c>
      <c r="C7" t="s">
        <v>248</v>
      </c>
      <c r="D7" s="74">
        <v>38532</v>
      </c>
      <c r="E7" s="69">
        <v>53543</v>
      </c>
    </row>
    <row r="8" spans="1:31" x14ac:dyDescent="0.2">
      <c r="A8" t="s">
        <v>252</v>
      </c>
      <c r="B8" t="s">
        <v>253</v>
      </c>
      <c r="C8" t="s">
        <v>254</v>
      </c>
      <c r="D8" s="74">
        <v>38478</v>
      </c>
      <c r="E8" s="69">
        <v>29713</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VLOOKUP($A$4,$A$6:$E$90,2,0)</f>
        <v>FirstName2</v>
      </c>
      <c r="J10" s="8" t="str">
        <f>VLOOKUP($A$4,$A$6:$E$90,3,0)</f>
        <v>LastName3</v>
      </c>
      <c r="K10" s="76">
        <f>VLOOKUP($A$4,$A$6:$E$90,4,0)</f>
        <v>38478</v>
      </c>
      <c r="L10" s="16">
        <f>VLOOKUP($A$4,$A$6:$E$90,5,0)</f>
        <v>29713</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VLOOKUP($A$4,$A$6:$E$90,2,0)</f>
        <v>FirstName2</v>
      </c>
      <c r="J14" s="8" t="str">
        <f>VLOOKUP($A$4,$A$6:$E$90,3,0)</f>
        <v>LastName3</v>
      </c>
      <c r="K14" s="76">
        <f>VLOOKUP($A$4,$A$6:$E$90,4,0)</f>
        <v>38478</v>
      </c>
      <c r="L14" s="16">
        <f>VLOOKUP($A$4,$A$6:$E$90,5,0)</f>
        <v>29713</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VLOOKUP($A$4,$A$6:$E$90,2,0)</f>
        <v>FirstName2</v>
      </c>
      <c r="J18" s="8" t="str">
        <f>VLOOKUP($A$4,$A$6:$E$90,3,0)</f>
        <v>LastName3</v>
      </c>
      <c r="K18" s="76">
        <f>VLOOKUP($A$4,$A$6:$E$90,4,0)</f>
        <v>38478</v>
      </c>
      <c r="L18" s="16">
        <f>VLOOKUP($A$4,$A$6:$E$90,5,0)</f>
        <v>29713</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VLOOKUP($A$4,$A$6:$E$90,2,0)</f>
        <v>FirstName2</v>
      </c>
      <c r="J22" s="8" t="str">
        <f>VLOOKUP($A$4,$A$6:$E$90,3,0)</f>
        <v>LastName3</v>
      </c>
      <c r="K22" s="128">
        <f>VLOOKUP($A$4,$A$6:$E$90,4,0)</f>
        <v>38478</v>
      </c>
      <c r="L22" s="16">
        <f>VLOOKUP($A$4,$A$6:$E$90,5,0)</f>
        <v>29713</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FFA079BE-5F5A-E045-9308-4B45D6518CC9}">
      <formula1>$A$7:$A$90</formula1>
    </dataValidation>
  </dataValidation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Normal="100" workbookViewId="0"/>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RJTZ-3882-0002</v>
      </c>
      <c r="AB3" t="s">
        <v>247</v>
      </c>
      <c r="AC3" t="s">
        <v>248</v>
      </c>
      <c r="AD3" s="74">
        <f t="shared" ref="AD3" ca="1" si="0">RANDBETWEEN(37000,40300)</f>
        <v>38870</v>
      </c>
      <c r="AE3" s="69">
        <f ca="1">RANDBETWEEN(29000,59000)</f>
        <v>41079</v>
      </c>
    </row>
    <row r="4" spans="1:31" x14ac:dyDescent="0.2">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Normal="100" workbookViewId="0">
      <selection activeCell="J5" sqref="J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0" ht="32" x14ac:dyDescent="0.2">
      <c r="A1" s="73" t="s">
        <v>500</v>
      </c>
      <c r="B1" s="73"/>
      <c r="C1" s="73"/>
      <c r="D1" s="73"/>
      <c r="E1" s="73"/>
      <c r="F1" s="73"/>
      <c r="G1" s="73"/>
      <c r="H1" s="73"/>
      <c r="I1" s="73"/>
      <c r="J1" s="73"/>
    </row>
    <row r="4" spans="1:10" x14ac:dyDescent="0.2">
      <c r="A4" s="77" t="s">
        <v>501</v>
      </c>
      <c r="B4" s="78" t="s">
        <v>502</v>
      </c>
      <c r="C4" s="78" t="s">
        <v>503</v>
      </c>
      <c r="D4" s="78" t="s">
        <v>504</v>
      </c>
      <c r="E4" s="78" t="s">
        <v>505</v>
      </c>
      <c r="F4" s="78" t="s">
        <v>506</v>
      </c>
      <c r="G4" s="78" t="s">
        <v>507</v>
      </c>
      <c r="H4" s="78" t="s">
        <v>508</v>
      </c>
      <c r="I4" s="77" t="s">
        <v>146</v>
      </c>
      <c r="J4" s="77" t="s">
        <v>509</v>
      </c>
    </row>
    <row r="5" spans="1:10" x14ac:dyDescent="0.2">
      <c r="A5" s="78" t="s">
        <v>510</v>
      </c>
      <c r="B5" s="79">
        <v>57.97</v>
      </c>
      <c r="C5" s="79">
        <v>72.2</v>
      </c>
      <c r="D5" s="79">
        <v>39.01</v>
      </c>
      <c r="E5" s="79">
        <v>60.33</v>
      </c>
      <c r="F5" s="79">
        <v>71.400000000000006</v>
      </c>
      <c r="G5" s="79">
        <v>72.819999999999993</v>
      </c>
      <c r="H5" s="79">
        <v>60.93</v>
      </c>
      <c r="I5" s="80">
        <f>MIN(B5:H5)</f>
        <v>39.01</v>
      </c>
      <c r="J5" s="8" t="str">
        <f>INDEX($B$4:$H$4,,MATCH(MIN(B5:H5),B5:H5,0))</f>
        <v>Supplier 3</v>
      </c>
    </row>
    <row r="6" spans="1:10" x14ac:dyDescent="0.2">
      <c r="A6" s="78" t="s">
        <v>511</v>
      </c>
      <c r="B6" s="79">
        <v>51.67</v>
      </c>
      <c r="C6" s="79">
        <v>29.87</v>
      </c>
      <c r="D6" s="79">
        <v>52.23</v>
      </c>
      <c r="E6" s="79">
        <v>48.34</v>
      </c>
      <c r="F6" s="79">
        <v>51.37</v>
      </c>
      <c r="G6" s="79">
        <v>52.58</v>
      </c>
      <c r="H6" s="79">
        <v>51.64</v>
      </c>
      <c r="I6" s="80">
        <f>MIN(B6:H6)</f>
        <v>29.87</v>
      </c>
      <c r="J6" s="8" t="str">
        <f t="shared" ref="J6:J21" si="0">INDEX($B$4:$H$4,,MATCH(MIN(B6:H6),B6:H6,0))</f>
        <v>Supplier 2</v>
      </c>
    </row>
    <row r="7" spans="1:10" x14ac:dyDescent="0.2">
      <c r="A7" s="78" t="s">
        <v>512</v>
      </c>
      <c r="B7" s="79">
        <v>64.73</v>
      </c>
      <c r="C7" s="79">
        <v>40.590000000000003</v>
      </c>
      <c r="D7" s="79">
        <v>61.76</v>
      </c>
      <c r="E7" s="79">
        <v>35.56</v>
      </c>
      <c r="F7" s="79">
        <v>28.81</v>
      </c>
      <c r="G7" s="79">
        <v>74.77</v>
      </c>
      <c r="H7" s="79">
        <v>64.55</v>
      </c>
      <c r="I7" s="80">
        <f t="shared" ref="I7:I21" si="1">MIN(B7:H7)</f>
        <v>28.81</v>
      </c>
      <c r="J7" s="8" t="str">
        <f t="shared" si="0"/>
        <v>Supplier 5</v>
      </c>
    </row>
    <row r="8" spans="1:10" x14ac:dyDescent="0.2">
      <c r="A8" s="78" t="s">
        <v>513</v>
      </c>
      <c r="B8" s="79">
        <v>73.02</v>
      </c>
      <c r="C8" s="79">
        <v>64.98</v>
      </c>
      <c r="D8" s="79">
        <v>53.34</v>
      </c>
      <c r="E8" s="79">
        <v>62.14</v>
      </c>
      <c r="F8" s="79">
        <v>29.69</v>
      </c>
      <c r="G8" s="79">
        <v>50.67</v>
      </c>
      <c r="H8" s="79">
        <v>48.59</v>
      </c>
      <c r="I8" s="80">
        <f t="shared" si="1"/>
        <v>29.69</v>
      </c>
      <c r="J8" s="8" t="str">
        <f t="shared" si="0"/>
        <v>Supplier 5</v>
      </c>
    </row>
    <row r="9" spans="1:10" x14ac:dyDescent="0.2">
      <c r="A9" s="78" t="s">
        <v>514</v>
      </c>
      <c r="B9" s="79">
        <v>72.36</v>
      </c>
      <c r="C9" s="79">
        <v>32.44</v>
      </c>
      <c r="D9" s="79">
        <v>65.069999999999993</v>
      </c>
      <c r="E9" s="79">
        <v>35.71</v>
      </c>
      <c r="F9" s="79">
        <v>52.5</v>
      </c>
      <c r="G9" s="79">
        <v>52.86</v>
      </c>
      <c r="H9" s="79">
        <v>43</v>
      </c>
      <c r="I9" s="80">
        <f t="shared" si="1"/>
        <v>32.44</v>
      </c>
      <c r="J9" s="8" t="str">
        <f t="shared" si="0"/>
        <v>Supplier 2</v>
      </c>
    </row>
    <row r="10" spans="1:10" x14ac:dyDescent="0.2">
      <c r="A10" s="78" t="s">
        <v>515</v>
      </c>
      <c r="B10" s="79">
        <v>47.52</v>
      </c>
      <c r="C10" s="79">
        <v>47.39</v>
      </c>
      <c r="D10" s="79">
        <v>26.32</v>
      </c>
      <c r="E10" s="79">
        <v>47.34</v>
      </c>
      <c r="F10" s="79">
        <v>49.11</v>
      </c>
      <c r="G10" s="79">
        <v>56.24</v>
      </c>
      <c r="H10" s="79">
        <v>73.069999999999993</v>
      </c>
      <c r="I10" s="80">
        <f t="shared" si="1"/>
        <v>26.32</v>
      </c>
      <c r="J10" s="8" t="str">
        <f t="shared" si="0"/>
        <v>Supplier 3</v>
      </c>
    </row>
    <row r="11" spans="1:10" x14ac:dyDescent="0.2">
      <c r="A11" s="78" t="s">
        <v>516</v>
      </c>
      <c r="B11" s="79">
        <v>66.02</v>
      </c>
      <c r="C11" s="79">
        <v>68.8</v>
      </c>
      <c r="D11" s="79">
        <v>33.14</v>
      </c>
      <c r="E11" s="79">
        <v>60.98</v>
      </c>
      <c r="F11" s="79">
        <v>28.11</v>
      </c>
      <c r="G11" s="79">
        <v>54.45</v>
      </c>
      <c r="H11" s="79">
        <v>56.33</v>
      </c>
      <c r="I11" s="80">
        <f t="shared" si="1"/>
        <v>28.11</v>
      </c>
      <c r="J11" s="8" t="str">
        <f t="shared" si="0"/>
        <v>Supplier 5</v>
      </c>
    </row>
    <row r="12" spans="1:10" x14ac:dyDescent="0.2">
      <c r="A12" s="78" t="s">
        <v>517</v>
      </c>
      <c r="B12" s="79">
        <v>74.569999999999993</v>
      </c>
      <c r="C12" s="79">
        <v>43.65</v>
      </c>
      <c r="D12" s="79">
        <v>41.36</v>
      </c>
      <c r="E12" s="79">
        <v>39.86</v>
      </c>
      <c r="F12" s="79">
        <v>39.22</v>
      </c>
      <c r="G12" s="79">
        <v>58.92</v>
      </c>
      <c r="H12" s="79">
        <v>67.209999999999994</v>
      </c>
      <c r="I12" s="80">
        <f t="shared" si="1"/>
        <v>39.22</v>
      </c>
      <c r="J12" s="8" t="str">
        <f t="shared" si="0"/>
        <v>Supplier 5</v>
      </c>
    </row>
    <row r="13" spans="1:10" x14ac:dyDescent="0.2">
      <c r="A13" s="78" t="s">
        <v>518</v>
      </c>
      <c r="B13" s="79">
        <v>71.55</v>
      </c>
      <c r="C13" s="79">
        <v>55.67</v>
      </c>
      <c r="D13" s="79">
        <v>57.99</v>
      </c>
      <c r="E13" s="79">
        <v>69.540000000000006</v>
      </c>
      <c r="F13" s="79">
        <v>47.16</v>
      </c>
      <c r="G13" s="79">
        <v>72.78</v>
      </c>
      <c r="H13" s="79">
        <v>48.83</v>
      </c>
      <c r="I13" s="80">
        <f t="shared" si="1"/>
        <v>47.16</v>
      </c>
      <c r="J13" s="8" t="str">
        <f t="shared" si="0"/>
        <v>Supplier 5</v>
      </c>
    </row>
    <row r="14" spans="1:10" x14ac:dyDescent="0.2">
      <c r="A14" s="78" t="s">
        <v>519</v>
      </c>
      <c r="B14" s="79">
        <v>50.06</v>
      </c>
      <c r="C14" s="79">
        <v>70.11</v>
      </c>
      <c r="D14" s="79">
        <v>41.98</v>
      </c>
      <c r="E14" s="79">
        <v>63.71</v>
      </c>
      <c r="F14" s="79">
        <v>51.05</v>
      </c>
      <c r="G14" s="79">
        <v>26.44</v>
      </c>
      <c r="H14" s="79">
        <v>30.49</v>
      </c>
      <c r="I14" s="80">
        <f t="shared" si="1"/>
        <v>26.44</v>
      </c>
      <c r="J14" s="8" t="str">
        <f t="shared" si="0"/>
        <v>Supplier 6</v>
      </c>
    </row>
    <row r="15" spans="1:10" x14ac:dyDescent="0.2">
      <c r="A15" s="78" t="s">
        <v>520</v>
      </c>
      <c r="B15" s="79">
        <v>39.92</v>
      </c>
      <c r="C15" s="79">
        <v>69.05</v>
      </c>
      <c r="D15" s="79">
        <v>71.14</v>
      </c>
      <c r="E15" s="79">
        <v>62.54</v>
      </c>
      <c r="F15" s="79">
        <v>59.59</v>
      </c>
      <c r="G15" s="79">
        <v>55.17</v>
      </c>
      <c r="H15" s="79">
        <v>65.290000000000006</v>
      </c>
      <c r="I15" s="80">
        <f t="shared" si="1"/>
        <v>39.92</v>
      </c>
      <c r="J15" s="8" t="str">
        <f t="shared" si="0"/>
        <v>Supplier 1</v>
      </c>
    </row>
    <row r="16" spans="1:10" x14ac:dyDescent="0.2">
      <c r="A16" s="78" t="s">
        <v>521</v>
      </c>
      <c r="B16" s="79">
        <v>31.03</v>
      </c>
      <c r="C16" s="79">
        <v>60.19</v>
      </c>
      <c r="D16" s="79">
        <v>31.82</v>
      </c>
      <c r="E16" s="79">
        <v>30.53</v>
      </c>
      <c r="F16" s="79">
        <v>62.71</v>
      </c>
      <c r="G16" s="79">
        <v>46.56</v>
      </c>
      <c r="H16" s="79">
        <v>44.78</v>
      </c>
      <c r="I16" s="80">
        <f t="shared" si="1"/>
        <v>30.53</v>
      </c>
      <c r="J16" s="8" t="str">
        <f t="shared" si="0"/>
        <v>Supplier 4</v>
      </c>
    </row>
    <row r="17" spans="1:10" x14ac:dyDescent="0.2">
      <c r="A17" s="78" t="s">
        <v>522</v>
      </c>
      <c r="B17" s="79">
        <v>65.98</v>
      </c>
      <c r="C17" s="79">
        <v>49.93</v>
      </c>
      <c r="D17" s="79">
        <v>60.68</v>
      </c>
      <c r="E17" s="79">
        <v>72.040000000000006</v>
      </c>
      <c r="F17" s="79">
        <v>68.239999999999995</v>
      </c>
      <c r="G17" s="79">
        <v>55.82</v>
      </c>
      <c r="H17" s="79">
        <v>34.57</v>
      </c>
      <c r="I17" s="80">
        <f t="shared" si="1"/>
        <v>34.57</v>
      </c>
      <c r="J17" s="8" t="str">
        <f t="shared" si="0"/>
        <v>Supplier 7</v>
      </c>
    </row>
    <row r="18" spans="1:10" x14ac:dyDescent="0.2">
      <c r="A18" s="78" t="s">
        <v>523</v>
      </c>
      <c r="B18" s="79">
        <v>40.090000000000003</v>
      </c>
      <c r="C18" s="79">
        <v>27.33</v>
      </c>
      <c r="D18" s="79">
        <v>62.3</v>
      </c>
      <c r="E18" s="79">
        <v>41.04</v>
      </c>
      <c r="F18" s="79">
        <v>44.3</v>
      </c>
      <c r="G18" s="79">
        <v>40.67</v>
      </c>
      <c r="H18" s="79">
        <v>26.93</v>
      </c>
      <c r="I18" s="80">
        <f t="shared" si="1"/>
        <v>26.93</v>
      </c>
      <c r="J18" s="8" t="str">
        <f t="shared" si="0"/>
        <v>Supplier 7</v>
      </c>
    </row>
    <row r="19" spans="1:10" x14ac:dyDescent="0.2">
      <c r="A19" s="78" t="s">
        <v>524</v>
      </c>
      <c r="B19" s="79">
        <v>73.59</v>
      </c>
      <c r="C19" s="79">
        <v>58.8</v>
      </c>
      <c r="D19" s="79">
        <v>56.93</v>
      </c>
      <c r="E19" s="79">
        <v>47.5</v>
      </c>
      <c r="F19" s="79">
        <v>43.76</v>
      </c>
      <c r="G19" s="79">
        <v>27.49</v>
      </c>
      <c r="H19" s="79">
        <v>58.85</v>
      </c>
      <c r="I19" s="80">
        <f t="shared" si="1"/>
        <v>27.49</v>
      </c>
      <c r="J19" s="8" t="str">
        <f t="shared" si="0"/>
        <v>Supplier 6</v>
      </c>
    </row>
    <row r="20" spans="1:10" x14ac:dyDescent="0.2">
      <c r="A20" s="78" t="s">
        <v>525</v>
      </c>
      <c r="B20" s="79">
        <v>57.86</v>
      </c>
      <c r="C20" s="79">
        <v>62.93</v>
      </c>
      <c r="D20" s="79">
        <v>48.05</v>
      </c>
      <c r="E20" s="79">
        <v>37.69</v>
      </c>
      <c r="F20" s="79">
        <v>32.81</v>
      </c>
      <c r="G20" s="79">
        <v>50.7</v>
      </c>
      <c r="H20" s="79">
        <v>46.65</v>
      </c>
      <c r="I20" s="80">
        <f t="shared" si="1"/>
        <v>32.81</v>
      </c>
      <c r="J20" s="8" t="str">
        <f t="shared" si="0"/>
        <v>Supplier 5</v>
      </c>
    </row>
    <row r="21" spans="1:10" x14ac:dyDescent="0.2">
      <c r="A21" s="78" t="s">
        <v>526</v>
      </c>
      <c r="B21" s="79">
        <v>59.02</v>
      </c>
      <c r="C21" s="79">
        <v>42.07</v>
      </c>
      <c r="D21" s="79">
        <v>45.23</v>
      </c>
      <c r="E21" s="79">
        <v>62.1</v>
      </c>
      <c r="F21" s="79">
        <v>60.28</v>
      </c>
      <c r="G21" s="79">
        <v>52.26</v>
      </c>
      <c r="H21" s="79">
        <v>36.049999999999997</v>
      </c>
      <c r="I21" s="80">
        <f t="shared" si="1"/>
        <v>36.049999999999997</v>
      </c>
      <c r="J21" s="8" t="str">
        <f t="shared" si="0"/>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A75" sqref="A7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zoomScale="125" zoomScaleNormal="125" workbookViewId="0">
      <selection activeCell="D6" sqref="D6"/>
    </sheetView>
  </sheetViews>
  <sheetFormatPr baseColWidth="10" defaultColWidth="8.83203125" defaultRowHeight="15" x14ac:dyDescent="0.2"/>
  <cols>
    <col min="1" max="1" width="13.5" bestFit="1" customWidth="1"/>
    <col min="2" max="2" width="11.83203125"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zoomScale="121" zoomScaleNormal="121" workbookViewId="0">
      <selection activeCell="E23" sqref="E23"/>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c r="D16" s="8"/>
      <c r="F16" s="8">
        <f>_xlfn.IFNA(VLOOKUP(A16,$A$4:$D$11,4,0),"")</f>
        <v>28.95</v>
      </c>
      <c r="G16" s="8">
        <f>IFERROR(VLOOKUP(A16,$A$4:$D$11,4,0),"")</f>
        <v>28.95</v>
      </c>
    </row>
    <row r="17" spans="1:7" x14ac:dyDescent="0.2">
      <c r="A17" s="5" t="s">
        <v>12</v>
      </c>
      <c r="B17" s="5">
        <v>2</v>
      </c>
      <c r="C17" s="8"/>
      <c r="D17" s="8"/>
      <c r="F17" s="8">
        <f t="shared" ref="F17:F21" si="0">_xlfn.IFNA(VLOOKUP(A17,$A$4:$D$11,4,0),"")</f>
        <v>18.95</v>
      </c>
      <c r="G17" s="8">
        <f t="shared" ref="G17:G21" si="1">IFERROR(VLOOKUP(A17,$A$4:$D$11,4,0),"")</f>
        <v>18.95</v>
      </c>
    </row>
    <row r="18" spans="1:7" x14ac:dyDescent="0.2">
      <c r="A18" s="5" t="s">
        <v>10</v>
      </c>
      <c r="B18" s="5">
        <v>10</v>
      </c>
      <c r="C18" s="8"/>
      <c r="D18" s="8"/>
      <c r="F18" s="8">
        <f t="shared" si="0"/>
        <v>35.950000000000003</v>
      </c>
      <c r="G18" s="8">
        <f t="shared" si="1"/>
        <v>35.950000000000003</v>
      </c>
    </row>
    <row r="19" spans="1:7" x14ac:dyDescent="0.2">
      <c r="A19" s="5"/>
      <c r="B19" s="5"/>
      <c r="C19" s="8"/>
      <c r="D19" s="8"/>
      <c r="F19" s="8" t="str">
        <f t="shared" si="0"/>
        <v/>
      </c>
      <c r="G19" s="8" t="str">
        <f t="shared" si="1"/>
        <v/>
      </c>
    </row>
    <row r="20" spans="1:7" x14ac:dyDescent="0.2">
      <c r="A20" s="5"/>
      <c r="B20" s="5"/>
      <c r="C20" s="8"/>
      <c r="D20" s="8"/>
      <c r="F20" s="8" t="str">
        <f t="shared" si="0"/>
        <v/>
      </c>
      <c r="G20" s="8" t="str">
        <f t="shared" si="1"/>
        <v/>
      </c>
    </row>
    <row r="21" spans="1:7" x14ac:dyDescent="0.2">
      <c r="A21" s="5"/>
      <c r="B21" s="5"/>
      <c r="C21" s="8"/>
      <c r="D21" s="8"/>
      <c r="F21" s="8" t="str">
        <f t="shared" si="0"/>
        <v/>
      </c>
      <c r="G21" s="8" t="str">
        <f t="shared" si="1"/>
        <v/>
      </c>
    </row>
    <row r="22" spans="1:7" x14ac:dyDescent="0.2">
      <c r="C22" s="7" t="s">
        <v>23</v>
      </c>
      <c r="D22" s="41">
        <f>SUM(D16:D21)</f>
        <v>0</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c r="D69" s="8"/>
    </row>
    <row r="70" spans="1:6" x14ac:dyDescent="0.2">
      <c r="A70" s="5" t="s">
        <v>56</v>
      </c>
      <c r="B70" s="6">
        <v>68</v>
      </c>
      <c r="C70" s="8"/>
      <c r="D70" s="8"/>
    </row>
    <row r="71" spans="1:6" x14ac:dyDescent="0.2">
      <c r="A71" s="5" t="s">
        <v>26</v>
      </c>
      <c r="B71" s="6">
        <v>15980</v>
      </c>
      <c r="C71" s="8"/>
      <c r="D71" s="8"/>
    </row>
    <row r="72" spans="1:6" x14ac:dyDescent="0.2">
      <c r="A72" s="5" t="s">
        <v>57</v>
      </c>
      <c r="B72" s="6">
        <v>2499.9899999999998</v>
      </c>
      <c r="C72" s="8"/>
      <c r="D72" s="8"/>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row>
    <row r="90" spans="1:6" x14ac:dyDescent="0.2">
      <c r="A90" s="4" t="s">
        <v>58</v>
      </c>
      <c r="B90" s="4" t="s">
        <v>60</v>
      </c>
      <c r="C90" s="4" t="s">
        <v>59</v>
      </c>
      <c r="D90" s="4" t="s">
        <v>61</v>
      </c>
    </row>
    <row r="91" spans="1:6" x14ac:dyDescent="0.2">
      <c r="A91" s="5" t="s">
        <v>72</v>
      </c>
      <c r="B91" s="8"/>
      <c r="C91" s="8"/>
      <c r="D91" s="8"/>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c r="E97" s="8"/>
      <c r="F97" s="8"/>
      <c r="G97" s="8"/>
    </row>
    <row r="98" spans="1:7" x14ac:dyDescent="0.2">
      <c r="A98" s="8"/>
    </row>
    <row r="99" spans="1:7" x14ac:dyDescent="0.2">
      <c r="A99" s="8"/>
    </row>
    <row r="100" spans="1:7" x14ac:dyDescent="0.2">
      <c r="A100" s="8"/>
    </row>
    <row r="101" spans="1:7" x14ac:dyDescent="0.2">
      <c r="A101" s="8"/>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16" x14ac:dyDescent="0.2">
      <c r="A106" s="28" t="s">
        <v>179</v>
      </c>
      <c r="B106" s="48" t="s">
        <v>178</v>
      </c>
      <c r="C106" s="49" t="s">
        <v>177</v>
      </c>
      <c r="D106" s="48" t="s">
        <v>176</v>
      </c>
      <c r="E106" s="49" t="s">
        <v>175</v>
      </c>
      <c r="F106" s="48" t="s">
        <v>174</v>
      </c>
    </row>
    <row r="107" spans="1:7" x14ac:dyDescent="0.2">
      <c r="A107" s="47"/>
      <c r="B107" s="43">
        <v>0</v>
      </c>
      <c r="C107" s="43">
        <v>1313</v>
      </c>
      <c r="D107" s="46">
        <v>0</v>
      </c>
      <c r="E107" s="6">
        <v>0</v>
      </c>
      <c r="F107" s="5" t="str">
        <f t="shared" ref="F107:F113" si="2">IF(B107=0,"Zero Tax",IF(E107=0,"",DOLLAR(E107)&amp;" + ")&amp;TEXT(D107:D107,"0%")&amp;" of excess over "&amp;DOLLAR(B107,0))</f>
        <v>Zero Tax</v>
      </c>
    </row>
    <row r="108" spans="1:7" x14ac:dyDescent="0.2">
      <c r="A108" s="44"/>
      <c r="B108" s="43">
        <f t="shared" ref="B108:B113" si="3">C107</f>
        <v>1313</v>
      </c>
      <c r="C108" s="43">
        <v>2038</v>
      </c>
      <c r="D108" s="42">
        <v>0.1</v>
      </c>
      <c r="E108" s="6">
        <f>E107+D107*(C107-B107)</f>
        <v>0</v>
      </c>
      <c r="F108" s="5" t="str">
        <f t="shared" si="2"/>
        <v>10% of excess over $1,313</v>
      </c>
    </row>
    <row r="109" spans="1:7" x14ac:dyDescent="0.2">
      <c r="A109" s="44"/>
      <c r="B109" s="43">
        <f t="shared" si="3"/>
        <v>2038</v>
      </c>
      <c r="C109" s="43">
        <v>6304</v>
      </c>
      <c r="D109" s="42">
        <v>0.15</v>
      </c>
      <c r="E109" s="6">
        <f>ROUND(E108+D108*(C108-B108),2)</f>
        <v>72.5</v>
      </c>
      <c r="F109" s="5" t="str">
        <f t="shared" si="2"/>
        <v>$72.50 + 15% of excess over $2,038</v>
      </c>
    </row>
    <row r="110" spans="1:7" x14ac:dyDescent="0.2">
      <c r="A110" s="44"/>
      <c r="B110" s="45">
        <f t="shared" si="3"/>
        <v>6304</v>
      </c>
      <c r="C110" s="45">
        <v>9844</v>
      </c>
      <c r="D110" s="42">
        <v>0.25</v>
      </c>
      <c r="E110" s="23">
        <f>ROUND(E109+D109*(C109-B109),2)</f>
        <v>712.4</v>
      </c>
      <c r="F110" s="22" t="str">
        <f t="shared" si="2"/>
        <v>$712.40 + 25% of excess over $6,304</v>
      </c>
    </row>
    <row r="111" spans="1:7" x14ac:dyDescent="0.2">
      <c r="A111" s="44"/>
      <c r="B111" s="43">
        <f t="shared" si="3"/>
        <v>9844</v>
      </c>
      <c r="C111" s="43">
        <v>18050</v>
      </c>
      <c r="D111" s="42">
        <v>0.28000000000000003</v>
      </c>
      <c r="E111" s="6">
        <f>ROUND(E110+D110*(C110-B110),2)</f>
        <v>1597.4</v>
      </c>
      <c r="F111" s="5" t="str">
        <f t="shared" si="2"/>
        <v>$1,597.40 + 28% of excess over $9,844</v>
      </c>
    </row>
    <row r="112" spans="1:7" x14ac:dyDescent="0.2">
      <c r="A112" s="44"/>
      <c r="B112" s="43">
        <f t="shared" si="3"/>
        <v>18050</v>
      </c>
      <c r="C112" s="43">
        <v>31725</v>
      </c>
      <c r="D112" s="42">
        <v>0.33</v>
      </c>
      <c r="E112" s="6">
        <f>ROUND(E111+D111*(C111-B111),2)</f>
        <v>3895.08</v>
      </c>
      <c r="F112" s="5" t="str">
        <f t="shared" si="2"/>
        <v>$3,895.08 + 33% of excess over $18,050</v>
      </c>
    </row>
    <row r="113" spans="1:9" x14ac:dyDescent="0.2">
      <c r="A113" s="44"/>
      <c r="B113" s="43">
        <f t="shared" si="3"/>
        <v>31725</v>
      </c>
      <c r="C113" s="43"/>
      <c r="D113" s="42">
        <v>0.35</v>
      </c>
      <c r="E113" s="6">
        <f>ROUND(E112+D112*(C112-B112),2)</f>
        <v>8407.83</v>
      </c>
      <c r="F113" s="5" t="str">
        <f t="shared" si="2"/>
        <v>$8,407.83 + 35% of excess over $31,725</v>
      </c>
    </row>
    <row r="115" spans="1:9" ht="16" x14ac:dyDescent="0.2">
      <c r="A115" s="64" t="s">
        <v>173</v>
      </c>
      <c r="B115" s="23">
        <v>15896</v>
      </c>
    </row>
    <row r="116" spans="1:9" ht="16" x14ac:dyDescent="0.2">
      <c r="A116" s="64" t="str">
        <f>E106</f>
        <v>Tax from Previous brackets</v>
      </c>
      <c r="B116" s="16"/>
      <c r="D116" t="str">
        <f ca="1">IF(_xlfn.ISFORMULA(B116),_xlfn.FORMULATEXT(B116),"")</f>
        <v/>
      </c>
    </row>
    <row r="117" spans="1:9" ht="16" x14ac:dyDescent="0.2">
      <c r="A117" s="64" t="s">
        <v>172</v>
      </c>
      <c r="B117" s="31"/>
      <c r="D117" t="str">
        <f ca="1">IF(_xlfn.ISFORMULA(B117),_xlfn.FORMULATEXT(B117),"")</f>
        <v/>
      </c>
    </row>
    <row r="118" spans="1:9" ht="16" x14ac:dyDescent="0.2">
      <c r="A118" s="64" t="s">
        <v>171</v>
      </c>
      <c r="B118" s="16"/>
      <c r="D118" t="str">
        <f ca="1">IF(_xlfn.ISFORMULA(B118),_xlfn.FORMULATEXT(B118),"")</f>
        <v/>
      </c>
    </row>
    <row r="119" spans="1:9" ht="16" x14ac:dyDescent="0.2">
      <c r="A119" s="64" t="s">
        <v>170</v>
      </c>
      <c r="B119" s="16"/>
      <c r="D119" t="str">
        <f ca="1">IF(_xlfn.ISFORMULA(B119),_xlfn.FORMULATEXT(B119),"")</f>
        <v/>
      </c>
    </row>
    <row r="120" spans="1:9" ht="16" x14ac:dyDescent="0.2">
      <c r="A120" s="64" t="s">
        <v>169</v>
      </c>
      <c r="B120" s="16"/>
      <c r="D120" t="str">
        <f ca="1">IF(_xlfn.ISFORMULA(B120),_xlfn.FORMULATEXT(B120),"")</f>
        <v/>
      </c>
    </row>
    <row r="122" spans="1:9" ht="16" x14ac:dyDescent="0.2">
      <c r="A122" s="64" t="s">
        <v>844</v>
      </c>
    </row>
    <row r="123" spans="1:9" x14ac:dyDescent="0.2">
      <c r="A123" s="16"/>
      <c r="D123" t="str">
        <f ca="1">IF(_xlfn.ISFORMULA(A123),_xlfn.FORMULATEXT(A123),"")</f>
        <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c r="C129" s="16"/>
      <c r="E129" s="5" t="s">
        <v>4</v>
      </c>
      <c r="F129" s="6">
        <v>26</v>
      </c>
      <c r="H129" s="5">
        <v>234</v>
      </c>
      <c r="I129" s="6">
        <v>26</v>
      </c>
    </row>
    <row r="130" spans="1:9" x14ac:dyDescent="0.2">
      <c r="A130" s="5" t="s">
        <v>165</v>
      </c>
      <c r="B130" s="16"/>
      <c r="C130" s="16"/>
      <c r="E130" s="5" t="s">
        <v>6</v>
      </c>
      <c r="F130" s="6">
        <v>23</v>
      </c>
      <c r="H130" s="5">
        <v>345</v>
      </c>
      <c r="I130" s="6">
        <v>23</v>
      </c>
    </row>
    <row r="131" spans="1:9" x14ac:dyDescent="0.2">
      <c r="A131" s="5" t="s">
        <v>166</v>
      </c>
      <c r="B131" s="16"/>
      <c r="C131" s="16"/>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c r="G161" s="8"/>
    </row>
    <row r="162" spans="1:7" x14ac:dyDescent="0.2">
      <c r="A162" s="6">
        <v>57.68</v>
      </c>
      <c r="B162" s="6">
        <v>31.8</v>
      </c>
      <c r="C162" s="6">
        <v>52.78</v>
      </c>
      <c r="D162" s="6">
        <v>31.42</v>
      </c>
      <c r="E162" s="6">
        <v>55.19</v>
      </c>
      <c r="F162" s="16"/>
      <c r="G162" s="8"/>
    </row>
    <row r="163" spans="1:7" x14ac:dyDescent="0.2">
      <c r="A163" s="6">
        <v>53.32</v>
      </c>
      <c r="B163" s="6">
        <v>32.64</v>
      </c>
      <c r="C163" s="6">
        <v>37.69</v>
      </c>
      <c r="D163" s="6">
        <v>48.29</v>
      </c>
      <c r="E163" s="6">
        <v>41.59</v>
      </c>
      <c r="F163" s="16"/>
      <c r="G163" s="8"/>
    </row>
    <row r="164" spans="1:7" x14ac:dyDescent="0.2">
      <c r="A164" s="6">
        <v>35.200000000000003</v>
      </c>
      <c r="B164" s="6">
        <v>40.549999999999997</v>
      </c>
      <c r="C164" s="6">
        <v>32.65</v>
      </c>
      <c r="D164" s="6">
        <v>36.81</v>
      </c>
      <c r="E164" s="6">
        <v>41.14</v>
      </c>
      <c r="F164" s="16"/>
      <c r="G164" s="8"/>
    </row>
    <row r="165" spans="1:7" x14ac:dyDescent="0.2">
      <c r="A165" s="6">
        <v>56.72</v>
      </c>
      <c r="B165" s="6">
        <v>47.16</v>
      </c>
      <c r="C165" s="6">
        <v>36.42</v>
      </c>
      <c r="D165" s="6">
        <v>49.56</v>
      </c>
      <c r="E165" s="6">
        <v>39.25</v>
      </c>
      <c r="F165" s="16"/>
      <c r="G165" s="8"/>
    </row>
    <row r="166" spans="1:7" x14ac:dyDescent="0.2">
      <c r="A166" s="6">
        <v>47.91</v>
      </c>
      <c r="B166" s="6">
        <v>35.08</v>
      </c>
      <c r="C166" s="6">
        <v>51.129999999999995</v>
      </c>
      <c r="D166" s="6">
        <v>49.84</v>
      </c>
      <c r="E166" s="6">
        <v>42.12</v>
      </c>
      <c r="F166" s="16"/>
      <c r="G166" s="8"/>
    </row>
    <row r="167" spans="1:7" x14ac:dyDescent="0.2">
      <c r="A167" s="6">
        <v>34.81</v>
      </c>
      <c r="B167" s="6">
        <v>35.11</v>
      </c>
      <c r="C167" s="6">
        <v>48.629999999999995</v>
      </c>
      <c r="D167" s="6">
        <v>33.32</v>
      </c>
      <c r="E167" s="6">
        <v>37.83</v>
      </c>
      <c r="F167" s="16"/>
      <c r="G167" s="8"/>
    </row>
    <row r="168" spans="1:7" x14ac:dyDescent="0.2">
      <c r="A168" s="6">
        <v>42.25</v>
      </c>
      <c r="B168" s="6">
        <v>35.76</v>
      </c>
      <c r="C168" s="6">
        <v>58.6</v>
      </c>
      <c r="D168" s="6">
        <v>46.28</v>
      </c>
      <c r="E168" s="6">
        <v>40.53</v>
      </c>
      <c r="F168" s="16"/>
      <c r="G168" s="8"/>
    </row>
    <row r="169" spans="1:7" x14ac:dyDescent="0.2">
      <c r="A169" s="6">
        <v>40.14</v>
      </c>
      <c r="B169" s="6">
        <v>42.31</v>
      </c>
      <c r="C169" s="6">
        <v>37.619999999999997</v>
      </c>
      <c r="D169" s="6">
        <v>59.97</v>
      </c>
      <c r="E169" s="6">
        <v>42.57</v>
      </c>
      <c r="F169" s="16"/>
      <c r="G169" s="8"/>
    </row>
    <row r="170" spans="1:7" x14ac:dyDescent="0.2">
      <c r="A170" s="6">
        <v>36.480000000000004</v>
      </c>
      <c r="B170" s="6">
        <v>40.79</v>
      </c>
      <c r="C170" s="6">
        <v>53.239999999999995</v>
      </c>
      <c r="D170" s="6">
        <v>51.010000000000005</v>
      </c>
      <c r="E170" s="6">
        <v>51.239999999999995</v>
      </c>
      <c r="F170" s="16"/>
      <c r="G170" s="8"/>
    </row>
    <row r="171" spans="1:7" x14ac:dyDescent="0.2">
      <c r="A171" s="6">
        <v>38.57</v>
      </c>
      <c r="B171" s="6">
        <v>40.06</v>
      </c>
      <c r="C171" s="6">
        <v>54.71</v>
      </c>
      <c r="D171" s="6">
        <v>39.700000000000003</v>
      </c>
      <c r="E171" s="6">
        <v>54.730000000000004</v>
      </c>
      <c r="F171" s="16"/>
      <c r="G171" s="8"/>
    </row>
    <row r="172" spans="1:7" x14ac:dyDescent="0.2">
      <c r="A172" s="6">
        <v>52.66</v>
      </c>
      <c r="B172" s="6">
        <v>43.61</v>
      </c>
      <c r="C172" s="6">
        <v>59.980000000000004</v>
      </c>
      <c r="D172" s="6">
        <v>34.61</v>
      </c>
      <c r="E172" s="6">
        <v>52.65</v>
      </c>
      <c r="F172" s="16"/>
      <c r="G172" s="8"/>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c r="D187" s="29" t="s">
        <v>135</v>
      </c>
      <c r="E187" t="str">
        <f ca="1">IF(_xlfn.ISFORMULA(C187),_xlfn.FORMULATEXT(C187),"")</f>
        <v/>
      </c>
    </row>
    <row r="188" spans="1:10" x14ac:dyDescent="0.2">
      <c r="A188" s="4" t="s">
        <v>136</v>
      </c>
      <c r="B188" s="28">
        <v>18</v>
      </c>
      <c r="C188" s="8"/>
      <c r="D188" s="30" t="s">
        <v>137</v>
      </c>
      <c r="E188" t="str">
        <f ca="1">IF(_xlfn.ISFORMULA(C188),_xlfn.FORMULATEXT(C188),"")</f>
        <v/>
      </c>
      <c r="J188" s="7" t="s">
        <v>138</v>
      </c>
    </row>
    <row r="189" spans="1:10" x14ac:dyDescent="0.2">
      <c r="A189" s="4" t="s">
        <v>139</v>
      </c>
      <c r="B189" s="31"/>
      <c r="D189" t="str">
        <f ca="1">IF(_xlfn.ISFORMULA(B189),_xlfn.FORMULATEXT(B189),"")</f>
        <v/>
      </c>
      <c r="J189">
        <f>VLOOKUP(B187,$A$180:$E$185,MATCH(B188,B179:E179)+1,0)</f>
        <v>0.19</v>
      </c>
    </row>
    <row r="190" spans="1:10" x14ac:dyDescent="0.2">
      <c r="A190" s="4" t="s">
        <v>139</v>
      </c>
      <c r="B190" s="31"/>
      <c r="D190" t="str">
        <f ca="1">IF(_xlfn.ISFORMULA(B190),_xlfn.FORMULATEXT(B190),"")</f>
        <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disablePrompts="1"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D6" sqref="D6"/>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workbookViewId="0">
      <selection activeCell="G3" sqref="G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108</v>
      </c>
      <c r="F3" s="5" t="s">
        <v>540</v>
      </c>
      <c r="G3" s="75" t="str">
        <f>INDEX($A$3:$A$8,MATCH(E3,C3:C8,0))</f>
        <v>Carlota</v>
      </c>
      <c r="H3" s="16">
        <f>INDEX(B3:$B$8,MATCH(E3,C3:C8,0))</f>
        <v>23</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H3" sqref="H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 t="shared" ref="G3:H3" si="0">INDEX(A3:A8,MATCH($E3,$C$3:$C$8,0))</f>
        <v>Quad</v>
      </c>
      <c r="H3" s="16">
        <f t="shared" si="0"/>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6"/>
  <sheetViews>
    <sheetView zoomScale="125" zoomScaleNormal="125" workbookViewId="0">
      <selection activeCell="F4" sqref="F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129">
        <v>3214.21</v>
      </c>
      <c r="C4" s="130" t="s">
        <v>549</v>
      </c>
      <c r="D4" s="122" t="s">
        <v>550</v>
      </c>
      <c r="E4" s="90" t="s">
        <v>551</v>
      </c>
      <c r="F4" s="8">
        <f>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ref="F5:F24" si="0">IF(D5="ProductLine1",VLOOKUP(C5,$H$4:$I$7,2,0),VLOOKUP(C5,$K$4:$L$7,2,0)*B5)</f>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c r="I8" s="131"/>
      <c r="L8" s="131"/>
    </row>
    <row r="9" spans="1:12" x14ac:dyDescent="0.2">
      <c r="A9" s="11">
        <v>40320</v>
      </c>
      <c r="B9" s="6">
        <v>2654.98</v>
      </c>
      <c r="C9" s="5" t="s">
        <v>553</v>
      </c>
      <c r="D9" s="5" t="s">
        <v>560</v>
      </c>
      <c r="E9" s="5" t="s">
        <v>564</v>
      </c>
      <c r="F9" s="8">
        <f t="shared" si="0"/>
        <v>53.099600000000002</v>
      </c>
      <c r="L9" s="132"/>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row r="26" spans="1:6" x14ac:dyDescent="0.2">
      <c r="A26" s="7" t="s">
        <v>848</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125" zoomScaleNormal="125" workbookViewId="0">
      <selection activeCell="F4" sqref="F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129">
        <v>3214.21</v>
      </c>
      <c r="C4" s="130" t="s">
        <v>549</v>
      </c>
      <c r="D4" s="122" t="s">
        <v>550</v>
      </c>
      <c r="E4" s="90" t="s">
        <v>551</v>
      </c>
      <c r="F4" s="8">
        <f>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ref="F5:F24" si="0">IF(D5="ProductLine1",VLOOKUP(C5,$H$4:$I$7,2,0),VLOOKUP(C5,$K$4:$L$7,2,0)*B5)</f>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7"/>
  <sheetViews>
    <sheetView zoomScale="93" zoomScaleNormal="93" workbookViewId="0">
      <selection activeCell="F4" sqref="F4"/>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I3" s="88" t="s">
        <v>581</v>
      </c>
      <c r="J3" s="89"/>
      <c r="L3" s="88" t="s">
        <v>548</v>
      </c>
      <c r="M3" s="89"/>
    </row>
    <row r="4" spans="1:13" x14ac:dyDescent="0.2">
      <c r="A4" s="11">
        <v>40315</v>
      </c>
      <c r="B4" s="129">
        <v>3214.21</v>
      </c>
      <c r="C4" s="130" t="s">
        <v>549</v>
      </c>
      <c r="D4" s="122" t="s">
        <v>550</v>
      </c>
      <c r="E4" s="90" t="s">
        <v>551</v>
      </c>
      <c r="F4" s="16"/>
      <c r="I4" s="5" t="s">
        <v>552</v>
      </c>
      <c r="J4" s="92">
        <v>0.03</v>
      </c>
      <c r="L4" s="5" t="s">
        <v>553</v>
      </c>
      <c r="M4" s="5">
        <v>0.02</v>
      </c>
    </row>
    <row r="5" spans="1:13" x14ac:dyDescent="0.2">
      <c r="A5" s="11">
        <v>40316</v>
      </c>
      <c r="B5" s="6">
        <v>2839.58</v>
      </c>
      <c r="C5" s="5" t="s">
        <v>549</v>
      </c>
      <c r="D5" s="5" t="s">
        <v>550</v>
      </c>
      <c r="E5" s="5" t="s">
        <v>554</v>
      </c>
      <c r="F5" s="16"/>
      <c r="I5" s="5" t="s">
        <v>555</v>
      </c>
      <c r="J5" s="92">
        <v>3.5000000000000003E-2</v>
      </c>
      <c r="L5" s="5" t="s">
        <v>556</v>
      </c>
      <c r="M5" s="5">
        <v>0.03</v>
      </c>
    </row>
    <row r="6" spans="1:13" x14ac:dyDescent="0.2">
      <c r="A6" s="11">
        <v>40317</v>
      </c>
      <c r="B6" s="6">
        <v>4080.47</v>
      </c>
      <c r="C6" s="5" t="s">
        <v>557</v>
      </c>
      <c r="D6" s="5" t="s">
        <v>550</v>
      </c>
      <c r="E6" s="5" t="s">
        <v>558</v>
      </c>
      <c r="F6" s="16"/>
      <c r="I6" s="5" t="s">
        <v>549</v>
      </c>
      <c r="J6" s="92">
        <v>0.04</v>
      </c>
      <c r="L6" s="5" t="s">
        <v>559</v>
      </c>
      <c r="M6" s="5">
        <v>2.5000000000000001E-2</v>
      </c>
    </row>
    <row r="7" spans="1:13" x14ac:dyDescent="0.2">
      <c r="A7" s="11">
        <v>40318</v>
      </c>
      <c r="B7" s="6">
        <v>4393.67</v>
      </c>
      <c r="C7" s="5" t="s">
        <v>553</v>
      </c>
      <c r="D7" s="5" t="s">
        <v>560</v>
      </c>
      <c r="E7" s="5" t="s">
        <v>561</v>
      </c>
      <c r="F7" s="16"/>
      <c r="I7" s="5" t="s">
        <v>557</v>
      </c>
      <c r="J7" s="92">
        <v>0.05</v>
      </c>
      <c r="L7" s="5" t="s">
        <v>562</v>
      </c>
      <c r="M7" s="5">
        <v>2.75E-2</v>
      </c>
    </row>
    <row r="8" spans="1:13" x14ac:dyDescent="0.2">
      <c r="A8" s="11">
        <v>40319</v>
      </c>
      <c r="B8" s="6">
        <v>4479.6000000000004</v>
      </c>
      <c r="C8" s="5" t="s">
        <v>562</v>
      </c>
      <c r="D8" s="5" t="s">
        <v>560</v>
      </c>
      <c r="E8" s="5" t="s">
        <v>563</v>
      </c>
      <c r="F8" s="16"/>
    </row>
    <row r="9" spans="1:13" x14ac:dyDescent="0.2">
      <c r="A9" s="11">
        <v>40320</v>
      </c>
      <c r="B9" s="6">
        <v>2654.98</v>
      </c>
      <c r="C9" s="5" t="s">
        <v>553</v>
      </c>
      <c r="D9" s="5" t="s">
        <v>560</v>
      </c>
      <c r="E9" s="5" t="s">
        <v>564</v>
      </c>
      <c r="F9" s="16"/>
    </row>
    <row r="10" spans="1:13" x14ac:dyDescent="0.2">
      <c r="A10" s="11">
        <v>40321</v>
      </c>
      <c r="B10" s="6">
        <v>3994.22</v>
      </c>
      <c r="C10" s="5" t="s">
        <v>559</v>
      </c>
      <c r="D10" s="5" t="s">
        <v>560</v>
      </c>
      <c r="E10" s="5" t="s">
        <v>565</v>
      </c>
      <c r="F10" s="16"/>
    </row>
    <row r="11" spans="1:13" x14ac:dyDescent="0.2">
      <c r="A11" s="11">
        <v>40322</v>
      </c>
      <c r="B11" s="6">
        <v>4098.8</v>
      </c>
      <c r="C11" s="5" t="s">
        <v>555</v>
      </c>
      <c r="D11" s="5" t="s">
        <v>550</v>
      </c>
      <c r="E11" s="5" t="s">
        <v>566</v>
      </c>
      <c r="F11" s="16"/>
    </row>
    <row r="12" spans="1:13" x14ac:dyDescent="0.2">
      <c r="A12" s="11">
        <v>40323</v>
      </c>
      <c r="B12" s="6">
        <v>4734.34</v>
      </c>
      <c r="C12" s="5" t="s">
        <v>556</v>
      </c>
      <c r="D12" s="5" t="s">
        <v>560</v>
      </c>
      <c r="E12" s="5" t="s">
        <v>567</v>
      </c>
      <c r="F12" s="16"/>
    </row>
    <row r="13" spans="1:13" x14ac:dyDescent="0.2">
      <c r="A13" s="11">
        <v>40324</v>
      </c>
      <c r="B13" s="6">
        <v>3493.1</v>
      </c>
      <c r="C13" s="5" t="s">
        <v>552</v>
      </c>
      <c r="D13" s="5" t="s">
        <v>550</v>
      </c>
      <c r="E13" s="5" t="s">
        <v>568</v>
      </c>
      <c r="F13" s="16"/>
    </row>
    <row r="14" spans="1:13" x14ac:dyDescent="0.2">
      <c r="A14" s="11">
        <v>40325</v>
      </c>
      <c r="B14" s="6">
        <v>3284.31</v>
      </c>
      <c r="C14" s="5" t="s">
        <v>555</v>
      </c>
      <c r="D14" s="5" t="s">
        <v>550</v>
      </c>
      <c r="E14" s="5" t="s">
        <v>569</v>
      </c>
      <c r="F14" s="16"/>
    </row>
    <row r="15" spans="1:13" x14ac:dyDescent="0.2">
      <c r="A15" s="11">
        <v>40326</v>
      </c>
      <c r="B15" s="6">
        <v>4766.3999999999996</v>
      </c>
      <c r="C15" s="5" t="s">
        <v>556</v>
      </c>
      <c r="D15" s="5" t="s">
        <v>560</v>
      </c>
      <c r="E15" s="5" t="s">
        <v>570</v>
      </c>
      <c r="F15" s="16"/>
    </row>
    <row r="16" spans="1:13" x14ac:dyDescent="0.2">
      <c r="A16" s="11">
        <v>40327</v>
      </c>
      <c r="B16" s="6">
        <v>3601.61</v>
      </c>
      <c r="C16" s="5" t="s">
        <v>549</v>
      </c>
      <c r="D16" s="5" t="s">
        <v>550</v>
      </c>
      <c r="E16" s="5" t="s">
        <v>571</v>
      </c>
      <c r="F16" s="16"/>
    </row>
    <row r="17" spans="1:6" x14ac:dyDescent="0.2">
      <c r="A17" s="11">
        <v>40328</v>
      </c>
      <c r="B17" s="6">
        <v>4272.68</v>
      </c>
      <c r="C17" s="5" t="s">
        <v>559</v>
      </c>
      <c r="D17" s="5" t="s">
        <v>560</v>
      </c>
      <c r="E17" s="5" t="s">
        <v>572</v>
      </c>
      <c r="F17" s="16"/>
    </row>
    <row r="18" spans="1:6" x14ac:dyDescent="0.2">
      <c r="A18" s="11">
        <v>40329</v>
      </c>
      <c r="B18" s="6">
        <v>2142.69</v>
      </c>
      <c r="C18" s="5" t="s">
        <v>549</v>
      </c>
      <c r="D18" s="5" t="s">
        <v>550</v>
      </c>
      <c r="E18" s="5" t="s">
        <v>573</v>
      </c>
      <c r="F18" s="16"/>
    </row>
    <row r="19" spans="1:6" x14ac:dyDescent="0.2">
      <c r="A19" s="11">
        <v>40330</v>
      </c>
      <c r="B19" s="6">
        <v>4389.33</v>
      </c>
      <c r="C19" s="5" t="s">
        <v>556</v>
      </c>
      <c r="D19" s="5" t="s">
        <v>560</v>
      </c>
      <c r="E19" s="5" t="s">
        <v>574</v>
      </c>
      <c r="F19" s="16"/>
    </row>
    <row r="20" spans="1:6" x14ac:dyDescent="0.2">
      <c r="A20" s="11">
        <v>40331</v>
      </c>
      <c r="B20" s="6">
        <v>3876.18</v>
      </c>
      <c r="C20" s="5" t="s">
        <v>557</v>
      </c>
      <c r="D20" s="5" t="s">
        <v>550</v>
      </c>
      <c r="E20" s="5" t="s">
        <v>575</v>
      </c>
      <c r="F20" s="16"/>
    </row>
    <row r="21" spans="1:6" x14ac:dyDescent="0.2">
      <c r="A21" s="11">
        <v>40332</v>
      </c>
      <c r="B21" s="6">
        <v>3907.71</v>
      </c>
      <c r="C21" s="5" t="s">
        <v>555</v>
      </c>
      <c r="D21" s="5" t="s">
        <v>550</v>
      </c>
      <c r="E21" s="5" t="s">
        <v>576</v>
      </c>
      <c r="F21" s="16"/>
    </row>
    <row r="22" spans="1:6" x14ac:dyDescent="0.2">
      <c r="A22" s="11">
        <v>40333</v>
      </c>
      <c r="B22" s="6">
        <v>4150.7</v>
      </c>
      <c r="C22" s="5" t="s">
        <v>557</v>
      </c>
      <c r="D22" s="5" t="s">
        <v>550</v>
      </c>
      <c r="E22" s="5" t="s">
        <v>577</v>
      </c>
      <c r="F22" s="16"/>
    </row>
    <row r="23" spans="1:6" x14ac:dyDescent="0.2">
      <c r="A23" s="11">
        <v>40334</v>
      </c>
      <c r="B23" s="6">
        <v>2773.03</v>
      </c>
      <c r="C23" s="5" t="s">
        <v>553</v>
      </c>
      <c r="D23" s="5" t="s">
        <v>560</v>
      </c>
      <c r="E23" s="5" t="s">
        <v>578</v>
      </c>
      <c r="F23" s="16"/>
    </row>
    <row r="24" spans="1:6" x14ac:dyDescent="0.2">
      <c r="A24" s="11">
        <v>40335</v>
      </c>
      <c r="B24" s="6">
        <v>2145.5100000000002</v>
      </c>
      <c r="C24" s="5" t="s">
        <v>556</v>
      </c>
      <c r="D24" s="5" t="s">
        <v>560</v>
      </c>
      <c r="E24" s="5" t="s">
        <v>579</v>
      </c>
      <c r="F24" s="16"/>
    </row>
    <row r="25" spans="1:6" x14ac:dyDescent="0.2">
      <c r="E25" s="91"/>
    </row>
    <row r="27" spans="1:6" x14ac:dyDescent="0.2">
      <c r="D27" t="str">
        <f>RIGHT(D21,1)</f>
        <v>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F4" sqref="F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I3" s="88" t="s">
        <v>581</v>
      </c>
      <c r="J3" s="89"/>
      <c r="L3" s="88" t="s">
        <v>548</v>
      </c>
      <c r="M3" s="89"/>
    </row>
    <row r="4" spans="1:13" x14ac:dyDescent="0.2">
      <c r="A4" s="11">
        <v>40315</v>
      </c>
      <c r="B4" s="6">
        <v>3214.21</v>
      </c>
      <c r="C4" s="5" t="s">
        <v>549</v>
      </c>
      <c r="D4" s="5" t="s">
        <v>550</v>
      </c>
      <c r="E4" s="90" t="s">
        <v>551</v>
      </c>
      <c r="F4" s="16">
        <f>VLOOKUP(C4,CHOOSE(IF(D4="ProductLine1",1,2),$I$4:$J$7,$L$4:$M$7),2,0)*B4</f>
        <v>128.5684</v>
      </c>
      <c r="I4" s="5" t="s">
        <v>552</v>
      </c>
      <c r="J4" s="92">
        <v>0.03</v>
      </c>
      <c r="L4" s="5" t="s">
        <v>553</v>
      </c>
      <c r="M4" s="5">
        <v>0.02</v>
      </c>
    </row>
    <row r="5" spans="1:13" x14ac:dyDescent="0.2">
      <c r="A5" s="11">
        <v>40316</v>
      </c>
      <c r="B5" s="6">
        <v>2839.58</v>
      </c>
      <c r="C5" s="5" t="s">
        <v>549</v>
      </c>
      <c r="D5" s="5" t="s">
        <v>550</v>
      </c>
      <c r="E5" s="5" t="s">
        <v>554</v>
      </c>
      <c r="F5" s="16">
        <f t="shared" ref="F4:F24" si="0">VLOOKUP(C5,CHOOSE(IF(D5="ProductLine1",1,2),$I$4:$J$7,$L$4:$M$7),2,0)*B5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row>
    <row r="9" spans="1:13" x14ac:dyDescent="0.2">
      <c r="A9" s="11">
        <v>40320</v>
      </c>
      <c r="B9" s="6">
        <v>2654.98</v>
      </c>
      <c r="C9" s="5" t="s">
        <v>553</v>
      </c>
      <c r="D9" s="5" t="s">
        <v>560</v>
      </c>
      <c r="E9" s="5" t="s">
        <v>564</v>
      </c>
      <c r="F9" s="16">
        <f t="shared" si="0"/>
        <v>53.099600000000002</v>
      </c>
    </row>
    <row r="10" spans="1:13" x14ac:dyDescent="0.2">
      <c r="A10" s="11">
        <v>40321</v>
      </c>
      <c r="B10" s="6">
        <v>3994.22</v>
      </c>
      <c r="C10" s="5" t="s">
        <v>559</v>
      </c>
      <c r="D10" s="5" t="s">
        <v>560</v>
      </c>
      <c r="E10" s="5" t="s">
        <v>565</v>
      </c>
      <c r="F10" s="16">
        <f t="shared" si="0"/>
        <v>99.855500000000006</v>
      </c>
    </row>
    <row r="11" spans="1:13" x14ac:dyDescent="0.2">
      <c r="A11" s="11">
        <v>40322</v>
      </c>
      <c r="B11" s="6">
        <v>4098.8</v>
      </c>
      <c r="C11" s="5" t="s">
        <v>555</v>
      </c>
      <c r="D11" s="5" t="s">
        <v>550</v>
      </c>
      <c r="E11" s="5" t="s">
        <v>566</v>
      </c>
      <c r="F11" s="16">
        <f t="shared" si="0"/>
        <v>143.45800000000003</v>
      </c>
    </row>
    <row r="12" spans="1:13" x14ac:dyDescent="0.2">
      <c r="A12" s="11">
        <v>40323</v>
      </c>
      <c r="B12" s="6">
        <v>4734.34</v>
      </c>
      <c r="C12" s="5" t="s">
        <v>556</v>
      </c>
      <c r="D12" s="5" t="s">
        <v>560</v>
      </c>
      <c r="E12" s="5" t="s">
        <v>567</v>
      </c>
      <c r="F12" s="16">
        <f t="shared" si="0"/>
        <v>142.03020000000001</v>
      </c>
    </row>
    <row r="13" spans="1:13" x14ac:dyDescent="0.2">
      <c r="A13" s="11">
        <v>40324</v>
      </c>
      <c r="B13" s="6">
        <v>3493.1</v>
      </c>
      <c r="C13" s="5" t="s">
        <v>552</v>
      </c>
      <c r="D13" s="5" t="s">
        <v>550</v>
      </c>
      <c r="E13" s="5" t="s">
        <v>568</v>
      </c>
      <c r="F13" s="16">
        <f t="shared" si="0"/>
        <v>104.79299999999999</v>
      </c>
    </row>
    <row r="14" spans="1:13" x14ac:dyDescent="0.2">
      <c r="A14" s="11">
        <v>40325</v>
      </c>
      <c r="B14" s="6">
        <v>3284.31</v>
      </c>
      <c r="C14" s="5" t="s">
        <v>555</v>
      </c>
      <c r="D14" s="5" t="s">
        <v>550</v>
      </c>
      <c r="E14" s="5" t="s">
        <v>569</v>
      </c>
      <c r="F14" s="16">
        <f t="shared" si="0"/>
        <v>114.95085</v>
      </c>
    </row>
    <row r="15" spans="1:13" x14ac:dyDescent="0.2">
      <c r="A15" s="11">
        <v>40326</v>
      </c>
      <c r="B15" s="6">
        <v>4766.3999999999996</v>
      </c>
      <c r="C15" s="5" t="s">
        <v>556</v>
      </c>
      <c r="D15" s="5" t="s">
        <v>560</v>
      </c>
      <c r="E15" s="5" t="s">
        <v>570</v>
      </c>
      <c r="F15" s="16">
        <f t="shared" si="0"/>
        <v>142.99199999999999</v>
      </c>
    </row>
    <row r="16" spans="1:13" x14ac:dyDescent="0.2">
      <c r="A16" s="11">
        <v>40327</v>
      </c>
      <c r="B16" s="6">
        <v>3601.61</v>
      </c>
      <c r="C16" s="5" t="s">
        <v>549</v>
      </c>
      <c r="D16" s="5" t="s">
        <v>550</v>
      </c>
      <c r="E16" s="5" t="s">
        <v>571</v>
      </c>
      <c r="F16" s="16">
        <f t="shared" si="0"/>
        <v>144.06440000000001</v>
      </c>
    </row>
    <row r="17" spans="1:6" x14ac:dyDescent="0.2">
      <c r="A17" s="11">
        <v>40328</v>
      </c>
      <c r="B17" s="6">
        <v>4272.68</v>
      </c>
      <c r="C17" s="5" t="s">
        <v>559</v>
      </c>
      <c r="D17" s="5" t="s">
        <v>560</v>
      </c>
      <c r="E17" s="5" t="s">
        <v>572</v>
      </c>
      <c r="F17" s="16">
        <f t="shared" si="0"/>
        <v>106.81700000000001</v>
      </c>
    </row>
    <row r="18" spans="1:6" x14ac:dyDescent="0.2">
      <c r="A18" s="11">
        <v>40329</v>
      </c>
      <c r="B18" s="6">
        <v>2142.69</v>
      </c>
      <c r="C18" s="5" t="s">
        <v>549</v>
      </c>
      <c r="D18" s="5" t="s">
        <v>550</v>
      </c>
      <c r="E18" s="5" t="s">
        <v>573</v>
      </c>
      <c r="F18" s="16">
        <f t="shared" si="0"/>
        <v>85.707599999999999</v>
      </c>
    </row>
    <row r="19" spans="1:6" x14ac:dyDescent="0.2">
      <c r="A19" s="11">
        <v>40330</v>
      </c>
      <c r="B19" s="6">
        <v>4389.33</v>
      </c>
      <c r="C19" s="5" t="s">
        <v>556</v>
      </c>
      <c r="D19" s="5" t="s">
        <v>560</v>
      </c>
      <c r="E19" s="5" t="s">
        <v>574</v>
      </c>
      <c r="F19" s="16">
        <f t="shared" si="0"/>
        <v>131.6799</v>
      </c>
    </row>
    <row r="20" spans="1:6" x14ac:dyDescent="0.2">
      <c r="A20" s="11">
        <v>40331</v>
      </c>
      <c r="B20" s="6">
        <v>3876.18</v>
      </c>
      <c r="C20" s="5" t="s">
        <v>557</v>
      </c>
      <c r="D20" s="5" t="s">
        <v>550</v>
      </c>
      <c r="E20" s="5" t="s">
        <v>575</v>
      </c>
      <c r="F20" s="16">
        <f t="shared" si="0"/>
        <v>193.809</v>
      </c>
    </row>
    <row r="21" spans="1:6" x14ac:dyDescent="0.2">
      <c r="A21" s="11">
        <v>40332</v>
      </c>
      <c r="B21" s="6">
        <v>3907.71</v>
      </c>
      <c r="C21" s="5" t="s">
        <v>555</v>
      </c>
      <c r="D21" s="5" t="s">
        <v>550</v>
      </c>
      <c r="E21" s="5" t="s">
        <v>576</v>
      </c>
      <c r="F21" s="16">
        <f t="shared" si="0"/>
        <v>136.76985000000002</v>
      </c>
    </row>
    <row r="22" spans="1:6" x14ac:dyDescent="0.2">
      <c r="A22" s="11">
        <v>40333</v>
      </c>
      <c r="B22" s="6">
        <v>4150.7</v>
      </c>
      <c r="C22" s="5" t="s">
        <v>557</v>
      </c>
      <c r="D22" s="5" t="s">
        <v>550</v>
      </c>
      <c r="E22" s="5" t="s">
        <v>577</v>
      </c>
      <c r="F22" s="16">
        <f t="shared" si="0"/>
        <v>207.535</v>
      </c>
    </row>
    <row r="23" spans="1:6" x14ac:dyDescent="0.2">
      <c r="A23" s="11">
        <v>40334</v>
      </c>
      <c r="B23" s="6">
        <v>2773.03</v>
      </c>
      <c r="C23" s="5" t="s">
        <v>553</v>
      </c>
      <c r="D23" s="5" t="s">
        <v>560</v>
      </c>
      <c r="E23" s="5" t="s">
        <v>578</v>
      </c>
      <c r="F23" s="16">
        <f t="shared" si="0"/>
        <v>55.460600000000007</v>
      </c>
    </row>
    <row r="24" spans="1:6" x14ac:dyDescent="0.2">
      <c r="A24" s="11">
        <v>40335</v>
      </c>
      <c r="B24" s="6">
        <v>2145.5100000000002</v>
      </c>
      <c r="C24" s="5" t="s">
        <v>556</v>
      </c>
      <c r="D24" s="5" t="s">
        <v>560</v>
      </c>
      <c r="E24" s="5" t="s">
        <v>579</v>
      </c>
      <c r="F24" s="16">
        <f t="shared" si="0"/>
        <v>64.365300000000005</v>
      </c>
    </row>
    <row r="25" spans="1:6"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125" zoomScaleNormal="125" workbookViewId="0">
      <selection activeCell="B4" sqref="B4"/>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2" spans="1:12" x14ac:dyDescent="0.2">
      <c r="D2" t="s">
        <v>849</v>
      </c>
    </row>
    <row r="3" spans="1:12" x14ac:dyDescent="0.2">
      <c r="A3" s="28" t="s">
        <v>583</v>
      </c>
      <c r="B3" s="5" t="s">
        <v>589</v>
      </c>
      <c r="D3" t="s">
        <v>850</v>
      </c>
    </row>
    <row r="4" spans="1:12" x14ac:dyDescent="0.2">
      <c r="A4" s="28" t="s">
        <v>22</v>
      </c>
      <c r="B4" s="16">
        <f>SUM(INDEX(A7:L93,,MATCH(B3,A6:L6,0)))</f>
        <v>721124</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125" zoomScaleNormal="125" workbookViewId="0">
      <selection activeCell="B4" sqref="B4"/>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zoomScale="130" zoomScaleNormal="130" workbookViewId="0">
      <selection activeCell="E9" sqref="E9"/>
    </sheetView>
  </sheetViews>
  <sheetFormatPr baseColWidth="10" defaultColWidth="8.83203125" defaultRowHeight="15" x14ac:dyDescent="0.2"/>
  <cols>
    <col min="1" max="1" width="15" customWidth="1"/>
    <col min="2" max="2" width="11.33203125" customWidth="1"/>
    <col min="3" max="3" width="12.5" bestFit="1" customWidth="1"/>
    <col min="5" max="5" width="16.6640625" bestFit="1" customWidth="1"/>
  </cols>
  <sheetData>
    <row r="1" spans="1:11" x14ac:dyDescent="0.2">
      <c r="A1" s="17" t="s">
        <v>607</v>
      </c>
      <c r="B1" s="115"/>
      <c r="C1" s="115"/>
      <c r="D1" s="115"/>
      <c r="E1" s="115"/>
      <c r="F1" s="2"/>
      <c r="G1" s="2"/>
      <c r="H1" s="2"/>
      <c r="I1" s="2"/>
      <c r="J1" s="2"/>
      <c r="K1" s="3"/>
    </row>
    <row r="3" spans="1:11" x14ac:dyDescent="0.2">
      <c r="E3" t="s">
        <v>855</v>
      </c>
    </row>
    <row r="4" spans="1:11" x14ac:dyDescent="0.2">
      <c r="A4" s="4" t="s">
        <v>196</v>
      </c>
      <c r="B4" s="4" t="s">
        <v>608</v>
      </c>
      <c r="C4" s="4" t="s">
        <v>612</v>
      </c>
      <c r="E4" s="134" t="s">
        <v>854</v>
      </c>
      <c r="F4">
        <f>SUM(C5:C26)</f>
        <v>239.75</v>
      </c>
      <c r="H4" s="116" t="s">
        <v>610</v>
      </c>
      <c r="I4" s="117"/>
    </row>
    <row r="5" spans="1:11" x14ac:dyDescent="0.2">
      <c r="A5" s="11">
        <v>42501</v>
      </c>
      <c r="B5" s="5" t="s">
        <v>510</v>
      </c>
      <c r="C5">
        <f>VLOOKUP(B5,$H$6:$I$8,2,0)</f>
        <v>12.5</v>
      </c>
      <c r="H5" s="4" t="s">
        <v>20</v>
      </c>
      <c r="I5" s="4" t="s">
        <v>611</v>
      </c>
    </row>
    <row r="6" spans="1:11" x14ac:dyDescent="0.2">
      <c r="A6" s="11">
        <v>42502</v>
      </c>
      <c r="B6" s="5" t="s">
        <v>512</v>
      </c>
      <c r="C6">
        <f t="shared" ref="C6:C26" si="0">VLOOKUP(B6,$H$6:$I$8,2,0)</f>
        <v>5.75</v>
      </c>
      <c r="E6" t="s">
        <v>856</v>
      </c>
      <c r="H6" s="5" t="s">
        <v>510</v>
      </c>
      <c r="I6" s="5">
        <v>12.5</v>
      </c>
    </row>
    <row r="7" spans="1:11" x14ac:dyDescent="0.2">
      <c r="A7" s="11">
        <v>42494</v>
      </c>
      <c r="B7" s="5" t="s">
        <v>512</v>
      </c>
      <c r="C7">
        <f t="shared" si="0"/>
        <v>5.75</v>
      </c>
      <c r="E7" s="134" t="s">
        <v>854</v>
      </c>
      <c r="F7">
        <f>SUMPRODUCT(C5:C26)</f>
        <v>239.75</v>
      </c>
      <c r="H7" s="5" t="s">
        <v>511</v>
      </c>
      <c r="I7" s="5">
        <v>19</v>
      </c>
    </row>
    <row r="8" spans="1:11" x14ac:dyDescent="0.2">
      <c r="A8" s="11">
        <v>42494</v>
      </c>
      <c r="B8" s="5" t="s">
        <v>512</v>
      </c>
      <c r="C8">
        <f t="shared" si="0"/>
        <v>5.75</v>
      </c>
      <c r="H8" s="5" t="s">
        <v>512</v>
      </c>
      <c r="I8" s="5">
        <v>5.75</v>
      </c>
    </row>
    <row r="9" spans="1:11" x14ac:dyDescent="0.2">
      <c r="A9" s="11">
        <v>42494</v>
      </c>
      <c r="B9" s="5" t="s">
        <v>511</v>
      </c>
      <c r="C9">
        <f t="shared" si="0"/>
        <v>19</v>
      </c>
      <c r="E9" t="s">
        <v>857</v>
      </c>
    </row>
    <row r="10" spans="1:11" x14ac:dyDescent="0.2">
      <c r="A10" s="11">
        <v>42494</v>
      </c>
      <c r="B10" s="5" t="s">
        <v>512</v>
      </c>
      <c r="C10">
        <f t="shared" si="0"/>
        <v>5.75</v>
      </c>
      <c r="E10" s="134" t="s">
        <v>854</v>
      </c>
      <c r="F10">
        <f>SUMPRODUCT(SUMIFS(I6:I8,H6:H8,B5:B26))</f>
        <v>239.75</v>
      </c>
      <c r="H10" t="s">
        <v>851</v>
      </c>
    </row>
    <row r="11" spans="1:11" x14ac:dyDescent="0.2">
      <c r="A11" s="11">
        <v>42492</v>
      </c>
      <c r="B11" s="5" t="s">
        <v>510</v>
      </c>
      <c r="C11">
        <f t="shared" si="0"/>
        <v>12.5</v>
      </c>
      <c r="H11" t="s">
        <v>852</v>
      </c>
    </row>
    <row r="12" spans="1:11" x14ac:dyDescent="0.2">
      <c r="A12" s="11">
        <v>42502</v>
      </c>
      <c r="B12" s="5" t="s">
        <v>511</v>
      </c>
      <c r="C12">
        <f t="shared" si="0"/>
        <v>19</v>
      </c>
      <c r="H12" t="s">
        <v>853</v>
      </c>
    </row>
    <row r="13" spans="1:11" x14ac:dyDescent="0.2">
      <c r="A13" s="11">
        <v>42500</v>
      </c>
      <c r="B13" s="5" t="s">
        <v>512</v>
      </c>
      <c r="C13">
        <f t="shared" si="0"/>
        <v>5.75</v>
      </c>
    </row>
    <row r="14" spans="1:11" x14ac:dyDescent="0.2">
      <c r="A14" s="11">
        <v>42494</v>
      </c>
      <c r="B14" s="5" t="s">
        <v>511</v>
      </c>
      <c r="C14">
        <f t="shared" si="0"/>
        <v>19</v>
      </c>
    </row>
    <row r="15" spans="1:11" x14ac:dyDescent="0.2">
      <c r="A15" s="11">
        <v>42501</v>
      </c>
      <c r="B15" s="5" t="s">
        <v>512</v>
      </c>
      <c r="C15">
        <f t="shared" si="0"/>
        <v>5.75</v>
      </c>
    </row>
    <row r="16" spans="1:11" x14ac:dyDescent="0.2">
      <c r="A16" s="11">
        <v>42493</v>
      </c>
      <c r="B16" s="5" t="s">
        <v>512</v>
      </c>
      <c r="C16">
        <f t="shared" si="0"/>
        <v>5.75</v>
      </c>
    </row>
    <row r="17" spans="1:3" x14ac:dyDescent="0.2">
      <c r="A17" s="11">
        <v>42491</v>
      </c>
      <c r="B17" s="5" t="s">
        <v>512</v>
      </c>
      <c r="C17">
        <f t="shared" si="0"/>
        <v>5.75</v>
      </c>
    </row>
    <row r="18" spans="1:3" x14ac:dyDescent="0.2">
      <c r="A18" s="11">
        <v>42491</v>
      </c>
      <c r="B18" s="5" t="s">
        <v>512</v>
      </c>
      <c r="C18">
        <f t="shared" si="0"/>
        <v>5.75</v>
      </c>
    </row>
    <row r="19" spans="1:3" x14ac:dyDescent="0.2">
      <c r="A19" s="11">
        <v>42497</v>
      </c>
      <c r="B19" s="5" t="s">
        <v>511</v>
      </c>
      <c r="C19">
        <f t="shared" si="0"/>
        <v>19</v>
      </c>
    </row>
    <row r="20" spans="1:3" x14ac:dyDescent="0.2">
      <c r="A20" s="11">
        <v>42495</v>
      </c>
      <c r="B20" s="5" t="s">
        <v>512</v>
      </c>
      <c r="C20">
        <f t="shared" si="0"/>
        <v>5.75</v>
      </c>
    </row>
    <row r="21" spans="1:3" x14ac:dyDescent="0.2">
      <c r="A21" s="11">
        <v>42499</v>
      </c>
      <c r="B21" s="5" t="s">
        <v>511</v>
      </c>
      <c r="C21">
        <f t="shared" si="0"/>
        <v>19</v>
      </c>
    </row>
    <row r="22" spans="1:3" x14ac:dyDescent="0.2">
      <c r="A22" s="11">
        <v>42499</v>
      </c>
      <c r="B22" s="5" t="s">
        <v>510</v>
      </c>
      <c r="C22">
        <f t="shared" si="0"/>
        <v>12.5</v>
      </c>
    </row>
    <row r="23" spans="1:3" x14ac:dyDescent="0.2">
      <c r="A23" s="11">
        <v>42494</v>
      </c>
      <c r="B23" s="5" t="s">
        <v>511</v>
      </c>
      <c r="C23">
        <f t="shared" si="0"/>
        <v>19</v>
      </c>
    </row>
    <row r="24" spans="1:3" x14ac:dyDescent="0.2">
      <c r="A24" s="11">
        <v>42498</v>
      </c>
      <c r="B24" s="5" t="s">
        <v>510</v>
      </c>
      <c r="C24">
        <f t="shared" si="0"/>
        <v>12.5</v>
      </c>
    </row>
    <row r="25" spans="1:3" x14ac:dyDescent="0.2">
      <c r="A25" s="11">
        <v>42502</v>
      </c>
      <c r="B25" s="5" t="s">
        <v>510</v>
      </c>
      <c r="C25">
        <f t="shared" si="0"/>
        <v>12.5</v>
      </c>
    </row>
    <row r="26" spans="1:3" x14ac:dyDescent="0.2">
      <c r="A26" s="11">
        <v>42498</v>
      </c>
      <c r="B26" s="5" t="s">
        <v>512</v>
      </c>
      <c r="C26">
        <f t="shared" si="0"/>
        <v>5.75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844</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f>SUM(INDEX(B209:D212,MATCH(A208,A209:A212,0),0))</f>
        <v>18</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G12" sqref="G12"/>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133"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tabSelected="1" zoomScale="125" zoomScaleNormal="125" workbookViewId="0">
      <selection activeCell="C4" sqref="C4"/>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c r="G6" s="8"/>
    </row>
    <row r="7" spans="1:7" x14ac:dyDescent="0.2">
      <c r="A7" s="5" t="s">
        <v>783</v>
      </c>
      <c r="C7" s="5" t="s">
        <v>784</v>
      </c>
      <c r="D7" s="8"/>
      <c r="G7" s="8"/>
    </row>
    <row r="8" spans="1:7" x14ac:dyDescent="0.2">
      <c r="A8" s="5" t="s">
        <v>784</v>
      </c>
      <c r="C8" s="5" t="s">
        <v>785</v>
      </c>
      <c r="D8" s="8"/>
      <c r="G8" s="8"/>
    </row>
    <row r="9" spans="1:7" x14ac:dyDescent="0.2">
      <c r="A9" s="5" t="s">
        <v>785</v>
      </c>
      <c r="C9" s="5" t="s">
        <v>792</v>
      </c>
      <c r="D9" s="8"/>
      <c r="G9" s="8"/>
    </row>
    <row r="10" spans="1:7" x14ac:dyDescent="0.2">
      <c r="A10" s="5" t="s">
        <v>786</v>
      </c>
      <c r="C10" s="5" t="s">
        <v>787</v>
      </c>
      <c r="D10" s="8"/>
      <c r="G10" s="8"/>
    </row>
    <row r="11" spans="1:7" x14ac:dyDescent="0.2">
      <c r="A11" s="5" t="s">
        <v>787</v>
      </c>
      <c r="C11" s="5" t="s">
        <v>788</v>
      </c>
      <c r="D11" s="8"/>
      <c r="G11" s="8"/>
    </row>
    <row r="12" spans="1:7" x14ac:dyDescent="0.2">
      <c r="A12" s="5" t="s">
        <v>788</v>
      </c>
      <c r="C12" s="5" t="s">
        <v>790</v>
      </c>
      <c r="D12" s="8"/>
      <c r="G12" s="8"/>
    </row>
    <row r="13" spans="1:7" x14ac:dyDescent="0.2">
      <c r="A13" s="5" t="s">
        <v>789</v>
      </c>
      <c r="C13" s="5" t="s">
        <v>793</v>
      </c>
      <c r="D13" s="8"/>
      <c r="G13" s="8"/>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F6" sqref="F6"/>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 Don't Do</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Microsoft Office User</cp:lastModifiedBy>
  <dcterms:created xsi:type="dcterms:W3CDTF">2016-05-11T18:46:39Z</dcterms:created>
  <dcterms:modified xsi:type="dcterms:W3CDTF">2019-10-03T19:13:23Z</dcterms:modified>
</cp:coreProperties>
</file>