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5348" windowHeight="4632" tabRatio="781"/>
  </bookViews>
  <sheets>
    <sheet name="Instruktion" sheetId="24" r:id="rId1"/>
    <sheet name="Aktiebolag o ekonomisk förening" sheetId="13" r:id="rId2"/>
    <sheet name="Enskild firma o handelsbolag" sheetId="17" r:id="rId3"/>
    <sheet name="Likviditetsbudget AB o ek_för" sheetId="21" r:id="rId4"/>
    <sheet name="Likviditetsbudget enskildfa HB " sheetId="22" r:id="rId5"/>
  </sheets>
  <definedNames>
    <definedName name="Före" localSheetId="1">#REF!</definedName>
    <definedName name="Före" localSheetId="2">#REF!</definedName>
    <definedName name="Före" localSheetId="3">'Likviditetsbudget AB o ek_för'!#REF!</definedName>
    <definedName name="Före" localSheetId="4">'Likviditetsbudget enskildfa HB '!#REF!</definedName>
    <definedName name="Före">#REF!</definedName>
    <definedName name="Förre" localSheetId="2">#REF!</definedName>
    <definedName name="Förre" localSheetId="3">#REF!</definedName>
    <definedName name="Förre" localSheetId="4">#REF!</definedName>
    <definedName name="Förre">#REF!</definedName>
    <definedName name="Inget" localSheetId="2">#REF!</definedName>
    <definedName name="Inget" localSheetId="3">#REF!</definedName>
    <definedName name="Inget" localSheetId="4">#REF!</definedName>
    <definedName name="Inget">#REF!</definedName>
    <definedName name="Ingkomomssats" localSheetId="1">#REF!</definedName>
    <definedName name="Ingkomomssats" localSheetId="2">#REF!</definedName>
    <definedName name="Ingkomomssats" localSheetId="3">'Likviditetsbudget AB o ek_för'!$G$18</definedName>
    <definedName name="Ingkomomssats" localSheetId="4">'Likviditetsbudget enskildfa HB '!$G$18</definedName>
    <definedName name="Ingkomomssats">#REF!</definedName>
    <definedName name="_xlnm.Print_Area" localSheetId="1">'Aktiebolag o ekonomisk förening'!$B$2:$Z$39</definedName>
    <definedName name="_xlnm.Print_Area" localSheetId="2">'Enskild firma o handelsbolag'!$B$2:$Z$39</definedName>
    <definedName name="_xlnm.Print_Area" localSheetId="3">'Likviditetsbudget AB o ek_för'!$B$31:$AE$69</definedName>
    <definedName name="_xlnm.Print_Area" localSheetId="4">'Likviditetsbudget enskildfa HB '!$B$31:$AE$69</definedName>
    <definedName name="_xlnm.Print_Titles" localSheetId="3">'Likviditetsbudget AB o ek_för'!$B:$G</definedName>
    <definedName name="_xlnm.Print_Titles" localSheetId="4">'Likviditetsbudget enskildfa HB '!$B:$G</definedName>
    <definedName name="Resultatbudget1">"Etikett 1"</definedName>
    <definedName name="Sedan" localSheetId="3">#REF!</definedName>
    <definedName name="Sedan" localSheetId="4">#REF!</definedName>
    <definedName name="Sedan">#REF!</definedName>
    <definedName name="Utgkomomssats" localSheetId="1">#REF!</definedName>
    <definedName name="Utgkomomssats" localSheetId="2">#REF!</definedName>
    <definedName name="Utgkomomssats" localSheetId="3">'Likviditetsbudget AB o ek_för'!$G$13</definedName>
    <definedName name="Utgkomomssats" localSheetId="4">'Likviditetsbudget enskildfa HB '!$G$13</definedName>
    <definedName name="Utgkomomssats">#REF!</definedName>
  </definedNames>
  <calcPr calcId="162913"/>
</workbook>
</file>

<file path=xl/calcChain.xml><?xml version="1.0" encoding="utf-8"?>
<calcChain xmlns="http://schemas.openxmlformats.org/spreadsheetml/2006/main">
  <c r="AE53" i="22" l="1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AE52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AE51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AE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AE46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AE48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AE50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K53" i="21"/>
  <c r="K52" i="21"/>
  <c r="K51" i="21"/>
  <c r="K50" i="21"/>
  <c r="K49" i="21"/>
  <c r="K48" i="21"/>
  <c r="K47" i="21"/>
  <c r="K46" i="21"/>
  <c r="J53" i="21"/>
  <c r="J52" i="21"/>
  <c r="J51" i="21"/>
  <c r="J50" i="21"/>
  <c r="J49" i="21"/>
  <c r="J48" i="21"/>
  <c r="J47" i="21"/>
  <c r="J46" i="21"/>
  <c r="I53" i="21"/>
  <c r="I52" i="21"/>
  <c r="I51" i="21"/>
  <c r="I50" i="21"/>
  <c r="I49" i="21"/>
  <c r="I48" i="21"/>
  <c r="I47" i="21"/>
  <c r="I46" i="21"/>
  <c r="H53" i="21"/>
  <c r="H52" i="21"/>
  <c r="H51" i="21"/>
  <c r="H50" i="21"/>
  <c r="H49" i="21"/>
  <c r="H48" i="21"/>
  <c r="H47" i="21"/>
  <c r="H46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K38" i="21"/>
  <c r="J38" i="21"/>
  <c r="I38" i="21"/>
  <c r="H38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J37" i="21"/>
  <c r="I37" i="21"/>
  <c r="K37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K36" i="21"/>
  <c r="H37" i="21"/>
  <c r="J36" i="21"/>
  <c r="I36" i="21"/>
  <c r="H36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L35" i="21"/>
  <c r="K35" i="21"/>
  <c r="J35" i="21"/>
  <c r="I35" i="21"/>
  <c r="H35" i="21"/>
  <c r="AG6" i="13" l="1"/>
  <c r="AI6" i="13"/>
  <c r="V11" i="17"/>
  <c r="U11" i="17"/>
  <c r="K19" i="17"/>
  <c r="F19" i="17" s="1"/>
  <c r="K23" i="17"/>
  <c r="K28" i="17" s="1"/>
  <c r="K29" i="17" s="1"/>
  <c r="K23" i="13"/>
  <c r="K28" i="13" s="1"/>
  <c r="K29" i="13" s="1"/>
  <c r="X15" i="13"/>
  <c r="X16" i="13"/>
  <c r="X17" i="13"/>
  <c r="U17" i="13"/>
  <c r="U16" i="13"/>
  <c r="U15" i="13"/>
  <c r="X15" i="17"/>
  <c r="X14" i="17"/>
  <c r="U14" i="17"/>
  <c r="U15" i="17"/>
  <c r="Y11" i="17"/>
  <c r="X11" i="17"/>
  <c r="U35" i="17"/>
  <c r="X35" i="17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N4" i="17"/>
  <c r="N4" i="13"/>
  <c r="I55" i="21"/>
  <c r="AO170" i="24"/>
  <c r="AO169" i="24"/>
  <c r="AL169" i="24" s="1"/>
  <c r="AL170" i="24" s="1"/>
  <c r="W3" i="22"/>
  <c r="K31" i="21"/>
  <c r="U31" i="21"/>
  <c r="I31" i="21"/>
  <c r="W31" i="22"/>
  <c r="U31" i="22"/>
  <c r="I31" i="22"/>
  <c r="L31" i="22"/>
  <c r="AH6" i="17"/>
  <c r="AF6" i="17"/>
  <c r="AI7" i="22"/>
  <c r="AG7" i="22"/>
  <c r="AI6" i="22"/>
  <c r="AG6" i="22"/>
  <c r="AE55" i="21"/>
  <c r="AD55" i="21"/>
  <c r="AC55" i="21"/>
  <c r="AB55" i="21"/>
  <c r="AA55" i="21"/>
  <c r="Z55" i="21"/>
  <c r="Y55" i="21"/>
  <c r="X55" i="21"/>
  <c r="W55" i="21"/>
  <c r="V55" i="21"/>
  <c r="U55" i="21"/>
  <c r="AI55" i="21" s="1"/>
  <c r="T55" i="21"/>
  <c r="S55" i="21"/>
  <c r="R55" i="21"/>
  <c r="Q55" i="21"/>
  <c r="P55" i="21"/>
  <c r="O55" i="21"/>
  <c r="N55" i="21"/>
  <c r="M55" i="21"/>
  <c r="AG55" i="21" s="1"/>
  <c r="L55" i="21"/>
  <c r="K55" i="21"/>
  <c r="J55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K133" i="21"/>
  <c r="L154" i="22"/>
  <c r="M154" i="22"/>
  <c r="N154" i="22"/>
  <c r="O154" i="22"/>
  <c r="P154" i="22"/>
  <c r="R154" i="22"/>
  <c r="S154" i="22"/>
  <c r="T154" i="22"/>
  <c r="U154" i="22"/>
  <c r="V154" i="22"/>
  <c r="X154" i="22"/>
  <c r="Z154" i="22"/>
  <c r="AB154" i="22"/>
  <c r="AC154" i="22"/>
  <c r="AD154" i="22"/>
  <c r="AE154" i="22"/>
  <c r="K154" i="22"/>
  <c r="H154" i="22"/>
  <c r="I154" i="22"/>
  <c r="J154" i="22"/>
  <c r="Y154" i="22"/>
  <c r="J133" i="21"/>
  <c r="I133" i="21"/>
  <c r="H133" i="21"/>
  <c r="AE28" i="21"/>
  <c r="AE57" i="21"/>
  <c r="AD28" i="21"/>
  <c r="AD57" i="21" s="1"/>
  <c r="AC28" i="21"/>
  <c r="AC57" i="21"/>
  <c r="AB28" i="21"/>
  <c r="AB57" i="21" s="1"/>
  <c r="AA28" i="21"/>
  <c r="AA57" i="21" s="1"/>
  <c r="Z28" i="21"/>
  <c r="Y28" i="21"/>
  <c r="Y57" i="21" s="1"/>
  <c r="X28" i="21"/>
  <c r="X57" i="21" s="1"/>
  <c r="W28" i="21"/>
  <c r="W57" i="21"/>
  <c r="V28" i="21"/>
  <c r="U28" i="21"/>
  <c r="U57" i="21" s="1"/>
  <c r="T28" i="21"/>
  <c r="S28" i="21"/>
  <c r="S57" i="21" s="1"/>
  <c r="R28" i="21"/>
  <c r="R57" i="21"/>
  <c r="Q28" i="21"/>
  <c r="Q57" i="21" s="1"/>
  <c r="P28" i="21"/>
  <c r="P57" i="21" s="1"/>
  <c r="O28" i="21"/>
  <c r="O57" i="21" s="1"/>
  <c r="N28" i="21"/>
  <c r="N57" i="21"/>
  <c r="M28" i="21"/>
  <c r="M57" i="21" s="1"/>
  <c r="L28" i="21"/>
  <c r="L57" i="21" s="1"/>
  <c r="K28" i="21"/>
  <c r="K57" i="21" s="1"/>
  <c r="J28" i="21"/>
  <c r="J57" i="21"/>
  <c r="I28" i="21"/>
  <c r="H28" i="21"/>
  <c r="H57" i="21" s="1"/>
  <c r="I27" i="21"/>
  <c r="I56" i="21" s="1"/>
  <c r="J27" i="21"/>
  <c r="J56" i="21"/>
  <c r="K27" i="21"/>
  <c r="K56" i="21" s="1"/>
  <c r="L27" i="21"/>
  <c r="L56" i="21" s="1"/>
  <c r="M27" i="21"/>
  <c r="M56" i="21" s="1"/>
  <c r="N27" i="21"/>
  <c r="N56" i="21"/>
  <c r="O27" i="21"/>
  <c r="P27" i="21"/>
  <c r="P56" i="21" s="1"/>
  <c r="Q27" i="21"/>
  <c r="Q56" i="21" s="1"/>
  <c r="R27" i="21"/>
  <c r="R56" i="21"/>
  <c r="S27" i="21"/>
  <c r="S56" i="21" s="1"/>
  <c r="T27" i="21"/>
  <c r="T56" i="21" s="1"/>
  <c r="U27" i="21"/>
  <c r="U56" i="21" s="1"/>
  <c r="V27" i="21"/>
  <c r="V56" i="21"/>
  <c r="W27" i="21"/>
  <c r="X27" i="21"/>
  <c r="X56" i="21" s="1"/>
  <c r="Y27" i="21"/>
  <c r="Y56" i="21" s="1"/>
  <c r="Z27" i="21"/>
  <c r="Z56" i="21"/>
  <c r="AA27" i="21"/>
  <c r="AA56" i="21" s="1"/>
  <c r="AB27" i="21"/>
  <c r="AB56" i="21" s="1"/>
  <c r="AC27" i="21"/>
  <c r="AC56" i="21" s="1"/>
  <c r="AD27" i="21"/>
  <c r="AD56" i="21" s="1"/>
  <c r="AE27" i="21"/>
  <c r="AE56" i="21" s="1"/>
  <c r="H27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AI54" i="21" s="1"/>
  <c r="S54" i="21"/>
  <c r="R54" i="21"/>
  <c r="Q54" i="21"/>
  <c r="P54" i="21"/>
  <c r="O54" i="21"/>
  <c r="N54" i="21"/>
  <c r="M54" i="21"/>
  <c r="L54" i="21"/>
  <c r="K54" i="21"/>
  <c r="J54" i="21"/>
  <c r="I54" i="21"/>
  <c r="H54" i="21"/>
  <c r="S7" i="22"/>
  <c r="E250" i="22"/>
  <c r="U245" i="22"/>
  <c r="T245" i="22"/>
  <c r="S245" i="22"/>
  <c r="Q245" i="22"/>
  <c r="U237" i="22"/>
  <c r="T237" i="22"/>
  <c r="T246" i="22" s="1"/>
  <c r="S237" i="22"/>
  <c r="Q237" i="22"/>
  <c r="Q246" i="22" s="1"/>
  <c r="U228" i="22"/>
  <c r="S228" i="22"/>
  <c r="S229" i="22" s="1"/>
  <c r="U220" i="22"/>
  <c r="S220" i="22"/>
  <c r="B212" i="22"/>
  <c r="C205" i="22" s="1"/>
  <c r="E197" i="22"/>
  <c r="AI25" i="22" s="1"/>
  <c r="AH14" i="17" s="1"/>
  <c r="G193" i="22"/>
  <c r="AE178" i="22"/>
  <c r="AD178" i="22"/>
  <c r="AC178" i="22"/>
  <c r="AB178" i="22"/>
  <c r="AA178" i="22"/>
  <c r="Z178" i="22"/>
  <c r="Y178" i="22"/>
  <c r="X178" i="22"/>
  <c r="W178" i="22"/>
  <c r="V178" i="22"/>
  <c r="U178" i="22"/>
  <c r="AG178" i="22" s="1"/>
  <c r="T178" i="22"/>
  <c r="S178" i="22"/>
  <c r="R178" i="22"/>
  <c r="Q178" i="22"/>
  <c r="P178" i="22"/>
  <c r="O178" i="22"/>
  <c r="N178" i="22"/>
  <c r="M178" i="22"/>
  <c r="L178" i="22"/>
  <c r="K178" i="22"/>
  <c r="J178" i="22"/>
  <c r="I178" i="22"/>
  <c r="I180" i="22" s="1"/>
  <c r="H178" i="22"/>
  <c r="G176" i="22"/>
  <c r="G175" i="22"/>
  <c r="G174" i="22"/>
  <c r="G173" i="22"/>
  <c r="G172" i="22"/>
  <c r="G171" i="22"/>
  <c r="G170" i="22"/>
  <c r="AE167" i="22"/>
  <c r="AD167" i="22"/>
  <c r="AC167" i="22"/>
  <c r="AB167" i="22"/>
  <c r="AA167" i="22"/>
  <c r="Z167" i="22"/>
  <c r="Y167" i="22"/>
  <c r="X167" i="22"/>
  <c r="W167" i="22"/>
  <c r="V167" i="22"/>
  <c r="U167" i="22"/>
  <c r="U248" i="22" s="1"/>
  <c r="T167" i="22"/>
  <c r="S167" i="22"/>
  <c r="R167" i="22"/>
  <c r="Q167" i="22"/>
  <c r="P167" i="22"/>
  <c r="O167" i="22"/>
  <c r="N167" i="22"/>
  <c r="M167" i="22"/>
  <c r="L167" i="22"/>
  <c r="K167" i="22"/>
  <c r="J167" i="22"/>
  <c r="I167" i="22"/>
  <c r="H167" i="22"/>
  <c r="G165" i="22"/>
  <c r="G164" i="22"/>
  <c r="G163" i="22"/>
  <c r="G162" i="22"/>
  <c r="F162" i="22"/>
  <c r="E162" i="22"/>
  <c r="Q224" i="22" s="1"/>
  <c r="AE136" i="22"/>
  <c r="AD136" i="22"/>
  <c r="AC136" i="22"/>
  <c r="AB136" i="22"/>
  <c r="AA136" i="22"/>
  <c r="Z136" i="22"/>
  <c r="Y136" i="22"/>
  <c r="X136" i="22"/>
  <c r="W136" i="22"/>
  <c r="V136" i="22"/>
  <c r="U136" i="22"/>
  <c r="T136" i="22"/>
  <c r="S136" i="22"/>
  <c r="R136" i="22"/>
  <c r="Q136" i="22"/>
  <c r="P136" i="22"/>
  <c r="O136" i="22"/>
  <c r="N136" i="22"/>
  <c r="M136" i="22"/>
  <c r="L136" i="22"/>
  <c r="K136" i="22"/>
  <c r="J136" i="22"/>
  <c r="I136" i="22"/>
  <c r="H136" i="22"/>
  <c r="AE132" i="22"/>
  <c r="AD132" i="22"/>
  <c r="AC132" i="22"/>
  <c r="AB132" i="22"/>
  <c r="AA132" i="22"/>
  <c r="Z132" i="22"/>
  <c r="Y132" i="22"/>
  <c r="X132" i="22"/>
  <c r="W132" i="22"/>
  <c r="V132" i="22"/>
  <c r="U132" i="22"/>
  <c r="T132" i="22"/>
  <c r="S132" i="22"/>
  <c r="R132" i="22"/>
  <c r="Q132" i="22"/>
  <c r="P132" i="22"/>
  <c r="O132" i="22"/>
  <c r="N132" i="22"/>
  <c r="M132" i="22"/>
  <c r="L132" i="22"/>
  <c r="K132" i="22"/>
  <c r="J132" i="22"/>
  <c r="I132" i="22"/>
  <c r="H132" i="22"/>
  <c r="AE121" i="22"/>
  <c r="AD121" i="22"/>
  <c r="AC121" i="22"/>
  <c r="AB121" i="22"/>
  <c r="AA121" i="22"/>
  <c r="Z121" i="22"/>
  <c r="Y121" i="22"/>
  <c r="X121" i="22"/>
  <c r="W121" i="22"/>
  <c r="V121" i="22"/>
  <c r="U121" i="22"/>
  <c r="T121" i="22"/>
  <c r="S121" i="22"/>
  <c r="R121" i="22"/>
  <c r="Q121" i="22"/>
  <c r="P121" i="22"/>
  <c r="O121" i="22"/>
  <c r="N121" i="22"/>
  <c r="M121" i="22"/>
  <c r="L121" i="22"/>
  <c r="K121" i="22"/>
  <c r="J121" i="22"/>
  <c r="I121" i="22"/>
  <c r="H121" i="22"/>
  <c r="AE120" i="22"/>
  <c r="AD120" i="22"/>
  <c r="AC120" i="22"/>
  <c r="AB120" i="22"/>
  <c r="AA120" i="22"/>
  <c r="Z120" i="22"/>
  <c r="Y120" i="22"/>
  <c r="X120" i="22"/>
  <c r="W120" i="22"/>
  <c r="V120" i="22"/>
  <c r="U120" i="22"/>
  <c r="T120" i="22"/>
  <c r="S120" i="22"/>
  <c r="R120" i="22"/>
  <c r="Q120" i="22"/>
  <c r="P120" i="22"/>
  <c r="O120" i="22"/>
  <c r="N120" i="22"/>
  <c r="M120" i="22"/>
  <c r="L120" i="22"/>
  <c r="K120" i="22"/>
  <c r="J120" i="22"/>
  <c r="I120" i="22"/>
  <c r="H120" i="22"/>
  <c r="AE119" i="22"/>
  <c r="AD119" i="22"/>
  <c r="AC119" i="22"/>
  <c r="AB119" i="22"/>
  <c r="AA119" i="22"/>
  <c r="Z119" i="22"/>
  <c r="Y119" i="22"/>
  <c r="X119" i="22"/>
  <c r="W119" i="22"/>
  <c r="V119" i="22"/>
  <c r="U119" i="22"/>
  <c r="T119" i="22"/>
  <c r="S119" i="22"/>
  <c r="R119" i="22"/>
  <c r="Q119" i="22"/>
  <c r="P119" i="22"/>
  <c r="O119" i="22"/>
  <c r="N119" i="22"/>
  <c r="M119" i="22"/>
  <c r="L119" i="22"/>
  <c r="K119" i="22"/>
  <c r="J119" i="22"/>
  <c r="I119" i="22"/>
  <c r="H119" i="22"/>
  <c r="AE118" i="22"/>
  <c r="AD118" i="22"/>
  <c r="AC118" i="22"/>
  <c r="AB118" i="22"/>
  <c r="AA118" i="22"/>
  <c r="Z118" i="22"/>
  <c r="Y118" i="22"/>
  <c r="X118" i="22"/>
  <c r="W118" i="22"/>
  <c r="V118" i="22"/>
  <c r="U118" i="22"/>
  <c r="T118" i="22"/>
  <c r="S118" i="22"/>
  <c r="R118" i="22"/>
  <c r="Q118" i="22"/>
  <c r="P118" i="22"/>
  <c r="O118" i="22"/>
  <c r="N118" i="22"/>
  <c r="M118" i="22"/>
  <c r="L118" i="22"/>
  <c r="K118" i="22"/>
  <c r="J118" i="22"/>
  <c r="I118" i="22"/>
  <c r="H118" i="22"/>
  <c r="AE117" i="22"/>
  <c r="AD117" i="22"/>
  <c r="AC117" i="22"/>
  <c r="AB117" i="22"/>
  <c r="AA117" i="22"/>
  <c r="Z117" i="22"/>
  <c r="Y117" i="22"/>
  <c r="X117" i="22"/>
  <c r="W117" i="22"/>
  <c r="V117" i="22"/>
  <c r="V137" i="22" s="1"/>
  <c r="V177" i="22" s="1"/>
  <c r="X179" i="22" s="1"/>
  <c r="U117" i="22"/>
  <c r="T117" i="22"/>
  <c r="S117" i="22"/>
  <c r="R117" i="22"/>
  <c r="Q117" i="22"/>
  <c r="Q137" i="22" s="1"/>
  <c r="Q177" i="22" s="1"/>
  <c r="P117" i="22"/>
  <c r="O117" i="22"/>
  <c r="O137" i="22" s="1"/>
  <c r="O177" i="22" s="1"/>
  <c r="N117" i="22"/>
  <c r="M117" i="22"/>
  <c r="L117" i="22"/>
  <c r="K117" i="22"/>
  <c r="J117" i="22"/>
  <c r="J137" i="22" s="1"/>
  <c r="J177" i="22" s="1"/>
  <c r="L179" i="22" s="1"/>
  <c r="I117" i="22"/>
  <c r="H117" i="22"/>
  <c r="AE56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6" i="22"/>
  <c r="J56" i="22"/>
  <c r="I56" i="22"/>
  <c r="H56" i="22"/>
  <c r="E55" i="22"/>
  <c r="E54" i="22"/>
  <c r="R54" i="22" s="1"/>
  <c r="AE158" i="22"/>
  <c r="AD158" i="22"/>
  <c r="AC158" i="22"/>
  <c r="AB158" i="22"/>
  <c r="AA158" i="22"/>
  <c r="Z158" i="22"/>
  <c r="Y158" i="22"/>
  <c r="X158" i="22"/>
  <c r="W158" i="22"/>
  <c r="V158" i="22"/>
  <c r="U158" i="22"/>
  <c r="T158" i="22"/>
  <c r="S158" i="22"/>
  <c r="R158" i="22"/>
  <c r="Q158" i="22"/>
  <c r="P158" i="22"/>
  <c r="O158" i="22"/>
  <c r="N158" i="22"/>
  <c r="M158" i="22"/>
  <c r="L158" i="22"/>
  <c r="K158" i="22"/>
  <c r="J158" i="22"/>
  <c r="I158" i="22"/>
  <c r="H158" i="22"/>
  <c r="C53" i="22"/>
  <c r="W154" i="22"/>
  <c r="C52" i="22"/>
  <c r="C51" i="22"/>
  <c r="AE143" i="22"/>
  <c r="AD143" i="22"/>
  <c r="AC143" i="22"/>
  <c r="AB143" i="22"/>
  <c r="AA143" i="22"/>
  <c r="Z143" i="22"/>
  <c r="Y143" i="22"/>
  <c r="X143" i="22"/>
  <c r="W143" i="22"/>
  <c r="U143" i="22"/>
  <c r="T143" i="22"/>
  <c r="S143" i="22"/>
  <c r="R143" i="22"/>
  <c r="Q143" i="22"/>
  <c r="P143" i="22"/>
  <c r="O143" i="22"/>
  <c r="M143" i="22"/>
  <c r="L143" i="22"/>
  <c r="K143" i="22"/>
  <c r="J143" i="22"/>
  <c r="I143" i="22"/>
  <c r="H143" i="22"/>
  <c r="C50" i="22"/>
  <c r="AE142" i="22"/>
  <c r="AD142" i="22"/>
  <c r="AC142" i="22"/>
  <c r="AB142" i="22"/>
  <c r="AA142" i="22"/>
  <c r="Z142" i="22"/>
  <c r="Y142" i="22"/>
  <c r="X142" i="22"/>
  <c r="W142" i="22"/>
  <c r="V142" i="22"/>
  <c r="U142" i="22"/>
  <c r="T142" i="22"/>
  <c r="S142" i="22"/>
  <c r="R142" i="22"/>
  <c r="Q142" i="22"/>
  <c r="P142" i="22"/>
  <c r="M142" i="22"/>
  <c r="L142" i="22"/>
  <c r="K142" i="22"/>
  <c r="J142" i="22"/>
  <c r="H142" i="22"/>
  <c r="C49" i="22"/>
  <c r="AE141" i="22"/>
  <c r="AD141" i="22"/>
  <c r="AC141" i="22"/>
  <c r="AA141" i="22"/>
  <c r="Z141" i="22"/>
  <c r="Y141" i="22"/>
  <c r="X141" i="22"/>
  <c r="W141" i="22"/>
  <c r="V141" i="22"/>
  <c r="U141" i="22"/>
  <c r="T141" i="22"/>
  <c r="S141" i="22"/>
  <c r="R141" i="22"/>
  <c r="Q141" i="22"/>
  <c r="O141" i="22"/>
  <c r="N141" i="22"/>
  <c r="M141" i="22"/>
  <c r="K141" i="22"/>
  <c r="I141" i="22"/>
  <c r="H141" i="22"/>
  <c r="C48" i="22"/>
  <c r="AC140" i="22"/>
  <c r="Z140" i="22"/>
  <c r="Y140" i="22"/>
  <c r="X140" i="22"/>
  <c r="V140" i="22"/>
  <c r="U140" i="22"/>
  <c r="T140" i="22"/>
  <c r="S140" i="22"/>
  <c r="R140" i="22"/>
  <c r="P140" i="22"/>
  <c r="O140" i="22"/>
  <c r="M140" i="22"/>
  <c r="L140" i="22"/>
  <c r="K140" i="22"/>
  <c r="J140" i="22"/>
  <c r="I140" i="22"/>
  <c r="C47" i="22"/>
  <c r="AE139" i="22"/>
  <c r="AD139" i="22"/>
  <c r="AC139" i="22"/>
  <c r="AB139" i="22"/>
  <c r="AA139" i="22"/>
  <c r="Z139" i="22"/>
  <c r="Y139" i="22"/>
  <c r="X139" i="22"/>
  <c r="W139" i="22"/>
  <c r="U139" i="22"/>
  <c r="S139" i="22"/>
  <c r="R139" i="22"/>
  <c r="Q139" i="22"/>
  <c r="P139" i="22"/>
  <c r="O139" i="22"/>
  <c r="N139" i="22"/>
  <c r="L139" i="22"/>
  <c r="K139" i="22"/>
  <c r="I139" i="22"/>
  <c r="H139" i="22"/>
  <c r="C46" i="22"/>
  <c r="W41" i="22"/>
  <c r="C38" i="22"/>
  <c r="C37" i="22"/>
  <c r="C36" i="22"/>
  <c r="R41" i="22"/>
  <c r="C3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E229" i="21"/>
  <c r="U224" i="21"/>
  <c r="T224" i="21"/>
  <c r="S224" i="21"/>
  <c r="Q224" i="21"/>
  <c r="U216" i="21"/>
  <c r="T216" i="21"/>
  <c r="T225" i="21" s="1"/>
  <c r="S216" i="21"/>
  <c r="S225" i="21" s="1"/>
  <c r="Q216" i="21"/>
  <c r="U207" i="21"/>
  <c r="S207" i="21"/>
  <c r="U199" i="21"/>
  <c r="U208" i="21" s="1"/>
  <c r="S199" i="21"/>
  <c r="S208" i="21" s="1"/>
  <c r="B191" i="21"/>
  <c r="C189" i="21" s="1"/>
  <c r="E176" i="21"/>
  <c r="G172" i="21"/>
  <c r="AE157" i="21"/>
  <c r="AD157" i="21"/>
  <c r="AC157" i="21"/>
  <c r="AB157" i="21"/>
  <c r="AA157" i="21"/>
  <c r="Z157" i="21"/>
  <c r="Y157" i="21"/>
  <c r="X157" i="21"/>
  <c r="W157" i="21"/>
  <c r="V157" i="21"/>
  <c r="U157" i="21"/>
  <c r="U228" i="21"/>
  <c r="T157" i="21"/>
  <c r="S157" i="21"/>
  <c r="R157" i="21"/>
  <c r="Q157" i="21"/>
  <c r="P157" i="21"/>
  <c r="O157" i="21"/>
  <c r="N157" i="21"/>
  <c r="M157" i="21"/>
  <c r="L157" i="21"/>
  <c r="K157" i="21"/>
  <c r="J157" i="21"/>
  <c r="I157" i="21"/>
  <c r="I228" i="21" s="1"/>
  <c r="H157" i="21"/>
  <c r="H159" i="21" s="1"/>
  <c r="G155" i="21"/>
  <c r="G154" i="21"/>
  <c r="G153" i="21"/>
  <c r="G152" i="21"/>
  <c r="G151" i="21"/>
  <c r="G150" i="21"/>
  <c r="G149" i="21"/>
  <c r="AE146" i="21"/>
  <c r="AD146" i="21"/>
  <c r="AC146" i="21"/>
  <c r="AB146" i="21"/>
  <c r="AA146" i="21"/>
  <c r="Z146" i="21"/>
  <c r="Y146" i="21"/>
  <c r="X146" i="21"/>
  <c r="W146" i="21"/>
  <c r="V146" i="21"/>
  <c r="U146" i="21"/>
  <c r="AG146" i="21"/>
  <c r="T146" i="21"/>
  <c r="S146" i="21"/>
  <c r="R146" i="21"/>
  <c r="Q146" i="21"/>
  <c r="P146" i="21"/>
  <c r="O146" i="21"/>
  <c r="N146" i="21"/>
  <c r="M146" i="21"/>
  <c r="L146" i="21"/>
  <c r="K146" i="21"/>
  <c r="J146" i="21"/>
  <c r="I146" i="21"/>
  <c r="H146" i="21"/>
  <c r="G144" i="21"/>
  <c r="G143" i="21"/>
  <c r="G142" i="21"/>
  <c r="G141" i="21"/>
  <c r="F141" i="21"/>
  <c r="E141" i="21"/>
  <c r="AE115" i="21"/>
  <c r="AD115" i="21"/>
  <c r="AC115" i="21"/>
  <c r="AB115" i="21"/>
  <c r="AA115" i="21"/>
  <c r="Z115" i="21"/>
  <c r="Y115" i="21"/>
  <c r="X115" i="21"/>
  <c r="W115" i="21"/>
  <c r="V115" i="21"/>
  <c r="U115" i="21"/>
  <c r="T115" i="21"/>
  <c r="S115" i="21"/>
  <c r="R115" i="21"/>
  <c r="Q115" i="21"/>
  <c r="P115" i="21"/>
  <c r="O115" i="21"/>
  <c r="N115" i="21"/>
  <c r="M115" i="21"/>
  <c r="L115" i="21"/>
  <c r="K115" i="21"/>
  <c r="J115" i="21"/>
  <c r="I115" i="21"/>
  <c r="H115" i="21"/>
  <c r="AE111" i="21"/>
  <c r="AD111" i="21"/>
  <c r="AC111" i="21"/>
  <c r="AB111" i="21"/>
  <c r="AA111" i="21"/>
  <c r="Z111" i="21"/>
  <c r="Y111" i="21"/>
  <c r="X111" i="21"/>
  <c r="W111" i="21"/>
  <c r="V111" i="21"/>
  <c r="U111" i="21"/>
  <c r="T111" i="21"/>
  <c r="S111" i="21"/>
  <c r="R111" i="21"/>
  <c r="Q111" i="21"/>
  <c r="P111" i="21"/>
  <c r="O111" i="21"/>
  <c r="N111" i="21"/>
  <c r="M111" i="21"/>
  <c r="L111" i="21"/>
  <c r="K111" i="21"/>
  <c r="J111" i="21"/>
  <c r="I111" i="21"/>
  <c r="H111" i="21"/>
  <c r="AE100" i="21"/>
  <c r="AD100" i="21"/>
  <c r="AC100" i="21"/>
  <c r="AB100" i="21"/>
  <c r="AA100" i="21"/>
  <c r="Z100" i="21"/>
  <c r="Y100" i="21"/>
  <c r="X100" i="21"/>
  <c r="W100" i="21"/>
  <c r="V100" i="21"/>
  <c r="U100" i="21"/>
  <c r="T100" i="21"/>
  <c r="S100" i="21"/>
  <c r="R100" i="21"/>
  <c r="Q100" i="21"/>
  <c r="P100" i="21"/>
  <c r="O100" i="21"/>
  <c r="N100" i="21"/>
  <c r="M100" i="21"/>
  <c r="L100" i="21"/>
  <c r="K100" i="21"/>
  <c r="J100" i="21"/>
  <c r="I100" i="21"/>
  <c r="H100" i="21"/>
  <c r="AE99" i="21"/>
  <c r="AD99" i="21"/>
  <c r="AC99" i="21"/>
  <c r="AB99" i="21"/>
  <c r="AA99" i="21"/>
  <c r="Z99" i="21"/>
  <c r="Y99" i="21"/>
  <c r="X99" i="21"/>
  <c r="W99" i="21"/>
  <c r="V99" i="21"/>
  <c r="U99" i="21"/>
  <c r="T99" i="21"/>
  <c r="S99" i="21"/>
  <c r="R99" i="21"/>
  <c r="Q99" i="21"/>
  <c r="P99" i="21"/>
  <c r="O99" i="21"/>
  <c r="N99" i="21"/>
  <c r="M99" i="21"/>
  <c r="L99" i="21"/>
  <c r="K99" i="21"/>
  <c r="J99" i="21"/>
  <c r="I99" i="21"/>
  <c r="H99" i="21"/>
  <c r="AE98" i="21"/>
  <c r="AD98" i="21"/>
  <c r="AC98" i="21"/>
  <c r="AB98" i="21"/>
  <c r="AA98" i="21"/>
  <c r="Z98" i="21"/>
  <c r="Y98" i="21"/>
  <c r="X98" i="21"/>
  <c r="W98" i="21"/>
  <c r="V98" i="21"/>
  <c r="U98" i="21"/>
  <c r="T98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AE97" i="21"/>
  <c r="AD97" i="21"/>
  <c r="AC97" i="21"/>
  <c r="AB97" i="21"/>
  <c r="AA97" i="21"/>
  <c r="Z97" i="21"/>
  <c r="Y97" i="21"/>
  <c r="X97" i="21"/>
  <c r="W97" i="21"/>
  <c r="V97" i="21"/>
  <c r="U97" i="21"/>
  <c r="T97" i="21"/>
  <c r="S97" i="21"/>
  <c r="R97" i="21"/>
  <c r="Q97" i="21"/>
  <c r="P97" i="21"/>
  <c r="O97" i="21"/>
  <c r="N97" i="21"/>
  <c r="M97" i="21"/>
  <c r="L97" i="21"/>
  <c r="K97" i="21"/>
  <c r="J97" i="21"/>
  <c r="I97" i="21"/>
  <c r="H97" i="21"/>
  <c r="AE96" i="21"/>
  <c r="AE116" i="21" s="1"/>
  <c r="AE156" i="21" s="1"/>
  <c r="AD96" i="21"/>
  <c r="AD116" i="21" s="1"/>
  <c r="AD156" i="21" s="1"/>
  <c r="AC96" i="21"/>
  <c r="AC116" i="21" s="1"/>
  <c r="AB96" i="21"/>
  <c r="AA96" i="21"/>
  <c r="AA116" i="21" s="1"/>
  <c r="AA156" i="21" s="1"/>
  <c r="AC158" i="21" s="1"/>
  <c r="Z96" i="21"/>
  <c r="Z116" i="21" s="1"/>
  <c r="Z156" i="21" s="1"/>
  <c r="Y96" i="21"/>
  <c r="Y116" i="21" s="1"/>
  <c r="X96" i="21"/>
  <c r="W96" i="21"/>
  <c r="V96" i="21"/>
  <c r="U96" i="21"/>
  <c r="U116" i="21" s="1"/>
  <c r="T96" i="21"/>
  <c r="S96" i="21"/>
  <c r="S116" i="21" s="1"/>
  <c r="S156" i="21" s="1"/>
  <c r="R96" i="21"/>
  <c r="Q96" i="21"/>
  <c r="P96" i="21"/>
  <c r="O96" i="21"/>
  <c r="O116" i="21" s="1"/>
  <c r="O156" i="21" s="1"/>
  <c r="N96" i="21"/>
  <c r="M96" i="21"/>
  <c r="M116" i="21" s="1"/>
  <c r="M156" i="21" s="1"/>
  <c r="O158" i="21" s="1"/>
  <c r="L96" i="21"/>
  <c r="K96" i="21"/>
  <c r="K116" i="21" s="1"/>
  <c r="K156" i="21" s="1"/>
  <c r="J96" i="21"/>
  <c r="I96" i="21"/>
  <c r="H96" i="21"/>
  <c r="AE137" i="21"/>
  <c r="AD137" i="21"/>
  <c r="AC137" i="21"/>
  <c r="AB137" i="21"/>
  <c r="AA137" i="21"/>
  <c r="Z137" i="21"/>
  <c r="Y137" i="21"/>
  <c r="X137" i="21"/>
  <c r="W137" i="21"/>
  <c r="V137" i="21"/>
  <c r="U137" i="21"/>
  <c r="T137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C53" i="21"/>
  <c r="C52" i="21"/>
  <c r="C51" i="21"/>
  <c r="AE122" i="21"/>
  <c r="AD122" i="21"/>
  <c r="AC122" i="21"/>
  <c r="AB122" i="21"/>
  <c r="AA122" i="21"/>
  <c r="Z122" i="21"/>
  <c r="Y122" i="21"/>
  <c r="X122" i="21"/>
  <c r="W122" i="21"/>
  <c r="V122" i="21"/>
  <c r="U122" i="21"/>
  <c r="T122" i="21"/>
  <c r="S122" i="21"/>
  <c r="R122" i="21"/>
  <c r="Q122" i="21"/>
  <c r="P122" i="21"/>
  <c r="O122" i="21"/>
  <c r="N122" i="21"/>
  <c r="M122" i="21"/>
  <c r="L122" i="21"/>
  <c r="K122" i="21"/>
  <c r="J122" i="21"/>
  <c r="I122" i="21"/>
  <c r="H122" i="21"/>
  <c r="C50" i="21"/>
  <c r="AE121" i="21"/>
  <c r="AD121" i="21"/>
  <c r="AC121" i="21"/>
  <c r="AB121" i="21"/>
  <c r="AA121" i="21"/>
  <c r="Y121" i="21"/>
  <c r="X121" i="21"/>
  <c r="W121" i="21"/>
  <c r="V121" i="21"/>
  <c r="U121" i="21"/>
  <c r="T121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C49" i="21"/>
  <c r="AE120" i="21"/>
  <c r="AD120" i="21"/>
  <c r="AC120" i="21"/>
  <c r="AB120" i="21"/>
  <c r="AA120" i="21"/>
  <c r="Y120" i="21"/>
  <c r="X120" i="21"/>
  <c r="W120" i="21"/>
  <c r="U120" i="21"/>
  <c r="T120" i="21"/>
  <c r="S120" i="21"/>
  <c r="R120" i="21"/>
  <c r="Q120" i="21"/>
  <c r="P120" i="21"/>
  <c r="O120" i="21"/>
  <c r="N120" i="21"/>
  <c r="M120" i="21"/>
  <c r="L120" i="21"/>
  <c r="K120" i="21"/>
  <c r="J120" i="21"/>
  <c r="I120" i="21"/>
  <c r="H120" i="21"/>
  <c r="C48" i="21"/>
  <c r="AE119" i="21"/>
  <c r="AD119" i="21"/>
  <c r="AC119" i="21"/>
  <c r="AB119" i="21"/>
  <c r="AA119" i="21"/>
  <c r="Z119" i="21"/>
  <c r="Y119" i="21"/>
  <c r="X119" i="21"/>
  <c r="W119" i="21"/>
  <c r="V119" i="21"/>
  <c r="T119" i="21"/>
  <c r="S119" i="21"/>
  <c r="R119" i="21"/>
  <c r="Q119" i="21"/>
  <c r="P119" i="21"/>
  <c r="O119" i="21"/>
  <c r="N119" i="21"/>
  <c r="M119" i="21"/>
  <c r="L119" i="21"/>
  <c r="K119" i="21"/>
  <c r="J119" i="21"/>
  <c r="I119" i="21"/>
  <c r="C47" i="21"/>
  <c r="AE118" i="21"/>
  <c r="AD118" i="21"/>
  <c r="AC118" i="21"/>
  <c r="AA118" i="21"/>
  <c r="Z118" i="21"/>
  <c r="X118" i="21"/>
  <c r="W118" i="21"/>
  <c r="V118" i="21"/>
  <c r="U118" i="21"/>
  <c r="T118" i="21"/>
  <c r="S118" i="21"/>
  <c r="R118" i="21"/>
  <c r="P118" i="21"/>
  <c r="O118" i="21"/>
  <c r="N118" i="21"/>
  <c r="M118" i="21"/>
  <c r="L118" i="21"/>
  <c r="K118" i="21"/>
  <c r="J118" i="21"/>
  <c r="I118" i="21"/>
  <c r="C46" i="21"/>
  <c r="C38" i="21"/>
  <c r="AB41" i="21"/>
  <c r="X41" i="21"/>
  <c r="T41" i="21"/>
  <c r="H41" i="21"/>
  <c r="C37" i="21"/>
  <c r="AC41" i="21"/>
  <c r="Y41" i="21"/>
  <c r="U41" i="21"/>
  <c r="Q41" i="21"/>
  <c r="M41" i="21"/>
  <c r="C36" i="21"/>
  <c r="AD41" i="21"/>
  <c r="R41" i="21"/>
  <c r="N41" i="21"/>
  <c r="J41" i="21"/>
  <c r="C35" i="21"/>
  <c r="W3" i="21"/>
  <c r="W31" i="21" s="1"/>
  <c r="K19" i="13"/>
  <c r="F19" i="13" s="1"/>
  <c r="X31" i="17"/>
  <c r="U31" i="17"/>
  <c r="W41" i="13"/>
  <c r="U41" i="13"/>
  <c r="X36" i="13"/>
  <c r="U36" i="13"/>
  <c r="X32" i="13"/>
  <c r="U32" i="13"/>
  <c r="Y11" i="13"/>
  <c r="V11" i="13"/>
  <c r="U11" i="13"/>
  <c r="X11" i="13"/>
  <c r="I249" i="22"/>
  <c r="Q180" i="21"/>
  <c r="R142" i="21"/>
  <c r="U151" i="21"/>
  <c r="M151" i="21"/>
  <c r="S153" i="21"/>
  <c r="Q205" i="21"/>
  <c r="AD151" i="21"/>
  <c r="J155" i="21"/>
  <c r="AG157" i="21"/>
  <c r="R150" i="21"/>
  <c r="AB152" i="21"/>
  <c r="Q204" i="21"/>
  <c r="AI15" i="21"/>
  <c r="U225" i="21"/>
  <c r="I248" i="22"/>
  <c r="AA140" i="22"/>
  <c r="C203" i="22"/>
  <c r="AC204" i="22"/>
  <c r="V201" i="22"/>
  <c r="AD196" i="22"/>
  <c r="AE176" i="22"/>
  <c r="T175" i="22"/>
  <c r="M174" i="22"/>
  <c r="AE172" i="22"/>
  <c r="T171" i="22"/>
  <c r="M170" i="22"/>
  <c r="AD164" i="22"/>
  <c r="W163" i="22"/>
  <c r="L162" i="22"/>
  <c r="P163" i="22"/>
  <c r="N165" i="22"/>
  <c r="AE170" i="22"/>
  <c r="AB172" i="22"/>
  <c r="T174" i="22"/>
  <c r="Q176" i="22"/>
  <c r="V195" i="22"/>
  <c r="AF199" i="22"/>
  <c r="V203" i="22"/>
  <c r="C206" i="22"/>
  <c r="C210" i="22"/>
  <c r="T219" i="22"/>
  <c r="T200" i="21"/>
  <c r="AD182" i="21"/>
  <c r="AA155" i="21"/>
  <c r="P154" i="21"/>
  <c r="I149" i="21"/>
  <c r="L141" i="21"/>
  <c r="AB143" i="21"/>
  <c r="T149" i="21"/>
  <c r="AE172" i="21"/>
  <c r="U175" i="21"/>
  <c r="AI16" i="21"/>
  <c r="AG22" i="21"/>
  <c r="AI24" i="21"/>
  <c r="AI13" i="13" s="1"/>
  <c r="AG13" i="21"/>
  <c r="U227" i="21"/>
  <c r="L152" i="21"/>
  <c r="Z155" i="21"/>
  <c r="R221" i="21"/>
  <c r="M143" i="21"/>
  <c r="Q172" i="21"/>
  <c r="AE177" i="21"/>
  <c r="AD142" i="21"/>
  <c r="O144" i="21"/>
  <c r="AE152" i="21"/>
  <c r="I155" i="21"/>
  <c r="AH180" i="21"/>
  <c r="Q183" i="21"/>
  <c r="AD150" i="21"/>
  <c r="H153" i="21"/>
  <c r="T205" i="21"/>
  <c r="N150" i="21"/>
  <c r="R218" i="21"/>
  <c r="AA141" i="21"/>
  <c r="AA144" i="21"/>
  <c r="J150" i="21"/>
  <c r="H155" i="21"/>
  <c r="R174" i="21"/>
  <c r="T201" i="21"/>
  <c r="R220" i="21"/>
  <c r="AE181" i="21"/>
  <c r="V180" i="21"/>
  <c r="T174" i="21"/>
  <c r="S155" i="21"/>
  <c r="Z152" i="21"/>
  <c r="J152" i="21"/>
  <c r="Q149" i="21"/>
  <c r="Y144" i="21"/>
  <c r="O142" i="21"/>
  <c r="J141" i="21"/>
  <c r="N144" i="21"/>
  <c r="J149" i="21"/>
  <c r="X152" i="21"/>
  <c r="T153" i="21"/>
  <c r="V174" i="21"/>
  <c r="U178" i="21"/>
  <c r="T202" i="21"/>
  <c r="R219" i="21"/>
  <c r="M155" i="21"/>
  <c r="AG173" i="21"/>
  <c r="Q141" i="21"/>
  <c r="AE144" i="21"/>
  <c r="AC175" i="21"/>
  <c r="U179" i="21"/>
  <c r="Y143" i="21"/>
  <c r="H149" i="21"/>
  <c r="AA153" i="21"/>
  <c r="AD155" i="21"/>
  <c r="AC182" i="21"/>
  <c r="Q198" i="21"/>
  <c r="W150" i="21"/>
  <c r="T152" i="21"/>
  <c r="R201" i="21"/>
  <c r="X149" i="21"/>
  <c r="AE182" i="21"/>
  <c r="R200" i="21"/>
  <c r="AE150" i="21"/>
  <c r="O152" i="21"/>
  <c r="V173" i="21"/>
  <c r="Q179" i="21"/>
  <c r="T204" i="21"/>
  <c r="T197" i="21"/>
  <c r="AC179" i="21"/>
  <c r="T178" i="21"/>
  <c r="W155" i="21"/>
  <c r="L154" i="21"/>
  <c r="W151" i="21"/>
  <c r="AB150" i="21"/>
  <c r="M144" i="21"/>
  <c r="V143" i="21"/>
  <c r="H141" i="21"/>
  <c r="H144" i="21"/>
  <c r="V151" i="21"/>
  <c r="S152" i="21"/>
  <c r="S172" i="21"/>
  <c r="AG177" i="21"/>
  <c r="S181" i="21"/>
  <c r="U180" i="21"/>
  <c r="V155" i="21"/>
  <c r="S144" i="21"/>
  <c r="O141" i="21"/>
  <c r="N143" i="21"/>
  <c r="U144" i="21"/>
  <c r="AC153" i="21"/>
  <c r="O155" i="21"/>
  <c r="U181" i="21"/>
  <c r="R213" i="21"/>
  <c r="U155" i="21"/>
  <c r="K153" i="21"/>
  <c r="R182" i="21"/>
  <c r="AC150" i="21"/>
  <c r="S149" i="21"/>
  <c r="AD183" i="21"/>
  <c r="I152" i="21"/>
  <c r="W149" i="21"/>
  <c r="S173" i="21"/>
  <c r="Q152" i="21"/>
  <c r="K141" i="21"/>
  <c r="V177" i="21"/>
  <c r="Q174" i="21"/>
  <c r="Q150" i="21"/>
  <c r="X144" i="21"/>
  <c r="J143" i="21"/>
  <c r="Y149" i="21"/>
  <c r="K155" i="21"/>
  <c r="AD172" i="21"/>
  <c r="AG183" i="21"/>
  <c r="Q206" i="21"/>
  <c r="R151" i="21"/>
  <c r="X143" i="21"/>
  <c r="N151" i="21"/>
  <c r="T143" i="21"/>
  <c r="H143" i="21"/>
  <c r="T195" i="21"/>
  <c r="P152" i="21"/>
  <c r="S143" i="21"/>
  <c r="Y152" i="21"/>
  <c r="P144" i="21"/>
  <c r="I151" i="21"/>
  <c r="R141" i="21"/>
  <c r="AF178" i="21"/>
  <c r="V154" i="21"/>
  <c r="W143" i="21"/>
  <c r="AE141" i="21"/>
  <c r="M149" i="21"/>
  <c r="T150" i="21"/>
  <c r="AE155" i="21"/>
  <c r="AD177" i="21"/>
  <c r="V183" i="21"/>
  <c r="AC178" i="21"/>
  <c r="V149" i="21"/>
  <c r="N142" i="21"/>
  <c r="AF173" i="21"/>
  <c r="K149" i="21"/>
  <c r="K144" i="21"/>
  <c r="R202" i="21"/>
  <c r="L153" i="21"/>
  <c r="Z150" i="21"/>
  <c r="R154" i="21"/>
  <c r="L142" i="21"/>
  <c r="AA152" i="21"/>
  <c r="AB142" i="21"/>
  <c r="J139" i="22"/>
  <c r="O142" i="22"/>
  <c r="C201" i="22"/>
  <c r="C208" i="22"/>
  <c r="I168" i="22"/>
  <c r="I169" i="22"/>
  <c r="I179" i="22"/>
  <c r="I181" i="22" s="1"/>
  <c r="AG167" i="22"/>
  <c r="AB163" i="22"/>
  <c r="K170" i="22"/>
  <c r="U172" i="22"/>
  <c r="J175" i="22"/>
  <c r="AF193" i="22"/>
  <c r="R199" i="22"/>
  <c r="AC203" i="22"/>
  <c r="R233" i="22"/>
  <c r="N54" i="22"/>
  <c r="AD54" i="22"/>
  <c r="S162" i="22"/>
  <c r="X164" i="22"/>
  <c r="I171" i="22"/>
  <c r="L173" i="22"/>
  <c r="S175" i="22"/>
  <c r="R195" i="22"/>
  <c r="U200" i="22"/>
  <c r="Q217" i="22"/>
  <c r="O54" i="22"/>
  <c r="AE54" i="22"/>
  <c r="L116" i="21"/>
  <c r="L156" i="21" s="1"/>
  <c r="N158" i="21" s="1"/>
  <c r="I116" i="21"/>
  <c r="I156" i="21" s="1"/>
  <c r="K158" i="21" s="1"/>
  <c r="AB118" i="21"/>
  <c r="H158" i="21"/>
  <c r="Z120" i="21"/>
  <c r="AG19" i="21"/>
  <c r="AG20" i="13" s="1"/>
  <c r="AI58" i="21"/>
  <c r="AI39" i="21"/>
  <c r="AG11" i="21"/>
  <c r="AG24" i="21"/>
  <c r="AG13" i="13"/>
  <c r="AI6" i="21"/>
  <c r="AI25" i="21"/>
  <c r="AI14" i="13" s="1"/>
  <c r="Y137" i="22"/>
  <c r="Y177" i="22"/>
  <c r="M137" i="22"/>
  <c r="M177" i="22" s="1"/>
  <c r="X137" i="22"/>
  <c r="X177" i="22" s="1"/>
  <c r="Z179" i="22" s="1"/>
  <c r="AC200" i="22"/>
  <c r="W165" i="22"/>
  <c r="I175" i="22"/>
  <c r="V162" i="22"/>
  <c r="AD170" i="22"/>
  <c r="Q194" i="22"/>
  <c r="S203" i="22"/>
  <c r="R204" i="22"/>
  <c r="AG193" i="22"/>
  <c r="X172" i="22"/>
  <c r="I164" i="22"/>
  <c r="Q204" i="22"/>
  <c r="U194" i="22"/>
  <c r="AC172" i="22"/>
  <c r="H164" i="22"/>
  <c r="R216" i="22"/>
  <c r="AG198" i="22"/>
  <c r="AA175" i="22"/>
  <c r="Q172" i="22"/>
  <c r="AB164" i="22"/>
  <c r="T162" i="22"/>
  <c r="M165" i="22"/>
  <c r="AB171" i="22"/>
  <c r="U174" i="22"/>
  <c r="AD193" i="22"/>
  <c r="AH199" i="22"/>
  <c r="Q216" i="22"/>
  <c r="I162" i="22"/>
  <c r="V170" i="22"/>
  <c r="X174" i="22"/>
  <c r="U195" i="22"/>
  <c r="AH204" i="22"/>
  <c r="T222" i="22"/>
  <c r="AG196" i="22"/>
  <c r="H174" i="22"/>
  <c r="T165" i="22"/>
  <c r="R242" i="22"/>
  <c r="T200" i="22"/>
  <c r="Y175" i="22"/>
  <c r="X170" i="22"/>
  <c r="R225" i="22"/>
  <c r="U201" i="22"/>
  <c r="S193" i="22"/>
  <c r="S173" i="22"/>
  <c r="AD165" i="22"/>
  <c r="O162" i="22"/>
  <c r="R164" i="22"/>
  <c r="Q170" i="22"/>
  <c r="J173" i="22"/>
  <c r="X175" i="22"/>
  <c r="AH195" i="22"/>
  <c r="AG200" i="22"/>
  <c r="T221" i="22"/>
  <c r="P170" i="22"/>
  <c r="S174" i="22"/>
  <c r="AC199" i="22"/>
  <c r="Q223" i="22"/>
  <c r="AD162" i="22"/>
  <c r="V165" i="22"/>
  <c r="Z171" i="22"/>
  <c r="AE173" i="22"/>
  <c r="AD176" i="22"/>
  <c r="V199" i="22"/>
  <c r="U204" i="22"/>
  <c r="R226" i="22"/>
  <c r="L163" i="22"/>
  <c r="P165" i="22"/>
  <c r="W170" i="22"/>
  <c r="Y172" i="22"/>
  <c r="AA174" i="22"/>
  <c r="AC176" i="22"/>
  <c r="Q199" i="22"/>
  <c r="AF203" i="22"/>
  <c r="U246" i="22"/>
  <c r="C211" i="22"/>
  <c r="C209" i="22"/>
  <c r="C200" i="22"/>
  <c r="S210" i="22"/>
  <c r="C202" i="22"/>
  <c r="C207" i="22"/>
  <c r="C204" i="22"/>
  <c r="I142" i="22"/>
  <c r="C180" i="21"/>
  <c r="V41" i="22"/>
  <c r="AG40" i="22"/>
  <c r="V200" i="22"/>
  <c r="V193" i="22"/>
  <c r="O173" i="22"/>
  <c r="Y163" i="22"/>
  <c r="AC193" i="22"/>
  <c r="M172" i="22"/>
  <c r="Q163" i="22"/>
  <c r="R234" i="22"/>
  <c r="R237" i="22" s="1"/>
  <c r="W237" i="22" s="1"/>
  <c r="N175" i="22"/>
  <c r="Q202" i="22"/>
  <c r="S176" i="22"/>
  <c r="H165" i="22"/>
  <c r="L176" i="22"/>
  <c r="Q218" i="22"/>
  <c r="V174" i="22"/>
  <c r="T224" i="22"/>
  <c r="AD172" i="22"/>
  <c r="AF204" i="22"/>
  <c r="Q200" i="22"/>
  <c r="S171" i="22"/>
  <c r="I163" i="22"/>
  <c r="R201" i="22"/>
  <c r="L175" i="22"/>
  <c r="AC165" i="22"/>
  <c r="Q171" i="22"/>
  <c r="U196" i="22"/>
  <c r="Y162" i="22"/>
  <c r="R176" i="22"/>
  <c r="H163" i="22"/>
  <c r="W171" i="22"/>
  <c r="AC201" i="22"/>
  <c r="R223" i="22"/>
  <c r="AE171" i="22"/>
  <c r="S194" i="22"/>
  <c r="T203" i="22"/>
  <c r="AH200" i="22"/>
  <c r="Z175" i="22"/>
  <c r="O171" i="22"/>
  <c r="AE164" i="22"/>
  <c r="AF200" i="22"/>
  <c r="AC195" i="22"/>
  <c r="Q173" i="22"/>
  <c r="U164" i="22"/>
  <c r="AG203" i="22"/>
  <c r="AG195" i="22"/>
  <c r="Z174" i="22"/>
  <c r="K171" i="22"/>
  <c r="U163" i="22"/>
  <c r="S163" i="22"/>
  <c r="I170" i="22"/>
  <c r="AA172" i="22"/>
  <c r="P175" i="22"/>
  <c r="AD195" i="22"/>
  <c r="S204" i="22"/>
  <c r="W162" i="22"/>
  <c r="AD201" i="22"/>
  <c r="AE194" i="22"/>
  <c r="AD175" i="22"/>
  <c r="AB173" i="22"/>
  <c r="Y171" i="22"/>
  <c r="M164" i="22"/>
  <c r="N162" i="22"/>
  <c r="T217" i="22"/>
  <c r="AE201" i="22"/>
  <c r="AF194" i="22"/>
  <c r="U175" i="22"/>
  <c r="Z172" i="22"/>
  <c r="AB170" i="22"/>
  <c r="AD163" i="22"/>
  <c r="R202" i="22"/>
  <c r="H176" i="22"/>
  <c r="R172" i="22"/>
  <c r="AD203" i="22"/>
  <c r="T193" i="22"/>
  <c r="Q174" i="22"/>
  <c r="X171" i="22"/>
  <c r="I165" i="22"/>
  <c r="K163" i="22"/>
  <c r="L164" i="22"/>
  <c r="V171" i="22"/>
  <c r="K175" i="22"/>
  <c r="AF196" i="22"/>
  <c r="AE204" i="22"/>
  <c r="O164" i="22"/>
  <c r="K173" i="22"/>
  <c r="AG194" i="22"/>
  <c r="AD204" i="22"/>
  <c r="N163" i="22"/>
  <c r="AD171" i="22"/>
  <c r="T176" i="22"/>
  <c r="AC202" i="22"/>
  <c r="I176" i="22"/>
  <c r="T172" i="22"/>
  <c r="K164" i="22"/>
  <c r="U202" i="22"/>
  <c r="T196" i="22"/>
  <c r="AB175" i="22"/>
  <c r="N173" i="22"/>
  <c r="U170" i="22"/>
  <c r="AE163" i="22"/>
  <c r="AE162" i="22"/>
  <c r="T170" i="22"/>
  <c r="J174" i="22"/>
  <c r="AC194" i="22"/>
  <c r="AD202" i="22"/>
  <c r="R240" i="22"/>
  <c r="R170" i="22"/>
  <c r="R175" i="22"/>
  <c r="AE199" i="22"/>
  <c r="R238" i="22"/>
  <c r="S170" i="22"/>
  <c r="AD174" i="22"/>
  <c r="S199" i="22"/>
  <c r="R236" i="22"/>
  <c r="U198" i="22"/>
  <c r="AC175" i="22"/>
  <c r="T164" i="22"/>
  <c r="AF198" i="22"/>
  <c r="S201" i="22"/>
  <c r="T218" i="22"/>
  <c r="T194" i="22"/>
  <c r="Q225" i="22"/>
  <c r="R203" i="22"/>
  <c r="S198" i="22"/>
  <c r="Z176" i="22"/>
  <c r="P174" i="22"/>
  <c r="I172" i="22"/>
  <c r="AA165" i="22"/>
  <c r="V163" i="22"/>
  <c r="Q219" i="22"/>
  <c r="T201" i="22"/>
  <c r="R196" i="22"/>
  <c r="J176" i="22"/>
  <c r="Y173" i="22"/>
  <c r="U171" i="22"/>
  <c r="AC164" i="22"/>
  <c r="R162" i="22"/>
  <c r="R227" i="22"/>
  <c r="AG201" i="22"/>
  <c r="Q198" i="22"/>
  <c r="AE193" i="22"/>
  <c r="Q175" i="22"/>
  <c r="X173" i="22"/>
  <c r="AA171" i="22"/>
  <c r="J170" i="22"/>
  <c r="Q164" i="22"/>
  <c r="U162" i="22"/>
  <c r="AB162" i="22"/>
  <c r="N164" i="22"/>
  <c r="U165" i="22"/>
  <c r="AC170" i="22"/>
  <c r="O172" i="22"/>
  <c r="V173" i="22"/>
  <c r="AC174" i="22"/>
  <c r="O176" i="22"/>
  <c r="T195" i="22"/>
  <c r="T199" i="22"/>
  <c r="AE202" i="22"/>
  <c r="T225" i="22"/>
  <c r="Y164" i="22"/>
  <c r="X176" i="22"/>
  <c r="U203" i="22"/>
  <c r="Q226" i="22"/>
  <c r="O175" i="22"/>
  <c r="J171" i="22"/>
  <c r="AE165" i="22"/>
  <c r="R244" i="22"/>
  <c r="AE200" i="22"/>
  <c r="R174" i="22"/>
  <c r="N170" i="22"/>
  <c r="R171" i="22"/>
  <c r="R241" i="22"/>
  <c r="T198" i="22"/>
  <c r="Z173" i="22"/>
  <c r="H171" i="22"/>
  <c r="P162" i="22"/>
  <c r="V172" i="22"/>
  <c r="U199" i="22"/>
  <c r="R165" i="22"/>
  <c r="R198" i="22"/>
  <c r="P164" i="22"/>
  <c r="V194" i="22"/>
  <c r="W175" i="22"/>
  <c r="R224" i="22"/>
  <c r="AH194" i="22"/>
  <c r="W172" i="22"/>
  <c r="O163" i="22"/>
  <c r="Z163" i="22"/>
  <c r="AE174" i="22"/>
  <c r="T204" i="22"/>
  <c r="AC171" i="22"/>
  <c r="AH201" i="22"/>
  <c r="M176" i="22"/>
  <c r="V196" i="22"/>
  <c r="R163" i="22"/>
  <c r="AC196" i="22"/>
  <c r="R219" i="22"/>
  <c r="AE195" i="22"/>
  <c r="T173" i="22"/>
  <c r="AA162" i="22"/>
  <c r="T216" i="22"/>
  <c r="AE175" i="22"/>
  <c r="N171" i="22"/>
  <c r="K162" i="22"/>
  <c r="Q222" i="22"/>
  <c r="R200" i="22"/>
  <c r="V176" i="22"/>
  <c r="H173" i="22"/>
  <c r="S165" i="22"/>
  <c r="H162" i="22"/>
  <c r="Z164" i="22"/>
  <c r="P171" i="22"/>
  <c r="I174" i="22"/>
  <c r="AA176" i="22"/>
  <c r="S200" i="22"/>
  <c r="Q227" i="22"/>
  <c r="R239" i="22"/>
  <c r="K174" i="22"/>
  <c r="AF202" i="22"/>
  <c r="AF195" i="22"/>
  <c r="N176" i="22"/>
  <c r="L174" i="22"/>
  <c r="J172" i="22"/>
  <c r="H170" i="22"/>
  <c r="AA164" i="22"/>
  <c r="AC162" i="22"/>
  <c r="R221" i="22"/>
  <c r="AG202" i="22"/>
  <c r="Q196" i="22"/>
  <c r="P176" i="22"/>
  <c r="P173" i="22"/>
  <c r="M171" i="22"/>
  <c r="S164" i="22"/>
  <c r="Q162" i="22"/>
  <c r="V204" i="22"/>
  <c r="S195" i="22"/>
  <c r="S197" i="22" s="1"/>
  <c r="AA197" i="22" s="1"/>
  <c r="U173" i="22"/>
  <c r="AB165" i="22"/>
  <c r="AG204" i="22"/>
  <c r="AD199" i="22"/>
  <c r="AD194" i="22"/>
  <c r="AD197" i="22" s="1"/>
  <c r="H175" i="22"/>
  <c r="S172" i="22"/>
  <c r="Y165" i="22"/>
  <c r="AA163" i="22"/>
  <c r="J163" i="22"/>
  <c r="Z170" i="22"/>
  <c r="O174" i="22"/>
  <c r="Q195" i="22"/>
  <c r="Q203" i="22"/>
  <c r="M163" i="22"/>
  <c r="H172" i="22"/>
  <c r="Y176" i="22"/>
  <c r="V202" i="22"/>
  <c r="M162" i="22"/>
  <c r="AA170" i="22"/>
  <c r="M175" i="22"/>
  <c r="AG199" i="22"/>
  <c r="T202" i="22"/>
  <c r="Q193" i="22"/>
  <c r="W173" i="22"/>
  <c r="J165" i="22"/>
  <c r="R243" i="22"/>
  <c r="AH203" i="22"/>
  <c r="AD198" i="22"/>
  <c r="W176" i="22"/>
  <c r="AD173" i="22"/>
  <c r="L171" i="22"/>
  <c r="V164" i="22"/>
  <c r="J162" i="22"/>
  <c r="X165" i="22"/>
  <c r="M173" i="22"/>
  <c r="AB176" i="22"/>
  <c r="AD200" i="22"/>
  <c r="T223" i="22"/>
  <c r="K165" i="22"/>
  <c r="N174" i="22"/>
  <c r="AE196" i="22"/>
  <c r="R222" i="22"/>
  <c r="L165" i="22"/>
  <c r="AA173" i="22"/>
  <c r="S196" i="22"/>
  <c r="Q221" i="22"/>
  <c r="Q201" i="22"/>
  <c r="U176" i="22"/>
  <c r="O165" i="22"/>
  <c r="R218" i="22"/>
  <c r="I173" i="22"/>
  <c r="X163" i="22"/>
  <c r="AH196" i="22"/>
  <c r="T227" i="22"/>
  <c r="AE203" i="22"/>
  <c r="AE198" i="22"/>
  <c r="U193" i="22"/>
  <c r="W174" i="22"/>
  <c r="P172" i="22"/>
  <c r="L170" i="22"/>
  <c r="AC163" i="22"/>
  <c r="T226" i="22"/>
  <c r="AH202" i="22"/>
  <c r="AC198" i="22"/>
  <c r="R193" i="22"/>
  <c r="AB174" i="22"/>
  <c r="N172" i="22"/>
  <c r="Z165" i="22"/>
  <c r="T163" i="22"/>
  <c r="R235" i="22"/>
  <c r="S202" i="22"/>
  <c r="V198" i="22"/>
  <c r="R194" i="22"/>
  <c r="V175" i="22"/>
  <c r="AC173" i="22"/>
  <c r="L172" i="22"/>
  <c r="O170" i="22"/>
  <c r="W164" i="22"/>
  <c r="Z162" i="22"/>
  <c r="X162" i="22"/>
  <c r="J164" i="22"/>
  <c r="J166" i="22" s="1"/>
  <c r="Q165" i="22"/>
  <c r="Q166" i="22" s="1"/>
  <c r="S168" i="22" s="1"/>
  <c r="Y170" i="22"/>
  <c r="K172" i="22"/>
  <c r="R173" i="22"/>
  <c r="Y174" i="22"/>
  <c r="K176" i="22"/>
  <c r="AH193" i="22"/>
  <c r="AH197" i="22" s="1"/>
  <c r="AH198" i="22"/>
  <c r="AF201" i="22"/>
  <c r="R217" i="22"/>
  <c r="Y118" i="21"/>
  <c r="C182" i="21"/>
  <c r="C188" i="21"/>
  <c r="T57" i="21"/>
  <c r="M133" i="21"/>
  <c r="W153" i="21"/>
  <c r="N141" i="21"/>
  <c r="X155" i="21"/>
  <c r="R144" i="21"/>
  <c r="R149" i="21"/>
  <c r="M141" i="21"/>
  <c r="N155" i="21"/>
  <c r="T177" i="21"/>
  <c r="I153" i="21"/>
  <c r="Z143" i="21"/>
  <c r="J153" i="21"/>
  <c r="R179" i="21"/>
  <c r="M142" i="21"/>
  <c r="R175" i="21"/>
  <c r="AD141" i="21"/>
  <c r="AB153" i="21"/>
  <c r="Q203" i="21"/>
  <c r="P149" i="21"/>
  <c r="I154" i="21"/>
  <c r="AE178" i="21"/>
  <c r="R223" i="21"/>
  <c r="S154" i="21"/>
  <c r="W144" i="21"/>
  <c r="R183" i="21"/>
  <c r="P143" i="21"/>
  <c r="J151" i="21"/>
  <c r="U172" i="21"/>
  <c r="AG181" i="21"/>
  <c r="R196" i="21"/>
  <c r="S179" i="21"/>
  <c r="T173" i="21"/>
  <c r="Q153" i="21"/>
  <c r="X150" i="21"/>
  <c r="I144" i="21"/>
  <c r="T141" i="21"/>
  <c r="Q143" i="21"/>
  <c r="AA150" i="21"/>
  <c r="Q154" i="21"/>
  <c r="Q177" i="21"/>
  <c r="R195" i="21"/>
  <c r="L149" i="21"/>
  <c r="AD180" i="21"/>
  <c r="Y142" i="21"/>
  <c r="R155" i="21"/>
  <c r="I142" i="21"/>
  <c r="M150" i="21"/>
  <c r="AD154" i="21"/>
  <c r="T180" i="21"/>
  <c r="O143" i="21"/>
  <c r="M154" i="21"/>
  <c r="J144" i="21"/>
  <c r="Q175" i="21"/>
  <c r="I143" i="21"/>
  <c r="R153" i="21"/>
  <c r="AG175" i="21"/>
  <c r="R215" i="21"/>
  <c r="T182" i="21"/>
  <c r="AH175" i="21"/>
  <c r="AB154" i="21"/>
  <c r="N152" i="21"/>
  <c r="U149" i="21"/>
  <c r="AE142" i="21"/>
  <c r="L143" i="21"/>
  <c r="V150" i="21"/>
  <c r="K154" i="21"/>
  <c r="AD179" i="21"/>
  <c r="R214" i="21"/>
  <c r="R204" i="21"/>
  <c r="Z153" i="21"/>
  <c r="U142" i="21"/>
  <c r="K142" i="21"/>
  <c r="O151" i="21"/>
  <c r="AH172" i="21"/>
  <c r="Q195" i="21"/>
  <c r="S175" i="21"/>
  <c r="T144" i="21"/>
  <c r="W141" i="21"/>
  <c r="T142" i="21"/>
  <c r="O154" i="21"/>
  <c r="V141" i="21"/>
  <c r="AA143" i="21"/>
  <c r="R222" i="21"/>
  <c r="AG180" i="21"/>
  <c r="AE153" i="21"/>
  <c r="Z142" i="21"/>
  <c r="Q144" i="21"/>
  <c r="Y153" i="21"/>
  <c r="AD178" i="21"/>
  <c r="U182" i="21"/>
  <c r="N149" i="21"/>
  <c r="AC172" i="21"/>
  <c r="AD153" i="21"/>
  <c r="AF179" i="21"/>
  <c r="AD149" i="21"/>
  <c r="U174" i="21"/>
  <c r="S182" i="21"/>
  <c r="AG174" i="21"/>
  <c r="O149" i="21"/>
  <c r="W142" i="21"/>
  <c r="AE151" i="21"/>
  <c r="AH173" i="21"/>
  <c r="Q202" i="21"/>
  <c r="U154" i="21"/>
  <c r="Y154" i="21"/>
  <c r="P151" i="21"/>
  <c r="V175" i="21"/>
  <c r="V144" i="21"/>
  <c r="H151" i="21"/>
  <c r="U143" i="21"/>
  <c r="AB144" i="21"/>
  <c r="AH181" i="21"/>
  <c r="T196" i="21"/>
  <c r="L144" i="21"/>
  <c r="S180" i="21"/>
  <c r="AD173" i="21"/>
  <c r="P150" i="21"/>
  <c r="AA154" i="21"/>
  <c r="T198" i="21"/>
  <c r="AA149" i="21"/>
  <c r="U183" i="21"/>
  <c r="K152" i="21"/>
  <c r="Q142" i="21"/>
  <c r="Z151" i="21"/>
  <c r="AF174" i="21"/>
  <c r="AC143" i="21"/>
  <c r="V178" i="21"/>
  <c r="R177" i="21"/>
  <c r="AE143" i="21"/>
  <c r="X153" i="21"/>
  <c r="AE179" i="21"/>
  <c r="S183" i="21"/>
  <c r="AD175" i="21"/>
  <c r="H154" i="21"/>
  <c r="H150" i="21"/>
  <c r="AA142" i="21"/>
  <c r="P142" i="21"/>
  <c r="AB151" i="21"/>
  <c r="AC173" i="21"/>
  <c r="T183" i="21"/>
  <c r="X151" i="21"/>
  <c r="R212" i="21"/>
  <c r="N153" i="21"/>
  <c r="X142" i="21"/>
  <c r="W152" i="21"/>
  <c r="R178" i="21"/>
  <c r="Z144" i="21"/>
  <c r="AF177" i="21"/>
  <c r="Y155" i="21"/>
  <c r="AB149" i="21"/>
  <c r="AC155" i="21"/>
  <c r="R197" i="21"/>
  <c r="AF180" i="21"/>
  <c r="T172" i="21"/>
  <c r="AD152" i="21"/>
  <c r="AC144" i="21"/>
  <c r="X141" i="21"/>
  <c r="Z149" i="21"/>
  <c r="L155" i="21"/>
  <c r="AF175" i="21"/>
  <c r="Q201" i="21"/>
  <c r="AE183" i="21"/>
  <c r="K150" i="21"/>
  <c r="V152" i="21"/>
  <c r="AH178" i="21"/>
  <c r="AE180" i="21"/>
  <c r="S141" i="21"/>
  <c r="P153" i="21"/>
  <c r="Q173" i="21"/>
  <c r="AC180" i="21"/>
  <c r="O150" i="21"/>
  <c r="R206" i="21"/>
  <c r="M152" i="21"/>
  <c r="AB141" i="21"/>
  <c r="R152" i="21"/>
  <c r="Q181" i="21"/>
  <c r="N154" i="21"/>
  <c r="AF183" i="21"/>
  <c r="I150" i="21"/>
  <c r="W154" i="21"/>
  <c r="AC181" i="21"/>
  <c r="AF172" i="21"/>
  <c r="Q182" i="21"/>
  <c r="L151" i="21"/>
  <c r="AD143" i="21"/>
  <c r="T154" i="21"/>
  <c r="AH182" i="21"/>
  <c r="Y151" i="21"/>
  <c r="Q196" i="21"/>
  <c r="Z154" i="21"/>
  <c r="P155" i="21"/>
  <c r="AG178" i="21"/>
  <c r="S177" i="21"/>
  <c r="Y156" i="21"/>
  <c r="AA158" i="21" s="1"/>
  <c r="T203" i="21"/>
  <c r="AE154" i="21"/>
  <c r="AC177" i="21"/>
  <c r="T155" i="21"/>
  <c r="S178" i="21"/>
  <c r="AE174" i="21"/>
  <c r="AG179" i="21"/>
  <c r="AA151" i="21"/>
  <c r="J142" i="21"/>
  <c r="Q151" i="21"/>
  <c r="V182" i="21"/>
  <c r="R181" i="21"/>
  <c r="U150" i="21"/>
  <c r="AH179" i="21"/>
  <c r="S150" i="21"/>
  <c r="V172" i="21"/>
  <c r="Q200" i="21"/>
  <c r="U173" i="21"/>
  <c r="J154" i="21"/>
  <c r="AC142" i="21"/>
  <c r="U152" i="21"/>
  <c r="U177" i="21"/>
  <c r="R203" i="21"/>
  <c r="AH177" i="21"/>
  <c r="X154" i="21"/>
  <c r="S151" i="21"/>
  <c r="R143" i="21"/>
  <c r="Z141" i="21"/>
  <c r="AE149" i="21"/>
  <c r="Q155" i="21"/>
  <c r="AD181" i="21"/>
  <c r="Y141" i="21"/>
  <c r="AF182" i="21"/>
  <c r="AC151" i="21"/>
  <c r="R198" i="21"/>
  <c r="T151" i="21"/>
  <c r="S174" i="21"/>
  <c r="R217" i="21"/>
  <c r="R172" i="21"/>
  <c r="V153" i="21"/>
  <c r="V142" i="21"/>
  <c r="AC154" i="21"/>
  <c r="T181" i="21"/>
  <c r="AC183" i="21"/>
  <c r="AD174" i="21"/>
  <c r="U153" i="21"/>
  <c r="L150" i="21"/>
  <c r="S142" i="21"/>
  <c r="AD144" i="21"/>
  <c r="O153" i="21"/>
  <c r="R173" i="21"/>
  <c r="AG182" i="21"/>
  <c r="H152" i="21"/>
  <c r="AC149" i="21"/>
  <c r="T175" i="21"/>
  <c r="T206" i="21"/>
  <c r="Y150" i="21"/>
  <c r="AC174" i="21"/>
  <c r="T179" i="21"/>
  <c r="K143" i="21"/>
  <c r="AF181" i="21"/>
  <c r="AB155" i="21"/>
  <c r="U141" i="21"/>
  <c r="K151" i="21"/>
  <c r="AH174" i="21"/>
  <c r="Q178" i="21"/>
  <c r="H142" i="21"/>
  <c r="AE175" i="21"/>
  <c r="AE173" i="21"/>
  <c r="AC141" i="21"/>
  <c r="I141" i="21"/>
  <c r="Q197" i="21"/>
  <c r="AC152" i="21"/>
  <c r="P141" i="21"/>
  <c r="M153" i="21"/>
  <c r="R180" i="21"/>
  <c r="AG172" i="21"/>
  <c r="V179" i="21"/>
  <c r="V181" i="21"/>
  <c r="R205" i="21"/>
  <c r="AH183" i="21"/>
  <c r="H56" i="21"/>
  <c r="AI26" i="21"/>
  <c r="AI15" i="13" s="1"/>
  <c r="AG16" i="21"/>
  <c r="AG59" i="21"/>
  <c r="AG35" i="13" s="1"/>
  <c r="AG5" i="21"/>
  <c r="AG5" i="13" s="1"/>
  <c r="AI17" i="21"/>
  <c r="AG58" i="21"/>
  <c r="AG39" i="21"/>
  <c r="AG17" i="21"/>
  <c r="AG12" i="21"/>
  <c r="AI18" i="21"/>
  <c r="AI59" i="21"/>
  <c r="AI35" i="13" s="1"/>
  <c r="AI60" i="21"/>
  <c r="AB116" i="21"/>
  <c r="AB156" i="21" s="1"/>
  <c r="AD158" i="21" s="1"/>
  <c r="Y55" i="22"/>
  <c r="AG35" i="22"/>
  <c r="U55" i="22"/>
  <c r="AE41" i="22"/>
  <c r="N41" i="22"/>
  <c r="U41" i="22"/>
  <c r="AG38" i="22"/>
  <c r="X41" i="22"/>
  <c r="O55" i="22"/>
  <c r="Z137" i="22"/>
  <c r="Z177" i="22" s="1"/>
  <c r="P137" i="22"/>
  <c r="P177" i="22" s="1"/>
  <c r="R179" i="22" s="1"/>
  <c r="W137" i="22"/>
  <c r="W177" i="22" s="1"/>
  <c r="AE137" i="22"/>
  <c r="AE177" i="22" s="1"/>
  <c r="C179" i="21"/>
  <c r="C185" i="21"/>
  <c r="C187" i="21"/>
  <c r="C183" i="21"/>
  <c r="AC41" i="22"/>
  <c r="Q220" i="22"/>
  <c r="H147" i="21"/>
  <c r="H148" i="21"/>
  <c r="H137" i="22"/>
  <c r="H177" i="22" s="1"/>
  <c r="L137" i="22"/>
  <c r="L177" i="22" s="1"/>
  <c r="S41" i="22"/>
  <c r="AA137" i="22"/>
  <c r="AA177" i="22" s="1"/>
  <c r="AE197" i="22"/>
  <c r="S189" i="21"/>
  <c r="S7" i="21" s="1"/>
  <c r="S33" i="21" s="1"/>
  <c r="C186" i="21"/>
  <c r="C190" i="21"/>
  <c r="C184" i="21"/>
  <c r="C181" i="21"/>
  <c r="P116" i="21"/>
  <c r="P156" i="21" s="1"/>
  <c r="R158" i="21" s="1"/>
  <c r="AA41" i="22"/>
  <c r="U137" i="22"/>
  <c r="U177" i="22" s="1"/>
  <c r="M54" i="22"/>
  <c r="AC54" i="22"/>
  <c r="AD55" i="22"/>
  <c r="J41" i="22"/>
  <c r="AB137" i="22"/>
  <c r="AB177" i="22" s="1"/>
  <c r="AD179" i="22" s="1"/>
  <c r="K137" i="22"/>
  <c r="K177" i="22" s="1"/>
  <c r="M179" i="22" s="1"/>
  <c r="S137" i="22"/>
  <c r="S177" i="22" s="1"/>
  <c r="U179" i="22" s="1"/>
  <c r="T54" i="22"/>
  <c r="N55" i="22"/>
  <c r="AE55" i="22"/>
  <c r="AG54" i="21"/>
  <c r="AG26" i="21"/>
  <c r="AG15" i="13" s="1"/>
  <c r="U54" i="22"/>
  <c r="W116" i="21"/>
  <c r="W156" i="21" s="1"/>
  <c r="Y158" i="21" s="1"/>
  <c r="L41" i="22"/>
  <c r="AD41" i="22"/>
  <c r="Z55" i="22"/>
  <c r="I137" i="22"/>
  <c r="I177" i="22" s="1"/>
  <c r="T137" i="22"/>
  <c r="T177" i="22"/>
  <c r="L54" i="22"/>
  <c r="AB54" i="22"/>
  <c r="V55" i="22"/>
  <c r="X17" i="17"/>
  <c r="X36" i="17"/>
  <c r="Y36" i="17" s="1"/>
  <c r="Y37" i="17" s="1"/>
  <c r="U17" i="17"/>
  <c r="U36" i="17"/>
  <c r="V36" i="17" s="1"/>
  <c r="V37" i="17" s="1"/>
  <c r="U18" i="13"/>
  <c r="AD140" i="22"/>
  <c r="V57" i="21"/>
  <c r="V139" i="22"/>
  <c r="N140" i="22"/>
  <c r="W140" i="22"/>
  <c r="J141" i="22"/>
  <c r="AB140" i="22"/>
  <c r="L141" i="22"/>
  <c r="H168" i="22"/>
  <c r="H169" i="22"/>
  <c r="H179" i="22"/>
  <c r="H181" i="22" s="1"/>
  <c r="H180" i="22"/>
  <c r="AA154" i="22"/>
  <c r="M41" i="22"/>
  <c r="H118" i="21"/>
  <c r="P41" i="22"/>
  <c r="T41" i="22"/>
  <c r="Z41" i="22"/>
  <c r="Q41" i="22"/>
  <c r="I41" i="22"/>
  <c r="H140" i="22"/>
  <c r="K41" i="22"/>
  <c r="Y41" i="22"/>
  <c r="AG56" i="22"/>
  <c r="AI40" i="22"/>
  <c r="AI51" i="22"/>
  <c r="AI49" i="22"/>
  <c r="AI11" i="22"/>
  <c r="AG26" i="22"/>
  <c r="AF16" i="17" s="1"/>
  <c r="AG36" i="22"/>
  <c r="AG20" i="22"/>
  <c r="AF20" i="17" s="1"/>
  <c r="AG11" i="22"/>
  <c r="AI5" i="22"/>
  <c r="AH5" i="17"/>
  <c r="AG60" i="22"/>
  <c r="AI12" i="22"/>
  <c r="AI21" i="22"/>
  <c r="AH30" i="17" s="1"/>
  <c r="AI36" i="22"/>
  <c r="AI20" i="22"/>
  <c r="AH20" i="17" s="1"/>
  <c r="AG12" i="22"/>
  <c r="AI19" i="22"/>
  <c r="AH19" i="17" s="1"/>
  <c r="AG53" i="22"/>
  <c r="AI59" i="22"/>
  <c r="AH34" i="17" s="1"/>
  <c r="AI22" i="22"/>
  <c r="AI13" i="22"/>
  <c r="AH8" i="17" s="1"/>
  <c r="AI26" i="22"/>
  <c r="AH16" i="17" s="1"/>
  <c r="AI15" i="22"/>
  <c r="AI56" i="22"/>
  <c r="AG59" i="22"/>
  <c r="AF34" i="17" s="1"/>
  <c r="AG57" i="22"/>
  <c r="AI37" i="22"/>
  <c r="AI53" i="22"/>
  <c r="AI24" i="22"/>
  <c r="AH13" i="17" s="1"/>
  <c r="AG39" i="22"/>
  <c r="AG5" i="22"/>
  <c r="AF5" i="17" s="1"/>
  <c r="AI16" i="22"/>
  <c r="AG16" i="22"/>
  <c r="AI58" i="22"/>
  <c r="AG46" i="22"/>
  <c r="AI52" i="22"/>
  <c r="AG37" i="22"/>
  <c r="AI17" i="22"/>
  <c r="AI57" i="22"/>
  <c r="AG19" i="22"/>
  <c r="AF19" i="17" s="1"/>
  <c r="AG13" i="22"/>
  <c r="AI10" i="22"/>
  <c r="AI18" i="22"/>
  <c r="AG15" i="22"/>
  <c r="AG17" i="22"/>
  <c r="E198" i="22"/>
  <c r="AI35" i="22"/>
  <c r="Z121" i="21"/>
  <c r="T116" i="21"/>
  <c r="T156" i="21" s="1"/>
  <c r="AG60" i="21"/>
  <c r="AI20" i="21"/>
  <c r="AI21" i="13" s="1"/>
  <c r="AG20" i="21"/>
  <c r="AG21" i="13" s="1"/>
  <c r="AG6" i="21"/>
  <c r="AI21" i="21"/>
  <c r="AI31" i="13" s="1"/>
  <c r="AI13" i="21"/>
  <c r="AI5" i="21"/>
  <c r="AI5" i="13" s="1"/>
  <c r="AI40" i="21"/>
  <c r="AG10" i="21"/>
  <c r="AG15" i="21"/>
  <c r="AG21" i="21"/>
  <c r="AG31" i="13" s="1"/>
  <c r="E177" i="21"/>
  <c r="AI10" i="21"/>
  <c r="AI19" i="21"/>
  <c r="AI20" i="13" s="1"/>
  <c r="AI11" i="21"/>
  <c r="AI49" i="21"/>
  <c r="AI12" i="21"/>
  <c r="I159" i="21"/>
  <c r="I158" i="21"/>
  <c r="H41" i="22"/>
  <c r="M139" i="22"/>
  <c r="AC55" i="22"/>
  <c r="P55" i="22"/>
  <c r="Q55" i="22"/>
  <c r="L55" i="22"/>
  <c r="AB55" i="22"/>
  <c r="M55" i="22"/>
  <c r="S246" i="22"/>
  <c r="AG40" i="21"/>
  <c r="AG18" i="21"/>
  <c r="AG25" i="21"/>
  <c r="AG14" i="13" s="1"/>
  <c r="AI22" i="21"/>
  <c r="O41" i="22"/>
  <c r="AC137" i="22"/>
  <c r="AC177" i="22" s="1"/>
  <c r="W55" i="22"/>
  <c r="I55" i="22"/>
  <c r="Q54" i="22"/>
  <c r="Y54" i="22"/>
  <c r="K55" i="22"/>
  <c r="S55" i="22"/>
  <c r="AA55" i="22"/>
  <c r="I54" i="22"/>
  <c r="P54" i="22"/>
  <c r="X54" i="22"/>
  <c r="J55" i="22"/>
  <c r="R55" i="22"/>
  <c r="AD137" i="22" l="1"/>
  <c r="AD177" i="22" s="1"/>
  <c r="AG24" i="22"/>
  <c r="AF13" i="17" s="1"/>
  <c r="AG21" i="22"/>
  <c r="AF30" i="17" s="1"/>
  <c r="AG10" i="22"/>
  <c r="AF8" i="17" s="1"/>
  <c r="AA54" i="22"/>
  <c r="K54" i="22"/>
  <c r="Z54" i="22"/>
  <c r="J54" i="22"/>
  <c r="AI60" i="22"/>
  <c r="X55" i="22"/>
  <c r="L168" i="22"/>
  <c r="AI39" i="22"/>
  <c r="AG22" i="22"/>
  <c r="W54" i="22"/>
  <c r="H54" i="22"/>
  <c r="V54" i="22"/>
  <c r="U249" i="22"/>
  <c r="AI55" i="22"/>
  <c r="AH17" i="17"/>
  <c r="U37" i="13"/>
  <c r="V37" i="13" s="1"/>
  <c r="V38" i="13" s="1"/>
  <c r="V43" i="13" s="1"/>
  <c r="V45" i="13" s="1"/>
  <c r="T166" i="22"/>
  <c r="AG18" i="22"/>
  <c r="AG58" i="22"/>
  <c r="S54" i="22"/>
  <c r="T55" i="22"/>
  <c r="H160" i="21"/>
  <c r="H166" i="22"/>
  <c r="AF10" i="17"/>
  <c r="U229" i="22"/>
  <c r="T197" i="22"/>
  <c r="T220" i="22"/>
  <c r="I252" i="22"/>
  <c r="U197" i="22"/>
  <c r="V176" i="21"/>
  <c r="N137" i="22"/>
  <c r="N177" i="22" s="1"/>
  <c r="P179" i="22" s="1"/>
  <c r="R245" i="22"/>
  <c r="W245" i="22" s="1"/>
  <c r="AE205" i="22"/>
  <c r="R228" i="22"/>
  <c r="T228" i="22"/>
  <c r="T229" i="22" s="1"/>
  <c r="T205" i="22"/>
  <c r="U205" i="22"/>
  <c r="AC205" i="22"/>
  <c r="X159" i="22"/>
  <c r="X61" i="22" s="1"/>
  <c r="M166" i="22"/>
  <c r="O168" i="22" s="1"/>
  <c r="W166" i="22"/>
  <c r="Y168" i="22" s="1"/>
  <c r="S166" i="22"/>
  <c r="U168" i="22" s="1"/>
  <c r="AA159" i="22"/>
  <c r="AA61" i="22" s="1"/>
  <c r="V205" i="22"/>
  <c r="AF205" i="22"/>
  <c r="H159" i="22"/>
  <c r="H61" i="22" s="1"/>
  <c r="K159" i="22"/>
  <c r="K61" i="22" s="1"/>
  <c r="J159" i="22"/>
  <c r="J61" i="22" s="1"/>
  <c r="AD205" i="22"/>
  <c r="AD206" i="22" s="1"/>
  <c r="Q205" i="22"/>
  <c r="AG205" i="22"/>
  <c r="R220" i="22"/>
  <c r="X166" i="22"/>
  <c r="Z168" i="22" s="1"/>
  <c r="Z181" i="22" s="1"/>
  <c r="V197" i="22"/>
  <c r="AF197" i="22"/>
  <c r="L181" i="22"/>
  <c r="L183" i="22" s="1"/>
  <c r="AB166" i="22"/>
  <c r="AD168" i="22" s="1"/>
  <c r="AD181" i="22" s="1"/>
  <c r="AC166" i="22"/>
  <c r="AE168" i="22" s="1"/>
  <c r="R197" i="22"/>
  <c r="AA166" i="22"/>
  <c r="AC168" i="22" s="1"/>
  <c r="AC197" i="22"/>
  <c r="AC206" i="22" s="1"/>
  <c r="AG197" i="22"/>
  <c r="Q197" i="22"/>
  <c r="H182" i="22"/>
  <c r="H183" i="22"/>
  <c r="AB180" i="22"/>
  <c r="AF31" i="17"/>
  <c r="AH205" i="22"/>
  <c r="AH206" i="22" s="1"/>
  <c r="Q228" i="22"/>
  <c r="Q229" i="22" s="1"/>
  <c r="AH31" i="17"/>
  <c r="X180" i="22"/>
  <c r="P180" i="22"/>
  <c r="R205" i="22"/>
  <c r="C212" i="22"/>
  <c r="S211" i="22" s="1"/>
  <c r="AH10" i="17"/>
  <c r="AB179" i="22"/>
  <c r="V179" i="22"/>
  <c r="O166" i="22"/>
  <c r="Q168" i="22" s="1"/>
  <c r="L166" i="22"/>
  <c r="N168" i="22" s="1"/>
  <c r="AC159" i="22"/>
  <c r="AC61" i="22" s="1"/>
  <c r="N180" i="22"/>
  <c r="N179" i="22"/>
  <c r="N181" i="22" s="1"/>
  <c r="I159" i="22"/>
  <c r="I61" i="22" s="1"/>
  <c r="AD159" i="22"/>
  <c r="AD61" i="22" s="1"/>
  <c r="O180" i="22"/>
  <c r="W179" i="22"/>
  <c r="AE180" i="22"/>
  <c r="Y159" i="22"/>
  <c r="Y61" i="22" s="1"/>
  <c r="S159" i="22"/>
  <c r="S61" i="22" s="1"/>
  <c r="O159" i="22"/>
  <c r="O61" i="22" s="1"/>
  <c r="Z159" i="22"/>
  <c r="Z61" i="22" s="1"/>
  <c r="W159" i="22"/>
  <c r="W61" i="22" s="1"/>
  <c r="L159" i="22"/>
  <c r="L61" i="22" s="1"/>
  <c r="J169" i="22"/>
  <c r="J168" i="22"/>
  <c r="Z166" i="22"/>
  <c r="AB168" i="22" s="1"/>
  <c r="Y166" i="22"/>
  <c r="R166" i="22"/>
  <c r="AE166" i="22"/>
  <c r="N116" i="21"/>
  <c r="N156" i="21" s="1"/>
  <c r="V116" i="21"/>
  <c r="V156" i="21" s="1"/>
  <c r="X158" i="21" s="1"/>
  <c r="Q199" i="21"/>
  <c r="J116" i="21"/>
  <c r="J156" i="21" s="1"/>
  <c r="L158" i="21" s="1"/>
  <c r="Q116" i="21"/>
  <c r="Q156" i="21" s="1"/>
  <c r="S158" i="21" s="1"/>
  <c r="R116" i="21"/>
  <c r="R156" i="21" s="1"/>
  <c r="T158" i="21" s="1"/>
  <c r="X116" i="21"/>
  <c r="X156" i="21" s="1"/>
  <c r="Z158" i="21" s="1"/>
  <c r="AI10" i="13"/>
  <c r="AG10" i="13"/>
  <c r="AI51" i="21"/>
  <c r="AG53" i="21"/>
  <c r="AI52" i="21"/>
  <c r="AF184" i="21"/>
  <c r="H116" i="21"/>
  <c r="H156" i="21" s="1"/>
  <c r="K159" i="21" s="1"/>
  <c r="AC184" i="21"/>
  <c r="N138" i="21"/>
  <c r="N61" i="21" s="1"/>
  <c r="I138" i="21"/>
  <c r="I61" i="21" s="1"/>
  <c r="S138" i="21"/>
  <c r="S61" i="21" s="1"/>
  <c r="R138" i="21"/>
  <c r="R61" i="21" s="1"/>
  <c r="AE184" i="21"/>
  <c r="AG51" i="21"/>
  <c r="AI53" i="21"/>
  <c r="S184" i="21"/>
  <c r="AA184" i="21" s="1"/>
  <c r="AG48" i="21"/>
  <c r="AG50" i="21"/>
  <c r="AG49" i="21"/>
  <c r="O138" i="21"/>
  <c r="O61" i="21" s="1"/>
  <c r="J138" i="21"/>
  <c r="J61" i="21" s="1"/>
  <c r="P138" i="21"/>
  <c r="P61" i="21" s="1"/>
  <c r="AH184" i="21"/>
  <c r="AA138" i="21"/>
  <c r="AA61" i="21" s="1"/>
  <c r="O159" i="21"/>
  <c r="AG184" i="21"/>
  <c r="M138" i="21"/>
  <c r="M61" i="21" s="1"/>
  <c r="X138" i="21"/>
  <c r="X61" i="21" s="1"/>
  <c r="Z138" i="21"/>
  <c r="Z61" i="21" s="1"/>
  <c r="AB138" i="21"/>
  <c r="AB61" i="21" s="1"/>
  <c r="AD138" i="21"/>
  <c r="AD61" i="21" s="1"/>
  <c r="Y138" i="21"/>
  <c r="Y61" i="21" s="1"/>
  <c r="AG46" i="21"/>
  <c r="T184" i="21"/>
  <c r="AC138" i="21"/>
  <c r="AC61" i="21" s="1"/>
  <c r="AE138" i="21"/>
  <c r="AE61" i="21" s="1"/>
  <c r="AB145" i="21"/>
  <c r="AD147" i="21" s="1"/>
  <c r="AD160" i="21" s="1"/>
  <c r="AD161" i="21" s="1"/>
  <c r="AE41" i="21"/>
  <c r="AI8" i="13"/>
  <c r="W41" i="21"/>
  <c r="S41" i="21"/>
  <c r="K41" i="21"/>
  <c r="AE145" i="21"/>
  <c r="T145" i="21"/>
  <c r="V147" i="21" s="1"/>
  <c r="AI35" i="21"/>
  <c r="AH176" i="21"/>
  <c r="X145" i="21"/>
  <c r="Z147" i="21" s="1"/>
  <c r="AA145" i="21"/>
  <c r="AC147" i="21" s="1"/>
  <c r="AC160" i="21" s="1"/>
  <c r="AC162" i="21" s="1"/>
  <c r="AE176" i="21"/>
  <c r="T199" i="21"/>
  <c r="AI37" i="21"/>
  <c r="O41" i="21"/>
  <c r="S145" i="21"/>
  <c r="U147" i="21" s="1"/>
  <c r="AC176" i="21"/>
  <c r="R199" i="21"/>
  <c r="V41" i="21"/>
  <c r="AG35" i="21"/>
  <c r="I41" i="21"/>
  <c r="I145" i="21"/>
  <c r="K147" i="21" s="1"/>
  <c r="K160" i="21" s="1"/>
  <c r="K162" i="21" s="1"/>
  <c r="AG37" i="21"/>
  <c r="R145" i="21"/>
  <c r="T147" i="21" s="1"/>
  <c r="AG38" i="21"/>
  <c r="AG36" i="21"/>
  <c r="Y145" i="21"/>
  <c r="AA147" i="21" s="1"/>
  <c r="AA160" i="21" s="1"/>
  <c r="Z145" i="21"/>
  <c r="V145" i="21"/>
  <c r="K145" i="21"/>
  <c r="J145" i="21"/>
  <c r="L147" i="21" s="1"/>
  <c r="AD145" i="21"/>
  <c r="L41" i="21"/>
  <c r="P41" i="21"/>
  <c r="P145" i="21"/>
  <c r="R147" i="21" s="1"/>
  <c r="R160" i="21" s="1"/>
  <c r="R161" i="21" s="1"/>
  <c r="AC145" i="21"/>
  <c r="AE147" i="21" s="1"/>
  <c r="AI36" i="21"/>
  <c r="AI38" i="21"/>
  <c r="AC161" i="21"/>
  <c r="N145" i="21"/>
  <c r="P147" i="21" s="1"/>
  <c r="M145" i="21"/>
  <c r="O147" i="21" s="1"/>
  <c r="O160" i="21" s="1"/>
  <c r="W145" i="21"/>
  <c r="Y147" i="21" s="1"/>
  <c r="Y160" i="21" s="1"/>
  <c r="Y161" i="21" s="1"/>
  <c r="AG176" i="21"/>
  <c r="AA41" i="21"/>
  <c r="Z41" i="21"/>
  <c r="AB158" i="21"/>
  <c r="AD159" i="21"/>
  <c r="P159" i="21"/>
  <c r="P158" i="21"/>
  <c r="AI32" i="13"/>
  <c r="AD162" i="21"/>
  <c r="L145" i="21"/>
  <c r="N147" i="21" s="1"/>
  <c r="N160" i="21" s="1"/>
  <c r="AF176" i="21"/>
  <c r="U184" i="21"/>
  <c r="U145" i="21"/>
  <c r="W147" i="21" s="1"/>
  <c r="R216" i="21"/>
  <c r="Q184" i="21"/>
  <c r="AG32" i="13"/>
  <c r="AC159" i="21"/>
  <c r="C191" i="21"/>
  <c r="S190" i="21" s="1"/>
  <c r="S191" i="21" s="1"/>
  <c r="AG8" i="13"/>
  <c r="T207" i="21"/>
  <c r="H145" i="21"/>
  <c r="AD184" i="21"/>
  <c r="O145" i="21"/>
  <c r="Q147" i="21" s="1"/>
  <c r="Q145" i="21"/>
  <c r="R224" i="21"/>
  <c r="W224" i="21" s="1"/>
  <c r="U176" i="21"/>
  <c r="Q140" i="22"/>
  <c r="AG47" i="22"/>
  <c r="P141" i="22"/>
  <c r="P159" i="22" s="1"/>
  <c r="P61" i="22" s="1"/>
  <c r="AB141" i="22"/>
  <c r="AB159" i="22" s="1"/>
  <c r="AB61" i="22" s="1"/>
  <c r="AI48" i="22"/>
  <c r="V168" i="22"/>
  <c r="K180" i="22"/>
  <c r="K179" i="22"/>
  <c r="S179" i="22"/>
  <c r="S181" i="22" s="1"/>
  <c r="S180" i="22"/>
  <c r="W56" i="21"/>
  <c r="AI56" i="21" s="1"/>
  <c r="AI27" i="21"/>
  <c r="AI16" i="13" s="1"/>
  <c r="L133" i="21"/>
  <c r="L138" i="21" s="1"/>
  <c r="L61" i="21" s="1"/>
  <c r="AG52" i="21"/>
  <c r="U158" i="21"/>
  <c r="O179" i="22"/>
  <c r="AA169" i="22"/>
  <c r="J180" i="22"/>
  <c r="L180" i="22"/>
  <c r="J179" i="22"/>
  <c r="R176" i="21"/>
  <c r="T176" i="21"/>
  <c r="T185" i="21" s="1"/>
  <c r="H119" i="21"/>
  <c r="H138" i="21" s="1"/>
  <c r="H61" i="21" s="1"/>
  <c r="AG47" i="21"/>
  <c r="V120" i="21"/>
  <c r="AI48" i="21"/>
  <c r="Q225" i="21"/>
  <c r="AE140" i="22"/>
  <c r="AE159" i="22" s="1"/>
  <c r="AE61" i="22" s="1"/>
  <c r="AI47" i="22"/>
  <c r="N142" i="22"/>
  <c r="AG49" i="22"/>
  <c r="N143" i="22"/>
  <c r="AG50" i="22"/>
  <c r="AG51" i="22"/>
  <c r="I57" i="21"/>
  <c r="AG28" i="21"/>
  <c r="AG17" i="13" s="1"/>
  <c r="AK197" i="22"/>
  <c r="U119" i="21"/>
  <c r="U138" i="21" s="1"/>
  <c r="U61" i="21" s="1"/>
  <c r="AI47" i="21"/>
  <c r="I147" i="21"/>
  <c r="I160" i="21" s="1"/>
  <c r="I148" i="21"/>
  <c r="I227" i="21"/>
  <c r="I231" i="21" s="1"/>
  <c r="AI46" i="22"/>
  <c r="T139" i="22"/>
  <c r="T159" i="22" s="1"/>
  <c r="T61" i="22" s="1"/>
  <c r="V143" i="22"/>
  <c r="V159" i="22" s="1"/>
  <c r="V61" i="22" s="1"/>
  <c r="AI50" i="22"/>
  <c r="AA179" i="22"/>
  <c r="AA180" i="22"/>
  <c r="O56" i="21"/>
  <c r="AG27" i="21"/>
  <c r="AG16" i="13" s="1"/>
  <c r="AG18" i="13" s="1"/>
  <c r="Z57" i="21"/>
  <c r="AI57" i="21" s="1"/>
  <c r="AI28" i="21"/>
  <c r="AI17" i="13" s="1"/>
  <c r="Q154" i="22"/>
  <c r="AG52" i="22"/>
  <c r="R190" i="21"/>
  <c r="Y56" i="17"/>
  <c r="Y57" i="17" s="1"/>
  <c r="I182" i="22"/>
  <c r="I183" i="22"/>
  <c r="AI54" i="22"/>
  <c r="Y179" i="22"/>
  <c r="Y180" i="22"/>
  <c r="AG177" i="22"/>
  <c r="Z180" i="22"/>
  <c r="AI50" i="21"/>
  <c r="AG55" i="22"/>
  <c r="V58" i="17"/>
  <c r="V56" i="17"/>
  <c r="V57" i="17" s="1"/>
  <c r="Q118" i="21"/>
  <c r="Q138" i="21" s="1"/>
  <c r="Q61" i="21" s="1"/>
  <c r="T138" i="21"/>
  <c r="T61" i="21" s="1"/>
  <c r="R159" i="21"/>
  <c r="M159" i="22"/>
  <c r="M61" i="22" s="1"/>
  <c r="Q159" i="21"/>
  <c r="M158" i="21"/>
  <c r="AC179" i="22"/>
  <c r="AD180" i="22"/>
  <c r="AC180" i="22"/>
  <c r="Q158" i="21"/>
  <c r="AE179" i="22"/>
  <c r="Q179" i="22"/>
  <c r="R180" i="22"/>
  <c r="Q180" i="22"/>
  <c r="R207" i="21"/>
  <c r="Q176" i="21"/>
  <c r="M180" i="22"/>
  <c r="AE206" i="22"/>
  <c r="R184" i="21"/>
  <c r="AD176" i="21"/>
  <c r="K166" i="22"/>
  <c r="N166" i="22"/>
  <c r="S205" i="22"/>
  <c r="AD166" i="22"/>
  <c r="I166" i="22"/>
  <c r="V166" i="22"/>
  <c r="X168" i="22" s="1"/>
  <c r="V184" i="21"/>
  <c r="V185" i="21" s="1"/>
  <c r="S176" i="21"/>
  <c r="Q207" i="21"/>
  <c r="P166" i="22"/>
  <c r="K138" i="21"/>
  <c r="K61" i="21" s="1"/>
  <c r="W138" i="21"/>
  <c r="W61" i="21" s="1"/>
  <c r="U156" i="21"/>
  <c r="W158" i="21" s="1"/>
  <c r="AC156" i="21"/>
  <c r="AG25" i="22"/>
  <c r="AF14" i="17" s="1"/>
  <c r="AF17" i="17" s="1"/>
  <c r="V138" i="21"/>
  <c r="V61" i="21" s="1"/>
  <c r="R137" i="22"/>
  <c r="R177" i="22" s="1"/>
  <c r="T180" i="22" s="1"/>
  <c r="U166" i="22"/>
  <c r="AB41" i="22"/>
  <c r="U159" i="22"/>
  <c r="U61" i="22" s="1"/>
  <c r="R159" i="22"/>
  <c r="R61" i="22" s="1"/>
  <c r="X18" i="13"/>
  <c r="X37" i="13" s="1"/>
  <c r="Y37" i="13" s="1"/>
  <c r="Y38" i="13" s="1"/>
  <c r="Y43" i="13" s="1"/>
  <c r="Y45" i="13" s="1"/>
  <c r="AG48" i="22"/>
  <c r="W180" i="22"/>
  <c r="AI38" i="22"/>
  <c r="W168" i="22"/>
  <c r="AI46" i="21"/>
  <c r="V158" i="21"/>
  <c r="V46" i="13"/>
  <c r="V47" i="13" s="1"/>
  <c r="Y46" i="13"/>
  <c r="Y47" i="13" s="1"/>
  <c r="AG54" i="22" l="1"/>
  <c r="Y58" i="17"/>
  <c r="R246" i="22"/>
  <c r="W246" i="22" s="1"/>
  <c r="N159" i="22"/>
  <c r="N61" i="22" s="1"/>
  <c r="AA159" i="21"/>
  <c r="AB159" i="21"/>
  <c r="U206" i="22"/>
  <c r="Z160" i="21"/>
  <c r="Z161" i="21" s="1"/>
  <c r="L160" i="21"/>
  <c r="L162" i="21" s="1"/>
  <c r="N159" i="21"/>
  <c r="AC185" i="21"/>
  <c r="H162" i="21"/>
  <c r="H161" i="21"/>
  <c r="N169" i="22"/>
  <c r="O181" i="22"/>
  <c r="Y205" i="22"/>
  <c r="AF206" i="22"/>
  <c r="AJ205" i="22"/>
  <c r="T206" i="22"/>
  <c r="R229" i="22"/>
  <c r="W229" i="22" s="1"/>
  <c r="W220" i="22"/>
  <c r="V206" i="22"/>
  <c r="Q206" i="22"/>
  <c r="Z159" i="21"/>
  <c r="T159" i="21"/>
  <c r="J181" i="22"/>
  <c r="J182" i="22" s="1"/>
  <c r="L182" i="22"/>
  <c r="V159" i="21"/>
  <c r="T160" i="21"/>
  <c r="T161" i="21" s="1"/>
  <c r="X205" i="22"/>
  <c r="W228" i="22"/>
  <c r="V169" i="22"/>
  <c r="AJ197" i="22"/>
  <c r="AJ206" i="22" s="1"/>
  <c r="W169" i="22"/>
  <c r="AE169" i="22"/>
  <c r="AE181" i="22"/>
  <c r="AE182" i="22" s="1"/>
  <c r="W197" i="22"/>
  <c r="Z197" i="22" s="1"/>
  <c r="Y197" i="22"/>
  <c r="Y206" i="22" s="1"/>
  <c r="W181" i="22" s="1"/>
  <c r="W182" i="22" s="1"/>
  <c r="AG206" i="22"/>
  <c r="AI197" i="22"/>
  <c r="X197" i="22"/>
  <c r="Y169" i="22"/>
  <c r="AD169" i="22"/>
  <c r="AB169" i="22"/>
  <c r="X169" i="22"/>
  <c r="AI205" i="22"/>
  <c r="R206" i="22"/>
  <c r="AC181" i="22"/>
  <c r="AC183" i="22" s="1"/>
  <c r="AB181" i="22"/>
  <c r="AB183" i="22" s="1"/>
  <c r="S212" i="22"/>
  <c r="AA184" i="22" s="1"/>
  <c r="T211" i="22"/>
  <c r="R211" i="22"/>
  <c r="AK205" i="22"/>
  <c r="AK206" i="22" s="1"/>
  <c r="Q181" i="22"/>
  <c r="Q183" i="22" s="1"/>
  <c r="U180" i="22"/>
  <c r="Y181" i="22"/>
  <c r="Y182" i="22" s="1"/>
  <c r="Q159" i="22"/>
  <c r="Q61" i="22" s="1"/>
  <c r="AG166" i="22"/>
  <c r="U169" i="22"/>
  <c r="T168" i="22"/>
  <c r="AA168" i="22"/>
  <c r="AA181" i="22" s="1"/>
  <c r="AC169" i="22"/>
  <c r="AH185" i="21"/>
  <c r="M159" i="21"/>
  <c r="L159" i="21"/>
  <c r="AI156" i="21"/>
  <c r="S159" i="21"/>
  <c r="U159" i="21"/>
  <c r="AF185" i="21"/>
  <c r="AJ184" i="21"/>
  <c r="W159" i="21"/>
  <c r="J159" i="21"/>
  <c r="J158" i="21"/>
  <c r="U185" i="21"/>
  <c r="AE185" i="21"/>
  <c r="W184" i="21"/>
  <c r="Z184" i="21" s="1"/>
  <c r="X184" i="21"/>
  <c r="AG185" i="21"/>
  <c r="AI184" i="21"/>
  <c r="AK184" i="21"/>
  <c r="Z162" i="21"/>
  <c r="AA148" i="21"/>
  <c r="AA163" i="21" s="1"/>
  <c r="R208" i="21"/>
  <c r="AD148" i="21"/>
  <c r="AD163" i="21" s="1"/>
  <c r="W199" i="21"/>
  <c r="AB148" i="21"/>
  <c r="K161" i="21"/>
  <c r="T208" i="21"/>
  <c r="AC148" i="21"/>
  <c r="AE148" i="21"/>
  <c r="AB147" i="21"/>
  <c r="AB160" i="21" s="1"/>
  <c r="AB161" i="21" s="1"/>
  <c r="T148" i="21"/>
  <c r="V148" i="21"/>
  <c r="R148" i="21"/>
  <c r="R163" i="21" s="1"/>
  <c r="X148" i="21"/>
  <c r="X147" i="21"/>
  <c r="Z148" i="21"/>
  <c r="M148" i="21"/>
  <c r="W148" i="21"/>
  <c r="S148" i="21"/>
  <c r="Y148" i="21"/>
  <c r="N148" i="21"/>
  <c r="M147" i="21"/>
  <c r="M160" i="21" s="1"/>
  <c r="AG145" i="21"/>
  <c r="P148" i="21"/>
  <c r="Y162" i="21"/>
  <c r="Q148" i="21"/>
  <c r="AI145" i="21"/>
  <c r="R162" i="21"/>
  <c r="AJ176" i="21"/>
  <c r="O148" i="21"/>
  <c r="O163" i="21" s="1"/>
  <c r="T190" i="21"/>
  <c r="AI18" i="13"/>
  <c r="U148" i="21"/>
  <c r="S147" i="21"/>
  <c r="S160" i="21" s="1"/>
  <c r="O162" i="21"/>
  <c r="O161" i="21"/>
  <c r="J147" i="21"/>
  <c r="J148" i="21"/>
  <c r="K148" i="21"/>
  <c r="R225" i="21"/>
  <c r="W225" i="21" s="1"/>
  <c r="W216" i="21"/>
  <c r="L148" i="21"/>
  <c r="P160" i="21"/>
  <c r="AG156" i="21"/>
  <c r="AI177" i="22"/>
  <c r="W207" i="21"/>
  <c r="Q208" i="21"/>
  <c r="S206" i="22"/>
  <c r="W205" i="22"/>
  <c r="Z205" i="22" s="1"/>
  <c r="AA205" i="22"/>
  <c r="AA206" i="22" s="1"/>
  <c r="X181" i="22" s="1"/>
  <c r="Y184" i="21"/>
  <c r="Q185" i="21"/>
  <c r="X176" i="21"/>
  <c r="W176" i="21"/>
  <c r="Z176" i="21" s="1"/>
  <c r="Z182" i="22"/>
  <c r="Z183" i="22"/>
  <c r="Q190" i="21"/>
  <c r="R189" i="21"/>
  <c r="R7" i="21" s="1"/>
  <c r="R33" i="21" s="1"/>
  <c r="N162" i="21"/>
  <c r="N161" i="21"/>
  <c r="AD182" i="22"/>
  <c r="AD183" i="22"/>
  <c r="O182" i="22"/>
  <c r="O183" i="22"/>
  <c r="AA161" i="21"/>
  <c r="AA162" i="21"/>
  <c r="Y166" i="21"/>
  <c r="I163" i="21"/>
  <c r="S163" i="21"/>
  <c r="AC163" i="21"/>
  <c r="AE163" i="21"/>
  <c r="Z167" i="21"/>
  <c r="Z163" i="21" s="1"/>
  <c r="W166" i="21"/>
  <c r="V166" i="21"/>
  <c r="Y167" i="21"/>
  <c r="Y163" i="21" s="1"/>
  <c r="P163" i="21"/>
  <c r="J163" i="21"/>
  <c r="W167" i="21"/>
  <c r="W163" i="21" s="1"/>
  <c r="T163" i="21"/>
  <c r="AB163" i="21"/>
  <c r="K163" i="21"/>
  <c r="Z166" i="21"/>
  <c r="Q163" i="21"/>
  <c r="M163" i="21"/>
  <c r="N163" i="21"/>
  <c r="H163" i="21"/>
  <c r="V167" i="21"/>
  <c r="V163" i="21" s="1"/>
  <c r="AG56" i="21"/>
  <c r="T179" i="22"/>
  <c r="AA176" i="21"/>
  <c r="AA185" i="21" s="1"/>
  <c r="S185" i="21"/>
  <c r="P168" i="22"/>
  <c r="P181" i="22" s="1"/>
  <c r="Q169" i="22"/>
  <c r="R169" i="22"/>
  <c r="P169" i="22"/>
  <c r="N183" i="22"/>
  <c r="N182" i="22"/>
  <c r="T189" i="21"/>
  <c r="T7" i="21" s="1"/>
  <c r="T33" i="21" s="1"/>
  <c r="U190" i="21"/>
  <c r="Q160" i="21"/>
  <c r="I161" i="21"/>
  <c r="I162" i="21"/>
  <c r="AG57" i="21"/>
  <c r="Z169" i="22"/>
  <c r="Y176" i="21"/>
  <c r="R185" i="21"/>
  <c r="R168" i="22"/>
  <c r="R181" i="22" s="1"/>
  <c r="T169" i="22"/>
  <c r="S169" i="22"/>
  <c r="AD185" i="21"/>
  <c r="AK176" i="21"/>
  <c r="U59" i="17"/>
  <c r="V62" i="17"/>
  <c r="Y159" i="21"/>
  <c r="X159" i="21"/>
  <c r="V180" i="22"/>
  <c r="AE158" i="21"/>
  <c r="AE160" i="21" s="1"/>
  <c r="AE159" i="21"/>
  <c r="K168" i="22"/>
  <c r="K181" i="22" s="1"/>
  <c r="L169" i="22"/>
  <c r="L184" i="22" s="1"/>
  <c r="K169" i="22"/>
  <c r="AI166" i="22"/>
  <c r="M169" i="22"/>
  <c r="M168" i="22"/>
  <c r="M181" i="22" s="1"/>
  <c r="O169" i="22"/>
  <c r="X59" i="17"/>
  <c r="Y62" i="17"/>
  <c r="AI176" i="21"/>
  <c r="S182" i="22"/>
  <c r="S183" i="22"/>
  <c r="L161" i="21" l="1"/>
  <c r="AE183" i="22"/>
  <c r="AI206" i="22"/>
  <c r="R184" i="22"/>
  <c r="R185" i="22" s="1"/>
  <c r="R43" i="22" s="1"/>
  <c r="R44" i="22" s="1"/>
  <c r="R67" i="22" s="1"/>
  <c r="X187" i="22"/>
  <c r="O184" i="22"/>
  <c r="Q182" i="22"/>
  <c r="J183" i="22"/>
  <c r="Z185" i="21"/>
  <c r="U166" i="21"/>
  <c r="T162" i="21"/>
  <c r="L163" i="21"/>
  <c r="L165" i="21" s="1"/>
  <c r="L63" i="21" s="1"/>
  <c r="L64" i="21" s="1"/>
  <c r="L68" i="21" s="1"/>
  <c r="X206" i="22"/>
  <c r="V181" i="22" s="1"/>
  <c r="V182" i="22" s="1"/>
  <c r="W183" i="22"/>
  <c r="W206" i="22"/>
  <c r="U181" i="22" s="1"/>
  <c r="U183" i="22" s="1"/>
  <c r="AB182" i="22"/>
  <c r="U187" i="22"/>
  <c r="Y183" i="22"/>
  <c r="Z206" i="22"/>
  <c r="AC182" i="22"/>
  <c r="W187" i="22"/>
  <c r="H184" i="22"/>
  <c r="V188" i="22"/>
  <c r="V184" i="22" s="1"/>
  <c r="N184" i="22"/>
  <c r="V187" i="22"/>
  <c r="AC184" i="22"/>
  <c r="Z188" i="22"/>
  <c r="Z184" i="22" s="1"/>
  <c r="I184" i="22"/>
  <c r="J184" i="22"/>
  <c r="W188" i="22"/>
  <c r="W184" i="22" s="1"/>
  <c r="Q184" i="22"/>
  <c r="M184" i="22"/>
  <c r="K184" i="22"/>
  <c r="Y187" i="22"/>
  <c r="AB184" i="22"/>
  <c r="Z187" i="22"/>
  <c r="T184" i="22"/>
  <c r="S184" i="22"/>
  <c r="AE184" i="22"/>
  <c r="P184" i="22"/>
  <c r="Y188" i="22"/>
  <c r="Y184" i="22" s="1"/>
  <c r="U211" i="22"/>
  <c r="T210" i="22"/>
  <c r="T7" i="22" s="1"/>
  <c r="AD184" i="22"/>
  <c r="R210" i="22"/>
  <c r="R7" i="22" s="1"/>
  <c r="Q211" i="22"/>
  <c r="T181" i="22"/>
  <c r="AA183" i="22"/>
  <c r="AA182" i="22"/>
  <c r="AJ185" i="21"/>
  <c r="AK185" i="21"/>
  <c r="J160" i="21"/>
  <c r="J162" i="21" s="1"/>
  <c r="X185" i="21"/>
  <c r="V160" i="21" s="1"/>
  <c r="V161" i="21" s="1"/>
  <c r="AI185" i="21"/>
  <c r="X166" i="21"/>
  <c r="W208" i="21"/>
  <c r="AB162" i="21"/>
  <c r="X160" i="21"/>
  <c r="X162" i="21" s="1"/>
  <c r="P162" i="21"/>
  <c r="P161" i="21"/>
  <c r="S161" i="21"/>
  <c r="S162" i="21"/>
  <c r="AE162" i="21"/>
  <c r="AE161" i="21"/>
  <c r="M162" i="21"/>
  <c r="M161" i="21"/>
  <c r="AA164" i="21"/>
  <c r="AA43" i="21" s="1"/>
  <c r="AA44" i="21" s="1"/>
  <c r="AA67" i="21" s="1"/>
  <c r="AA165" i="21"/>
  <c r="AA63" i="21" s="1"/>
  <c r="AA64" i="21" s="1"/>
  <c r="AA68" i="21" s="1"/>
  <c r="Y164" i="21"/>
  <c r="Y43" i="21" s="1"/>
  <c r="Y44" i="21" s="1"/>
  <c r="Y67" i="21" s="1"/>
  <c r="Y165" i="21"/>
  <c r="Y63" i="21" s="1"/>
  <c r="Y64" i="21" s="1"/>
  <c r="Y68" i="21" s="1"/>
  <c r="U63" i="17"/>
  <c r="U64" i="17"/>
  <c r="U67" i="17" s="1"/>
  <c r="U65" i="17"/>
  <c r="Y185" i="21"/>
  <c r="W160" i="21" s="1"/>
  <c r="Q161" i="21"/>
  <c r="Q162" i="21"/>
  <c r="O164" i="21"/>
  <c r="O43" i="21" s="1"/>
  <c r="O44" i="21" s="1"/>
  <c r="O67" i="21" s="1"/>
  <c r="O165" i="21"/>
  <c r="O63" i="21" s="1"/>
  <c r="O64" i="21" s="1"/>
  <c r="O68" i="21" s="1"/>
  <c r="Q164" i="21"/>
  <c r="Q43" i="21" s="1"/>
  <c r="Q44" i="21" s="1"/>
  <c r="Q67" i="21" s="1"/>
  <c r="Q165" i="21"/>
  <c r="Q63" i="21" s="1"/>
  <c r="Q64" i="21" s="1"/>
  <c r="Q68" i="21" s="1"/>
  <c r="AD164" i="21"/>
  <c r="AD43" i="21" s="1"/>
  <c r="AD44" i="21" s="1"/>
  <c r="AD67" i="21" s="1"/>
  <c r="AD165" i="21"/>
  <c r="AD63" i="21" s="1"/>
  <c r="AD64" i="21" s="1"/>
  <c r="AD68" i="21" s="1"/>
  <c r="W164" i="21"/>
  <c r="W43" i="21" s="1"/>
  <c r="W44" i="21" s="1"/>
  <c r="W67" i="21" s="1"/>
  <c r="W165" i="21"/>
  <c r="W63" i="21" s="1"/>
  <c r="W64" i="21" s="1"/>
  <c r="W68" i="21" s="1"/>
  <c r="S165" i="21"/>
  <c r="S63" i="21" s="1"/>
  <c r="S64" i="21" s="1"/>
  <c r="S68" i="21" s="1"/>
  <c r="S164" i="21"/>
  <c r="S43" i="21" s="1"/>
  <c r="S44" i="21" s="1"/>
  <c r="S67" i="21" s="1"/>
  <c r="L185" i="22"/>
  <c r="L43" i="22" s="1"/>
  <c r="L44" i="22" s="1"/>
  <c r="L67" i="22" s="1"/>
  <c r="L186" i="22"/>
  <c r="L63" i="22" s="1"/>
  <c r="L64" i="22" s="1"/>
  <c r="L68" i="22" s="1"/>
  <c r="P183" i="22"/>
  <c r="P182" i="22"/>
  <c r="M164" i="21"/>
  <c r="M165" i="21"/>
  <c r="M63" i="21" s="1"/>
  <c r="M64" i="21" s="1"/>
  <c r="M68" i="21" s="1"/>
  <c r="Z165" i="21"/>
  <c r="Z63" i="21" s="1"/>
  <c r="Z64" i="21" s="1"/>
  <c r="Z68" i="21" s="1"/>
  <c r="Z164" i="21"/>
  <c r="Z43" i="21" s="1"/>
  <c r="Z44" i="21" s="1"/>
  <c r="Z67" i="21" s="1"/>
  <c r="AC164" i="21"/>
  <c r="AC43" i="21" s="1"/>
  <c r="AC44" i="21" s="1"/>
  <c r="AC67" i="21" s="1"/>
  <c r="AC165" i="21"/>
  <c r="AC63" i="21" s="1"/>
  <c r="AC64" i="21" s="1"/>
  <c r="AC68" i="21" s="1"/>
  <c r="R186" i="22"/>
  <c r="R63" i="22" s="1"/>
  <c r="R64" i="22" s="1"/>
  <c r="R68" i="22" s="1"/>
  <c r="H164" i="21"/>
  <c r="H43" i="21" s="1"/>
  <c r="H44" i="21" s="1"/>
  <c r="H67" i="21" s="1"/>
  <c r="H165" i="21"/>
  <c r="H63" i="21" s="1"/>
  <c r="H64" i="21" s="1"/>
  <c r="H68" i="21" s="1"/>
  <c r="AB164" i="21"/>
  <c r="AB43" i="21" s="1"/>
  <c r="AB44" i="21" s="1"/>
  <c r="AB67" i="21" s="1"/>
  <c r="AB165" i="21"/>
  <c r="AB63" i="21" s="1"/>
  <c r="AB64" i="21" s="1"/>
  <c r="AB68" i="21" s="1"/>
  <c r="J164" i="21"/>
  <c r="J165" i="21"/>
  <c r="AE164" i="21"/>
  <c r="AE43" i="21" s="1"/>
  <c r="AE44" i="21" s="1"/>
  <c r="AE67" i="21" s="1"/>
  <c r="AE165" i="21"/>
  <c r="AE63" i="21" s="1"/>
  <c r="AE64" i="21" s="1"/>
  <c r="AE68" i="21" s="1"/>
  <c r="I164" i="21"/>
  <c r="I43" i="21" s="1"/>
  <c r="I44" i="21" s="1"/>
  <c r="I67" i="21" s="1"/>
  <c r="I165" i="21"/>
  <c r="I63" i="21" s="1"/>
  <c r="I64" i="21" s="1"/>
  <c r="I68" i="21" s="1"/>
  <c r="AA185" i="22"/>
  <c r="AA43" i="22" s="1"/>
  <c r="AA44" i="22" s="1"/>
  <c r="AA67" i="22" s="1"/>
  <c r="AA186" i="22"/>
  <c r="AA63" i="22" s="1"/>
  <c r="AA64" i="22" s="1"/>
  <c r="AA68" i="22" s="1"/>
  <c r="X65" i="17"/>
  <c r="X64" i="17"/>
  <c r="X63" i="17"/>
  <c r="X67" i="17" s="1"/>
  <c r="M183" i="22"/>
  <c r="M182" i="22"/>
  <c r="V190" i="21"/>
  <c r="U189" i="21"/>
  <c r="U7" i="21" s="1"/>
  <c r="U33" i="21" s="1"/>
  <c r="V164" i="21"/>
  <c r="V43" i="21" s="1"/>
  <c r="V44" i="21" s="1"/>
  <c r="V67" i="21" s="1"/>
  <c r="V165" i="21"/>
  <c r="P190" i="21"/>
  <c r="Q189" i="21"/>
  <c r="Q7" i="21" s="1"/>
  <c r="Q33" i="21" s="1"/>
  <c r="K182" i="22"/>
  <c r="K183" i="22"/>
  <c r="X182" i="22"/>
  <c r="X183" i="22"/>
  <c r="O185" i="22"/>
  <c r="O43" i="22" s="1"/>
  <c r="O44" i="22" s="1"/>
  <c r="O67" i="22" s="1"/>
  <c r="O186" i="22"/>
  <c r="O63" i="22" s="1"/>
  <c r="O64" i="22" s="1"/>
  <c r="O68" i="22" s="1"/>
  <c r="R183" i="22"/>
  <c r="R182" i="22"/>
  <c r="N165" i="21"/>
  <c r="N63" i="21" s="1"/>
  <c r="N64" i="21" s="1"/>
  <c r="N68" i="21" s="1"/>
  <c r="N164" i="21"/>
  <c r="N43" i="21" s="1"/>
  <c r="N44" i="21" s="1"/>
  <c r="N67" i="21" s="1"/>
  <c r="K165" i="21"/>
  <c r="K63" i="21" s="1"/>
  <c r="K64" i="21" s="1"/>
  <c r="K68" i="21" s="1"/>
  <c r="K164" i="21"/>
  <c r="K43" i="21" s="1"/>
  <c r="K44" i="21" s="1"/>
  <c r="K67" i="21" s="1"/>
  <c r="T164" i="21"/>
  <c r="T43" i="21" s="1"/>
  <c r="T44" i="21" s="1"/>
  <c r="T67" i="21" s="1"/>
  <c r="T165" i="21"/>
  <c r="T63" i="21" s="1"/>
  <c r="T64" i="21" s="1"/>
  <c r="T68" i="21" s="1"/>
  <c r="P164" i="21"/>
  <c r="P165" i="21"/>
  <c r="R164" i="21"/>
  <c r="R43" i="21" s="1"/>
  <c r="R44" i="21" s="1"/>
  <c r="R67" i="21" s="1"/>
  <c r="R165" i="21"/>
  <c r="R63" i="21" s="1"/>
  <c r="R64" i="21" s="1"/>
  <c r="R68" i="21" s="1"/>
  <c r="W185" i="21"/>
  <c r="L164" i="21" l="1"/>
  <c r="L43" i="21" s="1"/>
  <c r="L44" i="21" s="1"/>
  <c r="L67" i="21" s="1"/>
  <c r="V183" i="22"/>
  <c r="AI250" i="22"/>
  <c r="AI251" i="22" s="1"/>
  <c r="X188" i="22"/>
  <c r="X184" i="22" s="1"/>
  <c r="X185" i="22" s="1"/>
  <c r="X43" i="22" s="1"/>
  <c r="X44" i="22" s="1"/>
  <c r="X67" i="22" s="1"/>
  <c r="AG250" i="22"/>
  <c r="AG251" i="22" s="1"/>
  <c r="AG43" i="22" s="1"/>
  <c r="U188" i="22"/>
  <c r="U184" i="22" s="1"/>
  <c r="U182" i="22"/>
  <c r="AE185" i="22"/>
  <c r="AE43" i="22" s="1"/>
  <c r="AE44" i="22" s="1"/>
  <c r="AE67" i="22" s="1"/>
  <c r="AE186" i="22"/>
  <c r="AE63" i="22" s="1"/>
  <c r="AE64" i="22" s="1"/>
  <c r="AE68" i="22" s="1"/>
  <c r="AB186" i="22"/>
  <c r="AB63" i="22" s="1"/>
  <c r="AB64" i="22" s="1"/>
  <c r="AB68" i="22" s="1"/>
  <c r="AB185" i="22"/>
  <c r="AB43" i="22" s="1"/>
  <c r="AB44" i="22" s="1"/>
  <c r="AB67" i="22" s="1"/>
  <c r="Z186" i="22"/>
  <c r="Z63" i="22" s="1"/>
  <c r="Z64" i="22" s="1"/>
  <c r="Z68" i="22" s="1"/>
  <c r="Z185" i="22"/>
  <c r="Z43" i="22" s="1"/>
  <c r="Z44" i="22" s="1"/>
  <c r="Z67" i="22" s="1"/>
  <c r="V186" i="22"/>
  <c r="V63" i="22" s="1"/>
  <c r="V64" i="22" s="1"/>
  <c r="V68" i="22" s="1"/>
  <c r="V185" i="22"/>
  <c r="V43" i="22" s="1"/>
  <c r="V44" i="22" s="1"/>
  <c r="V67" i="22" s="1"/>
  <c r="Q210" i="22"/>
  <c r="Q7" i="22" s="1"/>
  <c r="P211" i="22"/>
  <c r="V211" i="22"/>
  <c r="U210" i="22"/>
  <c r="U7" i="22" s="1"/>
  <c r="S185" i="22"/>
  <c r="S43" i="22" s="1"/>
  <c r="S44" i="22" s="1"/>
  <c r="S67" i="22" s="1"/>
  <c r="S186" i="22"/>
  <c r="S63" i="22" s="1"/>
  <c r="S64" i="22" s="1"/>
  <c r="S68" i="22" s="1"/>
  <c r="W185" i="22"/>
  <c r="W43" i="22" s="1"/>
  <c r="W44" i="22" s="1"/>
  <c r="W67" i="22" s="1"/>
  <c r="W186" i="22"/>
  <c r="W63" i="22" s="1"/>
  <c r="W64" i="22" s="1"/>
  <c r="W68" i="22" s="1"/>
  <c r="AC185" i="22"/>
  <c r="AC43" i="22" s="1"/>
  <c r="AC44" i="22" s="1"/>
  <c r="AC67" i="22" s="1"/>
  <c r="AC186" i="22"/>
  <c r="AC63" i="22" s="1"/>
  <c r="AC64" i="22" s="1"/>
  <c r="AC68" i="22" s="1"/>
  <c r="H186" i="22"/>
  <c r="H63" i="22" s="1"/>
  <c r="H64" i="22" s="1"/>
  <c r="H68" i="22" s="1"/>
  <c r="H185" i="22"/>
  <c r="H43" i="22" s="1"/>
  <c r="H44" i="22" s="1"/>
  <c r="H67" i="22" s="1"/>
  <c r="AD186" i="22"/>
  <c r="AD63" i="22" s="1"/>
  <c r="AD64" i="22" s="1"/>
  <c r="AD68" i="22" s="1"/>
  <c r="AD185" i="22"/>
  <c r="AD43" i="22" s="1"/>
  <c r="AD44" i="22" s="1"/>
  <c r="AD67" i="22" s="1"/>
  <c r="P185" i="22"/>
  <c r="P43" i="22" s="1"/>
  <c r="P44" i="22" s="1"/>
  <c r="P67" i="22" s="1"/>
  <c r="P186" i="22"/>
  <c r="P63" i="22" s="1"/>
  <c r="P64" i="22" s="1"/>
  <c r="P68" i="22" s="1"/>
  <c r="M185" i="22"/>
  <c r="M43" i="22" s="1"/>
  <c r="M44" i="22" s="1"/>
  <c r="M67" i="22" s="1"/>
  <c r="M186" i="22"/>
  <c r="M63" i="22" s="1"/>
  <c r="M64" i="22" s="1"/>
  <c r="M68" i="22" s="1"/>
  <c r="I185" i="22"/>
  <c r="I43" i="22" s="1"/>
  <c r="I44" i="22" s="1"/>
  <c r="I67" i="22" s="1"/>
  <c r="I186" i="22"/>
  <c r="I63" i="22" s="1"/>
  <c r="I64" i="22" s="1"/>
  <c r="I68" i="22" s="1"/>
  <c r="N186" i="22"/>
  <c r="N63" i="22" s="1"/>
  <c r="N64" i="22" s="1"/>
  <c r="N68" i="22" s="1"/>
  <c r="N185" i="22"/>
  <c r="N43" i="22" s="1"/>
  <c r="N44" i="22" s="1"/>
  <c r="N67" i="22" s="1"/>
  <c r="Q185" i="22"/>
  <c r="Q43" i="22" s="1"/>
  <c r="Q44" i="22" s="1"/>
  <c r="Q67" i="22" s="1"/>
  <c r="Q186" i="22"/>
  <c r="Q63" i="22" s="1"/>
  <c r="Q64" i="22" s="1"/>
  <c r="Q68" i="22" s="1"/>
  <c r="AG252" i="22"/>
  <c r="AG63" i="22" s="1"/>
  <c r="Y185" i="22"/>
  <c r="Y43" i="22" s="1"/>
  <c r="Y44" i="22" s="1"/>
  <c r="Y67" i="22" s="1"/>
  <c r="Y186" i="22"/>
  <c r="Y63" i="22" s="1"/>
  <c r="Y64" i="22" s="1"/>
  <c r="Y68" i="22" s="1"/>
  <c r="T186" i="22"/>
  <c r="T63" i="22" s="1"/>
  <c r="T64" i="22" s="1"/>
  <c r="T68" i="22" s="1"/>
  <c r="T185" i="22"/>
  <c r="T43" i="22" s="1"/>
  <c r="T44" i="22" s="1"/>
  <c r="T67" i="22" s="1"/>
  <c r="K186" i="22"/>
  <c r="K63" i="22" s="1"/>
  <c r="K64" i="22" s="1"/>
  <c r="K68" i="22" s="1"/>
  <c r="K185" i="22"/>
  <c r="K43" i="22" s="1"/>
  <c r="K44" i="22" s="1"/>
  <c r="K67" i="22" s="1"/>
  <c r="J185" i="22"/>
  <c r="J43" i="22" s="1"/>
  <c r="J44" i="22" s="1"/>
  <c r="J67" i="22" s="1"/>
  <c r="J186" i="22"/>
  <c r="J63" i="22" s="1"/>
  <c r="J64" i="22" s="1"/>
  <c r="J68" i="22" s="1"/>
  <c r="T182" i="22"/>
  <c r="T183" i="22"/>
  <c r="J161" i="21"/>
  <c r="J63" i="21"/>
  <c r="J64" i="21" s="1"/>
  <c r="J68" i="21" s="1"/>
  <c r="J43" i="21"/>
  <c r="J44" i="21" s="1"/>
  <c r="J67" i="21" s="1"/>
  <c r="M43" i="21"/>
  <c r="M44" i="21" s="1"/>
  <c r="M67" i="21" s="1"/>
  <c r="P63" i="21"/>
  <c r="P64" i="21" s="1"/>
  <c r="P68" i="21" s="1"/>
  <c r="P43" i="21"/>
  <c r="P44" i="21" s="1"/>
  <c r="P67" i="21" s="1"/>
  <c r="V162" i="21"/>
  <c r="V63" i="21" s="1"/>
  <c r="V64" i="21" s="1"/>
  <c r="V68" i="21" s="1"/>
  <c r="AG229" i="21"/>
  <c r="AG230" i="21" s="1"/>
  <c r="AG43" i="21" s="1"/>
  <c r="X161" i="21"/>
  <c r="U160" i="21"/>
  <c r="AI229" i="21"/>
  <c r="U167" i="21"/>
  <c r="U163" i="21" s="1"/>
  <c r="O190" i="21"/>
  <c r="P189" i="21"/>
  <c r="P7" i="21" s="1"/>
  <c r="P33" i="21" s="1"/>
  <c r="W190" i="21"/>
  <c r="V189" i="21"/>
  <c r="V7" i="21" s="1"/>
  <c r="V33" i="21" s="1"/>
  <c r="H69" i="21"/>
  <c r="I66" i="21" s="1"/>
  <c r="I69" i="21" s="1"/>
  <c r="J66" i="21" s="1"/>
  <c r="X167" i="21"/>
  <c r="X163" i="21" s="1"/>
  <c r="W161" i="21"/>
  <c r="W162" i="21"/>
  <c r="AI252" i="22"/>
  <c r="X186" i="22" l="1"/>
  <c r="X63" i="22" s="1"/>
  <c r="X64" i="22" s="1"/>
  <c r="X68" i="22" s="1"/>
  <c r="U186" i="22"/>
  <c r="U63" i="22" s="1"/>
  <c r="U64" i="22" s="1"/>
  <c r="U68" i="22" s="1"/>
  <c r="U185" i="22"/>
  <c r="U43" i="22" s="1"/>
  <c r="U44" i="22" s="1"/>
  <c r="U67" i="22" s="1"/>
  <c r="H69" i="22"/>
  <c r="I66" i="22" s="1"/>
  <c r="I69" i="22" s="1"/>
  <c r="J66" i="22" s="1"/>
  <c r="J69" i="22" s="1"/>
  <c r="K66" i="22" s="1"/>
  <c r="K69" i="22" s="1"/>
  <c r="L66" i="22" s="1"/>
  <c r="L69" i="22" s="1"/>
  <c r="M66" i="22" s="1"/>
  <c r="M69" i="22" s="1"/>
  <c r="N66" i="22" s="1"/>
  <c r="N69" i="22" s="1"/>
  <c r="O66" i="22" s="1"/>
  <c r="O69" i="22" s="1"/>
  <c r="P66" i="22" s="1"/>
  <c r="P69" i="22" s="1"/>
  <c r="Q66" i="22" s="1"/>
  <c r="Q69" i="22" s="1"/>
  <c r="R66" i="22" s="1"/>
  <c r="R69" i="22" s="1"/>
  <c r="S66" i="22" s="1"/>
  <c r="S69" i="22" s="1"/>
  <c r="T66" i="22" s="1"/>
  <c r="T69" i="22" s="1"/>
  <c r="U66" i="22" s="1"/>
  <c r="U251" i="22"/>
  <c r="I251" i="22" s="1"/>
  <c r="W211" i="22"/>
  <c r="V210" i="22"/>
  <c r="V7" i="22" s="1"/>
  <c r="O211" i="22"/>
  <c r="P210" i="22"/>
  <c r="P7" i="22" s="1"/>
  <c r="J69" i="21"/>
  <c r="K66" i="21" s="1"/>
  <c r="K69" i="21" s="1"/>
  <c r="L66" i="21" s="1"/>
  <c r="L69" i="21" s="1"/>
  <c r="M66" i="21" s="1"/>
  <c r="M69" i="21" s="1"/>
  <c r="N66" i="21" s="1"/>
  <c r="N69" i="21" s="1"/>
  <c r="O66" i="21" s="1"/>
  <c r="O69" i="21" s="1"/>
  <c r="P66" i="21" s="1"/>
  <c r="P69" i="21" s="1"/>
  <c r="Q66" i="21" s="1"/>
  <c r="Q69" i="21" s="1"/>
  <c r="R66" i="21" s="1"/>
  <c r="R69" i="21" s="1"/>
  <c r="S66" i="21" s="1"/>
  <c r="S69" i="21" s="1"/>
  <c r="T66" i="21" s="1"/>
  <c r="T69" i="21" s="1"/>
  <c r="U66" i="21" s="1"/>
  <c r="AG231" i="21"/>
  <c r="AG63" i="21" s="1"/>
  <c r="U162" i="21"/>
  <c r="U161" i="21"/>
  <c r="U252" i="22"/>
  <c r="N190" i="21"/>
  <c r="O189" i="21"/>
  <c r="O7" i="21" s="1"/>
  <c r="O33" i="21" s="1"/>
  <c r="W189" i="21"/>
  <c r="W7" i="21" s="1"/>
  <c r="W33" i="21" s="1"/>
  <c r="X190" i="21"/>
  <c r="AI230" i="21"/>
  <c r="AI231" i="21"/>
  <c r="X165" i="21"/>
  <c r="X63" i="21" s="1"/>
  <c r="X64" i="21" s="1"/>
  <c r="X68" i="21" s="1"/>
  <c r="X164" i="21"/>
  <c r="X43" i="21" s="1"/>
  <c r="X44" i="21" s="1"/>
  <c r="X67" i="21" s="1"/>
  <c r="U164" i="21"/>
  <c r="U43" i="21" s="1"/>
  <c r="U44" i="21" s="1"/>
  <c r="U67" i="21" s="1"/>
  <c r="U165" i="21"/>
  <c r="U63" i="21" s="1"/>
  <c r="U64" i="21" s="1"/>
  <c r="U68" i="21" s="1"/>
  <c r="U69" i="22" l="1"/>
  <c r="V66" i="22" s="1"/>
  <c r="V69" i="22" s="1"/>
  <c r="W66" i="22" s="1"/>
  <c r="W69" i="22" s="1"/>
  <c r="X66" i="22" s="1"/>
  <c r="X69" i="22" s="1"/>
  <c r="Y66" i="22" s="1"/>
  <c r="Y69" i="22" s="1"/>
  <c r="Z66" i="22" s="1"/>
  <c r="Z69" i="22" s="1"/>
  <c r="AA66" i="22" s="1"/>
  <c r="AA69" i="22" s="1"/>
  <c r="AB66" i="22" s="1"/>
  <c r="AB69" i="22" s="1"/>
  <c r="AC66" i="22" s="1"/>
  <c r="AC69" i="22" s="1"/>
  <c r="AD66" i="22" s="1"/>
  <c r="AD69" i="22" s="1"/>
  <c r="AE66" i="22" s="1"/>
  <c r="AE69" i="22" s="1"/>
  <c r="O210" i="22"/>
  <c r="O7" i="22" s="1"/>
  <c r="N211" i="22"/>
  <c r="W210" i="22"/>
  <c r="W7" i="22" s="1"/>
  <c r="X211" i="22"/>
  <c r="U231" i="21"/>
  <c r="U69" i="21"/>
  <c r="V66" i="21" s="1"/>
  <c r="V69" i="21" s="1"/>
  <c r="W66" i="21" s="1"/>
  <c r="W69" i="21" s="1"/>
  <c r="X66" i="21" s="1"/>
  <c r="X69" i="21" s="1"/>
  <c r="Y66" i="21" s="1"/>
  <c r="Y69" i="21" s="1"/>
  <c r="Z66" i="21" s="1"/>
  <c r="Z69" i="21" s="1"/>
  <c r="AA66" i="21" s="1"/>
  <c r="AA69" i="21" s="1"/>
  <c r="AB66" i="21" s="1"/>
  <c r="AB69" i="21" s="1"/>
  <c r="AC66" i="21" s="1"/>
  <c r="AC69" i="21" s="1"/>
  <c r="AD66" i="21" s="1"/>
  <c r="AD69" i="21" s="1"/>
  <c r="AE66" i="21" s="1"/>
  <c r="AE69" i="21" s="1"/>
  <c r="U230" i="21"/>
  <c r="I230" i="21" s="1"/>
  <c r="N189" i="21"/>
  <c r="N7" i="21" s="1"/>
  <c r="N33" i="21" s="1"/>
  <c r="M190" i="21"/>
  <c r="Y190" i="21"/>
  <c r="X189" i="21"/>
  <c r="X7" i="21" s="1"/>
  <c r="X33" i="21" s="1"/>
  <c r="N210" i="22" l="1"/>
  <c r="N7" i="22" s="1"/>
  <c r="M211" i="22"/>
  <c r="X210" i="22"/>
  <c r="X7" i="22" s="1"/>
  <c r="Y211" i="22"/>
  <c r="L190" i="21"/>
  <c r="M189" i="21"/>
  <c r="M7" i="21" s="1"/>
  <c r="M33" i="21" s="1"/>
  <c r="Z190" i="21"/>
  <c r="Y189" i="21"/>
  <c r="Y7" i="21" s="1"/>
  <c r="Y33" i="21" s="1"/>
  <c r="L211" i="22" l="1"/>
  <c r="M210" i="22"/>
  <c r="M7" i="22" s="1"/>
  <c r="Z211" i="22"/>
  <c r="Y210" i="22"/>
  <c r="Y7" i="22" s="1"/>
  <c r="Z189" i="21"/>
  <c r="Z7" i="21" s="1"/>
  <c r="Z33" i="21" s="1"/>
  <c r="AA190" i="21"/>
  <c r="L189" i="21"/>
  <c r="L7" i="21" s="1"/>
  <c r="L33" i="21" s="1"/>
  <c r="K190" i="21"/>
  <c r="Z210" i="22" l="1"/>
  <c r="Z7" i="22" s="1"/>
  <c r="AA211" i="22"/>
  <c r="L210" i="22"/>
  <c r="L7" i="22" s="1"/>
  <c r="K211" i="22"/>
  <c r="J190" i="21"/>
  <c r="K189" i="21"/>
  <c r="K7" i="21" s="1"/>
  <c r="K33" i="21" s="1"/>
  <c r="AB190" i="21"/>
  <c r="AA189" i="21"/>
  <c r="AA7" i="21" s="1"/>
  <c r="AA33" i="21" s="1"/>
  <c r="AB211" i="22" l="1"/>
  <c r="AA210" i="22"/>
  <c r="AA7" i="22" s="1"/>
  <c r="K210" i="22"/>
  <c r="K7" i="22" s="1"/>
  <c r="J211" i="22"/>
  <c r="AB189" i="21"/>
  <c r="AB7" i="21" s="1"/>
  <c r="AB33" i="21" s="1"/>
  <c r="AC190" i="21"/>
  <c r="I190" i="21"/>
  <c r="J189" i="21"/>
  <c r="J7" i="21" s="1"/>
  <c r="I211" i="22" l="1"/>
  <c r="J210" i="22"/>
  <c r="J7" i="22" s="1"/>
  <c r="AC211" i="22"/>
  <c r="AB210" i="22"/>
  <c r="AB7" i="22" s="1"/>
  <c r="H190" i="21"/>
  <c r="H189" i="21" s="1"/>
  <c r="H7" i="21" s="1"/>
  <c r="I189" i="21"/>
  <c r="I7" i="21" s="1"/>
  <c r="I33" i="21" s="1"/>
  <c r="AI7" i="21"/>
  <c r="J33" i="21"/>
  <c r="AD190" i="21"/>
  <c r="AC189" i="21"/>
  <c r="AC7" i="21" s="1"/>
  <c r="AC33" i="21" s="1"/>
  <c r="AD211" i="22" l="1"/>
  <c r="AC210" i="22"/>
  <c r="AC7" i="22" s="1"/>
  <c r="I210" i="22"/>
  <c r="I7" i="22" s="1"/>
  <c r="H211" i="22"/>
  <c r="H210" i="22" s="1"/>
  <c r="H7" i="22" s="1"/>
  <c r="AD189" i="21"/>
  <c r="AD7" i="21" s="1"/>
  <c r="AD33" i="21" s="1"/>
  <c r="AE190" i="21"/>
  <c r="AE189" i="21" s="1"/>
  <c r="AE7" i="21" s="1"/>
  <c r="AE33" i="21" s="1"/>
  <c r="AG7" i="21"/>
  <c r="H33" i="21"/>
  <c r="AE211" i="22" l="1"/>
  <c r="AE210" i="22" s="1"/>
  <c r="AE7" i="22" s="1"/>
  <c r="AD210" i="22"/>
  <c r="AD7" i="22" s="1"/>
</calcChain>
</file>

<file path=xl/comments1.xml><?xml version="1.0" encoding="utf-8"?>
<comments xmlns="http://schemas.openxmlformats.org/spreadsheetml/2006/main">
  <authors>
    <author>ÅkeO</author>
  </authors>
  <commentList>
    <comment ref="W11" authorId="0">
      <text>
        <r>
          <rPr>
            <sz val="9"/>
            <color indexed="81"/>
            <rFont val="Tahoma"/>
            <family val="2"/>
          </rPr>
          <t xml:space="preserve">Här finns en kommentar eller instruktion
</t>
        </r>
      </text>
    </comment>
  </commentList>
</comments>
</file>

<file path=xl/comments2.xml><?xml version="1.0" encoding="utf-8"?>
<comments xmlns="http://schemas.openxmlformats.org/spreadsheetml/2006/main">
  <authors>
    <author>ÅkeO</author>
    <author xml:space="preserve"> </author>
    <author>En nöjd Microsoft Office-användare</author>
  </authors>
  <commentList>
    <comment ref="K5" authorId="0">
      <text>
        <r>
          <rPr>
            <sz val="9"/>
            <color indexed="81"/>
            <rFont val="Tahoma"/>
            <family val="2"/>
          </rPr>
          <t xml:space="preserve">Avser första året om resultatbudgeten görs för två år
</t>
        </r>
      </text>
    </comment>
    <comment ref="R15" authorId="0">
      <text>
        <r>
          <rPr>
            <sz val="8"/>
            <color indexed="81"/>
            <rFont val="Tahoma"/>
            <family val="2"/>
          </rPr>
          <t>Kan variera t.ex. beroende på anställdas ålder</t>
        </r>
      </text>
    </comment>
    <comment ref="R16" authorId="0">
      <text>
        <r>
          <rPr>
            <sz val="8"/>
            <color indexed="81"/>
            <rFont val="Tahoma"/>
            <family val="2"/>
          </rPr>
          <t>Nivån kan vara överenskommen i avtal.</t>
        </r>
      </text>
    </comment>
    <comment ref="R17" authorId="0">
      <text>
        <r>
          <rPr>
            <sz val="8"/>
            <color indexed="81"/>
            <rFont val="Tahoma"/>
            <family val="2"/>
          </rPr>
          <t>Ägare bör ta egna personförsäkringar även om det är frivillgt. Betala kontinuerligt, avvakta inte</t>
        </r>
      </text>
    </comment>
    <comment ref="F23" authorId="1">
      <text>
        <r>
          <rPr>
            <sz val="8"/>
            <color indexed="81"/>
            <rFont val="Tahoma"/>
            <family val="2"/>
          </rPr>
          <t>Kontokredit, även kallad checkräkningskredit</t>
        </r>
      </text>
    </comment>
    <comment ref="E25" authorId="2">
      <text>
        <r>
          <rPr>
            <sz val="8"/>
            <color indexed="81"/>
            <rFont val="Tahoma"/>
            <family val="2"/>
          </rPr>
          <t>T.ex. leverantörskredit av betydelse och/eller fakturabelåning</t>
        </r>
      </text>
    </comment>
  </commentList>
</comments>
</file>

<file path=xl/comments3.xml><?xml version="1.0" encoding="utf-8"?>
<comments xmlns="http://schemas.openxmlformats.org/spreadsheetml/2006/main">
  <authors>
    <author>ÅkeO</author>
    <author xml:space="preserve"> </author>
    <author>En nöjd Microsoft Office-användare</author>
  </authors>
  <commentList>
    <comment ref="R14" authorId="0">
      <text>
        <r>
          <rPr>
            <sz val="8"/>
            <color indexed="81"/>
            <rFont val="Tahoma"/>
            <family val="2"/>
          </rPr>
          <t>Kan variera t.ex. beroende på anställdas ålder</t>
        </r>
      </text>
    </comment>
    <comment ref="R16" authorId="0">
      <text>
        <r>
          <rPr>
            <sz val="8"/>
            <color indexed="81"/>
            <rFont val="Tahoma"/>
            <family val="2"/>
          </rPr>
          <t xml:space="preserve">Med normallön avses t.ex. lönen för en anställd med motsvarande arbetsuppgifter </t>
        </r>
      </text>
    </comment>
    <comment ref="F23" authorId="1">
      <text>
        <r>
          <rPr>
            <sz val="8"/>
            <color indexed="81"/>
            <rFont val="Tahoma"/>
            <family val="2"/>
          </rPr>
          <t>Kontokredit, ibland kallad checkräkningskredit</t>
        </r>
      </text>
    </comment>
    <comment ref="E25" authorId="2">
      <text>
        <r>
          <rPr>
            <sz val="8"/>
            <color indexed="81"/>
            <rFont val="Tahoma"/>
            <family val="2"/>
          </rPr>
          <t>T.ex. leverantörskredit av betydelse och/eller fakturabelåning</t>
        </r>
      </text>
    </comment>
  </commentList>
</comments>
</file>

<file path=xl/comments4.xml><?xml version="1.0" encoding="utf-8"?>
<comments xmlns="http://schemas.openxmlformats.org/spreadsheetml/2006/main">
  <authors>
    <author>Åke Olsson</author>
    <author>ÅkeO</author>
    <author>En nöjd Microsoft Office-användare</author>
    <author>Info</author>
  </authors>
  <commentList>
    <comment ref="B3" authorId="0">
      <text>
        <r>
          <rPr>
            <sz val="9"/>
            <color indexed="81"/>
            <rFont val="Tahoma"/>
            <family val="2"/>
          </rPr>
          <t xml:space="preserve">Är räkenskapsåret förlängt kan det påverka momsredovisningen om kontantmetoden används
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Är du osäker om metod? Läs Användningstips, flik 2.
</t>
        </r>
      </text>
    </comment>
    <comment ref="B7" authorId="1">
      <text>
        <r>
          <rPr>
            <sz val="9"/>
            <color indexed="81"/>
            <rFont val="Tahoma"/>
            <family val="2"/>
          </rPr>
          <t xml:space="preserve">Läs Användningstips om årsvis momsredovisning !
</t>
        </r>
      </text>
    </comment>
    <comment ref="H10" authorId="1">
      <text>
        <r>
          <rPr>
            <sz val="9"/>
            <color indexed="81"/>
            <rFont val="Tahoma"/>
            <family val="2"/>
          </rPr>
          <t xml:space="preserve">Alla dina budgetsiffror ska vara exklusive moms! Budgetmallen lägger till momsen där du har angivit momssatsen i kolumn G
</t>
        </r>
      </text>
    </comment>
    <comment ref="C15" authorId="2">
      <text>
        <r>
          <rPr>
            <sz val="8"/>
            <color indexed="81"/>
            <rFont val="Tahoma"/>
            <family val="2"/>
          </rPr>
          <t xml:space="preserve">Varor, mtrl och
främmande tjänster
</t>
        </r>
      </text>
    </comment>
    <comment ref="G15" authorId="3">
      <text>
        <r>
          <rPr>
            <b/>
            <sz val="8"/>
            <color indexed="81"/>
            <rFont val="Tahoma"/>
            <family val="2"/>
          </rPr>
          <t>Ange momssats! Antingen 0%, 6%, 12% eller 25%.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9" authorId="1">
      <text>
        <r>
          <rPr>
            <sz val="9"/>
            <color indexed="81"/>
            <rFont val="Tahoma"/>
            <family val="2"/>
          </rPr>
          <t xml:space="preserve">Förslag: sätt lokalhyra som kontantbetalning och lägg in betalningarna i betalningsmånader på denna raden.
</t>
        </r>
      </text>
    </comment>
    <comment ref="F19" authorId="1">
      <text>
        <r>
          <rPr>
            <sz val="9"/>
            <color indexed="81"/>
            <rFont val="Tahoma"/>
            <family val="2"/>
          </rPr>
          <t>Det kan vara moms på hyran i vissa lokaler men inte på andra. Ta reda på vad som gäller för dig!</t>
        </r>
      </text>
    </comment>
    <comment ref="C20" authorId="1">
      <text>
        <r>
          <rPr>
            <sz val="9"/>
            <color indexed="81"/>
            <rFont val="Tahoma"/>
            <family val="2"/>
          </rPr>
          <t>Förslag: Ställ in på kontantbetalning och lägg in bankavgifter och försäkringspremier i betalningsmånad</t>
        </r>
      </text>
    </comment>
    <comment ref="C21" authorId="1">
      <text>
        <r>
          <rPr>
            <sz val="9"/>
            <color indexed="81"/>
            <rFont val="Tahoma"/>
            <family val="2"/>
          </rPr>
          <t xml:space="preserve">Övriga kostnader i Resultatbudget minus Lokalhyra, Bankkostnader och företagsförsäkringar
</t>
        </r>
      </text>
    </comment>
    <comment ref="C22" authorId="1">
      <text>
        <r>
          <rPr>
            <sz val="9"/>
            <color indexed="81"/>
            <rFont val="Tahoma"/>
            <family val="2"/>
          </rPr>
          <t xml:space="preserve">Investering i anläggningstillgångar
</t>
        </r>
      </text>
    </comment>
    <comment ref="B24" authorId="1">
      <text>
        <r>
          <rPr>
            <sz val="9"/>
            <color indexed="81"/>
            <rFont val="Tahoma"/>
            <family val="2"/>
          </rPr>
          <t xml:space="preserve">Bruttolöner alltså löner före utbetalning av skattedelen
</t>
        </r>
      </text>
    </comment>
    <comment ref="C24" authorId="1">
      <text>
        <r>
          <rPr>
            <sz val="9"/>
            <color indexed="81"/>
            <rFont val="Tahoma"/>
            <family val="2"/>
          </rPr>
          <t xml:space="preserve">Ange skattesats här till höger!
Skattesatsen används för automatisk beräkning av skattebetalning på rad 55 och utbetalning av nettolön på rad 54.
</t>
        </r>
      </text>
    </comment>
    <comment ref="F24" authorId="1">
      <text>
        <r>
          <rPr>
            <sz val="9"/>
            <color indexed="81"/>
            <rFont val="Tahoma"/>
            <family val="2"/>
          </rPr>
          <t xml:space="preserve">Skattesats.
Skattesatsen används för automatisk beräkning av skattebetalning på rad 55 och utbetalning av nettolön på rad 54
</t>
        </r>
      </text>
    </comment>
    <comment ref="C25" authorId="1">
      <text>
        <r>
          <rPr>
            <sz val="9"/>
            <color indexed="81"/>
            <rFont val="Tahoma"/>
            <family val="2"/>
          </rPr>
          <t xml:space="preserve">Ange skattesats här till höger!
Skattesatsen används för automatisk beräkning av skattebetalning på rad 55 och utbetalning av nettolön på rad 54
</t>
        </r>
      </text>
    </comment>
    <comment ref="D26" authorId="1">
      <text>
        <r>
          <rPr>
            <sz val="9"/>
            <color indexed="81"/>
            <rFont val="Tahoma"/>
            <family val="2"/>
          </rPr>
          <t xml:space="preserve">Arbetsgivaravgift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Samma som på resultatbudgetens rader Personförsäkringar för ägare.
</t>
        </r>
      </text>
    </comment>
    <comment ref="B30" authorId="1">
      <text>
        <r>
          <rPr>
            <sz val="9"/>
            <color indexed="81"/>
            <rFont val="Tahoma"/>
            <family val="2"/>
          </rPr>
          <t>Likviditetsbudgeten skrivs ut som B31 - AE69 på två sidor.</t>
        </r>
      </text>
    </comment>
    <comment ref="B39" authorId="0">
      <text>
        <r>
          <rPr>
            <sz val="9"/>
            <color indexed="81"/>
            <rFont val="Tahoma"/>
            <family val="2"/>
          </rPr>
          <t xml:space="preserve">Ingående kassa
lägger du in i cell H66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Lägg in belopp för limit 
på checkräkningskrediten 
tillsammans med andra 
beviljade lån. 
Plusbelopp i Utgående 
kassa visar summa 
pengar, likvida medel, 
på företagets check-
konto, företagskonto 
och andre konton.
</t>
        </r>
      </text>
    </comment>
    <comment ref="B41" authorId="0">
      <text>
        <r>
          <rPr>
            <sz val="9"/>
            <color indexed="81"/>
            <rFont val="Tahoma"/>
            <family val="2"/>
          </rPr>
          <t>Moms som
kunderna betalar 
beräknas 
automatiskt och
 läggs in på 
denna rad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>
      <text>
        <r>
          <rPr>
            <sz val="9"/>
            <color indexed="81"/>
            <rFont val="Tahoma"/>
            <family val="2"/>
          </rPr>
          <t>Används t.ex. för importmoms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42" authorId="3">
      <text>
        <r>
          <rPr>
            <sz val="8"/>
            <color indexed="81"/>
            <rFont val="Tahoma"/>
            <family val="2"/>
          </rPr>
          <t>Momsfordran 
i ingående 
balans. 
Skriv in 
momsfordran
i rätt moms-
betalningsmånad 
på denna rad. Beloppet läggs automatiskt till momsbetalning
från Skatteverket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I42" authorId="1">
      <text>
        <r>
          <rPr>
            <sz val="9"/>
            <color indexed="81"/>
            <rFont val="Tahoma"/>
            <family val="2"/>
          </rPr>
          <t xml:space="preserve">Kan användas för ing. momsfordran vid Årsvis momsbetalning
</t>
        </r>
      </text>
    </comment>
    <comment ref="U42" authorId="1">
      <text>
        <r>
          <rPr>
            <sz val="9"/>
            <color indexed="81"/>
            <rFont val="Tahoma"/>
            <family val="2"/>
          </rPr>
          <t xml:space="preserve">Kan användas för extra momsfordran år 1 vid årsvis momsredovisning
</t>
        </r>
      </text>
    </comment>
    <comment ref="B43" authorId="2">
      <text>
        <r>
          <rPr>
            <sz val="8"/>
            <color indexed="81"/>
            <rFont val="Tahoma"/>
            <family val="2"/>
          </rPr>
          <t>Moms som efter redo-
visning betalas av 
skatteverket 
till företagets skatte-
konto på förfallodagen</t>
        </r>
      </text>
    </comment>
    <comment ref="AG43" authorId="1">
      <text>
        <r>
          <rPr>
            <sz val="9"/>
            <color indexed="81"/>
            <rFont val="Tahoma"/>
            <family val="2"/>
          </rPr>
          <t>Momsfordran vid årsvis momsredovisning för budgetmallens år 2 (kolumn T till AE).
Även momsfordran vid förlängt räkenskapsår, 18 månader eller mindre, dvs. max kolumn N till AE.</t>
        </r>
      </text>
    </comment>
    <comment ref="B55" authorId="2">
      <text>
        <r>
          <rPr>
            <sz val="8"/>
            <color indexed="81"/>
            <rFont val="Tahoma"/>
            <family val="2"/>
          </rPr>
          <t>Preliminärskatt för ägare i
AB + anställda be-
talas till skattekonto
månaden efter löne-
utbetalning</t>
        </r>
      </text>
    </comment>
    <comment ref="B58" authorId="0">
      <text>
        <r>
          <rPr>
            <u/>
            <sz val="9"/>
            <color indexed="81"/>
            <rFont val="Tahoma"/>
            <family val="2"/>
          </rPr>
          <t xml:space="preserve">Preliminär </t>
        </r>
        <r>
          <rPr>
            <sz val="9"/>
            <color indexed="81"/>
            <rFont val="Tahoma"/>
            <family val="2"/>
          </rPr>
          <t xml:space="preserve">
F-skatt (bolagsskatt) i AB. 
Se Instruktion!
</t>
        </r>
      </text>
    </comment>
    <comment ref="B61" authorId="0">
      <text>
        <r>
          <rPr>
            <sz val="9"/>
            <color indexed="81"/>
            <rFont val="Tahoma"/>
            <family val="2"/>
          </rPr>
          <t xml:space="preserve">Moms 
som 
betalas 
till 
leverantörer 
(beräknas 
automatiskt på 
denna raden).
</t>
        </r>
      </text>
    </comment>
    <comment ref="C62" authorId="3">
      <text>
        <r>
          <rPr>
            <sz val="8"/>
            <color indexed="81"/>
            <rFont val="Tahoma"/>
            <family val="2"/>
          </rPr>
          <t xml:space="preserve">Momsskuld i 
ingående balans.
Skriv in 
momsskulden i 
rätt moms-
betalningsmånad 
på denna rad.
Beloppet läggs automatiskt 
till Momsbetalning till Skatteverket.
</t>
        </r>
      </text>
    </comment>
    <comment ref="I62" authorId="1">
      <text>
        <r>
          <rPr>
            <sz val="9"/>
            <color indexed="81"/>
            <rFont val="Tahoma"/>
            <family val="2"/>
          </rPr>
          <t xml:space="preserve">Kan användas för ing. momsskuld vid årsvis momsredovisning </t>
        </r>
      </text>
    </comment>
    <comment ref="U62" authorId="1">
      <text>
        <r>
          <rPr>
            <sz val="9"/>
            <color indexed="81"/>
            <rFont val="Tahoma"/>
            <family val="2"/>
          </rPr>
          <t>Kan användas för extra momsskuld år 1 vid årsvis momsredovisning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3" authorId="2">
      <text>
        <r>
          <rPr>
            <sz val="8"/>
            <color indexed="81"/>
            <rFont val="Tahoma"/>
            <family val="2"/>
          </rPr>
          <t>Moms som skall redo-
visas till skatteverket och vara betald till skattekontot på
förfallodagen</t>
        </r>
      </text>
    </comment>
    <comment ref="AG63" authorId="1">
      <text>
        <r>
          <rPr>
            <sz val="9"/>
            <color indexed="81"/>
            <rFont val="Tahoma"/>
            <family val="2"/>
          </rPr>
          <t>Momsskuld vid årsvis momsredovisning för budgetmallens år 2, kolumn T till AE. 
Även momsskuld vid förlängt räkenskapsår, 18 månader eller mindre, dvs. max från kolumn N till AE.</t>
        </r>
      </text>
    </comment>
    <comment ref="H66" authorId="2">
      <text>
        <r>
          <rPr>
            <sz val="8"/>
            <color indexed="81"/>
            <rFont val="Tahoma"/>
            <family val="2"/>
          </rPr>
          <t>Lägg in ingående kassa från perioden tidigare</t>
        </r>
      </text>
    </comment>
    <comment ref="B69" authorId="2">
      <text>
        <r>
          <rPr>
            <sz val="8"/>
            <color indexed="81"/>
            <rFont val="Tahoma"/>
            <family val="2"/>
          </rPr>
          <t>Har du betalningsunderskott? Det kan du inte ha i praktiken. Ordna bättre betalningsvillkor med kunder och leverantörer. Kan du avvakta med egna uttag eller sätta in mer egna medel? Finns det skäl att ordna mer lån?</t>
        </r>
      </text>
    </comment>
  </commentList>
</comments>
</file>

<file path=xl/comments5.xml><?xml version="1.0" encoding="utf-8"?>
<comments xmlns="http://schemas.openxmlformats.org/spreadsheetml/2006/main">
  <authors>
    <author>Åke Olsson</author>
    <author>ÅkeO</author>
    <author>En nöjd Microsoft Office-användare</author>
    <author>Info</author>
  </authors>
  <commentList>
    <comment ref="B3" authorId="0">
      <text>
        <r>
          <rPr>
            <sz val="9"/>
            <color indexed="81"/>
            <rFont val="Tahoma"/>
            <family val="2"/>
          </rPr>
          <t xml:space="preserve">Är räkenskapsåret förlängt kan det påverka momsredovisningen om kontantmetoden används
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Är du osäker om metod? Läs Användningstips, flik 2.
</t>
        </r>
      </text>
    </comment>
    <comment ref="B7" authorId="1">
      <text>
        <r>
          <rPr>
            <sz val="9"/>
            <color indexed="81"/>
            <rFont val="Tahoma"/>
            <family val="2"/>
          </rPr>
          <t xml:space="preserve">Läs Användningstips om årsvis momsredovisning !
</t>
        </r>
      </text>
    </comment>
    <comment ref="H10" authorId="1">
      <text>
        <r>
          <rPr>
            <sz val="9"/>
            <color indexed="81"/>
            <rFont val="Tahoma"/>
            <family val="2"/>
          </rPr>
          <t xml:space="preserve">Alla dina budgetsiffror ska vara exklusive moms! Budgetmallen lägger till momsen där du har angivit momssatsen i kolumn G
</t>
        </r>
      </text>
    </comment>
    <comment ref="C15" authorId="2">
      <text>
        <r>
          <rPr>
            <sz val="8"/>
            <color indexed="81"/>
            <rFont val="Tahoma"/>
            <family val="2"/>
          </rPr>
          <t xml:space="preserve">Varor, mtrl och
främmande tjänster
</t>
        </r>
      </text>
    </comment>
    <comment ref="G15" authorId="3">
      <text>
        <r>
          <rPr>
            <b/>
            <sz val="8"/>
            <color indexed="81"/>
            <rFont val="Tahoma"/>
            <family val="2"/>
          </rPr>
          <t>Ange momssats! Antingen 0%, 6%, 12% eller 25%.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9" authorId="1">
      <text>
        <r>
          <rPr>
            <sz val="9"/>
            <color indexed="81"/>
            <rFont val="Tahoma"/>
            <family val="2"/>
          </rPr>
          <t xml:space="preserve">Förslag: Ställ in på kontantbetalning och lägg betalningarna i betalningsmånad
</t>
        </r>
      </text>
    </comment>
    <comment ref="C20" authorId="1">
      <text>
        <r>
          <rPr>
            <sz val="9"/>
            <color indexed="81"/>
            <rFont val="Tahoma"/>
            <family val="2"/>
          </rPr>
          <t xml:space="preserve">Förslag: Ställ in på kontantbetalning och lägg betalningar i betalningsmånad
</t>
        </r>
      </text>
    </comment>
    <comment ref="C21" authorId="1">
      <text>
        <r>
          <rPr>
            <sz val="9"/>
            <color indexed="81"/>
            <rFont val="Tahoma"/>
            <family val="2"/>
          </rPr>
          <t xml:space="preserve">Övriga kostnader i Resultatbudget minus Lokalhyra, Bankkostnader och företagsförsäkringar
</t>
        </r>
      </text>
    </comment>
    <comment ref="C22" authorId="1">
      <text>
        <r>
          <rPr>
            <sz val="9"/>
            <color indexed="81"/>
            <rFont val="Tahoma"/>
            <family val="2"/>
          </rPr>
          <t xml:space="preserve">Investering i anläggningstillgångar
</t>
        </r>
      </text>
    </comment>
    <comment ref="B24" authorId="1">
      <text>
        <r>
          <rPr>
            <sz val="9"/>
            <color indexed="81"/>
            <rFont val="Tahoma"/>
            <family val="2"/>
          </rPr>
          <t xml:space="preserve">Bruttolöner alltså löner före utbetalning av skattedelen
</t>
        </r>
      </text>
    </comment>
    <comment ref="C24" authorId="1">
      <text>
        <r>
          <rPr>
            <sz val="9"/>
            <color indexed="81"/>
            <rFont val="Tahoma"/>
            <family val="2"/>
          </rPr>
          <t xml:space="preserve">Ange skattesats här till höger!
Skattesatsen används för automatisk beräkning av skattebetalning på rad 55 och utbetalning av nettolön på rad 54.
</t>
        </r>
      </text>
    </comment>
    <comment ref="F24" authorId="1">
      <text>
        <r>
          <rPr>
            <sz val="9"/>
            <color indexed="81"/>
            <rFont val="Tahoma"/>
            <family val="2"/>
          </rPr>
          <t xml:space="preserve">Skattesats.
Skattesatsen används för automatisk beräkning av skattebetalning på rad 55 och utbetalning av nettolön på rad 54
</t>
        </r>
      </text>
    </comment>
    <comment ref="D25" authorId="1">
      <text>
        <r>
          <rPr>
            <sz val="9"/>
            <color indexed="81"/>
            <rFont val="Tahoma"/>
            <family val="2"/>
          </rPr>
          <t xml:space="preserve">Arbetsgivaravgift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Samma som på resultatbudgetens rader Personförsäkringar för ägare och Arbetsmarknadsförsäkringar för anställda. Fördela över månaderna
</t>
        </r>
      </text>
    </comment>
    <comment ref="B28" authorId="1">
      <text>
        <r>
          <rPr>
            <sz val="9"/>
            <color indexed="81"/>
            <rFont val="Tahoma"/>
            <family val="2"/>
          </rPr>
          <t>Likviditetsbudgeten skrivs ut som B31 - AE69 på två sidor.</t>
        </r>
      </text>
    </comment>
    <comment ref="B39" authorId="0">
      <text>
        <r>
          <rPr>
            <sz val="9"/>
            <color indexed="81"/>
            <rFont val="Tahoma"/>
            <family val="2"/>
          </rPr>
          <t xml:space="preserve">Egen långfristig insats av pengar, typ eget kapital. Ingående kassa
lägger du in i cell H66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Lägg in belopp för limit 
på checkräkningskrediten 
tillsammans med andra 
beviljade lån. 
Plusbelopp i Utgående 
kassa visar summa 
pengar, likvida medel, 
på företagets check-
konto, företagskonto 
och andre konton.
</t>
        </r>
      </text>
    </comment>
    <comment ref="B41" authorId="0">
      <text>
        <r>
          <rPr>
            <sz val="9"/>
            <color indexed="81"/>
            <rFont val="Tahoma"/>
            <family val="2"/>
          </rPr>
          <t>Moms som
kunderna betalar 
beräknas 
automatiskt och
 läggs in på 
denna rad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>
      <text>
        <r>
          <rPr>
            <sz val="9"/>
            <color indexed="81"/>
            <rFont val="Tahoma"/>
            <family val="2"/>
          </rPr>
          <t>Används t.ex. för importmoms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42" authorId="3">
      <text>
        <r>
          <rPr>
            <sz val="8"/>
            <color indexed="81"/>
            <rFont val="Tahoma"/>
            <family val="2"/>
          </rPr>
          <t>Momsfordran 
i ingående 
balans. 
Skriv in 
momsfordran
i rätt moms-
betalningsmånad 
på denna rad. Beloppet läggs automatiskt till momsbetalning
från Skatteverket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I42" authorId="1">
      <text>
        <r>
          <rPr>
            <sz val="9"/>
            <color indexed="81"/>
            <rFont val="Tahoma"/>
            <family val="2"/>
          </rPr>
          <t xml:space="preserve">Kan användas för ing. momsfordran vid Årsvis momsbetalning
</t>
        </r>
      </text>
    </comment>
    <comment ref="U42" authorId="1">
      <text>
        <r>
          <rPr>
            <sz val="9"/>
            <color indexed="81"/>
            <rFont val="Tahoma"/>
            <family val="2"/>
          </rPr>
          <t xml:space="preserve">Kan användas för extra momsfordran år 1 vid årsvis momsredovisning
</t>
        </r>
      </text>
    </comment>
    <comment ref="B43" authorId="2">
      <text>
        <r>
          <rPr>
            <sz val="8"/>
            <color indexed="81"/>
            <rFont val="Tahoma"/>
            <family val="2"/>
          </rPr>
          <t>Moms som efter redo-
visning betalas av 
skatteverket 
till företagets skatte-
konto på förfallodagen</t>
        </r>
      </text>
    </comment>
    <comment ref="AG43" authorId="1">
      <text>
        <r>
          <rPr>
            <sz val="9"/>
            <color indexed="81"/>
            <rFont val="Tahoma"/>
            <family val="2"/>
          </rPr>
          <t>Momsfordran vid årsvis momsredovisning för budgetmallens år 2 (kolumn T till AE).
Även momsfordran vid förlängt räkenskapsår, 18 månader eller mindre, dvs. max kolumn N till AE.</t>
        </r>
      </text>
    </comment>
    <comment ref="E54" authorId="1">
      <text>
        <r>
          <rPr>
            <sz val="9"/>
            <color indexed="81"/>
            <rFont val="Tahoma"/>
            <family val="2"/>
          </rPr>
          <t xml:space="preserve">Skattesats %
</t>
        </r>
      </text>
    </comment>
    <comment ref="B55" authorId="2">
      <text>
        <r>
          <rPr>
            <sz val="8"/>
            <color indexed="81"/>
            <rFont val="Tahoma"/>
            <family val="2"/>
          </rPr>
          <t>Preliminärskatt för ägare i
AB + anställda be-
talas till skattekonto
månaden efter löne-
utbetalning</t>
        </r>
      </text>
    </comment>
    <comment ref="C55" authorId="0">
      <text>
        <r>
          <rPr>
            <sz val="9"/>
            <color indexed="81"/>
            <rFont val="Tahoma"/>
            <family val="2"/>
          </rPr>
          <t xml:space="preserve">Sociala avgifter 
avser
arbetsgivaravgift 
för 
anställd+ägare 
för AB samt 
premier för 
arbetsmarknads-
försäkringar för 
anställda.
Frivilliga person-
försäkringspremier 
för ägare finns 
på särskild rad.
</t>
        </r>
      </text>
    </comment>
    <comment ref="E55" authorId="1">
      <text>
        <r>
          <rPr>
            <sz val="9"/>
            <color indexed="81"/>
            <rFont val="Tahoma"/>
            <family val="2"/>
          </rPr>
          <t xml:space="preserve">Arbetsgivaravgift (%)
</t>
        </r>
      </text>
    </comment>
    <comment ref="B57" authorId="1">
      <text>
        <r>
          <rPr>
            <sz val="9"/>
            <color indexed="81"/>
            <rFont val="Tahoma"/>
            <family val="2"/>
          </rPr>
          <t xml:space="preserve">T.ex. för den egna försörjningen
</t>
        </r>
      </text>
    </comment>
    <comment ref="B58" authorId="0">
      <text>
        <r>
          <rPr>
            <u/>
            <sz val="9"/>
            <color indexed="81"/>
            <rFont val="Tahoma"/>
            <family val="2"/>
          </rPr>
          <t xml:space="preserve">Preliminär </t>
        </r>
        <r>
          <rPr>
            <sz val="9"/>
            <color indexed="81"/>
            <rFont val="Tahoma"/>
            <family val="2"/>
          </rPr>
          <t xml:space="preserve">
F-skatt för enskild näringsidkare,
Särskild A-skatt för handelsbolag.
Se schema med betalningsmånader i Instruktioner!
</t>
        </r>
      </text>
    </comment>
    <comment ref="B61" authorId="0">
      <text>
        <r>
          <rPr>
            <sz val="9"/>
            <color indexed="81"/>
            <rFont val="Tahoma"/>
            <family val="2"/>
          </rPr>
          <t xml:space="preserve">Moms 
som 
betalas 
till 
leverantörer 
(beräknas 
automatiskt på 
denna raden).
</t>
        </r>
      </text>
    </comment>
    <comment ref="C62" authorId="3">
      <text>
        <r>
          <rPr>
            <sz val="8"/>
            <color indexed="81"/>
            <rFont val="Tahoma"/>
            <family val="2"/>
          </rPr>
          <t xml:space="preserve">Momsskuld i 
ingående balans.
Skriv in 
momsskulden i 
rätt moms-
betalningsmånad 
på denna rad.
Beloppet läggs automatiskt 
till Momsbetalning till Skatteverket.
</t>
        </r>
      </text>
    </comment>
    <comment ref="I62" authorId="1">
      <text>
        <r>
          <rPr>
            <sz val="9"/>
            <color indexed="81"/>
            <rFont val="Tahoma"/>
            <family val="2"/>
          </rPr>
          <t xml:space="preserve">Kan användas för ing. momsskuld vid årsvis momsredovisning </t>
        </r>
      </text>
    </comment>
    <comment ref="U62" authorId="1">
      <text>
        <r>
          <rPr>
            <sz val="9"/>
            <color indexed="81"/>
            <rFont val="Tahoma"/>
            <family val="2"/>
          </rPr>
          <t>Kan användas för extra momsskuld år 1 vid årsvis momsredovisning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3" authorId="2">
      <text>
        <r>
          <rPr>
            <sz val="8"/>
            <color indexed="81"/>
            <rFont val="Tahoma"/>
            <family val="2"/>
          </rPr>
          <t>Moms som skall redo-
visas till skatteverket och vara betald till skattekontot på
förfallodagen</t>
        </r>
      </text>
    </comment>
    <comment ref="AG63" authorId="1">
      <text>
        <r>
          <rPr>
            <sz val="9"/>
            <color indexed="81"/>
            <rFont val="Tahoma"/>
            <family val="2"/>
          </rPr>
          <t>Momsskuld vid årsvis momsredovisning för budgetmallens år 2, kolumn T till AE.
Även momsskuld vid förlängt räkenskapsår, 18 månader eller mindre, dvs. max från kolumn N till AE.</t>
        </r>
      </text>
    </comment>
    <comment ref="H66" authorId="2">
      <text>
        <r>
          <rPr>
            <sz val="8"/>
            <color indexed="81"/>
            <rFont val="Tahoma"/>
            <family val="2"/>
          </rPr>
          <t>Lägg in ingående kassa från perioden tidigare</t>
        </r>
      </text>
    </comment>
    <comment ref="B69" authorId="2">
      <text>
        <r>
          <rPr>
            <sz val="8"/>
            <color indexed="81"/>
            <rFont val="Tahoma"/>
            <family val="2"/>
          </rPr>
          <t>Har du betalningsunderskott? Det kan du inte ha i praktiken. Ordna bättre betalningsvillkor med kunder och leverantörer. Kan du avvakta med egna uttag eller sätta in mer egna medel? Finns det skäl att ordna mer lån?</t>
        </r>
      </text>
    </comment>
    <comment ref="G70" authorId="1">
      <text>
        <r>
          <rPr>
            <sz val="9"/>
            <color indexed="81"/>
            <rFont val="Tahoma"/>
            <family val="2"/>
          </rPr>
          <t xml:space="preserve">Likviditetsbudgeten skrivs ut som B31 - AE69 på två sidor.
</t>
        </r>
      </text>
    </comment>
  </commentList>
</comments>
</file>

<file path=xl/sharedStrings.xml><?xml version="1.0" encoding="utf-8"?>
<sst xmlns="http://schemas.openxmlformats.org/spreadsheetml/2006/main" count="1433" uniqueCount="775">
  <si>
    <t>Summa inbetalningar</t>
  </si>
  <si>
    <t>Preliminär F-skatt</t>
  </si>
  <si>
    <t>Amortering</t>
  </si>
  <si>
    <t>Summa utbetalningar</t>
  </si>
  <si>
    <t>LIKVIDITETSFÖRÄNDRING</t>
  </si>
  <si>
    <t>Ingående kassa</t>
  </si>
  <si>
    <t>Utgående kassa</t>
  </si>
  <si>
    <t>=</t>
  </si>
  <si>
    <t xml:space="preserve"> Intäkter</t>
  </si>
  <si>
    <t xml:space="preserve"> Lön och sociala kostnader</t>
  </si>
  <si>
    <t xml:space="preserve">  Anställdas bruttolön, dvs. lön och skatt</t>
  </si>
  <si>
    <t xml:space="preserve">    Summa lön och sociala kostnader</t>
  </si>
  <si>
    <t xml:space="preserve"> Övriga kostnader</t>
  </si>
  <si>
    <t xml:space="preserve">  Resekostnader. Bilersättning</t>
  </si>
  <si>
    <t xml:space="preserve">  Kontorsmateriel, telefon, porto etc</t>
  </si>
  <si>
    <t xml:space="preserve">  Marknadsföring</t>
  </si>
  <si>
    <t xml:space="preserve">  Försäljningskostnader (resekostnader, övernattning etc.)</t>
  </si>
  <si>
    <t xml:space="preserve">  Bokföring. Revision</t>
  </si>
  <si>
    <t xml:space="preserve">  Företagsutveckling (utbildning, produktutveckling etc.)</t>
  </si>
  <si>
    <t xml:space="preserve">  Leasing och hyra av utrustning, övriga köpta tjänster</t>
  </si>
  <si>
    <t xml:space="preserve">  Diverse övriga kostnader</t>
  </si>
  <si>
    <t xml:space="preserve"> </t>
  </si>
  <si>
    <t xml:space="preserve"> Avskrivningar och räntekostnader</t>
  </si>
  <si>
    <t>Företag:</t>
  </si>
  <si>
    <t>År:</t>
  </si>
  <si>
    <t xml:space="preserve">      Summa avskrivningar och räntekostnader</t>
  </si>
  <si>
    <t xml:space="preserve">       Summa övriga kostnader</t>
  </si>
  <si>
    <t xml:space="preserve">  Varu-, materialkostnader.Kostnader för främmande tjänster</t>
  </si>
  <si>
    <t>Det här behöver jag pengar till i företagsstarten:</t>
  </si>
  <si>
    <t>(Kapitalbehov: Investeringar och rörelsekapital)</t>
  </si>
  <si>
    <t>Iordningställande av lokaler. Ombyggnad, inredning, kontorsutrustning</t>
  </si>
  <si>
    <t>Maskiner. Verktyg. Utrustning som skall användas i flera år</t>
  </si>
  <si>
    <t>Marknadsföringsmaterial. T.ex. skyltar och broschyrer</t>
  </si>
  <si>
    <t>Varulager. "Startlager" till inköpspris</t>
  </si>
  <si>
    <t>Extra rörelsekapital i starten i väntan på pengar från kunderna</t>
  </si>
  <si>
    <t>Moms på ovanstående inköp (ingående moms)</t>
  </si>
  <si>
    <t>Reserv för oförutsett</t>
  </si>
  <si>
    <t>Summa</t>
  </si>
  <si>
    <t>Pengar ordnar jag på följande sätt:</t>
  </si>
  <si>
    <t>(Finansiering)</t>
  </si>
  <si>
    <t>Egen och kompanjoners insats. (Insatt utrustning - se nedan!)</t>
  </si>
  <si>
    <t>Banklån:</t>
  </si>
  <si>
    <t>Annan finansiering, närmare bestämt:</t>
  </si>
  <si>
    <t xml:space="preserve">Utrustning kan sättas in som en egen insats. Den skall då även ingå i beloppen för kapitalbehov. Ägare </t>
  </si>
  <si>
    <t>kan också använda utrustning i företaget utan att det ingår i företagets tillgångar. Beskriv utrustningen:</t>
  </si>
  <si>
    <t>Utrustningens värde:</t>
  </si>
  <si>
    <t>Utrustning som finansieras med leasing:</t>
  </si>
  <si>
    <t>Om leasad utrustning hade köpts in skulle den ha kostat:</t>
  </si>
  <si>
    <t>tusen kronor</t>
  </si>
  <si>
    <t>tusen kronor.</t>
  </si>
  <si>
    <t xml:space="preserve">  Avskrivningar 20% x investeringar i maskiner och utrustning</t>
  </si>
  <si>
    <t>Likvida medel d.v.s. pengar i kassa och bank</t>
  </si>
  <si>
    <t xml:space="preserve">        +  kontokreditkredit</t>
  </si>
  <si>
    <t>Belopp exklusive moms</t>
  </si>
  <si>
    <t>Momsredovisning</t>
  </si>
  <si>
    <t>Varje månad</t>
  </si>
  <si>
    <t>Var tredje månad</t>
  </si>
  <si>
    <t>Momsbetalning från Skatteverket</t>
  </si>
  <si>
    <t>Momsbetalning till Skatteverket</t>
  </si>
  <si>
    <t>Momssats</t>
  </si>
  <si>
    <t>Resultatbudget</t>
  </si>
  <si>
    <t>Bokföringsmetod</t>
  </si>
  <si>
    <t>Maj</t>
  </si>
  <si>
    <t>Momsredovisning varje månad. Utg - ing</t>
  </si>
  <si>
    <t>Extrarad för moms och momsfordran i ing balans</t>
  </si>
  <si>
    <t>Extrarad för moms och momsskuld i ing balans</t>
  </si>
  <si>
    <t xml:space="preserve">  Företag:</t>
  </si>
  <si>
    <t xml:space="preserve">  År:</t>
  </si>
  <si>
    <t>När faktura skickas / kommer</t>
  </si>
  <si>
    <t>Januari</t>
  </si>
  <si>
    <t>Februari</t>
  </si>
  <si>
    <t>Mars</t>
  </si>
  <si>
    <t>April</t>
  </si>
  <si>
    <t>Juni</t>
  </si>
  <si>
    <t>Juli</t>
  </si>
  <si>
    <t>Augusti</t>
  </si>
  <si>
    <t>September</t>
  </si>
  <si>
    <t>Oktober</t>
  </si>
  <si>
    <t>November</t>
  </si>
  <si>
    <t>December</t>
  </si>
  <si>
    <t>Kredittid</t>
  </si>
  <si>
    <t>Försäljning 1</t>
  </si>
  <si>
    <t>30 dagar</t>
  </si>
  <si>
    <t>Försäljning 2</t>
  </si>
  <si>
    <t>Försäljning 3</t>
  </si>
  <si>
    <t>Försäljning 4</t>
  </si>
  <si>
    <t>Inköp 1 mtrl, varor</t>
  </si>
  <si>
    <t>Inköp 2 mtrl, varor</t>
  </si>
  <si>
    <t>Inköp 3 mtrl, varor</t>
  </si>
  <si>
    <t>Inköp 4 mtrl, varor</t>
  </si>
  <si>
    <t>Investeringar</t>
  </si>
  <si>
    <t>Kundbetalning 1</t>
  </si>
  <si>
    <t>Kundbetalning 2</t>
  </si>
  <si>
    <t>Kundbetalning 3</t>
  </si>
  <si>
    <t>Kundbetalning 4</t>
  </si>
  <si>
    <t>Egen insättning av pengar</t>
  </si>
  <si>
    <t>Lån och lånelimit för checkräkningskredit</t>
  </si>
  <si>
    <t>Kundbetald utgående moms</t>
  </si>
  <si>
    <t>Extrarad för moms</t>
  </si>
  <si>
    <t>Momsfordran</t>
  </si>
  <si>
    <t>Leverantörsbet. 1</t>
  </si>
  <si>
    <t>Leverantörsbet. 2</t>
  </si>
  <si>
    <t>Leverantörsbet. 3</t>
  </si>
  <si>
    <t>Leverantörsbet. 4</t>
  </si>
  <si>
    <t>Lev.bet. Övr kostnader</t>
  </si>
  <si>
    <t>Lev.bet av investeringar</t>
  </si>
  <si>
    <t>Betald ingående moms</t>
  </si>
  <si>
    <t xml:space="preserve">Extrarad för moms </t>
  </si>
  <si>
    <t>Momsskuld</t>
  </si>
  <si>
    <t>Bokförd moms</t>
  </si>
  <si>
    <t xml:space="preserve">Om(metod:kredittid);momssats x Förs 1 </t>
  </si>
  <si>
    <t>Om(metod:kredittid);momssats x Förs 2</t>
  </si>
  <si>
    <t>Om(metod:kredittid);momssats x Förs 3</t>
  </si>
  <si>
    <t>Om(metod:kredittid);momssats x Förs 4</t>
  </si>
  <si>
    <t>Bokförd utgående moms</t>
  </si>
  <si>
    <t>Redovisning utgående moms - varje månad</t>
  </si>
  <si>
    <t>Redovisning utgående moms - var tredje månad</t>
  </si>
  <si>
    <t xml:space="preserve">Om(metod:kredittid);momssats x Inköp 1 </t>
  </si>
  <si>
    <t>Om(metod:kredittid);momssats x Inköp 2</t>
  </si>
  <si>
    <t>Om(metod:kredittid);momssats x Inköp 3</t>
  </si>
  <si>
    <t>Om(metod:kredittid);momssats x Inköp 4</t>
  </si>
  <si>
    <t>Om(metod:kredittid);momssats x Inköp övr kostn</t>
  </si>
  <si>
    <t>Om(metod:kredittid);momssats x Inköp invest</t>
  </si>
  <si>
    <t>Bokförd ingående moms</t>
  </si>
  <si>
    <t>Redovisning ingående moms - varje månad</t>
  </si>
  <si>
    <t>Redovisning ingående moms - var tredje månad</t>
  </si>
  <si>
    <t>Momsredovisning var tredje månad. Utg - ing</t>
  </si>
  <si>
    <t>Nov 60 dag</t>
  </si>
  <si>
    <t>Dec 30 dag</t>
  </si>
  <si>
    <t>Dec 60 dag</t>
  </si>
  <si>
    <t>Tillägg feb</t>
  </si>
  <si>
    <t>Vid betalning (Kontantmetoden)</t>
  </si>
  <si>
    <t>Kontant</t>
  </si>
  <si>
    <t>Utg moms</t>
  </si>
  <si>
    <t>60 dagar</t>
  </si>
  <si>
    <t>Ing moms</t>
  </si>
  <si>
    <t>Utg - ing moms</t>
  </si>
  <si>
    <t>Räkenskapsår</t>
  </si>
  <si>
    <t>12 månader eller mindre</t>
  </si>
  <si>
    <t>Förlängt till 13-18 månader</t>
  </si>
  <si>
    <t>90 dagar</t>
  </si>
  <si>
    <t>Dec 90 dag</t>
  </si>
  <si>
    <t>Avgår maj (varje mån)</t>
  </si>
  <si>
    <t>Avgår maj    (3 mån)</t>
  </si>
  <si>
    <t>Avgår mars (Varje månad)</t>
  </si>
  <si>
    <t>Avgår april (Varje månad)</t>
  </si>
  <si>
    <t xml:space="preserve">Budgetera försäljning  och inköp månadsvis (exkl moms).
Ange kredittid  och momssats.  Betalning  och moms hamnar i rätt månad i likviditets-budgeten nedan. 
</t>
  </si>
  <si>
    <t>Nov  90 dag</t>
  </si>
  <si>
    <t>Okt  90 dag</t>
  </si>
  <si>
    <t>Momsredovisning för bokslutsmetoden vid månadskolumn 12=3</t>
  </si>
  <si>
    <t>Momsredovisning för bokslutsmetoden vid månadskolumn 12=1</t>
  </si>
  <si>
    <t>Momsredovisning för bokslutsmetoden vid månadskolumn 12=2</t>
  </si>
  <si>
    <t>Tillägg feb avgår maj</t>
  </si>
  <si>
    <r>
      <t xml:space="preserve">Summa </t>
    </r>
    <r>
      <rPr>
        <sz val="8"/>
        <rFont val="Arial"/>
        <family val="2"/>
      </rPr>
      <t>(Samma som summa behov av pengar)</t>
    </r>
  </si>
  <si>
    <t>Almi-lån</t>
  </si>
  <si>
    <t>Extrarad för moms. Momsskuld (momsredovisning)</t>
  </si>
  <si>
    <t>Extrarad för moms. Momsfordran (momsredovisning)</t>
  </si>
  <si>
    <t>Momsredovisning årsvis. Utg - ing</t>
  </si>
  <si>
    <t>Årsredovisning moms</t>
  </si>
  <si>
    <t>Årsvis</t>
  </si>
  <si>
    <t>Årsvis momsredovisning. Ändringar 1 feb 2012 och 31 okt</t>
  </si>
  <si>
    <t>Kapitalbehov och finansiering. Första året</t>
  </si>
  <si>
    <t xml:space="preserve"> Rörliga kostnader </t>
  </si>
  <si>
    <t xml:space="preserve"> Bruttovinst Intäkter minus rörliga kostnader</t>
  </si>
  <si>
    <t xml:space="preserve"> Summa "fasta kostnader"</t>
  </si>
  <si>
    <t xml:space="preserve">Leasing finns inte i uppställningen här ovan. Leasingavgiften tas med i resultatbudgeten som övrig </t>
  </si>
  <si>
    <t>kostnad.</t>
  </si>
  <si>
    <t xml:space="preserve">  Räntekostnader på lånat kapital</t>
  </si>
  <si>
    <t xml:space="preserve">  Arbetsgivaravgift, % på anställdas löner </t>
  </si>
  <si>
    <t xml:space="preserve">  Arbetsmarknadsförsäkringar för anställda.  % av bruttolönen</t>
  </si>
  <si>
    <t xml:space="preserve">  Personförsäkringar för ägare. 7% av "normallön" eller…</t>
  </si>
  <si>
    <t xml:space="preserve">  Ägarlön brutto vid aktiebolag eller ek.förening</t>
  </si>
  <si>
    <t xml:space="preserve"> Resultat</t>
  </si>
  <si>
    <t xml:space="preserve">  Försäljning av varor eller tjänster   </t>
  </si>
  <si>
    <t xml:space="preserve"> Försäljning av varor eller tjänster   </t>
  </si>
  <si>
    <t xml:space="preserve"> Varu-, materialkostnader.Kostnader för främmande tjänster</t>
  </si>
  <si>
    <t xml:space="preserve">  Intäkter</t>
  </si>
  <si>
    <t xml:space="preserve">  Rörliga kostnader </t>
  </si>
  <si>
    <t xml:space="preserve">  Bruttovinst Intäkter minus rörliga kostnader</t>
  </si>
  <si>
    <t xml:space="preserve">  Lön och sociala kostnader</t>
  </si>
  <si>
    <t xml:space="preserve"> Resultat före egenavgift och skatter</t>
  </si>
  <si>
    <t xml:space="preserve"> Resultat (vinst före skatt)</t>
  </si>
  <si>
    <t xml:space="preserve"> Företagets vinst efter skatt</t>
  </si>
  <si>
    <t>Prel.skatt på löner + arb.givaravgift</t>
  </si>
  <si>
    <t>Bedömning av bolagsskatt och ägares skatt</t>
  </si>
  <si>
    <t>Bedömning av ägares skatt</t>
  </si>
  <si>
    <t>Materialandel</t>
  </si>
  <si>
    <t>Bruttovinstprocent</t>
  </si>
  <si>
    <t>Likviditetsbudget</t>
  </si>
  <si>
    <t>Nyckeltal</t>
  </si>
  <si>
    <t>Kapitalbehov och finansiering</t>
  </si>
  <si>
    <t>ake.olsson@almi.se</t>
  </si>
  <si>
    <t>Uppställningen Kapitalbehov och Finansiering kallas ibland för Startbudget. I den visar du ditt behov av</t>
  </si>
  <si>
    <t>pengar till utrustning, lokaler och rörelsekapital (kapitalbehov). Dessutom visar du på vilket sätt du ordnar</t>
  </si>
  <si>
    <t xml:space="preserve">fram pengarna (finansiering). Förbättrad information om kapitalbehovet, främst behovet av rörelsekapital, </t>
  </si>
  <si>
    <t xml:space="preserve">Momsredovisning </t>
  </si>
  <si>
    <t>Tremånadersredovisning</t>
  </si>
  <si>
    <t>Normalmetod vid försäljn 1 - 40 mkr</t>
  </si>
  <si>
    <t>Redovisning varje månad</t>
  </si>
  <si>
    <t>Försäljning högst 1 mkr</t>
  </si>
  <si>
    <t>Som alternativ kan varianterna 1 eller 2 väljas</t>
  </si>
  <si>
    <r>
      <t>Bokför du fakturor (och därmed moms) när de kommer in respektive skickas ut?</t>
    </r>
    <r>
      <rPr>
        <sz val="9"/>
        <rFont val="Arial"/>
        <family val="2"/>
      </rPr>
      <t xml:space="preserve"> </t>
    </r>
  </si>
  <si>
    <t xml:space="preserve">Moms redovisas utifrån bokföringsmånaden. Den beräknas automatiskt i mallen och läggs i rätt </t>
  </si>
  <si>
    <t>betalningsmånad för betalning till och från ditt skattekonto hos Skatteverket.</t>
  </si>
  <si>
    <r>
      <t>Bokför du enligt kontantprincipen?</t>
    </r>
    <r>
      <rPr>
        <sz val="9"/>
        <rFont val="Arial"/>
        <family val="2"/>
      </rPr>
      <t xml:space="preserve"> Fakturor (och moms) bokförs när fakturorna betalas. </t>
    </r>
  </si>
  <si>
    <t xml:space="preserve">Kontantmetoden kan väljas om omsättningen uppgår till högst 3 miljoner kronor. </t>
  </si>
  <si>
    <t xml:space="preserve">Budgetmallen beräknar momsen automatiskt och lägger den i rätt betalningsmånad för betalning till </t>
  </si>
  <si>
    <t xml:space="preserve">eller från ditt skattekonto hos Skatteverket. För momsredovisningen kallas detta för Bokslutsmetoden. </t>
  </si>
  <si>
    <t>Leasingavgift vid bilköp</t>
  </si>
  <si>
    <t>Billeasing är ett skattemässigt specialfall. Vid billeasing är halva momsen på avgiften ingående avdragbar</t>
  </si>
  <si>
    <r>
      <t xml:space="preserve">moms. I mallen för Likviditetsbudget kan du göra på följande sätt: Lägg leasingavgiften </t>
    </r>
    <r>
      <rPr>
        <b/>
        <sz val="9"/>
        <color indexed="62"/>
        <rFont val="Arial"/>
        <family val="2"/>
      </rPr>
      <t>inklusive 25% moms</t>
    </r>
  </si>
  <si>
    <t xml:space="preserve">på en inköpsrad där du väljer alternativet 0% moms. Lägg in beloppet för avdragbar moms, 12,5%, på </t>
  </si>
  <si>
    <t>Extrarad för moms, rad 33, i rätta månader för återbetald moms.</t>
  </si>
  <si>
    <t>Importmoms</t>
  </si>
  <si>
    <t xml:space="preserve">Kommer du att få momsfakturor från Tullverket eller Speditör? Lägg dem på en inköpsrad med 0% moms   </t>
  </si>
  <si>
    <t xml:space="preserve">månad för återbetalning av moms kan du få från Skatteverkets webbsida </t>
  </si>
  <si>
    <t xml:space="preserve">importmoms </t>
  </si>
  <si>
    <t>Omvänd moms</t>
  </si>
  <si>
    <t xml:space="preserve">Normalt är det den som säljer varor eller tjänster som tar ut moms vid försäljningen och betalar in den till </t>
  </si>
  <si>
    <t xml:space="preserve">staten. Vid omvänd skattskyldighet är det i stället köparen som är skyldig att betala moms till staten. </t>
  </si>
  <si>
    <t>Omvänd skattskyldighet  används i vissa bestämda fall. Det är t.ex. inom byggsektorn och vid handel</t>
  </si>
  <si>
    <t>Ingående kundfordringar, leverantörsskulder, momsfordran, momsskuld</t>
  </si>
  <si>
    <t xml:space="preserve">Om du har igångvarande verksamhet och skall göra likviditetsbudget kan det finnas obetalda kund- och </t>
  </si>
  <si>
    <r>
      <t xml:space="preserve">leverantörsfakturor som väntas bli betalda i budgetperioden. Förbered så att en rad </t>
    </r>
    <r>
      <rPr>
        <i/>
        <sz val="9"/>
        <rFont val="Arial"/>
        <family val="2"/>
      </rPr>
      <t>Försäljning</t>
    </r>
    <r>
      <rPr>
        <sz val="9"/>
        <rFont val="Arial"/>
        <family val="2"/>
      </rPr>
      <t xml:space="preserve"> och en </t>
    </r>
  </si>
  <si>
    <r>
      <t xml:space="preserve">rad </t>
    </r>
    <r>
      <rPr>
        <i/>
        <sz val="9"/>
        <rFont val="Arial"/>
        <family val="2"/>
      </rPr>
      <t>Inköp</t>
    </r>
    <r>
      <rPr>
        <sz val="9"/>
        <rFont val="Arial"/>
        <family val="2"/>
      </rPr>
      <t xml:space="preserve"> ställs till </t>
    </r>
    <r>
      <rPr>
        <i/>
        <sz val="9"/>
        <rFont val="Arial"/>
        <family val="2"/>
      </rPr>
      <t>Kontant</t>
    </r>
    <r>
      <rPr>
        <sz val="9"/>
        <rFont val="Arial"/>
        <family val="2"/>
      </rPr>
      <t xml:space="preserve"> och </t>
    </r>
    <r>
      <rPr>
        <i/>
        <sz val="9"/>
        <rFont val="Arial"/>
        <family val="2"/>
      </rPr>
      <t>0% Moms</t>
    </r>
    <r>
      <rPr>
        <sz val="9"/>
        <rFont val="Arial"/>
        <family val="2"/>
      </rPr>
      <t>. Lägg betalningarna av ingående kundfordringar och</t>
    </r>
  </si>
  <si>
    <r>
      <t xml:space="preserve">leverantörsskulder på dessa rader i troliga betalningsmånader. </t>
    </r>
    <r>
      <rPr>
        <i/>
        <sz val="9"/>
        <rFont val="Arial"/>
        <family val="2"/>
      </rPr>
      <t>Beloppen ska vara inklusive moms</t>
    </r>
    <r>
      <rPr>
        <sz val="9"/>
        <rFont val="Arial"/>
        <family val="2"/>
      </rPr>
      <t>.</t>
    </r>
  </si>
  <si>
    <t xml:space="preserve">Bokför du enligt kontantmetoden ska moms på fakturor, som är obetalda vid räkenskapsårets slut, </t>
  </si>
  <si>
    <t xml:space="preserve">redovisas och betalas i rätt betalningsmånad därefter. För räkenskapsår som är lika med kalenderår </t>
  </si>
  <si>
    <t xml:space="preserve">ska moms betalas i februari. Lägg in betalning av denna moms till eller från skattekontot på respektive </t>
  </si>
  <si>
    <t xml:space="preserve">Extrarad för moms. Bokför du fakturor när de skickas/kommer kan momsen på fakturorna redan vara </t>
  </si>
  <si>
    <t xml:space="preserve">betald till/från skattekontot. Om inte kan du lägga dessa belopp på respektive Extrarad för moms i rätt </t>
  </si>
  <si>
    <t>betalningsmånad.</t>
  </si>
  <si>
    <t>Udda betalningar och manuell momsbudgetering</t>
  </si>
  <si>
    <t xml:space="preserve">Har du betalningar som inte stämmer med förvalsmöjligheterna kan du alltid göra så som beskrivs </t>
  </si>
  <si>
    <t xml:space="preserve">under rubriken ovan. Sätt en försäljnings- eller inköpsrad på Kontant och 0% moms.  Betalningsbelopp </t>
  </si>
  <si>
    <t xml:space="preserve">lägger du in inkl. moms i trolig betalningsmånad. Eventuell tillhörande moms som ska till/från </t>
  </si>
  <si>
    <t xml:space="preserve">skattekontot lägger du på Extrarad för moms i rätt betalningsmånad. </t>
  </si>
  <si>
    <t xml:space="preserve">Ta kontakt med rådgivare för vägledning och med Skatteupplysningen, 0771‑567 567, om du har </t>
  </si>
  <si>
    <t>skattefrågor!</t>
  </si>
  <si>
    <r>
      <t xml:space="preserve">Frågor, och gärna synpunkter, kan du skicka till </t>
    </r>
    <r>
      <rPr>
        <b/>
        <sz val="9"/>
        <color indexed="12"/>
        <rFont val="Arial"/>
        <family val="2"/>
      </rPr>
      <t>ake.olsson@almi.se</t>
    </r>
  </si>
  <si>
    <t>Jan</t>
  </si>
  <si>
    <t>Feb</t>
  </si>
  <si>
    <t>Mar</t>
  </si>
  <si>
    <t>Apr</t>
  </si>
  <si>
    <t>Jun</t>
  </si>
  <si>
    <t>Jul</t>
  </si>
  <si>
    <t>Aug</t>
  </si>
  <si>
    <t>Sep</t>
  </si>
  <si>
    <t>Okt</t>
  </si>
  <si>
    <t>Nov</t>
  </si>
  <si>
    <t>Dec</t>
  </si>
  <si>
    <t>3 Redovisning årsvis</t>
  </si>
  <si>
    <t>Bokför du fakturor när de kommer in respektive skickas ut?</t>
  </si>
  <si>
    <t>Exempel: Faktura kommer/skickas i juni</t>
  </si>
  <si>
    <t>kl</t>
  </si>
  <si>
    <t>Bokförs</t>
  </si>
  <si>
    <r>
      <t xml:space="preserve"> Momsredovisning räknas från juni*</t>
    </r>
    <r>
      <rPr>
        <vertAlign val="superscript"/>
        <sz val="8"/>
        <rFont val="Arial"/>
        <family val="2"/>
      </rPr>
      <t>)</t>
    </r>
  </si>
  <si>
    <t>Betalning sker senare beroende på kredittid</t>
  </si>
  <si>
    <t>Betalas</t>
  </si>
  <si>
    <t>Bokför du enligt kontantprincipen</t>
  </si>
  <si>
    <r>
      <t xml:space="preserve"> Momsredovisning räknas från juli</t>
    </r>
    <r>
      <rPr>
        <sz val="10"/>
        <rFont val="Arial"/>
        <family val="2"/>
      </rPr>
      <t>*</t>
    </r>
    <r>
      <rPr>
        <vertAlign val="superscript"/>
        <sz val="9"/>
        <rFont val="Arial"/>
        <family val="2"/>
      </rPr>
      <t xml:space="preserve">) </t>
    </r>
  </si>
  <si>
    <r>
      <t>*</t>
    </r>
    <r>
      <rPr>
        <vertAlign val="superscript"/>
        <sz val="8"/>
        <rFont val="Arial"/>
        <family val="2"/>
      </rPr>
      <t>)</t>
    </r>
    <r>
      <rPr>
        <sz val="8"/>
        <rFont val="Arial"/>
        <family val="2"/>
      </rPr>
      <t xml:space="preserve"> </t>
    </r>
    <r>
      <rPr>
        <sz val="9"/>
        <rFont val="Calibri"/>
        <family val="2"/>
      </rPr>
      <t xml:space="preserve">Här avses särskild momsdeklaration, typ 1 eller 2. </t>
    </r>
  </si>
  <si>
    <t xml:space="preserve">Betalning av preliminär F-skatt och preliminär särskild A-skatt (handelsbolag) </t>
  </si>
  <si>
    <t>Räkenskapsår med 1-12 månader eller förlängt räkenskapsår som har 13-18 månader.</t>
  </si>
  <si>
    <t>År 1</t>
  </si>
  <si>
    <t>År 2</t>
  </si>
  <si>
    <t>År 3</t>
  </si>
  <si>
    <t>Räkenskapsår = Kalenderår</t>
  </si>
  <si>
    <r>
      <t>Betalning med 1/12 av prel F-skatt per månad und</t>
    </r>
    <r>
      <rPr>
        <b/>
        <sz val="9"/>
        <color indexed="56"/>
        <rFont val="Calibri"/>
        <family val="2"/>
      </rPr>
      <t>er 12 månader</t>
    </r>
  </si>
  <si>
    <t>*)</t>
  </si>
  <si>
    <t>Förskjutn 3 mån</t>
  </si>
  <si>
    <t>Betalning med 1/9 varje månad</t>
  </si>
  <si>
    <t>Förkortat räkenskapsår</t>
  </si>
  <si>
    <t>Betalning med 1/7 per mån</t>
  </si>
  <si>
    <t>Förskjutning 3 mån</t>
  </si>
  <si>
    <r>
      <t>Betalning med 1</t>
    </r>
    <r>
      <rPr>
        <b/>
        <sz val="9"/>
        <color indexed="56"/>
        <rFont val="Calibri"/>
        <family val="2"/>
      </rPr>
      <t>/4 varje månad</t>
    </r>
  </si>
  <si>
    <r>
      <t xml:space="preserve">               Räke</t>
    </r>
    <r>
      <rPr>
        <b/>
        <sz val="9"/>
        <color indexed="9"/>
        <rFont val="Calibri"/>
        <family val="2"/>
      </rPr>
      <t>nska</t>
    </r>
    <r>
      <rPr>
        <b/>
        <sz val="9"/>
        <color indexed="56"/>
        <rFont val="Calibri"/>
        <family val="2"/>
      </rPr>
      <t>psår</t>
    </r>
  </si>
  <si>
    <r>
      <t xml:space="preserve"> </t>
    </r>
    <r>
      <rPr>
        <b/>
        <sz val="9"/>
        <color indexed="56"/>
        <rFont val="Calibri"/>
        <family val="2"/>
      </rPr>
      <t>Betalning under januari</t>
    </r>
  </si>
  <si>
    <t>Förlängt räkenskapsår</t>
  </si>
  <si>
    <t>Betalning med 1/12 av prel F-skatt per månad under 12 månader  *)</t>
  </si>
  <si>
    <r>
      <rPr>
        <vertAlign val="superscript"/>
        <sz val="8"/>
        <color indexed="8"/>
        <rFont val="Arial"/>
        <family val="2"/>
      </rPr>
      <t>*)</t>
    </r>
    <r>
      <rPr>
        <sz val="8"/>
        <rFont val="Arial"/>
        <family val="2"/>
      </rPr>
      <t xml:space="preserve"> Prel F-skatt beräknas på verksamhetens överskott under räkenskapsåret (grönt ovan).</t>
    </r>
  </si>
  <si>
    <t xml:space="preserve">Vid anmälan till Skatteverket kan förskjutning  med 3 månader begäras. Det går också att begära </t>
  </si>
  <si>
    <t>annat betalningsmönster vid säsongsverksamhet.</t>
  </si>
  <si>
    <t>För betalningsplan vid brutet räkenskapsår (aktiebolag, ekonomisk förening och handelsbolag/</t>
  </si>
  <si>
    <t xml:space="preserve">kommanditbolag med juridisk firma som delägare), är betalningsmönstret för prel. skatt liknande över </t>
  </si>
  <si>
    <t>det valda räkenskapsåret.</t>
  </si>
  <si>
    <t xml:space="preserve">Du kan läsa mer i Skatteverkets broschyr </t>
  </si>
  <si>
    <t>Företagsregistrering</t>
  </si>
  <si>
    <t xml:space="preserve">får du genom att göra en likviditetsbudget. </t>
  </si>
  <si>
    <t xml:space="preserve">Du kan göra resultatbudget för hela år 1 och år 2 direkt i mallen för resultatbudget. </t>
  </si>
  <si>
    <t>Försäljning</t>
  </si>
  <si>
    <t>Bruttovinst</t>
  </si>
  <si>
    <t>Ägares personförsäkr. + arb.markn.förs. för anställda</t>
  </si>
  <si>
    <t xml:space="preserve">Observera, att vid räkenskapsårets slut ska obetalda fakturor sammanställas och momsen ska    </t>
  </si>
  <si>
    <t>▲</t>
  </si>
  <si>
    <t>okt-dec</t>
  </si>
  <si>
    <t>jan-mar</t>
  </si>
  <si>
    <t>apr-jun</t>
  </si>
  <si>
    <t>jul-sep</t>
  </si>
  <si>
    <t>dec</t>
  </si>
  <si>
    <t>feb</t>
  </si>
  <si>
    <t>apr</t>
  </si>
  <si>
    <t>jun</t>
  </si>
  <si>
    <t>aug</t>
  </si>
  <si>
    <t>okt</t>
  </si>
  <si>
    <t>▼</t>
  </si>
  <si>
    <t>nov</t>
  </si>
  <si>
    <t>jan</t>
  </si>
  <si>
    <t>mar</t>
  </si>
  <si>
    <t>maj</t>
  </si>
  <si>
    <t>jul</t>
  </si>
  <si>
    <t>sep</t>
  </si>
  <si>
    <t>Ränta</t>
  </si>
  <si>
    <t>INBETALNINGAR</t>
  </si>
  <si>
    <t>UTBETALNINGAR</t>
  </si>
  <si>
    <t>Ange arbetsgivaravgift i %</t>
  </si>
  <si>
    <t>FÖRSÄLJNING / INKÖP / LÖNER</t>
  </si>
  <si>
    <t>FÖRBERED LIKVIDITETSBUDGET</t>
  </si>
  <si>
    <t>Utbet. av nettolöner vid följande skattesats</t>
  </si>
  <si>
    <t>Skrivs ut som sid 1</t>
  </si>
  <si>
    <t>Skrivs ut som sid 2</t>
  </si>
  <si>
    <t>Momssats x inköp</t>
  </si>
  <si>
    <t>Lokalhyra</t>
  </si>
  <si>
    <t>Företagets försäkringar. Bankavgifter</t>
  </si>
  <si>
    <t>Lokalkostnader: el, värme, underhåll</t>
  </si>
  <si>
    <t>Resekostnader. Bilersättning</t>
  </si>
  <si>
    <t>Kontorsmateriel, telefon, porto etc</t>
  </si>
  <si>
    <t>Försäljn.kostn resekostnader, logi etc</t>
  </si>
  <si>
    <t>Marknadsföring</t>
  </si>
  <si>
    <t>Bokföring. Revision</t>
  </si>
  <si>
    <t>Företagsutv: utbildn, produktutveckl etc.</t>
  </si>
  <si>
    <t>Leasing, hyra av utrustning, övr tjänster</t>
  </si>
  <si>
    <t>Övriga kostnader</t>
  </si>
  <si>
    <t>Iordningställande av lokaler</t>
  </si>
  <si>
    <t>Maskiner. Verktyg. Utrustning.</t>
  </si>
  <si>
    <t>Marknf.mtrl. -skyltar och broschyrer</t>
  </si>
  <si>
    <t>Momssats x betalning till leverantör</t>
  </si>
  <si>
    <t>Summa Momssats x betalda inköp</t>
  </si>
  <si>
    <t>S:a Momssatsxinköp (nettobelopp på inköpsfaktura/kontantkvitto)</t>
  </si>
  <si>
    <t>Lev.bet investering</t>
  </si>
  <si>
    <t>Betalning Lokalhyra</t>
  </si>
  <si>
    <t>Bet Bankkostn Förs</t>
  </si>
  <si>
    <t>Bet Övr kostnader</t>
  </si>
  <si>
    <t>Skriv ut Likviditetsbudget</t>
  </si>
  <si>
    <t>Likviditetsbudget nedan kan skrivas ut</t>
  </si>
  <si>
    <t>Bruttolön anställda</t>
  </si>
  <si>
    <t>Ägaruttag</t>
  </si>
  <si>
    <t xml:space="preserve">Sätt räkenskapsårets sista månad vid brutet räkenskapsår ▼. </t>
  </si>
  <si>
    <t>Ska vara December när räkenskapsåret = kalenderår►</t>
  </si>
  <si>
    <t xml:space="preserve">  Arbetsgivaravgift, % på löner </t>
  </si>
  <si>
    <t>Inköp varor, material, främmande tjänster</t>
  </si>
  <si>
    <t>Ägarlön brutto</t>
  </si>
  <si>
    <t>Anställdas bruttolön</t>
  </si>
  <si>
    <t>Arbetsmarknadsförsäkringar för anställda. % av lön</t>
  </si>
  <si>
    <t xml:space="preserve">  Personförsäkringar för ägare. Procent av ägarlönen</t>
  </si>
  <si>
    <t>Personförsäkringar för ägare. % av ägarlönen</t>
  </si>
  <si>
    <t>Arbetsgivaravgift, % på alla löner</t>
  </si>
  <si>
    <t xml:space="preserve">  Lokalhyra</t>
  </si>
  <si>
    <t xml:space="preserve">  Företagets försäkringar. Bankavgifter</t>
  </si>
  <si>
    <t xml:space="preserve">  Lokalkostnader: el, värme, reparationer, underhåll etc</t>
  </si>
  <si>
    <t>Övriga övriga kostnader</t>
  </si>
  <si>
    <t>Räntebetalning likv.budg. Rad 57</t>
  </si>
  <si>
    <t>Summa hyra, försäkr, bankavgifter, övr kostnader</t>
  </si>
  <si>
    <t>Ägares personförsäkr. + arb.markn.förs.f anställda</t>
  </si>
  <si>
    <t>Summa lön, arbetsgivaravg. o arbetsmarkn.förs.</t>
  </si>
  <si>
    <t>Arbetsmarknadsförsäkringar för anställda</t>
  </si>
  <si>
    <t>Personförsäkringar för ägare</t>
  </si>
  <si>
    <t>Dina budgetuppgifter från flik Likviditetsbudget enskild firma och handelsbolag</t>
  </si>
  <si>
    <t>Skriv ut som sid 1</t>
  </si>
  <si>
    <t>Skriv ut som sid 2</t>
  </si>
  <si>
    <t>Utbet. av nettolöner</t>
  </si>
  <si>
    <t>Försäkring. Bankavg</t>
  </si>
  <si>
    <t>Olika sätt att budgetera</t>
  </si>
  <si>
    <t xml:space="preserve">Du kan också välja att bygga upp din årsförsäljning och årets kostnader genom att budgetera månadsvis </t>
  </si>
  <si>
    <t>1a Räkenskapsår</t>
  </si>
  <si>
    <t xml:space="preserve">Räkenskapsåret omfattar normalt 12 månader. Det första räkenskapsåret kan förkortas att omfatta 1 dag </t>
  </si>
  <si>
    <t xml:space="preserve">och förlängas så att det är maximalt 18 månader. </t>
  </si>
  <si>
    <t xml:space="preserve">För enskild firma och handelsbolag är räkenskapsåret normalt lika med kalenderåret och slutar alltså den </t>
  </si>
  <si>
    <r>
      <t>Budgeterar du ett eller två år så ställ in räkenskapsår på</t>
    </r>
    <r>
      <rPr>
        <i/>
        <sz val="9"/>
        <rFont val="Arial"/>
        <family val="2"/>
      </rPr>
      <t xml:space="preserve"> 12 månader eller mindre</t>
    </r>
    <r>
      <rPr>
        <sz val="9"/>
        <rFont val="Arial"/>
        <family val="2"/>
      </rPr>
      <t xml:space="preserve">. Om du budgeterar ett </t>
    </r>
  </si>
  <si>
    <r>
      <t xml:space="preserve">förlängt räkenskapsår väljer du </t>
    </r>
    <r>
      <rPr>
        <i/>
        <sz val="9"/>
        <rFont val="Arial"/>
        <family val="2"/>
      </rPr>
      <t>Förlängt till 13-18 månader.</t>
    </r>
    <r>
      <rPr>
        <sz val="9"/>
        <rFont val="Arial"/>
        <family val="2"/>
      </rPr>
      <t xml:space="preserve"> Budgetmallen omfattar då bara detta förlängda </t>
    </r>
  </si>
  <si>
    <t>räkenskapsår som i mallen utgör År 1.</t>
  </si>
  <si>
    <t>1b Räkenskapsårets sista månad</t>
  </si>
  <si>
    <t xml:space="preserve">Aktiebolag, ekonomisk förening, handelsbolag och kommanditbolag, de senare med juridisk delägare, </t>
  </si>
  <si>
    <t>kan välja sista månad (brutet räkenskapsår).</t>
  </si>
  <si>
    <t>2 Bokföringsmetod</t>
  </si>
  <si>
    <t xml:space="preserve">Välj om du ska använda kontantmetoden eller faktureringsmetoden i bokföringen. Läs mer om </t>
  </si>
  <si>
    <t>Bokföringsmetod längre ned!</t>
  </si>
  <si>
    <t>3 Momsredovisning</t>
  </si>
  <si>
    <t>Välj metod för momsredovisning! Se illustration lägre ned!</t>
  </si>
  <si>
    <t>4 Startmånad</t>
  </si>
  <si>
    <t xml:space="preserve">Excel-tips: Vill du lägga in samma belopp i flera celler/rutor? (1) markera cellerna, (2) skriv budgetbeloppet, </t>
  </si>
  <si>
    <t>(3) tryck Ctrl och sedan Enter.</t>
  </si>
  <si>
    <t xml:space="preserve">Excel-tips: Undvik helt att klippa ut en cell/ruta för att flytta ett inskrivet belopp till annan plats. Det kommer </t>
  </si>
  <si>
    <t>att bli beräkningsfel. Antagligen visas då #### eller REFERENS? i någon summeringscell. Samma fel blir</t>
  </si>
  <si>
    <t xml:space="preserve">det om du markerar en cell och drar den till en annan plats. För att flytta ett belopp bör du i stället radera </t>
  </si>
  <si>
    <t>och skriva om. Ett alternativ är att kopiera och Klistra in specia/Klistra in värde på den nya platsen.</t>
  </si>
  <si>
    <t>5 FÖRSÄLJNING, kredittid, moms</t>
  </si>
  <si>
    <t>Lägg in försäljningsbelopp i den månad du skickar fakturan eller säljer kontant! Om det inte är kontant-</t>
  </si>
  <si>
    <t xml:space="preserve">försäljning, ställ in kredittid. Då hamnar beloppet i likviditetsbudgeten i betalningsmånad. Ställ även in </t>
  </si>
  <si>
    <t xml:space="preserve">momssatsen. Då beräknas kundens momsbetalning och hamnar i rätt betalningsmånad. Dessutom läggs </t>
  </si>
  <si>
    <t>momsbetalning till/från Skatteverket automatiskt i rätt månad.</t>
  </si>
  <si>
    <t>6 INKÖP av material, varor, främmande tjänster</t>
  </si>
  <si>
    <t>Budgetera inköpsbelopp den månad när du får fakturan eller betalar inköpet kontant.</t>
  </si>
  <si>
    <t>Ställ in kredittid och momssats så hamnar betalningarna i rätt månad i likviditetsbudgeten.</t>
  </si>
  <si>
    <t xml:space="preserve">Dessa inköp avser varor som ska säljas, materiel som ingår i de produkter som ska säljas och </t>
  </si>
  <si>
    <t>inköp av tjänster som direkt behövs för varje såld produkt. (Med produkt menas även de tjänster som</t>
  </si>
  <si>
    <t xml:space="preserve">företaget säljer). </t>
  </si>
  <si>
    <t>Mängden varor och materiel som köps in under året kan vara lika stor som årets förbrukning, men kan</t>
  </si>
  <si>
    <t xml:space="preserve">också vara större än förbrukningen. Större inköp än förbrukning gör att det bli kvar i lager vid </t>
  </si>
  <si>
    <t xml:space="preserve">räkenskapsårets utgång. Följande år kan då förbrukningen vara mindre än inköpen. Man tar från </t>
  </si>
  <si>
    <t xml:space="preserve">lager. I företag där det inte blir något lager är inköpen = förbrukningen. </t>
  </si>
  <si>
    <r>
      <t xml:space="preserve">(Med </t>
    </r>
    <r>
      <rPr>
        <i/>
        <sz val="9"/>
        <rFont val="Arial"/>
        <family val="2"/>
      </rPr>
      <t>förbrukning</t>
    </r>
    <r>
      <rPr>
        <sz val="9"/>
        <rFont val="Arial"/>
        <family val="2"/>
      </rPr>
      <t xml:space="preserve"> menas detsamma som resultatbudgetens </t>
    </r>
    <r>
      <rPr>
        <i/>
        <sz val="9"/>
        <rFont val="Arial"/>
        <family val="2"/>
      </rPr>
      <t>rörliga kostnader</t>
    </r>
    <r>
      <rPr>
        <sz val="9"/>
        <rFont val="Arial"/>
        <family val="2"/>
      </rPr>
      <t xml:space="preserve">). </t>
    </r>
  </si>
  <si>
    <r>
      <t xml:space="preserve">Företag som kommer att ha lager bör räkna särskilt på de </t>
    </r>
    <r>
      <rPr>
        <i/>
        <sz val="9"/>
        <rFont val="Arial"/>
        <family val="2"/>
      </rPr>
      <t>rörliga kostnaderna</t>
    </r>
    <r>
      <rPr>
        <sz val="9"/>
        <rFont val="Arial"/>
        <family val="2"/>
      </rPr>
      <t xml:space="preserve"> som ska budgeteras i </t>
    </r>
  </si>
  <si>
    <t xml:space="preserve">Resultatbudgeten. Hur kan man göra det? </t>
  </si>
  <si>
    <t>Rörliga kostnader</t>
  </si>
  <si>
    <t xml:space="preserve">Med rörliga kostnader i Resultatbudgeten avses värdet av de varor, det material eller annat som ingår i de </t>
  </si>
  <si>
    <t>tillverkande företaget och hantverkaren köper in material som ingår i den produkt som ska säljas. I en del</t>
  </si>
  <si>
    <t>företagsinriktningar är kunderbjudandet sammanställt av inköpta tjänster. Exempel är reseföretaget som</t>
  </si>
  <si>
    <t xml:space="preserve">köper guider och transporttjänster från andra företag. </t>
  </si>
  <si>
    <t xml:space="preserve">De rörliga kostnaderna kan beräknas med hjälp av en genomsnittlig produktkalkyl men det blir sällan </t>
  </si>
  <si>
    <t>7 LÖN OCH SOCIALA KOSTNADER</t>
  </si>
  <si>
    <t>Budgetera anställdas löner. Skriv in genomsnittlig skattesats i procent, alltså det avdrag för preliminär-</t>
  </si>
  <si>
    <t xml:space="preserve">skatt du som arbetsgivare ska göra på lönen för inbetalning till Skatteverket. Gör samma sak för ägarlön i </t>
  </si>
  <si>
    <r>
      <t xml:space="preserve">aktiebolag och ekonomisk förening. Använd gärna hjälpmedlet </t>
    </r>
    <r>
      <rPr>
        <i/>
        <sz val="9"/>
        <rFont val="Arial"/>
        <family val="2"/>
      </rPr>
      <t>Räkna ut din skatt</t>
    </r>
    <r>
      <rPr>
        <sz val="9"/>
        <rFont val="Arial"/>
        <family val="2"/>
      </rPr>
      <t xml:space="preserve"> på verksamt.se.</t>
    </r>
  </si>
  <si>
    <r>
      <t xml:space="preserve">Från </t>
    </r>
    <r>
      <rPr>
        <i/>
        <sz val="9"/>
        <rFont val="Arial"/>
        <family val="2"/>
      </rPr>
      <t>Räkna ut din skatt</t>
    </r>
    <r>
      <rPr>
        <sz val="9"/>
        <rFont val="Arial"/>
        <family val="2"/>
      </rPr>
      <t xml:space="preserve"> får du fram skatt för anställda och kan räkna ut skattesatsen (%) ungefärligt.</t>
    </r>
  </si>
  <si>
    <t>Kommunalskatt och statlig skatt för anställda</t>
  </si>
  <si>
    <r>
      <t xml:space="preserve"> </t>
    </r>
    <r>
      <rPr>
        <sz val="9"/>
        <rFont val="OpenSymbol"/>
      </rPr>
      <t></t>
    </r>
    <r>
      <rPr>
        <sz val="9"/>
        <rFont val="Arial"/>
        <family val="2"/>
      </rPr>
      <t xml:space="preserve"> 100= Skattesats i %</t>
    </r>
  </si>
  <si>
    <t>Bruttolön för anställda</t>
  </si>
  <si>
    <t xml:space="preserve">Ange arbetsgivaravgiften i procent för anställdas löner. Har du skilda åldersgrupper av löntagare har du </t>
  </si>
  <si>
    <r>
      <t>god hjälp av</t>
    </r>
    <r>
      <rPr>
        <i/>
        <sz val="9"/>
        <rFont val="Arial"/>
        <family val="2"/>
      </rPr>
      <t xml:space="preserve"> Räkna ut sin skatt</t>
    </r>
    <r>
      <rPr>
        <sz val="9"/>
        <rFont val="Arial"/>
        <family val="2"/>
      </rPr>
      <t xml:space="preserve"> på verksamt.se. Ange även arbetsgivareavgiften för ägare i aktiebolag </t>
    </r>
  </si>
  <si>
    <t>Arbetsgivaravgift för anställda (Kr)</t>
  </si>
  <si>
    <r>
      <t xml:space="preserve"> </t>
    </r>
    <r>
      <rPr>
        <sz val="9"/>
        <rFont val="OpenSymbol"/>
      </rPr>
      <t></t>
    </r>
    <r>
      <rPr>
        <sz val="9"/>
        <rFont val="Arial"/>
        <family val="2"/>
      </rPr>
      <t xml:space="preserve"> 100 = Arbetsgivaravgift i %</t>
    </r>
  </si>
  <si>
    <t>Bruttolön för anställda (Kr)</t>
  </si>
  <si>
    <t xml:space="preserve">Ange en procentsats för anställdas arbetsmarknadsförsäkringar och budgetera en försäkringspremie för </t>
  </si>
  <si>
    <t xml:space="preserve">ägare, månadsvis eller enligt de försäkringsvillkor du kommer att få. Ägare bör ha ett försäkringsskydd </t>
  </si>
  <si>
    <t>som åtminstone ligger i nivå med vad anställda har.</t>
  </si>
  <si>
    <t xml:space="preserve">Anställdas preliminärskatt och arbetsgivaravgiftet betalas till skatteverket månaden efter utbetalningen av  </t>
  </si>
  <si>
    <t>den lön de avser. Detta sköts auomatiskt i mallen för likviditetsbudget.</t>
  </si>
  <si>
    <t>Eget uttag för ägare i enskild firma och handelsbolag kommer på särskild rad. Se nedan!</t>
  </si>
  <si>
    <t>8 ÖVRIGA KOSTNADER</t>
  </si>
  <si>
    <t>Med övriga kostnader menas här inköp till omkostnaderna i företaget, kostnader för driften.</t>
  </si>
  <si>
    <t>9 INVESTERINGAR för flerårig användningar</t>
  </si>
  <si>
    <t xml:space="preserve">Du har kanske redan lagt in dina investeringar i uppställningen Kapitalbehov och Finansiering. </t>
  </si>
  <si>
    <t xml:space="preserve">Budgetera i utgångsläget med samma finansiering som det du budgeterat i Kapitalbehov och </t>
  </si>
  <si>
    <t xml:space="preserve">Finansiering. Lägg in lån och annan finansiering i inbetalningsmånad. Du kan välja att lägga in hela </t>
  </si>
  <si>
    <t xml:space="preserve">checkkrediten även om du bedömer att du inte utnyttjar hela tilldelade lånegränsen konstant. Det </t>
  </si>
  <si>
    <t>innebär att du i så fall får motsvarande likviditetsöverskott i likviditetsbudgeten.</t>
  </si>
  <si>
    <t>har andra möjligheter att förändra företagets verksamhet så att likviditeten förstärks.</t>
  </si>
  <si>
    <t xml:space="preserve">Bedöm vilka amorteringsvillkor du kommer att få, dvs. antalet år som lån är beviljat på och hur </t>
  </si>
  <si>
    <t>mycket som ska amorteras per kvartal, halvår eller med annan periodicitet. Lägg in betalnings-</t>
  </si>
  <si>
    <t>13 RÄNTEBETALNING på lån</t>
  </si>
  <si>
    <t>Bedöm den genomsnittliga räntesatsen för din finansiering inkl. avgiften på checkräkningslimiten.</t>
  </si>
  <si>
    <t>Beräkna den årliga räntekostnaden i grova drag, t.ex. som årets lånefinansiering x räntesatsen.</t>
  </si>
  <si>
    <t>Dela upp betalningen av årsräntan enligt de villkor du tror att du får, t.ex. per halvår eller kvartal.</t>
  </si>
  <si>
    <t>15 EXTRARAD FÖR MOMS</t>
  </si>
  <si>
    <t xml:space="preserve">Dessa rader används enbart i specialfall, t.ex. vid ingående momsskuld eller momsfordran, men även </t>
  </si>
  <si>
    <t>vid importmoms Se speciella situationer nedan.</t>
  </si>
  <si>
    <t>16 INGÅENDE KASSA</t>
  </si>
  <si>
    <t>Som alternativ kan variant 1 väljas</t>
  </si>
  <si>
    <r>
      <t xml:space="preserve">1 </t>
    </r>
    <r>
      <rPr>
        <sz val="9"/>
        <color indexed="60"/>
        <rFont val="Arial"/>
        <family val="2"/>
      </rPr>
      <t>Redovisning varje månad</t>
    </r>
  </si>
  <si>
    <r>
      <t>2</t>
    </r>
    <r>
      <rPr>
        <sz val="9"/>
        <color indexed="56"/>
        <rFont val="Arial"/>
        <family val="2"/>
      </rPr>
      <t xml:space="preserve"> Tremånadersredovisning</t>
    </r>
  </si>
  <si>
    <t>Kapitalbehov och Finansiering</t>
  </si>
  <si>
    <t>1a</t>
  </si>
  <si>
    <t>Klicka och välj!</t>
  </si>
  <si>
    <t>1b</t>
  </si>
  <si>
    <t>Räkenskapsårets sista månad</t>
  </si>
  <si>
    <t>Inköp av material, varor och främmande tjänster</t>
  </si>
  <si>
    <t>Budgetera rörliga kostnader med nyckeltal</t>
  </si>
  <si>
    <t>Skriv in försäljning</t>
  </si>
  <si>
    <t>100%</t>
  </si>
  <si>
    <t>Lön och sociala kostnader</t>
  </si>
  <si>
    <t xml:space="preserve">En resultatbudget är nödvändig inför företagsstarten.Den ger dig själv en uppfattning om lönsamheten </t>
  </si>
  <si>
    <t xml:space="preserve">men ger också information till den som ska lämna lån. Dessutom behövs en uppställning som visar </t>
  </si>
  <si>
    <t>vad du behöver startkapital till och hur du ska ordna startkapitalet.</t>
  </si>
  <si>
    <t xml:space="preserve">Likviditetsbudgeten ger dig och andra som ska sätta sig in i dina planer möjlighet att se om företagets </t>
  </si>
  <si>
    <t>Justera Kapitalbehov/Finansiering och Resultatbudget efter framtagning av Likviditetsbudget</t>
  </si>
  <si>
    <r>
      <t xml:space="preserve">under fliken </t>
    </r>
    <r>
      <rPr>
        <i/>
        <sz val="9"/>
        <rFont val="Arial"/>
        <family val="2"/>
      </rPr>
      <t>Likviditetsbudget</t>
    </r>
    <r>
      <rPr>
        <sz val="9"/>
        <rFont val="Arial"/>
        <family val="2"/>
      </rPr>
      <t xml:space="preserve">. Dina budgetsiffror från fliken Likviditetsbudget visas till höger om mallen för </t>
    </r>
  </si>
  <si>
    <t>Resultatbudget.</t>
  </si>
  <si>
    <t xml:space="preserve">När du arbetar dig igenom mallen under fliken Likviditetsbudget skapar du även i viss utsträckning underlag </t>
  </si>
  <si>
    <t>för resultatbudgeten. Sista raden i Likviditetsbudgeten, utgående kassa, visar tillgången till likvida medel,</t>
  </si>
  <si>
    <t>pengar, varje månad. Det är de medel som kommer att finnas på checkkonto, företagskonto eller mot-</t>
  </si>
  <si>
    <t>svarande. Likviditetsbudgeten är ett viktigt hjälpmedel för din och långivares bedömning av företagsstarten.</t>
  </si>
  <si>
    <t xml:space="preserve">Genom att göra en del inställningar, som Momsredovisning, Bokföringsmetod etc. hamnar betalningar </t>
  </si>
  <si>
    <t>Momsredovisning, vad som händer om försäljningsutvecklingen blir svagare än väntat osv.</t>
  </si>
  <si>
    <t xml:space="preserve">i rätt månad i likviditetsbudgeten. Du har stora möjligheter att simulera utfall vid olika metoder för </t>
  </si>
  <si>
    <t>I mallen för likviditetsbudget lägger du bl.a. in dina preliminära budgetsiffror från Kapitalbehov/Finansiering.</t>
  </si>
  <si>
    <t>Det är både investeringar, egen insats av pengar och lån. Blir det minus på sista raden i likviditetsbudgeten</t>
  </si>
  <si>
    <t>måste du förändra förutsättningarna, t.ex. genom att öka lån, öka egen insats av pengar, minska kostnader/</t>
  </si>
  <si>
    <t xml:space="preserve">betalningar eller annat. Har du t.ex annat lånebehov än vad du först antagit så ändra nu i mallen </t>
  </si>
  <si>
    <t xml:space="preserve">Kapitalbehov/Finansiering. Då får du antagligen högre räntekostnader och måste justera detta i </t>
  </si>
  <si>
    <t>resultatbudgeten.</t>
  </si>
  <si>
    <t xml:space="preserve">siste december. </t>
  </si>
  <si>
    <t xml:space="preserve">Aktiebolag kan ha brutet räkenskapsår vilket innebär att året börjar den förste i månaden och avslutas den  </t>
  </si>
  <si>
    <t>från Skatteverket.</t>
  </si>
  <si>
    <t xml:space="preserve">siste i tolfte månaden. För att byta räkenskapsår från kalenderår till ett brutet räkenskapsår krävs tillstånd </t>
  </si>
  <si>
    <t>Enskild firma och handelsbolag har normalt december som sista månad på räkenskapsåret. Någon</t>
  </si>
  <si>
    <t>ändring ska alltså inte göras i mallen.</t>
  </si>
  <si>
    <t>Gäller ej enskild firma och handelsbolag</t>
  </si>
  <si>
    <t xml:space="preserve">Var noga med att börja lägga in budgetsiffrorna i startmånaden och fortsätt framåt under räkenskapsåret. </t>
  </si>
  <si>
    <t>De budgetsiffror du lägger in ska vara exklusive moms.</t>
  </si>
  <si>
    <t xml:space="preserve">Excel-tips: </t>
  </si>
  <si>
    <t>&lt; Undvik helt att klippa ut celler eller att dra dem till ny position</t>
  </si>
  <si>
    <r>
      <t>&lt;</t>
    </r>
    <r>
      <rPr>
        <sz val="10"/>
        <color indexed="60"/>
        <rFont val="Calibri"/>
        <family val="2"/>
      </rPr>
      <t xml:space="preserve">  </t>
    </r>
    <r>
      <rPr>
        <sz val="10"/>
        <color indexed="60"/>
        <rFont val="Arial"/>
        <family val="2"/>
      </rPr>
      <t>Att skriva in samma belopp i flera celler.</t>
    </r>
  </si>
  <si>
    <t>Att göra likviditetsbudget kan verka svårt, men det ger dig mycket information om ditt kommande företag.</t>
  </si>
  <si>
    <t>under budgetperioden (budgetåret) sålda produkterna. Handelsföretaget köper in varor som ska säljas. Det</t>
  </si>
  <si>
    <t>exakt som i verkligheten. Tänk t.ex. på hur en realisation inverkar!</t>
  </si>
  <si>
    <r>
      <t xml:space="preserve">Ett annat sätt att få fram rörliga kostnader är att använda "nyckeltal" (grundat på erfarenhet), i detta fallet </t>
    </r>
    <r>
      <rPr>
        <i/>
        <sz val="9"/>
        <rFont val="Arial"/>
        <family val="2"/>
      </rPr>
      <t/>
    </r>
  </si>
  <si>
    <r>
      <t xml:space="preserve">antingen nyckeltalet </t>
    </r>
    <r>
      <rPr>
        <i/>
        <sz val="10"/>
        <rFont val="Arial"/>
        <family val="2"/>
      </rPr>
      <t>materialandel</t>
    </r>
    <r>
      <rPr>
        <sz val="10"/>
        <rFont val="Arial"/>
        <family val="2"/>
      </rPr>
      <t xml:space="preserve"> eller nyckeltalet </t>
    </r>
    <r>
      <rPr>
        <i/>
        <sz val="10"/>
        <rFont val="Arial"/>
        <family val="2"/>
      </rPr>
      <t>bruttovinstprocent.</t>
    </r>
    <r>
      <rPr>
        <sz val="10"/>
        <rFont val="Arial"/>
        <family val="2"/>
      </rPr>
      <t xml:space="preserve"> Ta reda på vad något av dessa</t>
    </r>
  </si>
  <si>
    <t xml:space="preserve">eller bruttovinstprocent för att beräkna årets rörliga kostnader. För över beloppet till mallen för Resultatbudget </t>
  </si>
  <si>
    <t xml:space="preserve">nyckeltal brukar vara i företag av den typ du har. Använd räkneverktyget här! Skriv in materialandel </t>
  </si>
  <si>
    <t>Använd årets försäljningssumma från din resultatbudget eller från din likviditetsbudget.</t>
  </si>
  <si>
    <t>Förbrukning (rörliga kostnader)   ─</t>
  </si>
  <si>
    <t>Flera av de kostnadsslag som finns i mallen för resultatbudget har slagits samman på en enda rad, rad 21.</t>
  </si>
  <si>
    <t xml:space="preserve">Lokalhyran budgeterar du på särskild rad. Den kan i vissa fall vara "momsbelagd", i andra fall vara utan </t>
  </si>
  <si>
    <t xml:space="preserve">moms. Ta reda på vad som gäller för din lokal! Eftersom du betalar hyran i förskott bör du ställa in </t>
  </si>
  <si>
    <t xml:space="preserve">på Kontant och lägga in hyresbeloppen i betalningsmånad. Under första året kommer du antagligen att </t>
  </si>
  <si>
    <t xml:space="preserve">betala en månadshyra för år 2. I resultatbudgeten ska bara finnas månadshyra x antal månader </t>
  </si>
  <si>
    <t>under startåret.</t>
  </si>
  <si>
    <r>
      <t xml:space="preserve">Skriv in skattesatsen. </t>
    </r>
    <r>
      <rPr>
        <b/>
        <sz val="9"/>
        <rFont val="Arial"/>
        <family val="2"/>
      </rPr>
      <t>Räkna annars med 30%.</t>
    </r>
  </si>
  <si>
    <r>
      <t xml:space="preserve">och ekonomisk förening. Använd </t>
    </r>
    <r>
      <rPr>
        <i/>
        <sz val="9"/>
        <rFont val="Arial"/>
        <family val="2"/>
      </rPr>
      <t>Räkna ut din skatt</t>
    </r>
    <r>
      <rPr>
        <sz val="9"/>
        <rFont val="Arial"/>
        <family val="2"/>
      </rPr>
      <t xml:space="preserve"> om det är flera ägare med olika arbetsgivaravgifter .</t>
    </r>
  </si>
  <si>
    <t>Använd annars 31,42%</t>
  </si>
  <si>
    <t>För försäkringspremier och bankavgifter ska momssatsen vara 0%. Låt kredittiden stå på kontant och</t>
  </si>
  <si>
    <t>lägg in betalningarna i betalningsmånad.</t>
  </si>
  <si>
    <t xml:space="preserve">Om du har gjort din kostnadsbudgetering för helåret kan du fördela inköpen av dem över årets månader. </t>
  </si>
  <si>
    <t>Se Excel-tipset ovan om hur du fördelar ett belopp lika över en rad! Har du stora kostnader som avviker i</t>
  </si>
  <si>
    <t>betalningsmönster kan du naturligtvis ta hänsyn till det.</t>
  </si>
  <si>
    <t xml:space="preserve">På fliken Likviditetsbudget ska du skriva inköpsbelopp i inköpsmånad. Ange kredittid och momssats </t>
  </si>
  <si>
    <t>så hamnar betalningar rätt i likviditetsbudgeten.</t>
  </si>
  <si>
    <t>Följande rubriker i uppstllningen för Kapitalbehov kan du betrakta som investeringar:</t>
  </si>
  <si>
    <t xml:space="preserve">Marknf.mtrl. -skyltar och broschyrer </t>
  </si>
  <si>
    <t xml:space="preserve">Observera, ta endast med marknadsföringsåtgärder som investering om det avser flerårig användning, </t>
  </si>
  <si>
    <t>t.ex. skylt till lokal, framtagning av logotyp o.dyl. Användning under kortare tid bör tillhöra övriga</t>
  </si>
  <si>
    <t>kostnader i resultatbudgeten.</t>
  </si>
  <si>
    <t>10 EGET KAPITAL OCH LÅN</t>
  </si>
  <si>
    <t xml:space="preserve">Skulle du få underskott på sista raden i likviditetsbudgeten kan du höja lånebeloppen om du inte </t>
  </si>
  <si>
    <t>de minskar lånen och därmed räntekostnaderna i resultatbudgeten.</t>
  </si>
  <si>
    <t>beloppen. Amorteringar påverkar likviditetsbudgeten men inte resultatbudgeten på annat sätt än att</t>
  </si>
  <si>
    <r>
      <t xml:space="preserve">Skriv in materialandel </t>
    </r>
    <r>
      <rPr>
        <u/>
        <sz val="8"/>
        <color indexed="60"/>
        <rFont val="Arial"/>
        <family val="2"/>
      </rPr>
      <t>eller</t>
    </r>
    <r>
      <rPr>
        <sz val="8"/>
        <color indexed="60"/>
        <rFont val="Arial"/>
        <family val="2"/>
      </rPr>
      <t xml:space="preserve"> bruttovinstprocent</t>
    </r>
  </si>
  <si>
    <t>12 ÄGARUTTAG I ENSKILD FIRMA OCH HANDELSBOLAG</t>
  </si>
  <si>
    <t>Den enskilde näringsidkaren (enskild firma) och den enskilde delägaren i handelsbolag har inte någon</t>
  </si>
  <si>
    <t xml:space="preserve">lön i det egna företaget utan deklarerar för vinsten. Under året kan företagaren göra uttag från företaget </t>
  </si>
  <si>
    <t xml:space="preserve">för sin försörjning. Begränsningen är att det ska finnas pengar att ta ut. Är företaget tillräckligt lönsamt </t>
  </si>
  <si>
    <t>skapas likviditet, tillgång till pengar i företaget, men likviditet kan också bl.a. bero på upptagna lån.</t>
  </si>
  <si>
    <t>Utöver för den egna försörjningen behöver ägare pengar för att betala den preliminära F-skatten, som</t>
  </si>
  <si>
    <t>är företagarens personliga ansvar (SA-skatt för delägare i handelsbolag). Se rubriken preliminär F-skatt!</t>
  </si>
  <si>
    <t xml:space="preserve">Dela upp på budgetårets månader med betalning från och med månaden efter företagsstart till och med </t>
  </si>
  <si>
    <t xml:space="preserve">månaden efter räkenskapsårets slut (12 månader). </t>
  </si>
  <si>
    <t>Ta reda på vad bolagsskatten kommer att bli under de år som budgeten avser!</t>
  </si>
  <si>
    <t>13 a PRELIMINÄR F-SKATT I AKTIEBOLAG OCH EKONOMISK FÖRENING</t>
  </si>
  <si>
    <t>13 b PRELIMINÄR F-SKATT I ENSKILD FIRMA OCH HANDELSBOLAG</t>
  </si>
  <si>
    <t>Sätt årets räntebetalningar i likviditetsbudgeten lika med räntekostnaden i resultatbudgeten.</t>
  </si>
  <si>
    <t>14 AMORTERING</t>
  </si>
  <si>
    <r>
      <t xml:space="preserve">11 EXTRARAD FÖR MOMS </t>
    </r>
    <r>
      <rPr>
        <sz val="9"/>
        <rFont val="Arial"/>
        <family val="2"/>
      </rPr>
      <t/>
    </r>
  </si>
  <si>
    <t>Denna cell kan användas vid ingående kassa, främst om företaget har drivits under tidigare period.</t>
  </si>
  <si>
    <t>Egen insättning av pengar som eget kapital eller långsiktig finansiering i företaget läggs på rad 39</t>
  </si>
  <si>
    <t>i likviditetsbudgeten.</t>
  </si>
  <si>
    <t>eller</t>
  </si>
  <si>
    <t>lägg till likviditetsbudget</t>
  </si>
  <si>
    <t>Dina Budgetuppgifter från flik Likviditetsbudget aktiebolag och ekonomisk förening</t>
  </si>
  <si>
    <t xml:space="preserve">Budgetera försäljning och inköp månadsvis. Betalningarna hamnar automatiskt i likviditetsbudgeten. Gör färdigt likviditetsbudgeten på rader märkta ► </t>
  </si>
  <si>
    <t>Förbered likviditetsbudgeten på raderna 10 till 28. Fortsätt på rad 39, vid ►.</t>
  </si>
  <si>
    <r>
      <t xml:space="preserve">Skatt % </t>
    </r>
    <r>
      <rPr>
        <sz val="8"/>
        <color indexed="60"/>
        <rFont val="Arial"/>
        <family val="2"/>
      </rPr>
      <t>►</t>
    </r>
  </si>
  <si>
    <t>Förbered likviditetsbudgeten på raderna 10 till 26. Fortsätt på rad 39</t>
  </si>
  <si>
    <t xml:space="preserve"> Enskild näringsidkare har räkenskapsår som sammanfaller med kalenderår. Vid årsvis moms-</t>
  </si>
  <si>
    <t xml:space="preserve">redovisning, ska moms redovisas senast den 12 maj året efter beskattningsåret. Om EU-handel kommer </t>
  </si>
  <si>
    <t>att finns i företagets verksamhet, kontakta Skatteupplysningen, 0771‑567 567 om momsredovisning.</t>
  </si>
  <si>
    <t xml:space="preserve">beroende på vilken månad som är den sista i räkenskapsåret, dock minst i 6:e månaden efter. Sök  </t>
  </si>
  <si>
    <t>information på Skatteverkets webbsidor eller ring Skatteupplysningen, 0771‑567 567.</t>
  </si>
  <si>
    <t xml:space="preserve">Jan </t>
  </si>
  <si>
    <t>Momsredovisning för hela det föregående året</t>
  </si>
  <si>
    <t>betalas vid nästa redovisningstillfälle för moms. Detta hanteras automatiskt i mallen för likviditetsbudget.</t>
  </si>
  <si>
    <t>Fylla flera celler med samma belopp</t>
  </si>
  <si>
    <t xml:space="preserve">I Arbetsbladet kommer du kanske att vilja fylla många </t>
  </si>
  <si>
    <t xml:space="preserve">celler /rutor på en rad med samma belopp. Du kan </t>
  </si>
  <si>
    <t>välja mellan olika metoder i Excel.</t>
  </si>
  <si>
    <t xml:space="preserve">1  Skriv in beloppet  i varje cell </t>
  </si>
  <si>
    <t xml:space="preserve">2  Skriv in beloppet i första cellen och dra så långt du </t>
  </si>
  <si>
    <t xml:space="preserve">    vill åt höger eller vänster med hjälp av "fyllningshandtaget" i nedre högra hörnet av den rektangel som </t>
  </si>
  <si>
    <t xml:space="preserve">    bildats i den cell där markören står. (En nackdel med denna metod vid vertikal fyllning är att den fyller även </t>
  </si>
  <si>
    <t xml:space="preserve">    med kantlinjer från ursprungscellen vid kopiering i denna mall).</t>
  </si>
  <si>
    <t xml:space="preserve">3  Markera ett antal celler på raden. Skriv ditt belopp (som visas i den första cell du markerade), håll ner </t>
  </si>
  <si>
    <t xml:space="preserve">    ctrl-tangenten, tryck på Enter. Nu finns beloppet i alla celler som du markerat.  </t>
  </si>
  <si>
    <t xml:space="preserve">    Denna metod är också användbar om du vill fylla ett antal celler i i en kolumn med samma belopp.</t>
  </si>
  <si>
    <t xml:space="preserve">    Vill du fylla flera celler som inte kommer efter varandra går det också bra. Gör så här. Håll nere ctrl medan</t>
  </si>
  <si>
    <t xml:space="preserve">    du klickar i de celler du ska fylla med samma belopp. Släpp ctrl. Skriv ditt belopp (som hamnar i den först </t>
  </si>
  <si>
    <t xml:space="preserve">    markerade cellen), håll ner ctrl igen och tryck Enter. Nu finns beloppet i alla markerade celler.</t>
  </si>
  <si>
    <t>Fylla celler med jämnt stigande belopp</t>
  </si>
  <si>
    <t>Vill du ha ökande belopp på en rad? Du vill t.ex. öka med 1% per månad. I första cellen har du utgångs-</t>
  </si>
  <si>
    <t>beloppet. Antag att det är 100. I nästa cell skriver du in ett belopp som har ökat med 1%, dvs 101.</t>
  </si>
  <si>
    <t xml:space="preserve">Markera nu de två ifyllda cellerna. Ta tag i nedre högra hörnet av markeringsramen. Dra åt höger med </t>
  </si>
  <si>
    <t>vänster musknapp. Beloppet i de nu fyllda cellerna har ökat med 1% per månad. Du kan också dra med</t>
  </si>
  <si>
    <t>musens högerknapp, släppa och välja Fyll serie.</t>
  </si>
  <si>
    <t>Flytta inskrivna belopp</t>
  </si>
  <si>
    <t xml:space="preserve">Under budgetarbetet kommer du antagligen förr eller senare att ångra dig, beloppet blev inskrivet i fel cell.  </t>
  </si>
  <si>
    <t xml:space="preserve">Om du nu drar hela cellen till en ny plats ändrar du plats för beloppet men antagligen också cellens plats i </t>
  </si>
  <si>
    <t>Listpilen syns inte. Du kan inte ändra momssats</t>
  </si>
  <si>
    <t xml:space="preserve">som sköter beräkningarna i mallen. Detsamma händer om du Klipper ut och Klistrar in. </t>
  </si>
  <si>
    <t xml:space="preserve">Du vill klicka på momssats men tycker inte att det fungerar. Listpilen har försvunnit. Förflytta i så fall </t>
  </si>
  <si>
    <t>Få du stakettecken, #####, eller annat konstigt i en cell så kan det bero på att celler har flyttats.</t>
  </si>
  <si>
    <t>det som hade kommit fel.</t>
  </si>
  <si>
    <t>Staket #####</t>
  </si>
  <si>
    <t xml:space="preserve">Blir det "staket" (#####) i cellerna, främst i summeringscellerna , kan det bero på att tecknen inte får plats. </t>
  </si>
  <si>
    <t>Skriv alla beloppen i tusental kronor så är risken liten att siffrorna inte får plats.</t>
  </si>
  <si>
    <t xml:space="preserve">En annan orsak till att det blir staket eller "VÄRDEFEL" eller "REFERENS?" kan vara att du har flyttat celler  </t>
  </si>
  <si>
    <t>Vinstmarginalbeskattning</t>
  </si>
  <si>
    <t>Jag tänker sälja begagnade varor som böcker, porslin och andra ting för hem och hushåll. Varorna ska</t>
  </si>
  <si>
    <t xml:space="preserve">jag köpa från privatpersoner, dödsbon och på auktioner. Enligt Skatteverket ska jag redovisa moms </t>
  </si>
  <si>
    <t xml:space="preserve">verket ska jag redovisa moms enligt Vinstmarginalmetoden. Hur gör jag i budgetmallen? </t>
  </si>
  <si>
    <t xml:space="preserve">Lägg in dina budgeterade inköp på en inköpsrad med 0% moms, Kontant eller med kredittid. Budgeterad </t>
  </si>
  <si>
    <t>försäljning lägger du på en försäljningsrad med 0% moms. Skriv in samma belopp som inköpet.</t>
  </si>
  <si>
    <r>
      <t>På en annan försäljningsrad med 25% moms skriver du in hela</t>
    </r>
    <r>
      <rPr>
        <b/>
        <sz val="9"/>
        <rFont val="Arial"/>
        <family val="2"/>
      </rPr>
      <t xml:space="preserve"> vinstmarginalbeloppet x 0,8</t>
    </r>
    <r>
      <rPr>
        <sz val="9"/>
        <rFont val="Arial"/>
        <family val="2"/>
      </rPr>
      <t>.</t>
    </r>
  </si>
  <si>
    <t xml:space="preserve">Om ditt inköpspris t.ex. blir 10 000 kronor och ditt försäljningspris 20 000 kronor är vinstmarginalen </t>
  </si>
  <si>
    <t>10 000 kronor.</t>
  </si>
  <si>
    <t>Försäljning 1 (sätt=inköpsbelopp)</t>
  </si>
  <si>
    <t>0%</t>
  </si>
  <si>
    <t>Försäljning 2 (=vinstmarginal x 0,8)</t>
  </si>
  <si>
    <t>25%</t>
  </si>
  <si>
    <t>Inköp</t>
  </si>
  <si>
    <t xml:space="preserve">Budgetmallen räknar ut momsen och lägger den i rätt betalningsmånad till Skatteverket. Du får en </t>
  </si>
  <si>
    <t>momsskuld på 2 000 kronor tills nästa momsredovisning. Prova ett eget exempel på arbetsbladet!</t>
  </si>
  <si>
    <t>Hur ska jag hantera fakturabelåning?</t>
  </si>
  <si>
    <t>Jag får 75% av fakturabeloppet direkt från banken när jag skickar dit underlaget för kundfakturan och</t>
  </si>
  <si>
    <t>resterande 25% när kunden har betalat fakturan.</t>
  </si>
  <si>
    <t xml:space="preserve">Lägg in 25% av försäljningsbeloppet (exklusive moms)som fakturabetalning med den kredittid du väljer. </t>
  </si>
  <si>
    <t>Ställ in momssatsen.</t>
  </si>
  <si>
    <t xml:space="preserve">Hur budgeterar jag min leasingbil? </t>
  </si>
  <si>
    <t xml:space="preserve">I den bransch som jag ska starta i används omvänd moms. Hur kan jag göra när jag använder </t>
  </si>
  <si>
    <t>budgetmallen?</t>
  </si>
  <si>
    <t xml:space="preserve">mellan EU-länder. Läs om detta på Skatteverkets hemsida. </t>
  </si>
  <si>
    <t>Omvänd skattskyldighet.</t>
  </si>
  <si>
    <r>
      <t xml:space="preserve">För de </t>
    </r>
    <r>
      <rPr>
        <b/>
        <sz val="9"/>
        <rFont val="Arial"/>
        <family val="2"/>
      </rPr>
      <t>affärshändelser där omvänd skattskyldighet gäller</t>
    </r>
    <r>
      <rPr>
        <sz val="9"/>
        <rFont val="Arial"/>
        <family val="2"/>
      </rPr>
      <t>, gör så här på Arbetsbladet:</t>
    </r>
  </si>
  <si>
    <r>
      <rPr>
        <b/>
        <sz val="9"/>
        <rFont val="Arial"/>
        <family val="2"/>
      </rPr>
      <t>Säljare:</t>
    </r>
    <r>
      <rPr>
        <sz val="9"/>
        <rFont val="Arial"/>
        <family val="2"/>
      </rPr>
      <t xml:space="preserve"> Sätt 0%moms på din försäljning. Ange momssats i vanlig ordning på dina inköp.</t>
    </r>
  </si>
  <si>
    <r>
      <rPr>
        <b/>
        <sz val="9"/>
        <rFont val="Arial"/>
        <family val="2"/>
      </rPr>
      <t>Köpare:</t>
    </r>
    <r>
      <rPr>
        <sz val="9"/>
        <rFont val="Arial"/>
        <family val="2"/>
      </rPr>
      <t xml:space="preserve"> Sätt 0% moms på dina inköp. </t>
    </r>
  </si>
  <si>
    <t>Gör så här på flik Likviditetsbudget! Lägg 75% av försäljningsbeloppet (exklusive moms) som kontant-</t>
  </si>
  <si>
    <t xml:space="preserve">betalning i faktureringsmånaden. Ställ in momssatsen. </t>
  </si>
  <si>
    <t xml:space="preserve">och dessutom på extraraden för momsbetalning från Skatteverket. Information för att bestämma </t>
  </si>
  <si>
    <t>Hur hanterar man importmoms i mallen för likviditetsbudget?</t>
  </si>
  <si>
    <t>Årssummorna från den budgetering du gör månadsvis på fliken Likviditetsbudget visas vid mallen för</t>
  </si>
  <si>
    <t xml:space="preserve">Välj begränsat  </t>
  </si>
  <si>
    <t>budgetarbete</t>
  </si>
  <si>
    <t xml:space="preserve">lönsamhet tillsammans med de pengar som sätts in i företaget räcker till, månad för månad. Du har då </t>
  </si>
  <si>
    <t>BUDGETERA START AV FÖRETAG</t>
  </si>
  <si>
    <t xml:space="preserve">också möjlighet att se vad som händer om du t.ex. får en långsammare försäljningsutveckling än du </t>
  </si>
  <si>
    <t>hoppats på.</t>
  </si>
  <si>
    <t>OM BOKFÖRINGSMETOD, MOMSREDOVISNING, MOMSSATSER OCH F-SKATT</t>
  </si>
  <si>
    <r>
      <t xml:space="preserve">4  Skriv beloppet i en cell, kopiera det, markera de rutor där det ska finnas och </t>
    </r>
    <r>
      <rPr>
        <b/>
        <sz val="9"/>
        <rFont val="Arial"/>
        <family val="2"/>
      </rPr>
      <t>Klistra in special/Klistra</t>
    </r>
    <r>
      <rPr>
        <sz val="9"/>
        <rFont val="Arial"/>
        <family val="2"/>
      </rPr>
      <t xml:space="preserve"> in  </t>
    </r>
  </si>
  <si>
    <r>
      <t xml:space="preserve">    värden. Läs mer under rubriken </t>
    </r>
    <r>
      <rPr>
        <i/>
        <sz val="9"/>
        <rFont val="Arial"/>
        <family val="2"/>
      </rPr>
      <t>Flytta inskrivna belopp</t>
    </r>
    <r>
      <rPr>
        <sz val="9"/>
        <rFont val="Arial"/>
        <family val="2"/>
      </rPr>
      <t>!</t>
    </r>
  </si>
  <si>
    <r>
      <t xml:space="preserve">Därför…..använd </t>
    </r>
    <r>
      <rPr>
        <b/>
        <sz val="9"/>
        <rFont val="Arial"/>
        <family val="2"/>
      </rPr>
      <t xml:space="preserve">Kopiera </t>
    </r>
    <r>
      <rPr>
        <sz val="9"/>
        <rFont val="Arial"/>
        <family val="2"/>
      </rPr>
      <t>och</t>
    </r>
    <r>
      <rPr>
        <b/>
        <sz val="9"/>
        <rFont val="Arial"/>
        <family val="2"/>
      </rPr>
      <t xml:space="preserve"> Klistra in</t>
    </r>
    <r>
      <rPr>
        <sz val="9"/>
        <rFont val="Arial"/>
        <family val="2"/>
      </rPr>
      <t xml:space="preserve"> när du ska flytta inskrivna belopp, om du inte vill radera och skriva </t>
    </r>
  </si>
  <si>
    <r>
      <t xml:space="preserve">in på nytt. För att dessutom undvika att störa kantlinjerna är det allra bäst att välja </t>
    </r>
    <r>
      <rPr>
        <b/>
        <sz val="9"/>
        <rFont val="Arial"/>
        <family val="2"/>
      </rPr>
      <t>Kopiera,</t>
    </r>
    <r>
      <rPr>
        <sz val="9"/>
        <rFont val="Arial"/>
        <family val="2"/>
      </rPr>
      <t xml:space="preserve"> sedan </t>
    </r>
    <r>
      <rPr>
        <b/>
        <i/>
        <sz val="9"/>
        <rFont val="Arial"/>
        <family val="2"/>
      </rPr>
      <t/>
    </r>
  </si>
  <si>
    <r>
      <t xml:space="preserve">Klistra in, därefter </t>
    </r>
    <r>
      <rPr>
        <b/>
        <sz val="9"/>
        <rFont val="Arial"/>
        <family val="2"/>
      </rPr>
      <t>Klistra in Värden</t>
    </r>
    <r>
      <rPr>
        <sz val="9"/>
        <rFont val="Arial"/>
        <family val="2"/>
      </rPr>
      <t xml:space="preserve">. Metoden för detta finns på Start-menyn (Office 2007). Till slut raderar du </t>
    </r>
  </si>
  <si>
    <r>
      <t xml:space="preserve">Ett annat arbetssätt är att kopiera och sedan klicka på musens högerknapp, välja </t>
    </r>
    <r>
      <rPr>
        <b/>
        <sz val="9"/>
        <rFont val="Arial"/>
        <family val="2"/>
      </rPr>
      <t>Klistra in special</t>
    </r>
    <r>
      <rPr>
        <sz val="9"/>
        <rFont val="Arial"/>
        <family val="2"/>
      </rPr>
      <t xml:space="preserve"> och</t>
    </r>
  </si>
  <si>
    <r>
      <t xml:space="preserve">sedan </t>
    </r>
    <r>
      <rPr>
        <b/>
        <sz val="9"/>
        <rFont val="Arial"/>
        <family val="2"/>
      </rPr>
      <t>Klistra in Värden</t>
    </r>
    <r>
      <rPr>
        <sz val="9"/>
        <rFont val="Arial"/>
        <family val="2"/>
      </rPr>
      <t xml:space="preserve">. </t>
    </r>
    <r>
      <rPr>
        <b/>
        <i/>
        <sz val="9"/>
        <rFont val="Arial"/>
        <family val="2"/>
      </rPr>
      <t/>
    </r>
  </si>
  <si>
    <r>
      <t xml:space="preserve">från en plats till en annan. Använd i stället </t>
    </r>
    <r>
      <rPr>
        <b/>
        <sz val="9"/>
        <rFont val="Arial"/>
        <family val="2"/>
      </rPr>
      <t>Kopiera</t>
    </r>
    <r>
      <rPr>
        <sz val="9"/>
        <rFont val="Arial"/>
        <family val="2"/>
      </rPr>
      <t xml:space="preserve"> / </t>
    </r>
    <r>
      <rPr>
        <b/>
        <sz val="9"/>
        <rFont val="Arial"/>
        <family val="2"/>
      </rPr>
      <t>Klistra in special</t>
    </r>
    <r>
      <rPr>
        <sz val="9"/>
        <rFont val="Arial"/>
        <family val="2"/>
      </rPr>
      <t xml:space="preserve"> / </t>
    </r>
    <r>
      <rPr>
        <b/>
        <sz val="9"/>
        <rFont val="Arial"/>
        <family val="2"/>
      </rPr>
      <t>Klistra in värden</t>
    </r>
    <r>
      <rPr>
        <sz val="9"/>
        <rFont val="Arial"/>
        <family val="2"/>
      </rPr>
      <t xml:space="preserve"> för att flytta siffror  </t>
    </r>
  </si>
  <si>
    <r>
      <t xml:space="preserve">mellan celler så som beskrivits ovan under rubriken </t>
    </r>
    <r>
      <rPr>
        <i/>
        <sz val="9"/>
        <rFont val="Arial"/>
        <family val="2"/>
      </rPr>
      <t>Flytta inskrivna belopp</t>
    </r>
    <r>
      <rPr>
        <sz val="9"/>
        <rFont val="Arial"/>
        <family val="2"/>
      </rPr>
      <t>!</t>
    </r>
  </si>
  <si>
    <r>
      <t xml:space="preserve">Ser du att du fått #####, VÄRDEFEL eller REFERENS? så ångra ( </t>
    </r>
    <r>
      <rPr>
        <sz val="9"/>
        <rFont val="Wingdings 3"/>
        <family val="1"/>
        <charset val="2"/>
      </rPr>
      <t>Q</t>
    </r>
    <r>
      <rPr>
        <sz val="9"/>
        <rFont val="Arial"/>
        <family val="2"/>
      </rPr>
      <t xml:space="preserve"> ) klick för klick tills felet försvunnit.</t>
    </r>
  </si>
  <si>
    <t>EXCEL-TIPS</t>
  </si>
  <si>
    <t>RESERVATION, FRISKRIVNING</t>
  </si>
  <si>
    <t xml:space="preserve">Almis budgetmall ska vara ett lättillgängligt hjälpmedel för kalkylering/budgetering av företagsplaner. Almi  </t>
  </si>
  <si>
    <t xml:space="preserve">gör inte anspråk på att mallen kan vara anpassad till alla situationer. De bedömningar och beräkningar som  </t>
  </si>
  <si>
    <t xml:space="preserve">görs med hjälp av mallen är helt användarens ansvar. Mallen bygger på de regler som samhället ställer upp  </t>
  </si>
  <si>
    <t xml:space="preserve">för företagande, t.ex. skatteregler, men uppdateringar när regler förändras kan vara fördröjda och det kan  </t>
  </si>
  <si>
    <t xml:space="preserve">finnas specifika skatteregler som inte har beaktats. </t>
  </si>
  <si>
    <t>LIKVIDITETSBUDGET STEG FÖR STEG</t>
  </si>
  <si>
    <t>Symboliserar rad-linjalen på flik Likviditetsbudget</t>
  </si>
  <si>
    <t>Räkenskapsår ställer du t.ex. in på rad 3.</t>
  </si>
  <si>
    <t>Likviditetsbudget steg för steg &gt;&gt;</t>
  </si>
  <si>
    <t>Reservation och friskrivning &gt;&gt;</t>
  </si>
  <si>
    <t>Om bokföringsmetod, momsredovisning, momssatser och prel. F-skatt &gt;&gt;</t>
  </si>
  <si>
    <t>Exceltips &gt;&gt;</t>
  </si>
  <si>
    <t>enbart likviditetsbudget</t>
  </si>
  <si>
    <t xml:space="preserve">Observera att denna sida enbart är  </t>
  </si>
  <si>
    <t xml:space="preserve">instruktion. Det går inte att göra </t>
  </si>
  <si>
    <t>inställningar för budgetering här.</t>
  </si>
  <si>
    <t>FRÅGOR OCH SVAR OM SPECIELLA BUDGETERINGSSITUATIONER - LIKVIDITETSBUDGET</t>
  </si>
  <si>
    <t>Rubrikens plats</t>
  </si>
  <si>
    <t xml:space="preserve">Kapitalbehov / Finansiering  och Resultatbudget för de första två åren eller välj att också ta fram en </t>
  </si>
  <si>
    <t>Frågor och svar om speciella budgeteringssituationer - Likviditetsbudget &gt;&gt;</t>
  </si>
  <si>
    <t>Budgetera start av företag &gt;&gt;</t>
  </si>
  <si>
    <t xml:space="preserve">Resultatbudget. Det är till hjälp för din resultatbudgetering. Observera dock att Likviditetsbudgeten </t>
  </si>
  <si>
    <t xml:space="preserve">t.ex.  visar betalningar vid inköp, medan resultatbudgeten visar förbrukning av det inköpta. Blir inte allt </t>
  </si>
  <si>
    <t xml:space="preserve">det inköpta förbrukat under året blir det kvar i lager till nästa år, då det förbrukas och blir till kostnad </t>
  </si>
  <si>
    <t>det året. Se längre ned hur du kan beräkna förbrukningen, dvs. de rörliga kostnaderna.</t>
  </si>
  <si>
    <t xml:space="preserve">För övriga företagsformer med momsredovisning årsvis gäller andra redovisningstillfällen. Exemplet  </t>
  </si>
  <si>
    <t>nedan gäller när räkenskapsåret=kalenderåret. Vid brutet räkenskapsår varierar momsredovisningsdatum</t>
  </si>
  <si>
    <t xml:space="preserve">Frågor och synpunkter </t>
  </si>
  <si>
    <t>kan du skicka till:</t>
  </si>
  <si>
    <r>
      <t xml:space="preserve">Ett alternativ för dig som vill ha utvidgade möjligheter i budgetarbetet är </t>
    </r>
    <r>
      <rPr>
        <b/>
        <sz val="12"/>
        <color indexed="21"/>
        <rFont val="Garamond"/>
        <family val="1"/>
      </rPr>
      <t>Almis budgetmall</t>
    </r>
    <r>
      <rPr>
        <sz val="9"/>
        <rFont val="Arial"/>
        <family val="2"/>
      </rPr>
      <t>. Den finns</t>
    </r>
  </si>
  <si>
    <t xml:space="preserve">att hämta på Almis hemsida. </t>
  </si>
  <si>
    <r>
      <rPr>
        <b/>
        <sz val="12"/>
        <color indexed="21"/>
        <rFont val="Garamond"/>
        <family val="1"/>
      </rPr>
      <t>Almis resultat- och likviditetsbudge</t>
    </r>
    <r>
      <rPr>
        <b/>
        <sz val="12"/>
        <color indexed="21"/>
        <rFont val="Garamond"/>
        <family val="1"/>
      </rPr>
      <t>t</t>
    </r>
    <r>
      <rPr>
        <sz val="9"/>
        <rFont val="Arial"/>
        <family val="2"/>
      </rPr>
      <t xml:space="preserve"> är avsedd för företagsstarten. Gör en enkel budget med </t>
    </r>
  </si>
  <si>
    <r>
      <rPr>
        <sz val="9"/>
        <rFont val="Arial"/>
        <family val="2"/>
      </rPr>
      <t>likviditetsbudget</t>
    </r>
    <r>
      <rPr>
        <b/>
        <sz val="9"/>
        <rFont val="Arial"/>
        <family val="2"/>
      </rPr>
      <t>.</t>
    </r>
    <r>
      <rPr>
        <sz val="9"/>
        <rFont val="Arial"/>
        <family val="2"/>
      </rPr>
      <t xml:space="preserve"> I mallen använder du de flikar som överenstämmer med din företagsform.</t>
    </r>
  </si>
  <si>
    <t>Inbetalningar</t>
  </si>
  <si>
    <t>Utbetalningar</t>
  </si>
  <si>
    <t>◄ Moms från Skatteverket vid årsvis redovisning</t>
  </si>
  <si>
    <t>◄ Moms till Skatteverket vid årsvis redovisning</t>
  </si>
  <si>
    <t>Du kan dölja kolumner på detta sätt: Markera kolumner på kolumnlinjalen</t>
  </si>
  <si>
    <r>
      <t xml:space="preserve">här ovanför, klicka sedan på musens högerknapp och sedan på </t>
    </r>
    <r>
      <rPr>
        <u/>
        <sz val="8"/>
        <color indexed="60"/>
        <rFont val="Arial"/>
        <family val="2"/>
      </rPr>
      <t>D</t>
    </r>
    <r>
      <rPr>
        <sz val="8"/>
        <color indexed="60"/>
        <rFont val="Arial"/>
        <family val="2"/>
      </rPr>
      <t>ölj.</t>
    </r>
  </si>
  <si>
    <t>S</t>
  </si>
  <si>
    <t>R</t>
  </si>
  <si>
    <t>AF</t>
  </si>
  <si>
    <t>AG</t>
  </si>
  <si>
    <t>Dölja och Ta fram kolumner</t>
  </si>
  <si>
    <t>Vill du bara visa 12 månader kan du dölja månaderna 13 till 24 och även summeringen av de</t>
  </si>
  <si>
    <t xml:space="preserve">månaderna. I Office 2007- markerar du på kolumnlinjalen de kolumner du vill dölja, alltså T-AE. Klicka sedan </t>
  </si>
  <si>
    <t>på musens högerknapp och sedan på dölj. Gör på samma sätt med summeringskolumnen AI.</t>
  </si>
  <si>
    <t>Du kan visa de dolda kolumnerna igen på detta sätt:</t>
  </si>
  <si>
    <r>
      <t>(här är det T - AE). Klicka med höger muspekare, välj T</t>
    </r>
    <r>
      <rPr>
        <u/>
        <sz val="9"/>
        <rFont val="Arial"/>
        <family val="2"/>
      </rPr>
      <t>a</t>
    </r>
    <r>
      <rPr>
        <sz val="9"/>
        <rFont val="Arial"/>
        <family val="2"/>
      </rPr>
      <t xml:space="preserve"> fram.</t>
    </r>
  </si>
  <si>
    <t xml:space="preserve">Markera med muspekaren över de dolda kolumnerna </t>
  </si>
  <si>
    <t>Vill du dölja kolumnerna för År 2? Läs under Exceltips, rubriken Dölja och Ta fram kolumner!</t>
  </si>
  <si>
    <r>
      <rPr>
        <b/>
        <sz val="24"/>
        <color indexed="21"/>
        <rFont val="Garamond"/>
        <family val="1"/>
      </rPr>
      <t>Almis resultat- och likviditetsbudget</t>
    </r>
    <r>
      <rPr>
        <b/>
        <sz val="24"/>
        <rFont val="Arial"/>
        <family val="2"/>
      </rPr>
      <t xml:space="preserve">       </t>
    </r>
    <r>
      <rPr>
        <b/>
        <sz val="17"/>
        <rFont val="Arial"/>
        <family val="2"/>
      </rPr>
      <t xml:space="preserve"> Instruktion       Frågor &amp; Svar</t>
    </r>
  </si>
  <si>
    <t>Färgade rutor/celler (= låsta) har ofta en gul färg.</t>
  </si>
  <si>
    <t xml:space="preserve">De ofärgade rutor/celler där du skriver in dina budgetsiffror, har en röd prickad </t>
  </si>
  <si>
    <t>eller heldragen baslinje.</t>
  </si>
  <si>
    <t>Läs instruktionerna här nedan och de infogade kommentarerna i kalkylbladens celler / rutor!</t>
  </si>
  <si>
    <t>Vid utskrift, Likviditetsbudget nedan, B31:AE69, skrivs ut</t>
  </si>
  <si>
    <r>
      <t xml:space="preserve">Gör färdigt likviditetsbudgeten på rader märkta ► nedan!   </t>
    </r>
    <r>
      <rPr>
        <b/>
        <sz val="10"/>
        <color indexed="60"/>
        <rFont val="Arial"/>
        <family val="2"/>
      </rPr>
      <t>Budgetsiffror kan bara skrivas in i ofärgade celler / rutor.</t>
    </r>
  </si>
  <si>
    <r>
      <t xml:space="preserve">Gör färdigt likviditetsbudgeten på rader märkta ► nedan!   </t>
    </r>
    <r>
      <rPr>
        <b/>
        <sz val="10"/>
        <color indexed="60"/>
        <rFont val="Arial"/>
        <family val="2"/>
      </rPr>
      <t xml:space="preserve">Färgade celler / rutor innehåller formler och är skrivskyddade. </t>
    </r>
  </si>
  <si>
    <t>►</t>
  </si>
  <si>
    <t>OBS! LÄS DETTA FÖRST !</t>
  </si>
  <si>
    <r>
      <rPr>
        <i/>
        <sz val="10"/>
        <rFont val="Arial"/>
        <family val="2"/>
      </rPr>
      <t>Likviditetsbudget</t>
    </r>
    <r>
      <rPr>
        <i/>
        <sz val="8"/>
        <rFont val="Arial"/>
        <family val="2"/>
      </rPr>
      <t>,</t>
    </r>
    <r>
      <rPr>
        <sz val="8"/>
        <rFont val="Arial"/>
        <family val="2"/>
      </rPr>
      <t xml:space="preserve"> uppbyggd månad för månad</t>
    </r>
  </si>
  <si>
    <t xml:space="preserve">Håll muspekaren över de röda hörnmärkena så visas instruktionerna. </t>
  </si>
  <si>
    <r>
      <t xml:space="preserve">För att undvika att formler i budgetmallen påverkas </t>
    </r>
    <r>
      <rPr>
        <b/>
        <sz val="9"/>
        <color indexed="60"/>
        <rFont val="Arial"/>
        <family val="2"/>
      </rPr>
      <t>finns skyddade områden.  Skriv dina budget-</t>
    </r>
  </si>
  <si>
    <r>
      <rPr>
        <b/>
        <sz val="9"/>
        <color indexed="60"/>
        <rFont val="Arial"/>
        <family val="2"/>
      </rPr>
      <t>siffror i ofärgade rutor / celler!</t>
    </r>
    <r>
      <rPr>
        <sz val="9"/>
        <rFont val="Arial"/>
        <family val="2"/>
      </rPr>
      <t xml:space="preserve"> Vid normal användning behöver inte skyddet låsas upp. </t>
    </r>
  </si>
  <si>
    <t>B28</t>
  </si>
  <si>
    <t>B94</t>
  </si>
  <si>
    <t>B284</t>
  </si>
  <si>
    <t>B365</t>
  </si>
  <si>
    <t>AC25</t>
  </si>
  <si>
    <t>AC284</t>
  </si>
  <si>
    <t xml:space="preserve">kalkylbladet sidledes så att kolumn I (kolumn i) står i sitt yttersta vänstra läge. Då ska det gå lättare. </t>
  </si>
  <si>
    <r>
      <t xml:space="preserve">Hittar du inte svaren på dina frågor här, skicka dem till </t>
    </r>
    <r>
      <rPr>
        <b/>
        <sz val="9"/>
        <rFont val="Arial"/>
        <family val="2"/>
      </rPr>
      <t xml:space="preserve">ake.olsson@almi.se. </t>
    </r>
    <r>
      <rPr>
        <sz val="9"/>
        <rFont val="Arial"/>
        <family val="2"/>
      </rPr>
      <t xml:space="preserve">Har du förbättringsförslag? </t>
    </r>
  </si>
  <si>
    <t>Det skulle glädja oss mycket om du ville skicka det till oss.</t>
  </si>
  <si>
    <t>INNEHÅLL PÅ DENNA SIDAN</t>
  </si>
  <si>
    <t xml:space="preserve"> Bokslutsdispositioner</t>
  </si>
  <si>
    <t xml:space="preserve"> Vinst efter bokslutsdispositioner</t>
  </si>
  <si>
    <t>Till Skatteverkets skatteuträkning</t>
  </si>
  <si>
    <t xml:space="preserve"> Beräkna ägares skatt med hjälp av Skatteverkets räknehjälpmedel.</t>
  </si>
  <si>
    <t xml:space="preserve">  Till Skatteverkets skatteuträkning</t>
  </si>
  <si>
    <t>Enskild näringsidkare. Delägare i handelsbolag</t>
  </si>
  <si>
    <t xml:space="preserve"> Resultat före egenavgift och skatter </t>
  </si>
  <si>
    <t>Schablonavdrag</t>
  </si>
  <si>
    <t>Verksamhetens överskott</t>
  </si>
  <si>
    <t>Egenavgift, beräknad på verksamhetens överskott</t>
  </si>
  <si>
    <t>Nedsättningsbelopp för egenavgifter</t>
  </si>
  <si>
    <t>Grundavdrag. Hämta från Skatteverkets skatteberäkning.</t>
  </si>
  <si>
    <t>Beskattningsbar förvärvsinkomst</t>
  </si>
  <si>
    <t>Kommunal skatt. % på beskattningsbar inkomst</t>
  </si>
  <si>
    <t>Statlig skatt, 25% på belopp över 602.600</t>
  </si>
  <si>
    <t>Skattereduktion. "Jobbskatteavdrag"</t>
  </si>
  <si>
    <t>Summa egenavgifter och skatt</t>
  </si>
  <si>
    <t>Delägarna i handelsbolag räknar fram summa preliminär skatt utifrån vars och ens andel av verksamhetens överskott.</t>
  </si>
  <si>
    <t xml:space="preserve"> Bolagsskatt (Fördela som prel F-skatt i likviditetsbudgeten)</t>
  </si>
  <si>
    <t xml:space="preserve">Beräkna den preliminära F-skatten som årets budgeterade vinst x bolagsskatt i %. (22% 2015). </t>
  </si>
  <si>
    <t>Räkna ut den preliminära F-skatten eller SA-skatten enligt instruktion på fliken Enskild firma o handels-</t>
  </si>
  <si>
    <t>bolag. Fördela summan över månaderna. Se betalningsschema längre ned (rad 353 ungefär), eller</t>
  </si>
  <si>
    <t>Skatteverkets broschyr Företagsregistrering.</t>
  </si>
  <si>
    <t>Gör en grov bedömning med hjälp av Skatteverkets hjälpmedel för skatteberäkning.</t>
  </si>
  <si>
    <t>Du kan få en överblick över beräkningarna genom att skriva in uppgifter från Skatteverkets sammanställning här nedan.</t>
  </si>
  <si>
    <t xml:space="preserve">Skriv in födelseår och kommunal skattesats (t.ex. 31%) i inledningen. Den egna ambitionen bestämmer hur omfattande du ska göra </t>
  </si>
  <si>
    <t xml:space="preserve">beräkningen. En uppgift du måste skriva in är verksamhetens överskott (inkomst av näringsverksamhet) i ruta 100 eller 117. </t>
  </si>
  <si>
    <r>
      <t xml:space="preserve">Verksamhetens överskott ser du i uppställningen nedan. När du har klickat på </t>
    </r>
    <r>
      <rPr>
        <b/>
        <sz val="8"/>
        <color indexed="60"/>
        <rFont val="Arial"/>
        <family val="2"/>
      </rPr>
      <t>Beräkna</t>
    </r>
    <r>
      <rPr>
        <sz val="8"/>
        <rFont val="Arial"/>
        <family val="2"/>
      </rPr>
      <t xml:space="preserve"> längst ned på Skatteverkets beräknings-</t>
    </r>
  </si>
  <si>
    <t xml:space="preserve">hjälpmedel kommer en sammanställning fram i nytt fönster i webbläsaren. Du kan använda slutbeloppet för skatt och fördela det </t>
  </si>
  <si>
    <t xml:space="preserve">som preliminär F-skatt i Likviditetsbudgeten. </t>
  </si>
  <si>
    <t>Statlig skatt, 20% på belopp 420.800 - 602.600</t>
  </si>
  <si>
    <t>S:a hyra, försäkr, bankavgifter, övr kostnader</t>
  </si>
  <si>
    <t>S:a lön, arbetsgivaravg. o arbetsmarkn.förs.</t>
  </si>
  <si>
    <r>
      <t xml:space="preserve">Gör färdigt likviditetsbudgeten på rader märkta ► nedan!    </t>
    </r>
    <r>
      <rPr>
        <b/>
        <sz val="10"/>
        <color indexed="60"/>
        <rFont val="Arial"/>
        <family val="2"/>
      </rPr>
      <t>Budgetsiffror kan bara skrivas in i ofärgade celler / rutor</t>
    </r>
  </si>
  <si>
    <r>
      <t xml:space="preserve">Gör färdigt likviditetsbudgeten på rader  märkta ► nedan!   </t>
    </r>
    <r>
      <rPr>
        <b/>
        <sz val="10"/>
        <color indexed="60"/>
        <rFont val="Arial"/>
        <family val="2"/>
      </rPr>
      <t xml:space="preserve">Färgade celler /rutor innehåller formler och är skrivskyddade. </t>
    </r>
  </si>
  <si>
    <t>10 dagar</t>
  </si>
  <si>
    <t xml:space="preserve">Tips till dig som är i ett tidigt skede med funderingar på eget företag? </t>
  </si>
  <si>
    <t xml:space="preserve">Almis Företagarskola, ekonomi: </t>
  </si>
  <si>
    <t xml:space="preserve">Enkelt lönsamhetstest: </t>
  </si>
  <si>
    <t>Du kan också välja att göra en likviditetsbudget som visar pengar som betalas in till och ut från företaget.</t>
  </si>
  <si>
    <t>Almis Företagarskola, ekonomi</t>
  </si>
  <si>
    <t>Lönsamhetskalkyl - snabbtest</t>
  </si>
  <si>
    <t>©Almis resultat- och likviditetsbudget 2015-12-07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</si>
</sst>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7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8"/>
      <color indexed="17"/>
      <name val="Arial"/>
      <family val="2"/>
    </font>
    <font>
      <sz val="9"/>
      <color indexed="17"/>
      <name val="Arial"/>
      <family val="2"/>
    </font>
    <font>
      <u/>
      <sz val="8"/>
      <color indexed="12"/>
      <name val="Arial"/>
      <family val="2"/>
    </font>
    <font>
      <sz val="8"/>
      <color indexed="10"/>
      <name val="Arial"/>
      <family val="2"/>
    </font>
    <font>
      <i/>
      <sz val="8"/>
      <name val="Arial Narrow"/>
      <family val="2"/>
    </font>
    <font>
      <sz val="7"/>
      <name val="Arial Narrow"/>
      <family val="2"/>
    </font>
    <font>
      <i/>
      <sz val="8"/>
      <color indexed="10"/>
      <name val="Arial Narrow"/>
      <family val="2"/>
    </font>
    <font>
      <b/>
      <sz val="9"/>
      <name val="Arial Narrow"/>
      <family val="2"/>
    </font>
    <font>
      <sz val="8"/>
      <color indexed="60"/>
      <name val="Arial"/>
      <family val="2"/>
    </font>
    <font>
      <b/>
      <sz val="9"/>
      <color indexed="62"/>
      <name val="Arial"/>
      <family val="2"/>
    </font>
    <font>
      <b/>
      <sz val="9"/>
      <color indexed="12"/>
      <name val="Arial"/>
      <family val="2"/>
    </font>
    <font>
      <sz val="9"/>
      <color indexed="56"/>
      <name val="Arial"/>
      <family val="2"/>
    </font>
    <font>
      <sz val="9"/>
      <color indexed="18"/>
      <name val="Arial"/>
      <family val="2"/>
    </font>
    <font>
      <sz val="9"/>
      <color indexed="60"/>
      <name val="Arial"/>
      <family val="2"/>
    </font>
    <font>
      <sz val="9"/>
      <name val="Wingdings 3"/>
      <family val="1"/>
      <charset val="2"/>
    </font>
    <font>
      <vertAlign val="superscript"/>
      <sz val="8"/>
      <name val="Arial"/>
      <family val="2"/>
    </font>
    <font>
      <vertAlign val="superscript"/>
      <sz val="9"/>
      <name val="Arial"/>
      <family val="2"/>
    </font>
    <font>
      <sz val="9"/>
      <name val="Calibri"/>
      <family val="2"/>
    </font>
    <font>
      <b/>
      <sz val="9"/>
      <color indexed="56"/>
      <name val="Calibri"/>
      <family val="2"/>
    </font>
    <font>
      <b/>
      <sz val="9"/>
      <color indexed="9"/>
      <name val="Calibri"/>
      <family val="2"/>
    </font>
    <font>
      <vertAlign val="superscript"/>
      <sz val="8"/>
      <color indexed="8"/>
      <name val="Arial"/>
      <family val="2"/>
    </font>
    <font>
      <i/>
      <sz val="10"/>
      <name val="Arial"/>
      <family val="2"/>
    </font>
    <font>
      <sz val="8"/>
      <color indexed="18"/>
      <name val="Arial"/>
      <family val="2"/>
    </font>
    <font>
      <sz val="8"/>
      <color indexed="62"/>
      <name val="Arial"/>
      <family val="2"/>
    </font>
    <font>
      <strike/>
      <sz val="10"/>
      <name val="Arial"/>
      <family val="2"/>
    </font>
    <font>
      <strike/>
      <sz val="8"/>
      <name val="Arial"/>
      <family val="2"/>
    </font>
    <font>
      <i/>
      <sz val="9"/>
      <name val="Arial Narrow"/>
      <family val="2"/>
    </font>
    <font>
      <sz val="9"/>
      <name val="OpenSymbol"/>
    </font>
    <font>
      <sz val="10"/>
      <color indexed="60"/>
      <name val="Arial"/>
      <family val="2"/>
    </font>
    <font>
      <sz val="10"/>
      <color indexed="60"/>
      <name val="Calibri"/>
      <family val="2"/>
    </font>
    <font>
      <u/>
      <sz val="8"/>
      <color indexed="60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b/>
      <sz val="12"/>
      <color indexed="21"/>
      <name val="Garamond"/>
      <family val="1"/>
    </font>
    <font>
      <u/>
      <sz val="9"/>
      <name val="Arial"/>
      <family val="2"/>
    </font>
    <font>
      <b/>
      <sz val="24"/>
      <name val="Arial"/>
      <family val="2"/>
    </font>
    <font>
      <b/>
      <sz val="24"/>
      <color indexed="21"/>
      <name val="Garamond"/>
      <family val="1"/>
    </font>
    <font>
      <b/>
      <sz val="17"/>
      <name val="Arial"/>
      <family val="2"/>
    </font>
    <font>
      <b/>
      <sz val="9"/>
      <color indexed="60"/>
      <name val="Arial"/>
      <family val="2"/>
    </font>
    <font>
      <b/>
      <sz val="10"/>
      <color indexed="60"/>
      <name val="Arial"/>
      <family val="2"/>
    </font>
    <font>
      <b/>
      <sz val="8"/>
      <color indexed="60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b/>
      <sz val="8"/>
      <color rgb="FF339966"/>
      <name val="Arial"/>
      <family val="2"/>
    </font>
    <font>
      <sz val="8"/>
      <color rgb="FFC00000"/>
      <name val="Arial Narrow"/>
      <family val="2"/>
    </font>
    <font>
      <sz val="7"/>
      <color theme="5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8"/>
      <color rgb="FF002060"/>
      <name val="Arial"/>
      <family val="2"/>
    </font>
    <font>
      <sz val="9"/>
      <color rgb="FF00B050"/>
      <name val="Arial"/>
      <family val="2"/>
    </font>
    <font>
      <b/>
      <sz val="10"/>
      <color rgb="FF60B808"/>
      <name val="Arial"/>
      <family val="2"/>
    </font>
    <font>
      <b/>
      <sz val="9"/>
      <color rgb="FF60B808"/>
      <name val="Arial"/>
      <family val="2"/>
    </font>
    <font>
      <sz val="10"/>
      <color theme="4"/>
      <name val="Arial"/>
      <family val="2"/>
    </font>
    <font>
      <b/>
      <sz val="9"/>
      <color theme="4"/>
      <name val="Arial"/>
      <family val="2"/>
    </font>
    <font>
      <sz val="9"/>
      <color theme="4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9"/>
      <color theme="0" tint="-0.499984740745262"/>
      <name val="Arial"/>
      <family val="2"/>
    </font>
    <font>
      <b/>
      <sz val="10"/>
      <color rgb="FFFF0000"/>
      <name val="Arial Narrow"/>
      <family val="2"/>
    </font>
    <font>
      <b/>
      <sz val="10"/>
      <color rgb="FF60B808"/>
      <name val="Arial Narrow"/>
      <family val="2"/>
    </font>
    <font>
      <b/>
      <sz val="9"/>
      <color rgb="FF60B808"/>
      <name val="Arial Narrow"/>
      <family val="2"/>
    </font>
    <font>
      <i/>
      <sz val="8"/>
      <color theme="0" tint="-0.499984740745262"/>
      <name val="Arial Narrow"/>
      <family val="2"/>
    </font>
    <font>
      <sz val="8"/>
      <color theme="0" tint="-0.499984740745262"/>
      <name val="Arial Narrow"/>
      <family val="2"/>
    </font>
    <font>
      <sz val="8"/>
      <color theme="0" tint="-0.499984740745262"/>
      <name val="Arial"/>
      <family val="2"/>
    </font>
    <font>
      <sz val="9"/>
      <color rgb="FFC00000"/>
      <name val="Arial"/>
      <family val="2"/>
    </font>
    <font>
      <sz val="10"/>
      <color theme="8" tint="-0.499984740745262"/>
      <name val="Arial"/>
      <family val="2"/>
    </font>
    <font>
      <sz val="9"/>
      <color theme="8" tint="-0.499984740745262"/>
      <name val="Arial"/>
      <family val="2"/>
    </font>
    <font>
      <b/>
      <sz val="9"/>
      <color rgb="FF002060"/>
      <name val="Arial"/>
      <family val="2"/>
    </font>
    <font>
      <b/>
      <sz val="9"/>
      <color rgb="FFBB4211"/>
      <name val="Arial"/>
      <family val="2"/>
    </font>
    <font>
      <b/>
      <sz val="9"/>
      <color rgb="FF007363"/>
      <name val="Arial"/>
      <family val="2"/>
    </font>
    <font>
      <sz val="8"/>
      <color theme="0"/>
      <name val="Arial"/>
      <family val="2"/>
    </font>
    <font>
      <sz val="8"/>
      <color theme="0"/>
      <name val="Arial Narrow"/>
      <family val="2"/>
    </font>
    <font>
      <sz val="9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rgb="FF007363"/>
      <name val="Calibri"/>
      <family val="2"/>
      <scheme val="minor"/>
    </font>
    <font>
      <sz val="9"/>
      <color theme="7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2060"/>
      <name val="Arial"/>
      <family val="2"/>
    </font>
    <font>
      <sz val="9"/>
      <color theme="0"/>
      <name val="Calibri"/>
      <family val="2"/>
      <scheme val="minor"/>
    </font>
    <font>
      <b/>
      <sz val="8"/>
      <color rgb="FF007363"/>
      <name val="Arial"/>
      <family val="2"/>
    </font>
    <font>
      <sz val="8"/>
      <color rgb="FF007363"/>
      <name val="Arial"/>
      <family val="2"/>
    </font>
    <font>
      <sz val="8"/>
      <color rgb="FFC00000"/>
      <name val="Arial"/>
      <family val="2"/>
    </font>
    <font>
      <sz val="10"/>
      <color rgb="FFC00000"/>
      <name val="Arial"/>
      <family val="2"/>
    </font>
    <font>
      <sz val="10"/>
      <color theme="0"/>
      <name val="Arial"/>
      <family val="2"/>
    </font>
    <font>
      <sz val="9"/>
      <color theme="3"/>
      <name val="Arial"/>
      <family val="2"/>
    </font>
    <font>
      <sz val="9"/>
      <color rgb="FF007363"/>
      <name val="Arial"/>
      <family val="2"/>
    </font>
    <font>
      <sz val="10"/>
      <color rgb="FF007363"/>
      <name val="Arial"/>
      <family val="2"/>
    </font>
    <font>
      <b/>
      <sz val="22"/>
      <color rgb="FF007363"/>
      <name val="Garamond"/>
      <family val="1"/>
    </font>
    <font>
      <sz val="10"/>
      <color rgb="FFFF0000"/>
      <name val="Arial"/>
      <family val="2"/>
    </font>
    <font>
      <sz val="9"/>
      <color rgb="FF007363"/>
      <name val="Arial Narrow"/>
      <family val="2"/>
    </font>
    <font>
      <b/>
      <sz val="12"/>
      <color rgb="FF007363"/>
      <name val="Arial"/>
      <family val="2"/>
    </font>
    <font>
      <sz val="8"/>
      <color theme="8" tint="0.79998168889431442"/>
      <name val="Arial"/>
      <family val="2"/>
    </font>
    <font>
      <i/>
      <sz val="9"/>
      <color theme="6" tint="-0.499984740745262"/>
      <name val="Arial"/>
      <family val="2"/>
    </font>
    <font>
      <sz val="9"/>
      <color rgb="FF000000"/>
      <name val="Arial Narrow"/>
      <family val="2"/>
    </font>
    <font>
      <u/>
      <sz val="9"/>
      <color rgb="FF007363"/>
      <name val="Arial"/>
      <family val="2"/>
    </font>
    <font>
      <sz val="9"/>
      <color theme="7" tint="-0.249977111117893"/>
      <name val="Arial"/>
      <family val="2"/>
    </font>
    <font>
      <b/>
      <i/>
      <sz val="9"/>
      <color rgb="FFC00000"/>
      <name val="Arial Narrow"/>
      <family val="2"/>
    </font>
    <font>
      <sz val="9"/>
      <color theme="0" tint="-0.499984740745262"/>
      <name val="Arial Narrow"/>
      <family val="2"/>
    </font>
    <font>
      <sz val="10"/>
      <color theme="0" tint="-0.499984740745262"/>
      <name val="Arial Narrow"/>
      <family val="2"/>
    </font>
    <font>
      <sz val="8"/>
      <color theme="5"/>
      <name val="Arial Narrow"/>
      <family val="2"/>
    </font>
    <font>
      <b/>
      <sz val="8"/>
      <color theme="5"/>
      <name val="Arial Narrow"/>
      <family val="2"/>
    </font>
    <font>
      <sz val="9"/>
      <color theme="0"/>
      <name val="Arial"/>
      <family val="2"/>
    </font>
    <font>
      <b/>
      <sz val="12"/>
      <color rgb="FFC00000"/>
      <name val="Arial"/>
      <family val="2"/>
    </font>
    <font>
      <u/>
      <sz val="9"/>
      <color indexed="12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1D90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FCB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36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8EE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BB4211"/>
        <bgColor indexed="64"/>
      </patternFill>
    </fill>
  </fills>
  <borders count="2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10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10"/>
      </top>
      <bottom style="hair">
        <color indexed="64"/>
      </bottom>
      <diagonal/>
    </border>
    <border>
      <left/>
      <right style="thin">
        <color indexed="64"/>
      </right>
      <top style="hair">
        <color indexed="10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10"/>
      </top>
      <bottom style="hair">
        <color indexed="64"/>
      </bottom>
      <diagonal/>
    </border>
    <border>
      <left style="thin">
        <color indexed="64"/>
      </left>
      <right/>
      <top style="hair">
        <color indexed="10"/>
      </top>
      <bottom style="hair">
        <color indexed="64"/>
      </bottom>
      <diagonal/>
    </border>
    <border>
      <left/>
      <right style="double">
        <color indexed="64"/>
      </right>
      <top style="hair">
        <color indexed="1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10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10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10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 style="hair">
        <color indexed="64"/>
      </top>
      <bottom style="hair">
        <color indexed="1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10"/>
      </bottom>
      <diagonal/>
    </border>
    <border>
      <left style="thin">
        <color indexed="64"/>
      </left>
      <right style="thin">
        <color indexed="64"/>
      </right>
      <top/>
      <bottom style="hair">
        <color indexed="53"/>
      </bottom>
      <diagonal/>
    </border>
    <border>
      <left/>
      <right style="thin">
        <color indexed="64"/>
      </right>
      <top/>
      <bottom style="hair">
        <color indexed="53"/>
      </bottom>
      <diagonal/>
    </border>
    <border>
      <left/>
      <right style="thin">
        <color indexed="64"/>
      </right>
      <top style="hair">
        <color indexed="53"/>
      </top>
      <bottom style="hair">
        <color indexed="53"/>
      </bottom>
      <diagonal/>
    </border>
    <border>
      <left style="thin">
        <color indexed="64"/>
      </left>
      <right style="thin">
        <color indexed="64"/>
      </right>
      <top style="hair">
        <color indexed="53"/>
      </top>
      <bottom style="hair">
        <color indexed="53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10"/>
      </bottom>
      <diagonal/>
    </border>
    <border>
      <left style="medium">
        <color indexed="51"/>
      </left>
      <right style="medium">
        <color indexed="51"/>
      </right>
      <top style="medium">
        <color indexed="51"/>
      </top>
      <bottom style="medium">
        <color indexed="51"/>
      </bottom>
      <diagonal/>
    </border>
    <border>
      <left style="thin">
        <color indexed="64"/>
      </left>
      <right style="thin">
        <color indexed="64"/>
      </right>
      <top style="hair">
        <color indexed="53"/>
      </top>
      <bottom/>
      <diagonal/>
    </border>
    <border>
      <left/>
      <right/>
      <top style="medium">
        <color indexed="51"/>
      </top>
      <bottom style="medium">
        <color indexed="51"/>
      </bottom>
      <diagonal/>
    </border>
    <border>
      <left/>
      <right style="thin">
        <color indexed="64"/>
      </right>
      <top style="hair">
        <color indexed="53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10"/>
      </bottom>
      <diagonal/>
    </border>
    <border>
      <left style="thin">
        <color indexed="64"/>
      </left>
      <right/>
      <top style="hair">
        <color indexed="10"/>
      </top>
      <bottom style="hair">
        <color indexed="10"/>
      </bottom>
      <diagonal/>
    </border>
    <border>
      <left style="thin">
        <color indexed="64"/>
      </left>
      <right/>
      <top style="hair">
        <color indexed="64"/>
      </top>
      <bottom style="hair">
        <color indexed="10"/>
      </bottom>
      <diagonal/>
    </border>
    <border>
      <left style="thin">
        <color indexed="64"/>
      </left>
      <right/>
      <top/>
      <bottom style="hair">
        <color indexed="10"/>
      </bottom>
      <diagonal/>
    </border>
    <border>
      <left style="medium">
        <color indexed="51"/>
      </left>
      <right style="medium">
        <color indexed="51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dotted">
        <color indexed="10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51"/>
      </bottom>
      <diagonal/>
    </border>
    <border>
      <left style="medium">
        <color indexed="51"/>
      </left>
      <right/>
      <top style="medium">
        <color indexed="51"/>
      </top>
      <bottom style="medium">
        <color indexed="51"/>
      </bottom>
      <diagonal/>
    </border>
    <border>
      <left/>
      <right style="medium">
        <color indexed="51"/>
      </right>
      <top style="medium">
        <color indexed="51"/>
      </top>
      <bottom style="medium">
        <color indexed="5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theme="8" tint="0.39994506668294322"/>
      </left>
      <right/>
      <top/>
      <bottom/>
      <diagonal/>
    </border>
    <border>
      <left/>
      <right/>
      <top style="hair">
        <color rgb="FFFF0000"/>
      </top>
      <bottom style="hair">
        <color rgb="FFFF0000"/>
      </bottom>
      <diagonal/>
    </border>
    <border>
      <left/>
      <right style="thin">
        <color indexed="64"/>
      </right>
      <top style="hair">
        <color indexed="53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53"/>
      </top>
      <bottom style="hair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hair">
        <color rgb="FFFF0000"/>
      </bottom>
      <diagonal/>
    </border>
    <border>
      <left style="medium">
        <color indexed="51"/>
      </left>
      <right style="thin">
        <color indexed="64"/>
      </right>
      <top style="hair">
        <color indexed="53"/>
      </top>
      <bottom style="hair">
        <color rgb="FFFF0000"/>
      </bottom>
      <diagonal/>
    </border>
    <border>
      <left/>
      <right/>
      <top style="hair">
        <color rgb="FFFF0000"/>
      </top>
      <bottom style="hair">
        <color indexed="10"/>
      </bottom>
      <diagonal/>
    </border>
    <border>
      <left style="medium">
        <color rgb="FFC00000"/>
      </left>
      <right style="thin">
        <color indexed="64"/>
      </right>
      <top/>
      <bottom style="hair">
        <color rgb="FFFF0000"/>
      </bottom>
      <diagonal/>
    </border>
    <border>
      <left/>
      <right style="thin">
        <color indexed="64"/>
      </right>
      <top/>
      <bottom style="hair">
        <color rgb="FFFF0000"/>
      </bottom>
      <diagonal/>
    </border>
    <border>
      <left style="thin">
        <color indexed="64"/>
      </left>
      <right style="thin">
        <color indexed="64"/>
      </right>
      <top/>
      <bottom style="hair">
        <color rgb="FFFF0000"/>
      </bottom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theme="8" tint="0.39994506668294322"/>
      </left>
      <right style="thin">
        <color theme="8" tint="0.39991454817346722"/>
      </right>
      <top style="thin">
        <color theme="8" tint="0.39994506668294322"/>
      </top>
      <bottom style="hair">
        <color rgb="FFFF0000"/>
      </bottom>
      <diagonal/>
    </border>
    <border>
      <left style="thin">
        <color theme="8" tint="0.39994506668294322"/>
      </left>
      <right style="thin">
        <color theme="8" tint="0.39994506668294322"/>
      </right>
      <top style="hair">
        <color rgb="FFFF0000"/>
      </top>
      <bottom style="hair">
        <color rgb="FFFF0000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hair">
        <color rgb="FFFF0000"/>
      </bottom>
      <diagonal/>
    </border>
    <border>
      <left style="thin">
        <color theme="8" tint="0.39994506668294322"/>
      </left>
      <right/>
      <top style="hair">
        <color rgb="FFFF0000"/>
      </top>
      <bottom style="hair">
        <color rgb="FFFF00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rgb="FFC00000"/>
      </left>
      <right style="medium">
        <color rgb="FFC00000"/>
      </right>
      <top style="hair">
        <color rgb="FFFF0000"/>
      </top>
      <bottom style="hair">
        <color rgb="FFFF0000"/>
      </bottom>
      <diagonal/>
    </border>
    <border>
      <left/>
      <right style="medium">
        <color rgb="FFC00000"/>
      </right>
      <top style="medium">
        <color rgb="FFC00000"/>
      </top>
      <bottom style="hair">
        <color rgb="FFFF0000"/>
      </bottom>
      <diagonal/>
    </border>
    <border>
      <left/>
      <right style="medium">
        <color rgb="FFC00000"/>
      </right>
      <top style="hair">
        <color rgb="FFFF0000"/>
      </top>
      <bottom style="hair">
        <color rgb="FFFF0000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007363"/>
      </left>
      <right/>
      <top style="thin">
        <color rgb="FF007363"/>
      </top>
      <bottom style="thin">
        <color rgb="FF007363"/>
      </bottom>
      <diagonal/>
    </border>
    <border>
      <left/>
      <right/>
      <top style="thin">
        <color rgb="FF007363"/>
      </top>
      <bottom style="thin">
        <color rgb="FF007363"/>
      </bottom>
      <diagonal/>
    </border>
    <border>
      <left/>
      <right style="thin">
        <color rgb="FF007363"/>
      </right>
      <top style="thin">
        <color rgb="FF007363"/>
      </top>
      <bottom style="thin">
        <color rgb="FF007363"/>
      </bottom>
      <diagonal/>
    </border>
    <border>
      <left style="thin">
        <color rgb="FF007363"/>
      </left>
      <right/>
      <top/>
      <bottom style="thin">
        <color rgb="FF007363"/>
      </bottom>
      <diagonal/>
    </border>
    <border>
      <left/>
      <right/>
      <top/>
      <bottom style="thin">
        <color rgb="FF007363"/>
      </bottom>
      <diagonal/>
    </border>
    <border>
      <left/>
      <right style="thin">
        <color rgb="FF007363"/>
      </right>
      <top/>
      <bottom style="thin">
        <color rgb="FF007363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rgb="FF007363"/>
      </top>
      <bottom/>
      <diagonal/>
    </border>
    <border>
      <left/>
      <right style="thin">
        <color rgb="FF007363"/>
      </right>
      <top style="thin">
        <color rgb="FF007363"/>
      </top>
      <bottom/>
      <diagonal/>
    </border>
    <border>
      <left/>
      <right style="thin">
        <color rgb="FF007363"/>
      </right>
      <top/>
      <bottom/>
      <diagonal/>
    </border>
    <border>
      <left style="thin">
        <color rgb="FF007363"/>
      </left>
      <right/>
      <top style="thin">
        <color rgb="FF007363"/>
      </top>
      <bottom/>
      <diagonal/>
    </border>
    <border>
      <left style="thin">
        <color rgb="FF007363"/>
      </left>
      <right/>
      <top/>
      <bottom/>
      <diagonal/>
    </border>
    <border>
      <left/>
      <right style="medium">
        <color indexed="51"/>
      </right>
      <top/>
      <bottom style="hair">
        <color rgb="FFFF0000"/>
      </bottom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 style="medium">
        <color rgb="FF007363"/>
      </left>
      <right/>
      <top style="medium">
        <color rgb="FF007363"/>
      </top>
      <bottom/>
      <diagonal/>
    </border>
    <border>
      <left/>
      <right/>
      <top style="medium">
        <color rgb="FF007363"/>
      </top>
      <bottom/>
      <diagonal/>
    </border>
    <border>
      <left/>
      <right style="medium">
        <color rgb="FF007363"/>
      </right>
      <top style="medium">
        <color rgb="FF007363"/>
      </top>
      <bottom/>
      <diagonal/>
    </border>
    <border>
      <left style="medium">
        <color rgb="FF007363"/>
      </left>
      <right/>
      <top/>
      <bottom/>
      <diagonal/>
    </border>
    <border>
      <left/>
      <right style="medium">
        <color rgb="FF007363"/>
      </right>
      <top/>
      <bottom/>
      <diagonal/>
    </border>
    <border>
      <left style="medium">
        <color rgb="FF007363"/>
      </left>
      <right/>
      <top/>
      <bottom style="medium">
        <color rgb="FF007363"/>
      </bottom>
      <diagonal/>
    </border>
    <border>
      <left/>
      <right/>
      <top/>
      <bottom style="medium">
        <color rgb="FF007363"/>
      </bottom>
      <diagonal/>
    </border>
    <border>
      <left/>
      <right style="medium">
        <color rgb="FF007363"/>
      </right>
      <top/>
      <bottom style="medium">
        <color rgb="FF007363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Dashed">
        <color theme="0" tint="-0.24994659260841701"/>
      </left>
      <right/>
      <top style="medium">
        <color theme="0" tint="-0.14996795556505021"/>
      </top>
      <bottom/>
      <diagonal/>
    </border>
    <border>
      <left style="mediumDashed">
        <color theme="0" tint="-0.24994659260841701"/>
      </left>
      <right/>
      <top/>
      <bottom/>
      <diagonal/>
    </border>
    <border>
      <left style="mediumDashed">
        <color theme="0" tint="-0.24994659260841701"/>
      </left>
      <right style="thin">
        <color indexed="64"/>
      </right>
      <top/>
      <bottom/>
      <diagonal/>
    </border>
    <border>
      <left style="mediumDashed">
        <color theme="0" tint="-0.24994659260841701"/>
      </left>
      <right/>
      <top/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1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10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hair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dotted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rgb="FFFF0000"/>
      </bottom>
      <diagonal/>
    </border>
    <border>
      <left/>
      <right/>
      <top style="thin">
        <color indexed="64"/>
      </top>
      <bottom style="hair">
        <color rgb="FFFF0000"/>
      </bottom>
      <diagonal/>
    </border>
    <border>
      <left/>
      <right style="thin">
        <color indexed="64"/>
      </right>
      <top style="thin">
        <color indexed="64"/>
      </top>
      <bottom style="hair">
        <color rgb="FFFF0000"/>
      </bottom>
      <diagonal/>
    </border>
    <border>
      <left style="medium">
        <color rgb="FFC00000"/>
      </left>
      <right/>
      <top/>
      <bottom style="hair">
        <color rgb="FFFF0000"/>
      </bottom>
      <diagonal/>
    </border>
    <border>
      <left/>
      <right style="medium">
        <color rgb="FFC00000"/>
      </right>
      <top/>
      <bottom style="hair">
        <color rgb="FFFF0000"/>
      </bottom>
      <diagonal/>
    </border>
    <border>
      <left style="medium">
        <color theme="0" tint="-0.49998474074526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medium">
        <color theme="0" tint="-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indexed="64"/>
      </left>
      <right/>
      <top style="hair">
        <color rgb="FFFF0000"/>
      </top>
      <bottom style="hair">
        <color rgb="FFFF0000"/>
      </bottom>
      <diagonal/>
    </border>
    <border>
      <left/>
      <right style="thin">
        <color indexed="64"/>
      </right>
      <top style="hair">
        <color rgb="FFFF0000"/>
      </top>
      <bottom style="hair">
        <color rgb="FFFF0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indexed="64"/>
      </left>
      <right/>
      <top style="hair">
        <color rgb="FFFF0000"/>
      </top>
      <bottom style="thin">
        <color indexed="64"/>
      </bottom>
      <diagonal/>
    </border>
    <border>
      <left/>
      <right/>
      <top style="hair">
        <color rgb="FFFF0000"/>
      </top>
      <bottom style="thin">
        <color indexed="64"/>
      </bottom>
      <diagonal/>
    </border>
    <border>
      <left/>
      <right style="thin">
        <color indexed="64"/>
      </right>
      <top style="hair">
        <color rgb="FFFF0000"/>
      </top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 style="hair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hair">
        <color rgb="FFFF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9" fontId="1" fillId="0" borderId="0" applyFont="0" applyFill="0" applyBorder="0" applyAlignment="0" applyProtection="0"/>
  </cellStyleXfs>
  <cellXfs count="1646">
    <xf numFmtId="0" fontId="0" fillId="0" borderId="0" xfId="0"/>
    <xf numFmtId="0" fontId="5" fillId="0" borderId="0" xfId="0" applyFont="1" applyFill="1"/>
    <xf numFmtId="0" fontId="5" fillId="0" borderId="0" xfId="0" applyFont="1" applyFill="1" applyAlignment="1" applyProtection="1">
      <alignment horizontal="centerContinuous"/>
    </xf>
    <xf numFmtId="0" fontId="5" fillId="0" borderId="0" xfId="0" applyFont="1" applyFill="1" applyProtection="1"/>
    <xf numFmtId="0" fontId="8" fillId="0" borderId="0" xfId="0" applyFont="1" applyFill="1" applyAlignment="1" applyProtection="1">
      <alignment horizontal="centerContinuous"/>
    </xf>
    <xf numFmtId="0" fontId="11" fillId="0" borderId="0" xfId="0" applyFont="1"/>
    <xf numFmtId="0" fontId="11" fillId="0" borderId="0" xfId="0" applyFont="1" applyBorder="1"/>
    <xf numFmtId="0" fontId="5" fillId="0" borderId="0" xfId="2" applyFont="1" applyFill="1"/>
    <xf numFmtId="0" fontId="5" fillId="0" borderId="0" xfId="2" applyFont="1" applyFill="1" applyProtection="1"/>
    <xf numFmtId="0" fontId="8" fillId="0" borderId="0" xfId="2" applyFont="1" applyFill="1"/>
    <xf numFmtId="0" fontId="7" fillId="0" borderId="0" xfId="2" applyFont="1" applyFill="1"/>
    <xf numFmtId="0" fontId="8" fillId="0" borderId="0" xfId="2" applyFont="1" applyFill="1" applyBorder="1"/>
    <xf numFmtId="0" fontId="8" fillId="0" borderId="0" xfId="2" applyFont="1" applyFill="1" applyProtection="1"/>
    <xf numFmtId="0" fontId="5" fillId="0" borderId="0" xfId="2" applyFont="1" applyBorder="1"/>
    <xf numFmtId="0" fontId="5" fillId="0" borderId="0" xfId="2" applyFont="1" applyProtection="1"/>
    <xf numFmtId="0" fontId="5" fillId="0" borderId="0" xfId="2" applyFont="1"/>
    <xf numFmtId="0" fontId="1" fillId="0" borderId="0" xfId="2" applyFont="1"/>
    <xf numFmtId="0" fontId="1" fillId="0" borderId="0" xfId="2" applyFont="1" applyAlignment="1">
      <alignment horizontal="center"/>
    </xf>
    <xf numFmtId="0" fontId="11" fillId="0" borderId="0" xfId="2" applyFont="1" applyBorder="1"/>
    <xf numFmtId="0" fontId="1" fillId="0" borderId="0" xfId="2" applyFont="1" applyFill="1"/>
    <xf numFmtId="0" fontId="11" fillId="0" borderId="0" xfId="2" applyFont="1" applyFill="1" applyBorder="1"/>
    <xf numFmtId="0" fontId="1" fillId="0" borderId="0" xfId="2" applyFont="1" applyFill="1" applyBorder="1"/>
    <xf numFmtId="0" fontId="1" fillId="0" borderId="1" xfId="2" applyFont="1" applyBorder="1"/>
    <xf numFmtId="0" fontId="1" fillId="0" borderId="0" xfId="2" applyFont="1" applyBorder="1"/>
    <xf numFmtId="0" fontId="1" fillId="0" borderId="2" xfId="2" applyFont="1" applyBorder="1"/>
    <xf numFmtId="0" fontId="5" fillId="0" borderId="0" xfId="2" applyFont="1" applyAlignment="1">
      <alignment horizontal="left" indent="1"/>
    </xf>
    <xf numFmtId="0" fontId="11" fillId="0" borderId="0" xfId="0" applyFont="1" applyFill="1"/>
    <xf numFmtId="0" fontId="11" fillId="0" borderId="0" xfId="0" applyFont="1" applyFill="1" applyBorder="1"/>
    <xf numFmtId="0" fontId="11" fillId="0" borderId="3" xfId="0" applyFont="1" applyFill="1" applyBorder="1"/>
    <xf numFmtId="0" fontId="11" fillId="0" borderId="1" xfId="0" applyFont="1" applyFill="1" applyBorder="1"/>
    <xf numFmtId="0" fontId="11" fillId="0" borderId="0" xfId="0" applyFont="1" applyFill="1" applyBorder="1" applyProtection="1"/>
    <xf numFmtId="0" fontId="11" fillId="0" borderId="4" xfId="0" applyFont="1" applyFill="1" applyBorder="1" applyProtection="1"/>
    <xf numFmtId="0" fontId="11" fillId="0" borderId="0" xfId="0" applyFont="1" applyFill="1" applyAlignment="1" applyProtection="1">
      <alignment horizontal="right"/>
    </xf>
    <xf numFmtId="0" fontId="11" fillId="0" borderId="0" xfId="0" applyFont="1" applyFill="1" applyAlignment="1" applyProtection="1">
      <alignment horizontal="centerContinuous"/>
    </xf>
    <xf numFmtId="0" fontId="11" fillId="0" borderId="0" xfId="0" applyFont="1" applyFill="1" applyProtection="1"/>
    <xf numFmtId="0" fontId="7" fillId="0" borderId="0" xfId="0" applyFont="1" applyFill="1" applyBorder="1" applyProtection="1"/>
    <xf numFmtId="0" fontId="7" fillId="0" borderId="0" xfId="0" applyFont="1" applyFill="1"/>
    <xf numFmtId="0" fontId="13" fillId="0" borderId="0" xfId="0" applyFont="1" applyFill="1" applyBorder="1"/>
    <xf numFmtId="0" fontId="13" fillId="0" borderId="0" xfId="0" applyFont="1" applyFill="1" applyBorder="1" applyProtection="1"/>
    <xf numFmtId="0" fontId="13" fillId="0" borderId="2" xfId="0" applyFont="1" applyFill="1" applyBorder="1" applyProtection="1"/>
    <xf numFmtId="0" fontId="11" fillId="0" borderId="0" xfId="0" applyFont="1" applyFill="1" applyBorder="1" applyAlignment="1" applyProtection="1">
      <alignment horizontal="right"/>
    </xf>
    <xf numFmtId="9" fontId="19" fillId="0" borderId="0" xfId="0" applyNumberFormat="1" applyFont="1" applyFill="1" applyAlignment="1" applyProtection="1">
      <alignment horizontal="right"/>
    </xf>
    <xf numFmtId="9" fontId="19" fillId="0" borderId="0" xfId="0" applyNumberFormat="1" applyFont="1" applyFill="1" applyBorder="1" applyAlignment="1" applyProtection="1">
      <alignment horizontal="right"/>
    </xf>
    <xf numFmtId="0" fontId="11" fillId="0" borderId="0" xfId="0" applyFont="1" applyFill="1" applyAlignment="1">
      <alignment horizontal="right"/>
    </xf>
    <xf numFmtId="0" fontId="18" fillId="0" borderId="0" xfId="2" applyFont="1" applyFill="1"/>
    <xf numFmtId="0" fontId="1" fillId="0" borderId="0" xfId="2" applyFont="1" applyFill="1" applyBorder="1" applyProtection="1"/>
    <xf numFmtId="0" fontId="1" fillId="0" borderId="0" xfId="2" applyFont="1" applyFill="1" applyProtection="1"/>
    <xf numFmtId="0" fontId="1" fillId="0" borderId="5" xfId="2" applyFont="1" applyFill="1" applyBorder="1"/>
    <xf numFmtId="0" fontId="13" fillId="0" borderId="0" xfId="2" applyFont="1" applyFill="1"/>
    <xf numFmtId="0" fontId="1" fillId="0" borderId="0" xfId="2" applyFont="1" applyBorder="1" applyProtection="1"/>
    <xf numFmtId="0" fontId="13" fillId="0" borderId="0" xfId="2" applyFont="1" applyFill="1" applyBorder="1"/>
    <xf numFmtId="0" fontId="22" fillId="0" borderId="0" xfId="2" applyFont="1" applyFill="1"/>
    <xf numFmtId="0" fontId="13" fillId="0" borderId="0" xfId="2" applyFont="1" applyFill="1" applyBorder="1" applyAlignment="1" applyProtection="1">
      <alignment horizontal="center"/>
      <protection locked="0"/>
    </xf>
    <xf numFmtId="0" fontId="11" fillId="0" borderId="0" xfId="2" applyFont="1" applyFill="1" applyBorder="1" applyProtection="1"/>
    <xf numFmtId="3" fontId="11" fillId="0" borderId="0" xfId="2" applyNumberFormat="1" applyFont="1" applyFill="1" applyBorder="1" applyProtection="1"/>
    <xf numFmtId="0" fontId="11" fillId="0" borderId="5" xfId="2" applyFont="1" applyFill="1" applyBorder="1" applyProtection="1"/>
    <xf numFmtId="0" fontId="11" fillId="0" borderId="2" xfId="2" applyFont="1" applyFill="1" applyBorder="1"/>
    <xf numFmtId="0" fontId="1" fillId="0" borderId="2" xfId="2" applyFont="1" applyFill="1" applyBorder="1"/>
    <xf numFmtId="0" fontId="11" fillId="0" borderId="6" xfId="2" applyFont="1" applyFill="1" applyBorder="1" applyAlignment="1" applyProtection="1">
      <alignment horizontal="left" indent="1"/>
    </xf>
    <xf numFmtId="0" fontId="1" fillId="0" borderId="0" xfId="2" applyFont="1" applyProtection="1"/>
    <xf numFmtId="0" fontId="1" fillId="0" borderId="0" xfId="2" applyFont="1" applyBorder="1" applyProtection="1">
      <protection hidden="1"/>
    </xf>
    <xf numFmtId="0" fontId="1" fillId="0" borderId="0" xfId="2" applyFont="1" applyProtection="1">
      <protection hidden="1"/>
    </xf>
    <xf numFmtId="0" fontId="9" fillId="0" borderId="0" xfId="2" applyFont="1" applyProtection="1">
      <protection hidden="1"/>
    </xf>
    <xf numFmtId="0" fontId="1" fillId="0" borderId="0" xfId="2" applyFont="1" applyAlignment="1" applyProtection="1">
      <alignment horizontal="left" indent="1"/>
      <protection hidden="1"/>
    </xf>
    <xf numFmtId="0" fontId="10" fillId="0" borderId="0" xfId="2" applyFont="1" applyBorder="1" applyProtection="1">
      <protection hidden="1"/>
    </xf>
    <xf numFmtId="0" fontId="13" fillId="0" borderId="0" xfId="2" applyFont="1" applyBorder="1" applyProtection="1">
      <protection hidden="1"/>
    </xf>
    <xf numFmtId="3" fontId="1" fillId="2" borderId="7" xfId="2" applyNumberFormat="1" applyFont="1" applyFill="1" applyBorder="1" applyProtection="1">
      <protection hidden="1"/>
    </xf>
    <xf numFmtId="3" fontId="1" fillId="2" borderId="8" xfId="2" applyNumberFormat="1" applyFont="1" applyFill="1" applyBorder="1" applyProtection="1">
      <protection hidden="1"/>
    </xf>
    <xf numFmtId="3" fontId="1" fillId="2" borderId="9" xfId="2" applyNumberFormat="1" applyFont="1" applyFill="1" applyBorder="1" applyProtection="1">
      <protection hidden="1"/>
    </xf>
    <xf numFmtId="3" fontId="1" fillId="2" borderId="10" xfId="2" applyNumberFormat="1" applyFont="1" applyFill="1" applyBorder="1" applyProtection="1">
      <protection hidden="1"/>
    </xf>
    <xf numFmtId="3" fontId="1" fillId="3" borderId="11" xfId="2" applyNumberFormat="1" applyFont="1" applyFill="1" applyBorder="1" applyProtection="1">
      <protection hidden="1"/>
    </xf>
    <xf numFmtId="3" fontId="1" fillId="3" borderId="7" xfId="2" applyNumberFormat="1" applyFont="1" applyFill="1" applyBorder="1" applyProtection="1">
      <protection hidden="1"/>
    </xf>
    <xf numFmtId="3" fontId="1" fillId="3" borderId="8" xfId="2" applyNumberFormat="1" applyFont="1" applyFill="1" applyBorder="1" applyProtection="1">
      <protection hidden="1"/>
    </xf>
    <xf numFmtId="3" fontId="1" fillId="3" borderId="9" xfId="2" applyNumberFormat="1" applyFont="1" applyFill="1" applyBorder="1" applyProtection="1">
      <protection hidden="1"/>
    </xf>
    <xf numFmtId="3" fontId="1" fillId="3" borderId="10" xfId="2" applyNumberFormat="1" applyFont="1" applyFill="1" applyBorder="1" applyProtection="1">
      <protection hidden="1"/>
    </xf>
    <xf numFmtId="3" fontId="1" fillId="2" borderId="12" xfId="2" applyNumberFormat="1" applyFont="1" applyFill="1" applyBorder="1" applyProtection="1">
      <protection hidden="1"/>
    </xf>
    <xf numFmtId="3" fontId="1" fillId="2" borderId="13" xfId="2" applyNumberFormat="1" applyFont="1" applyFill="1" applyBorder="1" applyProtection="1">
      <protection hidden="1"/>
    </xf>
    <xf numFmtId="3" fontId="1" fillId="2" borderId="14" xfId="2" applyNumberFormat="1" applyFont="1" applyFill="1" applyBorder="1" applyProtection="1">
      <protection hidden="1"/>
    </xf>
    <xf numFmtId="3" fontId="1" fillId="2" borderId="15" xfId="2" applyNumberFormat="1" applyFont="1" applyFill="1" applyBorder="1" applyProtection="1">
      <protection hidden="1"/>
    </xf>
    <xf numFmtId="3" fontId="1" fillId="3" borderId="16" xfId="2" applyNumberFormat="1" applyFont="1" applyFill="1" applyBorder="1" applyProtection="1">
      <protection hidden="1"/>
    </xf>
    <xf numFmtId="3" fontId="1" fillId="3" borderId="17" xfId="2" applyNumberFormat="1" applyFont="1" applyFill="1" applyBorder="1" applyProtection="1">
      <protection hidden="1"/>
    </xf>
    <xf numFmtId="3" fontId="1" fillId="3" borderId="18" xfId="2" applyNumberFormat="1" applyFont="1" applyFill="1" applyBorder="1" applyProtection="1">
      <protection hidden="1"/>
    </xf>
    <xf numFmtId="3" fontId="1" fillId="3" borderId="19" xfId="2" applyNumberFormat="1" applyFont="1" applyFill="1" applyBorder="1" applyProtection="1">
      <protection hidden="1"/>
    </xf>
    <xf numFmtId="3" fontId="1" fillId="3" borderId="20" xfId="2" applyNumberFormat="1" applyFont="1" applyFill="1" applyBorder="1" applyProtection="1">
      <protection hidden="1"/>
    </xf>
    <xf numFmtId="3" fontId="1" fillId="3" borderId="21" xfId="2" applyNumberFormat="1" applyFont="1" applyFill="1" applyBorder="1" applyProtection="1">
      <protection hidden="1"/>
    </xf>
    <xf numFmtId="3" fontId="1" fillId="3" borderId="22" xfId="2" applyNumberFormat="1" applyFont="1" applyFill="1" applyBorder="1" applyProtection="1">
      <protection hidden="1"/>
    </xf>
    <xf numFmtId="3" fontId="1" fillId="3" borderId="12" xfId="2" applyNumberFormat="1" applyFont="1" applyFill="1" applyBorder="1" applyProtection="1">
      <protection hidden="1"/>
    </xf>
    <xf numFmtId="3" fontId="1" fillId="3" borderId="13" xfId="2" applyNumberFormat="1" applyFont="1" applyFill="1" applyBorder="1" applyProtection="1">
      <protection hidden="1"/>
    </xf>
    <xf numFmtId="3" fontId="1" fillId="3" borderId="14" xfId="2" applyNumberFormat="1" applyFont="1" applyFill="1" applyBorder="1" applyProtection="1">
      <protection hidden="1"/>
    </xf>
    <xf numFmtId="3" fontId="1" fillId="3" borderId="15" xfId="2" applyNumberFormat="1" applyFont="1" applyFill="1" applyBorder="1" applyProtection="1">
      <protection hidden="1"/>
    </xf>
    <xf numFmtId="3" fontId="1" fillId="2" borderId="23" xfId="2" applyNumberFormat="1" applyFont="1" applyFill="1" applyBorder="1" applyProtection="1">
      <protection hidden="1"/>
    </xf>
    <xf numFmtId="3" fontId="1" fillId="2" borderId="24" xfId="2" applyNumberFormat="1" applyFont="1" applyFill="1" applyBorder="1" applyProtection="1">
      <protection hidden="1"/>
    </xf>
    <xf numFmtId="3" fontId="1" fillId="2" borderId="25" xfId="2" applyNumberFormat="1" applyFont="1" applyFill="1" applyBorder="1" applyProtection="1">
      <protection hidden="1"/>
    </xf>
    <xf numFmtId="3" fontId="1" fillId="2" borderId="26" xfId="2" applyNumberFormat="1" applyFont="1" applyFill="1" applyBorder="1" applyProtection="1">
      <protection hidden="1"/>
    </xf>
    <xf numFmtId="3" fontId="1" fillId="3" borderId="27" xfId="2" applyNumberFormat="1" applyFont="1" applyFill="1" applyBorder="1" applyProtection="1">
      <protection hidden="1"/>
    </xf>
    <xf numFmtId="3" fontId="1" fillId="3" borderId="28" xfId="2" applyNumberFormat="1" applyFont="1" applyFill="1" applyBorder="1" applyProtection="1">
      <protection hidden="1"/>
    </xf>
    <xf numFmtId="3" fontId="1" fillId="3" borderId="25" xfId="2" applyNumberFormat="1" applyFont="1" applyFill="1" applyBorder="1" applyProtection="1">
      <protection hidden="1"/>
    </xf>
    <xf numFmtId="3" fontId="1" fillId="3" borderId="23" xfId="2" applyNumberFormat="1" applyFont="1" applyFill="1" applyBorder="1" applyProtection="1">
      <protection hidden="1"/>
    </xf>
    <xf numFmtId="3" fontId="1" fillId="3" borderId="26" xfId="2" applyNumberFormat="1" applyFont="1" applyFill="1" applyBorder="1" applyProtection="1">
      <protection hidden="1"/>
    </xf>
    <xf numFmtId="3" fontId="1" fillId="3" borderId="24" xfId="2" applyNumberFormat="1" applyFont="1" applyFill="1" applyBorder="1" applyProtection="1">
      <protection hidden="1"/>
    </xf>
    <xf numFmtId="3" fontId="1" fillId="2" borderId="29" xfId="2" applyNumberFormat="1" applyFont="1" applyFill="1" applyBorder="1" applyProtection="1">
      <protection hidden="1"/>
    </xf>
    <xf numFmtId="3" fontId="1" fillId="2" borderId="30" xfId="2" applyNumberFormat="1" applyFont="1" applyFill="1" applyBorder="1" applyProtection="1">
      <protection hidden="1"/>
    </xf>
    <xf numFmtId="3" fontId="1" fillId="2" borderId="31" xfId="2" applyNumberFormat="1" applyFont="1" applyFill="1" applyBorder="1" applyProtection="1">
      <protection hidden="1"/>
    </xf>
    <xf numFmtId="3" fontId="1" fillId="2" borderId="3" xfId="2" applyNumberFormat="1" applyFont="1" applyFill="1" applyBorder="1" applyProtection="1">
      <protection hidden="1"/>
    </xf>
    <xf numFmtId="3" fontId="1" fillId="2" borderId="32" xfId="2" applyNumberFormat="1" applyFont="1" applyFill="1" applyBorder="1" applyProtection="1">
      <protection hidden="1"/>
    </xf>
    <xf numFmtId="3" fontId="1" fillId="3" borderId="3" xfId="2" applyNumberFormat="1" applyFont="1" applyFill="1" applyBorder="1" applyProtection="1">
      <protection hidden="1"/>
    </xf>
    <xf numFmtId="3" fontId="1" fillId="3" borderId="29" xfId="2" applyNumberFormat="1" applyFont="1" applyFill="1" applyBorder="1" applyProtection="1">
      <protection hidden="1"/>
    </xf>
    <xf numFmtId="3" fontId="1" fillId="3" borderId="33" xfId="2" applyNumberFormat="1" applyFont="1" applyFill="1" applyBorder="1" applyProtection="1">
      <protection hidden="1"/>
    </xf>
    <xf numFmtId="3" fontId="1" fillId="3" borderId="31" xfId="2" applyNumberFormat="1" applyFont="1" applyFill="1" applyBorder="1" applyProtection="1">
      <protection hidden="1"/>
    </xf>
    <xf numFmtId="3" fontId="1" fillId="3" borderId="32" xfId="2" applyNumberFormat="1" applyFont="1" applyFill="1" applyBorder="1" applyProtection="1">
      <protection hidden="1"/>
    </xf>
    <xf numFmtId="3" fontId="1" fillId="3" borderId="30" xfId="2" applyNumberFormat="1" applyFont="1" applyFill="1" applyBorder="1" applyProtection="1">
      <protection hidden="1"/>
    </xf>
    <xf numFmtId="3" fontId="1" fillId="2" borderId="34" xfId="2" applyNumberFormat="1" applyFont="1" applyFill="1" applyBorder="1" applyProtection="1">
      <protection hidden="1"/>
    </xf>
    <xf numFmtId="3" fontId="1" fillId="2" borderId="35" xfId="2" applyNumberFormat="1" applyFont="1" applyFill="1" applyBorder="1" applyProtection="1">
      <protection hidden="1"/>
    </xf>
    <xf numFmtId="3" fontId="1" fillId="2" borderId="36" xfId="2" applyNumberFormat="1" applyFont="1" applyFill="1" applyBorder="1" applyProtection="1">
      <protection hidden="1"/>
    </xf>
    <xf numFmtId="3" fontId="1" fillId="2" borderId="37" xfId="2" applyNumberFormat="1" applyFont="1" applyFill="1" applyBorder="1" applyProtection="1">
      <protection hidden="1"/>
    </xf>
    <xf numFmtId="3" fontId="1" fillId="2" borderId="38" xfId="2" applyNumberFormat="1" applyFont="1" applyFill="1" applyBorder="1" applyProtection="1">
      <protection hidden="1"/>
    </xf>
    <xf numFmtId="3" fontId="1" fillId="3" borderId="37" xfId="2" applyNumberFormat="1" applyFont="1" applyFill="1" applyBorder="1" applyProtection="1">
      <protection hidden="1"/>
    </xf>
    <xf numFmtId="3" fontId="1" fillId="3" borderId="34" xfId="2" applyNumberFormat="1" applyFont="1" applyFill="1" applyBorder="1" applyProtection="1">
      <protection hidden="1"/>
    </xf>
    <xf numFmtId="3" fontId="1" fillId="3" borderId="39" xfId="2" applyNumberFormat="1" applyFont="1" applyFill="1" applyBorder="1" applyProtection="1">
      <protection hidden="1"/>
    </xf>
    <xf numFmtId="3" fontId="1" fillId="3" borderId="36" xfId="2" applyNumberFormat="1" applyFont="1" applyFill="1" applyBorder="1" applyProtection="1">
      <protection hidden="1"/>
    </xf>
    <xf numFmtId="3" fontId="1" fillId="3" borderId="38" xfId="2" applyNumberFormat="1" applyFont="1" applyFill="1" applyBorder="1" applyProtection="1">
      <protection hidden="1"/>
    </xf>
    <xf numFmtId="3" fontId="1" fillId="3" borderId="35" xfId="2" applyNumberFormat="1" applyFont="1" applyFill="1" applyBorder="1" applyProtection="1">
      <protection hidden="1"/>
    </xf>
    <xf numFmtId="3" fontId="1" fillId="3" borderId="40" xfId="2" applyNumberFormat="1" applyFont="1" applyFill="1" applyBorder="1" applyProtection="1">
      <protection hidden="1"/>
    </xf>
    <xf numFmtId="3" fontId="1" fillId="2" borderId="41" xfId="2" applyNumberFormat="1" applyFont="1" applyFill="1" applyBorder="1" applyProtection="1">
      <protection hidden="1"/>
    </xf>
    <xf numFmtId="3" fontId="1" fillId="2" borderId="42" xfId="2" applyNumberFormat="1" applyFont="1" applyFill="1" applyBorder="1" applyProtection="1">
      <protection hidden="1"/>
    </xf>
    <xf numFmtId="3" fontId="1" fillId="2" borderId="43" xfId="2" applyNumberFormat="1" applyFont="1" applyFill="1" applyBorder="1" applyProtection="1">
      <protection hidden="1"/>
    </xf>
    <xf numFmtId="3" fontId="1" fillId="2" borderId="44" xfId="2" applyNumberFormat="1" applyFont="1" applyFill="1" applyBorder="1" applyProtection="1">
      <protection hidden="1"/>
    </xf>
    <xf numFmtId="3" fontId="1" fillId="2" borderId="45" xfId="2" applyNumberFormat="1" applyFont="1" applyFill="1" applyBorder="1" applyProtection="1">
      <protection hidden="1"/>
    </xf>
    <xf numFmtId="3" fontId="1" fillId="3" borderId="44" xfId="2" applyNumberFormat="1" applyFont="1" applyFill="1" applyBorder="1" applyProtection="1">
      <protection hidden="1"/>
    </xf>
    <xf numFmtId="3" fontId="1" fillId="3" borderId="41" xfId="2" applyNumberFormat="1" applyFont="1" applyFill="1" applyBorder="1" applyProtection="1">
      <protection hidden="1"/>
    </xf>
    <xf numFmtId="3" fontId="1" fillId="3" borderId="46" xfId="2" applyNumberFormat="1" applyFont="1" applyFill="1" applyBorder="1" applyProtection="1">
      <protection hidden="1"/>
    </xf>
    <xf numFmtId="3" fontId="1" fillId="3" borderId="43" xfId="2" applyNumberFormat="1" applyFont="1" applyFill="1" applyBorder="1" applyProtection="1">
      <protection hidden="1"/>
    </xf>
    <xf numFmtId="3" fontId="1" fillId="3" borderId="45" xfId="2" applyNumberFormat="1" applyFont="1" applyFill="1" applyBorder="1" applyProtection="1">
      <protection hidden="1"/>
    </xf>
    <xf numFmtId="3" fontId="1" fillId="3" borderId="42" xfId="2" applyNumberFormat="1" applyFont="1" applyFill="1" applyBorder="1" applyProtection="1">
      <protection hidden="1"/>
    </xf>
    <xf numFmtId="3" fontId="1" fillId="2" borderId="47" xfId="2" applyNumberFormat="1" applyFont="1" applyFill="1" applyBorder="1" applyProtection="1">
      <protection hidden="1"/>
    </xf>
    <xf numFmtId="3" fontId="1" fillId="2" borderId="48" xfId="2" applyNumberFormat="1" applyFont="1" applyFill="1" applyBorder="1" applyProtection="1">
      <protection hidden="1"/>
    </xf>
    <xf numFmtId="3" fontId="1" fillId="2" borderId="49" xfId="2" applyNumberFormat="1" applyFont="1" applyFill="1" applyBorder="1" applyProtection="1">
      <protection hidden="1"/>
    </xf>
    <xf numFmtId="3" fontId="1" fillId="2" borderId="50" xfId="2" applyNumberFormat="1" applyFont="1" applyFill="1" applyBorder="1" applyProtection="1">
      <protection hidden="1"/>
    </xf>
    <xf numFmtId="3" fontId="1" fillId="3" borderId="49" xfId="2" applyNumberFormat="1" applyFont="1" applyFill="1" applyBorder="1" applyProtection="1">
      <protection hidden="1"/>
    </xf>
    <xf numFmtId="3" fontId="1" fillId="3" borderId="51" xfId="2" applyNumberFormat="1" applyFont="1" applyFill="1" applyBorder="1" applyProtection="1">
      <protection hidden="1"/>
    </xf>
    <xf numFmtId="3" fontId="1" fillId="3" borderId="52" xfId="2" applyNumberFormat="1" applyFont="1" applyFill="1" applyBorder="1" applyProtection="1">
      <protection hidden="1"/>
    </xf>
    <xf numFmtId="3" fontId="1" fillId="3" borderId="48" xfId="2" applyNumberFormat="1" applyFont="1" applyFill="1" applyBorder="1" applyProtection="1">
      <protection hidden="1"/>
    </xf>
    <xf numFmtId="3" fontId="1" fillId="3" borderId="50" xfId="2" applyNumberFormat="1" applyFont="1" applyFill="1" applyBorder="1" applyProtection="1">
      <protection hidden="1"/>
    </xf>
    <xf numFmtId="3" fontId="1" fillId="3" borderId="47" xfId="2" applyNumberFormat="1" applyFont="1" applyFill="1" applyBorder="1" applyProtection="1">
      <protection hidden="1"/>
    </xf>
    <xf numFmtId="0" fontId="10" fillId="0" borderId="0" xfId="2" applyFont="1" applyAlignment="1" applyProtection="1">
      <alignment horizontal="left" indent="1"/>
      <protection hidden="1"/>
    </xf>
    <xf numFmtId="3" fontId="1" fillId="2" borderId="53" xfId="2" applyNumberFormat="1" applyFont="1" applyFill="1" applyBorder="1" applyProtection="1">
      <protection hidden="1"/>
    </xf>
    <xf numFmtId="3" fontId="1" fillId="2" borderId="54" xfId="2" applyNumberFormat="1" applyFont="1" applyFill="1" applyBorder="1" applyProtection="1">
      <protection hidden="1"/>
    </xf>
    <xf numFmtId="3" fontId="1" fillId="2" borderId="2" xfId="2" applyNumberFormat="1" applyFont="1" applyFill="1" applyBorder="1" applyProtection="1">
      <protection hidden="1"/>
    </xf>
    <xf numFmtId="3" fontId="1" fillId="2" borderId="1" xfId="2" applyNumberFormat="1" applyFont="1" applyFill="1" applyBorder="1" applyProtection="1">
      <protection hidden="1"/>
    </xf>
    <xf numFmtId="3" fontId="1" fillId="2" borderId="55" xfId="2" applyNumberFormat="1" applyFont="1" applyFill="1" applyBorder="1" applyProtection="1">
      <protection hidden="1"/>
    </xf>
    <xf numFmtId="3" fontId="1" fillId="3" borderId="1" xfId="2" applyNumberFormat="1" applyFont="1" applyFill="1" applyBorder="1" applyProtection="1">
      <protection hidden="1"/>
    </xf>
    <xf numFmtId="3" fontId="1" fillId="3" borderId="56" xfId="2" applyNumberFormat="1" applyFont="1" applyFill="1" applyBorder="1" applyProtection="1">
      <protection hidden="1"/>
    </xf>
    <xf numFmtId="3" fontId="1" fillId="3" borderId="2" xfId="2" applyNumberFormat="1" applyFont="1" applyFill="1" applyBorder="1" applyProtection="1">
      <protection hidden="1"/>
    </xf>
    <xf numFmtId="3" fontId="1" fillId="3" borderId="53" xfId="2" applyNumberFormat="1" applyFont="1" applyFill="1" applyBorder="1" applyProtection="1">
      <protection hidden="1"/>
    </xf>
    <xf numFmtId="3" fontId="1" fillId="3" borderId="55" xfId="2" applyNumberFormat="1" applyFont="1" applyFill="1" applyBorder="1" applyProtection="1">
      <protection hidden="1"/>
    </xf>
    <xf numFmtId="3" fontId="1" fillId="3" borderId="54" xfId="2" applyNumberFormat="1" applyFont="1" applyFill="1" applyBorder="1" applyProtection="1">
      <protection hidden="1"/>
    </xf>
    <xf numFmtId="0" fontId="10" fillId="0" borderId="0" xfId="2" applyFont="1" applyAlignment="1" applyProtection="1">
      <alignment horizontal="left" indent="2"/>
      <protection hidden="1"/>
    </xf>
    <xf numFmtId="0" fontId="20" fillId="0" borderId="0" xfId="2" applyFont="1" applyAlignment="1" applyProtection="1">
      <alignment horizontal="left" indent="1"/>
      <protection hidden="1"/>
    </xf>
    <xf numFmtId="3" fontId="1" fillId="2" borderId="0" xfId="2" applyNumberFormat="1" applyFont="1" applyFill="1" applyBorder="1" applyProtection="1">
      <protection hidden="1"/>
    </xf>
    <xf numFmtId="3" fontId="1" fillId="3" borderId="0" xfId="2" applyNumberFormat="1" applyFont="1" applyFill="1" applyBorder="1" applyProtection="1">
      <protection hidden="1"/>
    </xf>
    <xf numFmtId="0" fontId="1" fillId="3" borderId="57" xfId="2" applyFont="1" applyFill="1" applyBorder="1" applyProtection="1">
      <protection hidden="1"/>
    </xf>
    <xf numFmtId="9" fontId="1" fillId="3" borderId="57" xfId="2" applyNumberFormat="1" applyFont="1" applyFill="1" applyBorder="1" applyProtection="1">
      <protection hidden="1"/>
    </xf>
    <xf numFmtId="0" fontId="1" fillId="3" borderId="58" xfId="2" applyFont="1" applyFill="1" applyBorder="1" applyProtection="1">
      <protection hidden="1"/>
    </xf>
    <xf numFmtId="9" fontId="1" fillId="3" borderId="58" xfId="2" applyNumberFormat="1" applyFont="1" applyFill="1" applyBorder="1" applyProtection="1">
      <protection hidden="1"/>
    </xf>
    <xf numFmtId="0" fontId="1" fillId="3" borderId="59" xfId="2" applyFont="1" applyFill="1" applyBorder="1" applyProtection="1">
      <protection hidden="1"/>
    </xf>
    <xf numFmtId="9" fontId="1" fillId="3" borderId="59" xfId="2" applyNumberFormat="1" applyFont="1" applyFill="1" applyBorder="1" applyProtection="1">
      <protection hidden="1"/>
    </xf>
    <xf numFmtId="0" fontId="1" fillId="0" borderId="0" xfId="2" applyFont="1" applyBorder="1" applyAlignment="1" applyProtection="1">
      <alignment horizontal="left"/>
      <protection hidden="1"/>
    </xf>
    <xf numFmtId="0" fontId="11" fillId="0" borderId="0" xfId="2" applyFont="1" applyAlignment="1" applyProtection="1">
      <alignment horizontal="left"/>
      <protection hidden="1"/>
    </xf>
    <xf numFmtId="0" fontId="1" fillId="0" borderId="51" xfId="2" applyFont="1" applyBorder="1"/>
    <xf numFmtId="0" fontId="1" fillId="0" borderId="0" xfId="2" applyFont="1" applyBorder="1" applyAlignment="1">
      <alignment horizontal="left"/>
    </xf>
    <xf numFmtId="0" fontId="1" fillId="0" borderId="53" xfId="2" applyFont="1" applyBorder="1"/>
    <xf numFmtId="0" fontId="1" fillId="3" borderId="60" xfId="2" applyFont="1" applyFill="1" applyBorder="1" applyProtection="1">
      <protection hidden="1"/>
    </xf>
    <xf numFmtId="3" fontId="1" fillId="3" borderId="61" xfId="2" applyNumberFormat="1" applyFont="1" applyFill="1" applyBorder="1" applyProtection="1">
      <protection hidden="1"/>
    </xf>
    <xf numFmtId="0" fontId="11" fillId="0" borderId="0" xfId="2" applyFont="1" applyBorder="1" applyProtection="1">
      <protection hidden="1"/>
    </xf>
    <xf numFmtId="3" fontId="11" fillId="3" borderId="11" xfId="2" applyNumberFormat="1" applyFont="1" applyFill="1" applyBorder="1" applyProtection="1"/>
    <xf numFmtId="3" fontId="11" fillId="3" borderId="34" xfId="2" applyNumberFormat="1" applyFont="1" applyFill="1" applyBorder="1" applyProtection="1"/>
    <xf numFmtId="0" fontId="1" fillId="3" borderId="62" xfId="2" applyFont="1" applyFill="1" applyBorder="1" applyProtection="1">
      <protection hidden="1"/>
    </xf>
    <xf numFmtId="0" fontId="1" fillId="3" borderId="63" xfId="2" applyFont="1" applyFill="1" applyBorder="1" applyProtection="1">
      <protection hidden="1"/>
    </xf>
    <xf numFmtId="3" fontId="11" fillId="3" borderId="23" xfId="2" applyNumberFormat="1" applyFont="1" applyFill="1" applyBorder="1" applyProtection="1"/>
    <xf numFmtId="3" fontId="11" fillId="2" borderId="34" xfId="2" applyNumberFormat="1" applyFont="1" applyFill="1" applyBorder="1" applyAlignment="1" applyProtection="1">
      <alignment horizontal="center"/>
      <protection hidden="1"/>
    </xf>
    <xf numFmtId="3" fontId="11" fillId="2" borderId="37" xfId="2" applyNumberFormat="1" applyFont="1" applyFill="1" applyBorder="1" applyAlignment="1" applyProtection="1">
      <alignment horizontal="center"/>
      <protection hidden="1"/>
    </xf>
    <xf numFmtId="3" fontId="11" fillId="3" borderId="38" xfId="2" applyNumberFormat="1" applyFont="1" applyFill="1" applyBorder="1" applyAlignment="1" applyProtection="1">
      <alignment horizontal="center"/>
      <protection hidden="1"/>
    </xf>
    <xf numFmtId="3" fontId="11" fillId="3" borderId="34" xfId="2" applyNumberFormat="1" applyFont="1" applyFill="1" applyBorder="1" applyAlignment="1" applyProtection="1">
      <alignment horizontal="center"/>
      <protection hidden="1"/>
    </xf>
    <xf numFmtId="0" fontId="1" fillId="3" borderId="64" xfId="2" applyFont="1" applyFill="1" applyBorder="1" applyProtection="1">
      <protection hidden="1"/>
    </xf>
    <xf numFmtId="3" fontId="11" fillId="2" borderId="6" xfId="2" applyNumberFormat="1" applyFont="1" applyFill="1" applyBorder="1" applyAlignment="1" applyProtection="1">
      <alignment horizontal="center"/>
      <protection hidden="1"/>
    </xf>
    <xf numFmtId="3" fontId="1" fillId="0" borderId="51" xfId="2" applyNumberFormat="1" applyFont="1" applyFill="1" applyBorder="1" applyProtection="1">
      <protection hidden="1"/>
    </xf>
    <xf numFmtId="3" fontId="1" fillId="0" borderId="53" xfId="2" applyNumberFormat="1" applyFont="1" applyFill="1" applyBorder="1" applyProtection="1">
      <protection hidden="1"/>
    </xf>
    <xf numFmtId="3" fontId="1" fillId="0" borderId="14" xfId="2" applyNumberFormat="1" applyFont="1" applyFill="1" applyBorder="1" applyProtection="1">
      <protection hidden="1"/>
    </xf>
    <xf numFmtId="3" fontId="1" fillId="0" borderId="29" xfId="2" applyNumberFormat="1" applyFont="1" applyFill="1" applyBorder="1" applyProtection="1">
      <protection hidden="1"/>
    </xf>
    <xf numFmtId="3" fontId="11" fillId="0" borderId="11" xfId="2" applyNumberFormat="1" applyFont="1" applyFill="1" applyBorder="1" applyProtection="1"/>
    <xf numFmtId="3" fontId="11" fillId="0" borderId="51" xfId="2" applyNumberFormat="1" applyFont="1" applyFill="1" applyBorder="1" applyProtection="1"/>
    <xf numFmtId="3" fontId="11" fillId="0" borderId="53" xfId="2" applyNumberFormat="1" applyFont="1" applyFill="1" applyBorder="1" applyProtection="1"/>
    <xf numFmtId="3" fontId="11" fillId="0" borderId="22" xfId="2" applyNumberFormat="1" applyFont="1" applyFill="1" applyBorder="1" applyProtection="1"/>
    <xf numFmtId="3" fontId="11" fillId="0" borderId="34" xfId="2" applyNumberFormat="1" applyFont="1" applyFill="1" applyBorder="1" applyProtection="1"/>
    <xf numFmtId="0" fontId="1" fillId="0" borderId="49" xfId="2" applyFont="1" applyBorder="1"/>
    <xf numFmtId="0" fontId="1" fillId="0" borderId="1" xfId="2" applyFont="1" applyFill="1" applyBorder="1"/>
    <xf numFmtId="3" fontId="1" fillId="0" borderId="1" xfId="2" applyNumberFormat="1" applyFont="1" applyFill="1" applyBorder="1" applyProtection="1">
      <protection hidden="1"/>
    </xf>
    <xf numFmtId="3" fontId="1" fillId="0" borderId="22" xfId="2" applyNumberFormat="1" applyFont="1" applyFill="1" applyBorder="1" applyProtection="1">
      <protection hidden="1"/>
    </xf>
    <xf numFmtId="3" fontId="11" fillId="3" borderId="37" xfId="2" applyNumberFormat="1" applyFont="1" applyFill="1" applyBorder="1" applyProtection="1"/>
    <xf numFmtId="3" fontId="11" fillId="0" borderId="1" xfId="2" applyNumberFormat="1" applyFont="1" applyFill="1" applyBorder="1" applyProtection="1"/>
    <xf numFmtId="3" fontId="11" fillId="3" borderId="9" xfId="2" applyNumberFormat="1" applyFont="1" applyFill="1" applyBorder="1" applyProtection="1"/>
    <xf numFmtId="0" fontId="12" fillId="0" borderId="0" xfId="2" applyFont="1" applyAlignment="1" applyProtection="1">
      <alignment vertical="center"/>
    </xf>
    <xf numFmtId="0" fontId="13" fillId="0" borderId="6" xfId="2" applyFont="1" applyFill="1" applyBorder="1" applyAlignment="1" applyProtection="1">
      <alignment horizontal="left" indent="1"/>
      <protection locked="0"/>
    </xf>
    <xf numFmtId="0" fontId="5" fillId="0" borderId="58" xfId="2" applyFont="1" applyBorder="1" applyProtection="1"/>
    <xf numFmtId="3" fontId="5" fillId="0" borderId="65" xfId="2" applyNumberFormat="1" applyFont="1" applyFill="1" applyBorder="1" applyProtection="1">
      <protection hidden="1"/>
    </xf>
    <xf numFmtId="3" fontId="5" fillId="0" borderId="34" xfId="2" applyNumberFormat="1" applyFont="1" applyFill="1" applyBorder="1" applyProtection="1">
      <protection hidden="1"/>
    </xf>
    <xf numFmtId="0" fontId="5" fillId="0" borderId="0" xfId="2" applyFont="1" applyFill="1" applyBorder="1" applyProtection="1">
      <protection hidden="1"/>
    </xf>
    <xf numFmtId="0" fontId="6" fillId="0" borderId="0" xfId="2" applyFont="1" applyAlignment="1" applyProtection="1">
      <alignment horizontal="left" indent="1"/>
      <protection hidden="1"/>
    </xf>
    <xf numFmtId="0" fontId="5" fillId="0" borderId="0" xfId="2" applyFont="1" applyFill="1" applyProtection="1">
      <protection hidden="1"/>
    </xf>
    <xf numFmtId="0" fontId="5" fillId="0" borderId="58" xfId="2" applyFont="1" applyFill="1" applyBorder="1" applyProtection="1"/>
    <xf numFmtId="0" fontId="6" fillId="0" borderId="0" xfId="2" applyFont="1" applyAlignment="1" applyProtection="1">
      <alignment horizontal="left" indent="2"/>
      <protection hidden="1"/>
    </xf>
    <xf numFmtId="0" fontId="5" fillId="0" borderId="57" xfId="2" applyFont="1" applyBorder="1" applyProtection="1"/>
    <xf numFmtId="3" fontId="5" fillId="0" borderId="0" xfId="2" applyNumberFormat="1" applyFont="1" applyFill="1" applyBorder="1" applyProtection="1">
      <protection hidden="1"/>
    </xf>
    <xf numFmtId="3" fontId="13" fillId="0" borderId="0" xfId="2" applyNumberFormat="1" applyFont="1" applyFill="1" applyBorder="1" applyAlignment="1" applyProtection="1">
      <alignment horizontal="center"/>
      <protection locked="0"/>
    </xf>
    <xf numFmtId="0" fontId="5" fillId="0" borderId="66" xfId="2" applyFont="1" applyBorder="1" applyProtection="1"/>
    <xf numFmtId="0" fontId="5" fillId="0" borderId="0" xfId="2" applyFont="1" applyBorder="1" applyProtection="1"/>
    <xf numFmtId="0" fontId="5" fillId="0" borderId="6" xfId="2" applyFont="1" applyBorder="1" applyProtection="1"/>
    <xf numFmtId="3" fontId="1" fillId="6" borderId="51" xfId="2" applyNumberFormat="1" applyFont="1" applyFill="1" applyBorder="1" applyProtection="1">
      <protection hidden="1"/>
    </xf>
    <xf numFmtId="3" fontId="1" fillId="6" borderId="11" xfId="2" applyNumberFormat="1" applyFont="1" applyFill="1" applyBorder="1" applyProtection="1">
      <protection hidden="1"/>
    </xf>
    <xf numFmtId="3" fontId="1" fillId="6" borderId="22" xfId="2" applyNumberFormat="1" applyFont="1" applyFill="1" applyBorder="1" applyProtection="1">
      <protection hidden="1"/>
    </xf>
    <xf numFmtId="3" fontId="1" fillId="6" borderId="27" xfId="2" applyNumberFormat="1" applyFont="1" applyFill="1" applyBorder="1" applyProtection="1">
      <protection hidden="1"/>
    </xf>
    <xf numFmtId="0" fontId="11" fillId="0" borderId="49" xfId="0" applyFont="1" applyFill="1" applyBorder="1"/>
    <xf numFmtId="10" fontId="7" fillId="0" borderId="118" xfId="0" applyNumberFormat="1" applyFont="1" applyFill="1" applyBorder="1" applyAlignment="1" applyProtection="1">
      <alignment horizontal="center"/>
      <protection locked="0"/>
    </xf>
    <xf numFmtId="3" fontId="13" fillId="0" borderId="119" xfId="0" applyNumberFormat="1" applyFont="1" applyFill="1" applyBorder="1" applyAlignment="1" applyProtection="1">
      <protection locked="0"/>
    </xf>
    <xf numFmtId="0" fontId="13" fillId="0" borderId="0" xfId="0" applyFont="1" applyFill="1"/>
    <xf numFmtId="0" fontId="22" fillId="0" borderId="6" xfId="0" applyFont="1" applyFill="1" applyBorder="1"/>
    <xf numFmtId="0" fontId="22" fillId="0" borderId="49" xfId="0" applyFont="1" applyFill="1" applyBorder="1" applyProtection="1">
      <protection locked="0"/>
    </xf>
    <xf numFmtId="0" fontId="8" fillId="0" borderId="6" xfId="0" applyFont="1" applyFill="1" applyBorder="1" applyProtection="1">
      <protection locked="0"/>
    </xf>
    <xf numFmtId="0" fontId="8" fillId="0" borderId="48" xfId="0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7" fillId="0" borderId="2" xfId="0" applyFont="1" applyFill="1" applyBorder="1" applyProtection="1">
      <protection locked="0"/>
    </xf>
    <xf numFmtId="0" fontId="22" fillId="0" borderId="1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2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left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 applyProtection="1">
      <alignment horizontal="left"/>
      <protection locked="0"/>
    </xf>
    <xf numFmtId="0" fontId="13" fillId="0" borderId="2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Border="1" applyProtection="1">
      <protection locked="0"/>
    </xf>
    <xf numFmtId="0" fontId="22" fillId="0" borderId="3" xfId="0" applyFont="1" applyFill="1" applyBorder="1" applyProtection="1">
      <protection locked="0"/>
    </xf>
    <xf numFmtId="0" fontId="8" fillId="0" borderId="4" xfId="0" applyFont="1" applyFill="1" applyBorder="1" applyProtection="1">
      <protection locked="0"/>
    </xf>
    <xf numFmtId="0" fontId="13" fillId="0" borderId="31" xfId="0" applyFont="1" applyFill="1" applyBorder="1" applyProtection="1">
      <protection locked="0"/>
    </xf>
    <xf numFmtId="0" fontId="11" fillId="0" borderId="49" xfId="0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3" xfId="0" applyFont="1" applyFill="1" applyBorder="1" applyProtection="1">
      <protection locked="0"/>
    </xf>
    <xf numFmtId="0" fontId="13" fillId="0" borderId="12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/>
    <xf numFmtId="0" fontId="7" fillId="0" borderId="0" xfId="0" applyFont="1" applyFill="1" applyAlignment="1">
      <alignment horizontal="right"/>
    </xf>
    <xf numFmtId="0" fontId="13" fillId="0" borderId="0" xfId="0" applyFont="1" applyFill="1" applyAlignment="1" applyProtection="1">
      <alignment horizontal="left"/>
    </xf>
    <xf numFmtId="0" fontId="13" fillId="0" borderId="0" xfId="0" applyFont="1" applyFill="1" applyBorder="1" applyAlignment="1" applyProtection="1">
      <alignment horizontal="right"/>
    </xf>
    <xf numFmtId="0" fontId="13" fillId="0" borderId="2" xfId="0" applyFont="1" applyFill="1" applyBorder="1" applyAlignment="1" applyProtection="1">
      <alignment horizontal="right"/>
      <protection locked="0"/>
    </xf>
    <xf numFmtId="0" fontId="5" fillId="0" borderId="0" xfId="0" applyFont="1" applyFill="1" applyAlignment="1" applyProtection="1">
      <alignment horizontal="center"/>
    </xf>
    <xf numFmtId="0" fontId="13" fillId="0" borderId="2" xfId="0" applyFont="1" applyFill="1" applyBorder="1" applyAlignment="1" applyProtection="1">
      <protection locked="0"/>
    </xf>
    <xf numFmtId="0" fontId="11" fillId="0" borderId="4" xfId="0" applyFont="1" applyFill="1" applyBorder="1" applyAlignment="1"/>
    <xf numFmtId="0" fontId="10" fillId="0" borderId="6" xfId="0" applyFont="1" applyFill="1" applyBorder="1" applyAlignment="1" applyProtection="1">
      <protection locked="0"/>
    </xf>
    <xf numFmtId="0" fontId="11" fillId="0" borderId="6" xfId="0" applyFont="1" applyFill="1" applyBorder="1" applyProtection="1">
      <protection locked="0"/>
    </xf>
    <xf numFmtId="0" fontId="11" fillId="0" borderId="48" xfId="0" applyFont="1" applyFill="1" applyBorder="1" applyProtection="1">
      <protection locked="0"/>
    </xf>
    <xf numFmtId="0" fontId="11" fillId="0" borderId="69" xfId="0" applyFont="1" applyFill="1" applyBorder="1"/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right"/>
    </xf>
    <xf numFmtId="0" fontId="67" fillId="0" borderId="53" xfId="0" applyFont="1" applyFill="1" applyBorder="1" applyProtection="1"/>
    <xf numFmtId="0" fontId="68" fillId="0" borderId="53" xfId="0" applyFont="1" applyFill="1" applyBorder="1" applyProtection="1"/>
    <xf numFmtId="0" fontId="5" fillId="0" borderId="0" xfId="0" applyFont="1" applyFill="1" applyProtection="1">
      <protection locked="0"/>
    </xf>
    <xf numFmtId="0" fontId="11" fillId="0" borderId="0" xfId="0" applyFont="1" applyFill="1" applyProtection="1">
      <protection locked="0"/>
    </xf>
    <xf numFmtId="0" fontId="22" fillId="0" borderId="0" xfId="0" applyFont="1" applyFill="1" applyBorder="1" applyProtection="1">
      <protection locked="0"/>
    </xf>
    <xf numFmtId="0" fontId="21" fillId="0" borderId="0" xfId="0" applyFont="1" applyFill="1" applyBorder="1" applyProtection="1">
      <protection locked="0"/>
    </xf>
    <xf numFmtId="0" fontId="11" fillId="0" borderId="2" xfId="0" applyFont="1" applyFill="1" applyBorder="1"/>
    <xf numFmtId="0" fontId="10" fillId="0" borderId="0" xfId="0" applyFont="1" applyFill="1" applyBorder="1" applyProtection="1">
      <protection locked="0"/>
    </xf>
    <xf numFmtId="49" fontId="13" fillId="0" borderId="0" xfId="0" applyNumberFormat="1" applyFont="1" applyFill="1" applyBorder="1" applyAlignment="1" applyProtection="1">
      <alignment horizontal="left"/>
      <protection locked="0"/>
    </xf>
    <xf numFmtId="0" fontId="13" fillId="0" borderId="2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Protection="1">
      <protection locked="0"/>
    </xf>
    <xf numFmtId="0" fontId="11" fillId="0" borderId="31" xfId="0" applyFont="1" applyFill="1" applyBorder="1" applyProtection="1">
      <protection locked="0"/>
    </xf>
    <xf numFmtId="0" fontId="13" fillId="0" borderId="6" xfId="0" applyFont="1" applyFill="1" applyBorder="1"/>
    <xf numFmtId="0" fontId="11" fillId="0" borderId="6" xfId="0" applyFont="1" applyFill="1" applyBorder="1" applyAlignment="1"/>
    <xf numFmtId="0" fontId="13" fillId="0" borderId="0" xfId="0" applyFont="1" applyFill="1" applyBorder="1" applyAlignment="1">
      <alignment horizontal="right"/>
    </xf>
    <xf numFmtId="3" fontId="13" fillId="0" borderId="67" xfId="0" applyNumberFormat="1" applyFont="1" applyFill="1" applyBorder="1" applyProtection="1">
      <protection locked="0"/>
    </xf>
    <xf numFmtId="0" fontId="13" fillId="0" borderId="0" xfId="0" applyFont="1" applyFill="1" applyBorder="1" applyAlignment="1" applyProtection="1"/>
    <xf numFmtId="0" fontId="11" fillId="7" borderId="1" xfId="0" applyFont="1" applyFill="1" applyBorder="1" applyProtection="1"/>
    <xf numFmtId="3" fontId="13" fillId="7" borderId="34" xfId="0" applyNumberFormat="1" applyFont="1" applyFill="1" applyBorder="1" applyAlignment="1" applyProtection="1">
      <alignment horizontal="right"/>
    </xf>
    <xf numFmtId="3" fontId="13" fillId="7" borderId="31" xfId="0" applyNumberFormat="1" applyFont="1" applyFill="1" applyBorder="1" applyProtection="1"/>
    <xf numFmtId="3" fontId="13" fillId="7" borderId="34" xfId="0" applyNumberFormat="1" applyFont="1" applyFill="1" applyBorder="1" applyAlignment="1"/>
    <xf numFmtId="0" fontId="11" fillId="0" borderId="0" xfId="2" applyFont="1" applyFill="1"/>
    <xf numFmtId="0" fontId="24" fillId="0" borderId="0" xfId="2" applyFont="1" applyFill="1" applyBorder="1" applyAlignment="1" applyProtection="1">
      <alignment horizontal="right"/>
    </xf>
    <xf numFmtId="0" fontId="24" fillId="0" borderId="6" xfId="2" applyFont="1" applyFill="1" applyBorder="1" applyAlignment="1" applyProtection="1">
      <alignment horizontal="left" indent="1"/>
    </xf>
    <xf numFmtId="0" fontId="24" fillId="0" borderId="6" xfId="2" applyFont="1" applyFill="1" applyBorder="1" applyAlignment="1" applyProtection="1">
      <alignment horizontal="right"/>
    </xf>
    <xf numFmtId="49" fontId="11" fillId="0" borderId="65" xfId="2" applyNumberFormat="1" applyFont="1" applyFill="1" applyBorder="1" applyAlignment="1" applyProtection="1">
      <alignment horizontal="left" indent="1"/>
    </xf>
    <xf numFmtId="0" fontId="24" fillId="0" borderId="65" xfId="2" applyFont="1" applyFill="1" applyBorder="1" applyAlignment="1" applyProtection="1">
      <alignment horizontal="left" indent="1"/>
    </xf>
    <xf numFmtId="0" fontId="11" fillId="0" borderId="65" xfId="2" applyFont="1" applyFill="1" applyBorder="1" applyAlignment="1" applyProtection="1">
      <alignment horizontal="left" indent="1"/>
    </xf>
    <xf numFmtId="0" fontId="13" fillId="0" borderId="70" xfId="2" applyFont="1" applyFill="1" applyBorder="1" applyAlignment="1" applyProtection="1">
      <alignment horizontal="left" indent="1"/>
      <protection locked="0"/>
    </xf>
    <xf numFmtId="0" fontId="8" fillId="8" borderId="0" xfId="2" applyFont="1" applyFill="1"/>
    <xf numFmtId="0" fontId="5" fillId="8" borderId="0" xfId="2" applyFont="1" applyFill="1" applyProtection="1"/>
    <xf numFmtId="0" fontId="22" fillId="9" borderId="0" xfId="2" applyFont="1" applyFill="1"/>
    <xf numFmtId="0" fontId="69" fillId="9" borderId="0" xfId="2" applyFont="1" applyFill="1" applyAlignment="1">
      <alignment horizontal="right" readingOrder="1"/>
    </xf>
    <xf numFmtId="0" fontId="13" fillId="9" borderId="0" xfId="2" applyFont="1" applyFill="1"/>
    <xf numFmtId="0" fontId="7" fillId="9" borderId="0" xfId="2" applyFont="1" applyFill="1" applyProtection="1"/>
    <xf numFmtId="0" fontId="8" fillId="9" borderId="0" xfId="2" applyFont="1" applyFill="1" applyProtection="1"/>
    <xf numFmtId="0" fontId="8" fillId="9" borderId="0" xfId="2" applyFont="1" applyFill="1" applyBorder="1" applyProtection="1"/>
    <xf numFmtId="0" fontId="11" fillId="9" borderId="0" xfId="2" applyFont="1" applyFill="1" applyBorder="1"/>
    <xf numFmtId="0" fontId="13" fillId="9" borderId="0" xfId="2" applyFont="1" applyFill="1" applyBorder="1"/>
    <xf numFmtId="0" fontId="11" fillId="9" borderId="0" xfId="2" applyFont="1" applyFill="1" applyBorder="1" applyProtection="1"/>
    <xf numFmtId="0" fontId="13" fillId="9" borderId="0" xfId="2" applyFont="1" applyFill="1" applyBorder="1" applyAlignment="1" applyProtection="1">
      <alignment horizontal="center"/>
    </xf>
    <xf numFmtId="0" fontId="13" fillId="9" borderId="0" xfId="2" applyFont="1" applyFill="1" applyBorder="1" applyAlignment="1" applyProtection="1">
      <alignment horizontal="right"/>
    </xf>
    <xf numFmtId="9" fontId="13" fillId="9" borderId="0" xfId="11" applyFont="1" applyFill="1" applyBorder="1" applyAlignment="1" applyProtection="1">
      <alignment horizontal="center"/>
    </xf>
    <xf numFmtId="0" fontId="1" fillId="9" borderId="0" xfId="2" applyFont="1" applyFill="1" applyBorder="1" applyProtection="1"/>
    <xf numFmtId="0" fontId="1" fillId="9" borderId="0" xfId="2" applyFont="1" applyFill="1" applyProtection="1"/>
    <xf numFmtId="0" fontId="8" fillId="9" borderId="0" xfId="2" applyFont="1" applyFill="1"/>
    <xf numFmtId="0" fontId="8" fillId="9" borderId="0" xfId="2" applyFont="1" applyFill="1" applyBorder="1"/>
    <xf numFmtId="0" fontId="8" fillId="8" borderId="0" xfId="2" applyFont="1" applyFill="1" applyProtection="1"/>
    <xf numFmtId="0" fontId="8" fillId="9" borderId="4" xfId="2" applyFont="1" applyFill="1" applyBorder="1"/>
    <xf numFmtId="0" fontId="11" fillId="0" borderId="118" xfId="0" applyFont="1" applyFill="1" applyBorder="1" applyProtection="1">
      <protection locked="0"/>
    </xf>
    <xf numFmtId="0" fontId="13" fillId="10" borderId="1" xfId="2" applyFont="1" applyFill="1" applyBorder="1" applyAlignment="1" applyProtection="1">
      <protection locked="0"/>
    </xf>
    <xf numFmtId="0" fontId="11" fillId="9" borderId="121" xfId="2" applyFont="1" applyFill="1" applyBorder="1" applyProtection="1"/>
    <xf numFmtId="49" fontId="11" fillId="9" borderId="0" xfId="2" applyNumberFormat="1" applyFont="1" applyFill="1" applyBorder="1" applyProtection="1"/>
    <xf numFmtId="3" fontId="13" fillId="0" borderId="67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Alignment="1" applyProtection="1">
      <alignment horizontal="right"/>
    </xf>
    <xf numFmtId="0" fontId="24" fillId="0" borderId="0" xfId="0" applyFont="1" applyFill="1" applyProtection="1"/>
    <xf numFmtId="0" fontId="11" fillId="0" borderId="4" xfId="0" applyFont="1" applyFill="1" applyBorder="1" applyAlignment="1" applyProtection="1"/>
    <xf numFmtId="0" fontId="13" fillId="0" borderId="118" xfId="0" applyFont="1" applyFill="1" applyBorder="1" applyProtection="1">
      <protection locked="0"/>
    </xf>
    <xf numFmtId="3" fontId="31" fillId="0" borderId="71" xfId="0" applyNumberFormat="1" applyFont="1" applyFill="1" applyBorder="1" applyAlignment="1" applyProtection="1">
      <alignment horizontal="right"/>
    </xf>
    <xf numFmtId="0" fontId="13" fillId="0" borderId="0" xfId="0" applyFont="1" applyFill="1" applyBorder="1" applyAlignment="1"/>
    <xf numFmtId="9" fontId="7" fillId="0" borderId="122" xfId="0" applyNumberFormat="1" applyFont="1" applyFill="1" applyBorder="1" applyAlignment="1" applyProtection="1">
      <alignment horizontal="center"/>
      <protection locked="0"/>
    </xf>
    <xf numFmtId="0" fontId="1" fillId="0" borderId="0" xfId="2"/>
    <xf numFmtId="0" fontId="11" fillId="0" borderId="0" xfId="2" applyFont="1"/>
    <xf numFmtId="0" fontId="11" fillId="0" borderId="0" xfId="2" applyFont="1" applyAlignment="1">
      <alignment horizontal="left"/>
    </xf>
    <xf numFmtId="0" fontId="9" fillId="0" borderId="0" xfId="2" applyFont="1" applyBorder="1"/>
    <xf numFmtId="0" fontId="11" fillId="0" borderId="0" xfId="2" applyFont="1" applyAlignment="1"/>
    <xf numFmtId="0" fontId="11" fillId="0" borderId="0" xfId="2" applyFont="1" applyAlignment="1">
      <alignment vertical="top"/>
    </xf>
    <xf numFmtId="0" fontId="12" fillId="0" borderId="0" xfId="2" applyFont="1"/>
    <xf numFmtId="0" fontId="12" fillId="0" borderId="0" xfId="2" applyFont="1" applyAlignment="1">
      <alignment horizontal="left" vertical="top"/>
    </xf>
    <xf numFmtId="0" fontId="13" fillId="0" borderId="0" xfId="2" applyFont="1" applyBorder="1"/>
    <xf numFmtId="0" fontId="10" fillId="0" borderId="0" xfId="2" applyFont="1" applyBorder="1"/>
    <xf numFmtId="0" fontId="27" fillId="0" borderId="0" xfId="1" applyFont="1" applyAlignment="1" applyProtection="1"/>
    <xf numFmtId="0" fontId="4" fillId="0" borderId="0" xfId="1" applyAlignment="1" applyProtection="1"/>
    <xf numFmtId="0" fontId="11" fillId="0" borderId="0" xfId="2" applyFont="1" applyFill="1" applyBorder="1" applyAlignment="1">
      <alignment horizontal="center"/>
    </xf>
    <xf numFmtId="0" fontId="12" fillId="0" borderId="0" xfId="2" applyFont="1" applyFill="1"/>
    <xf numFmtId="0" fontId="11" fillId="0" borderId="0" xfId="2" applyFont="1" applyBorder="1" applyAlignment="1">
      <alignment horizontal="center"/>
    </xf>
    <xf numFmtId="0" fontId="12" fillId="0" borderId="0" xfId="2" applyFont="1" applyBorder="1"/>
    <xf numFmtId="0" fontId="13" fillId="0" borderId="0" xfId="2" applyFont="1" applyFill="1" applyBorder="1" applyAlignment="1">
      <alignment horizontal="center"/>
    </xf>
    <xf numFmtId="0" fontId="11" fillId="0" borderId="0" xfId="2" applyFont="1" applyAlignment="1">
      <alignment horizontal="left" indent="1"/>
    </xf>
    <xf numFmtId="0" fontId="11" fillId="0" borderId="0" xfId="2" applyFont="1" applyBorder="1" applyAlignment="1">
      <alignment horizontal="left" vertical="top" indent="1"/>
    </xf>
    <xf numFmtId="0" fontId="1" fillId="0" borderId="0" xfId="2" applyFont="1" applyAlignment="1">
      <alignment vertical="top"/>
    </xf>
    <xf numFmtId="0" fontId="11" fillId="0" borderId="72" xfId="2" applyFont="1" applyFill="1" applyBorder="1" applyAlignment="1">
      <alignment horizontal="center"/>
    </xf>
    <xf numFmtId="0" fontId="11" fillId="0" borderId="73" xfId="2" applyFont="1" applyFill="1" applyBorder="1" applyAlignment="1">
      <alignment horizontal="center"/>
    </xf>
    <xf numFmtId="0" fontId="12" fillId="0" borderId="49" xfId="2" applyFont="1" applyBorder="1"/>
    <xf numFmtId="0" fontId="1" fillId="0" borderId="6" xfId="2" applyFont="1" applyFill="1" applyBorder="1"/>
    <xf numFmtId="0" fontId="11" fillId="0" borderId="6" xfId="2" applyFont="1" applyFill="1" applyBorder="1" applyAlignment="1">
      <alignment horizontal="center"/>
    </xf>
    <xf numFmtId="0" fontId="11" fillId="0" borderId="48" xfId="2" applyFont="1" applyFill="1" applyBorder="1" applyAlignment="1">
      <alignment horizontal="center"/>
    </xf>
    <xf numFmtId="0" fontId="11" fillId="0" borderId="1" xfId="2" applyFont="1" applyFill="1" applyBorder="1"/>
    <xf numFmtId="0" fontId="11" fillId="0" borderId="74" xfId="2" applyFont="1" applyFill="1" applyBorder="1" applyAlignment="1">
      <alignment horizontal="center"/>
    </xf>
    <xf numFmtId="0" fontId="11" fillId="0" borderId="66" xfId="2" applyFont="1" applyFill="1" applyBorder="1" applyAlignment="1">
      <alignment horizontal="center"/>
    </xf>
    <xf numFmtId="0" fontId="11" fillId="0" borderId="69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/>
    </xf>
    <xf numFmtId="0" fontId="11" fillId="0" borderId="3" xfId="2" applyFont="1" applyFill="1" applyBorder="1"/>
    <xf numFmtId="0" fontId="11" fillId="0" borderId="4" xfId="2" applyFont="1" applyFill="1" applyBorder="1" applyAlignment="1">
      <alignment horizontal="center"/>
    </xf>
    <xf numFmtId="0" fontId="11" fillId="0" borderId="75" xfId="2" applyFont="1" applyFill="1" applyBorder="1" applyAlignment="1">
      <alignment horizontal="center"/>
    </xf>
    <xf numFmtId="0" fontId="11" fillId="0" borderId="76" xfId="2" applyFont="1" applyFill="1" applyBorder="1" applyAlignment="1">
      <alignment horizontal="center"/>
    </xf>
    <xf numFmtId="0" fontId="11" fillId="0" borderId="31" xfId="2" applyFont="1" applyFill="1" applyBorder="1" applyAlignment="1">
      <alignment horizontal="center"/>
    </xf>
    <xf numFmtId="0" fontId="1" fillId="0" borderId="77" xfId="2" applyFont="1" applyFill="1" applyBorder="1"/>
    <xf numFmtId="0" fontId="1" fillId="0" borderId="69" xfId="2" applyFont="1" applyBorder="1"/>
    <xf numFmtId="0" fontId="11" fillId="0" borderId="1" xfId="2" applyFont="1" applyBorder="1" applyAlignment="1">
      <alignment horizontal="center"/>
    </xf>
    <xf numFmtId="0" fontId="1" fillId="0" borderId="74" xfId="2" applyFont="1" applyBorder="1"/>
    <xf numFmtId="0" fontId="1" fillId="0" borderId="78" xfId="2" applyFont="1" applyBorder="1"/>
    <xf numFmtId="0" fontId="11" fillId="0" borderId="1" xfId="2" applyFont="1" applyBorder="1"/>
    <xf numFmtId="0" fontId="1" fillId="0" borderId="3" xfId="2" applyFont="1" applyBorder="1"/>
    <xf numFmtId="0" fontId="11" fillId="0" borderId="4" xfId="2" applyFont="1" applyBorder="1"/>
    <xf numFmtId="0" fontId="11" fillId="0" borderId="4" xfId="2" applyFont="1" applyBorder="1" applyAlignment="1">
      <alignment horizontal="center"/>
    </xf>
    <xf numFmtId="0" fontId="1" fillId="0" borderId="4" xfId="2" applyFont="1" applyBorder="1"/>
    <xf numFmtId="0" fontId="1" fillId="0" borderId="31" xfId="2" applyFont="1" applyBorder="1"/>
    <xf numFmtId="0" fontId="13" fillId="0" borderId="0" xfId="2" applyFont="1"/>
    <xf numFmtId="0" fontId="1" fillId="0" borderId="0" xfId="2" applyAlignment="1">
      <alignment vertical="top"/>
    </xf>
    <xf numFmtId="0" fontId="1" fillId="0" borderId="0" xfId="0" applyFont="1"/>
    <xf numFmtId="9" fontId="8" fillId="0" borderId="0" xfId="2" applyNumberFormat="1" applyFont="1" applyAlignment="1">
      <alignment horizontal="center"/>
    </xf>
    <xf numFmtId="0" fontId="0" fillId="0" borderId="0" xfId="0" applyFill="1"/>
    <xf numFmtId="0" fontId="11" fillId="0" borderId="6" xfId="2" applyFont="1" applyBorder="1" applyAlignment="1">
      <alignment horizontal="center"/>
    </xf>
    <xf numFmtId="0" fontId="11" fillId="0" borderId="6" xfId="2" applyFont="1" applyBorder="1"/>
    <xf numFmtId="0" fontId="1" fillId="0" borderId="0" xfId="2" applyFill="1"/>
    <xf numFmtId="0" fontId="11" fillId="0" borderId="6" xfId="2" applyFont="1" applyBorder="1" applyAlignment="1"/>
    <xf numFmtId="0" fontId="11" fillId="0" borderId="0" xfId="2" applyFont="1" applyBorder="1" applyAlignment="1"/>
    <xf numFmtId="3" fontId="29" fillId="0" borderId="123" xfId="2" applyNumberFormat="1" applyFont="1" applyFill="1" applyBorder="1" applyAlignment="1" applyProtection="1">
      <alignment vertical="center"/>
      <protection locked="0"/>
    </xf>
    <xf numFmtId="3" fontId="29" fillId="0" borderId="82" xfId="2" applyNumberFormat="1" applyFont="1" applyFill="1" applyBorder="1" applyProtection="1">
      <protection locked="0"/>
    </xf>
    <xf numFmtId="3" fontId="29" fillId="0" borderId="83" xfId="2" applyNumberFormat="1" applyFont="1" applyFill="1" applyBorder="1" applyAlignment="1" applyProtection="1">
      <alignment horizontal="right" vertical="center"/>
      <protection locked="0"/>
    </xf>
    <xf numFmtId="3" fontId="29" fillId="0" borderId="84" xfId="2" applyNumberFormat="1" applyFont="1" applyFill="1" applyBorder="1" applyAlignment="1" applyProtection="1">
      <alignment horizontal="right" vertical="center"/>
      <protection locked="0"/>
    </xf>
    <xf numFmtId="3" fontId="29" fillId="0" borderId="85" xfId="2" applyNumberFormat="1" applyFont="1" applyFill="1" applyBorder="1" applyAlignment="1" applyProtection="1">
      <alignment horizontal="right" vertical="center"/>
      <protection locked="0"/>
    </xf>
    <xf numFmtId="3" fontId="29" fillId="0" borderId="123" xfId="2" applyNumberFormat="1" applyFont="1" applyFill="1" applyBorder="1" applyAlignment="1" applyProtection="1">
      <alignment horizontal="right" vertical="center"/>
      <protection locked="0"/>
    </xf>
    <xf numFmtId="3" fontId="29" fillId="0" borderId="124" xfId="2" applyNumberFormat="1" applyFont="1" applyFill="1" applyBorder="1" applyAlignment="1" applyProtection="1">
      <alignment horizontal="right" vertical="center"/>
      <protection locked="0"/>
    </xf>
    <xf numFmtId="3" fontId="7" fillId="7" borderId="11" xfId="2" applyNumberFormat="1" applyFont="1" applyFill="1" applyBorder="1" applyAlignment="1" applyProtection="1">
      <alignment vertical="center"/>
      <protection hidden="1"/>
    </xf>
    <xf numFmtId="3" fontId="7" fillId="7" borderId="8" xfId="2" applyNumberFormat="1" applyFont="1" applyFill="1" applyBorder="1" applyAlignment="1" applyProtection="1">
      <alignment vertical="center"/>
      <protection hidden="1"/>
    </xf>
    <xf numFmtId="3" fontId="7" fillId="7" borderId="23" xfId="2" applyNumberFormat="1" applyFont="1" applyFill="1" applyBorder="1" applyAlignment="1" applyProtection="1">
      <alignment vertical="center"/>
      <protection hidden="1"/>
    </xf>
    <xf numFmtId="3" fontId="7" fillId="7" borderId="25" xfId="2" applyNumberFormat="1" applyFont="1" applyFill="1" applyBorder="1" applyAlignment="1" applyProtection="1">
      <alignment vertical="center"/>
      <protection hidden="1"/>
    </xf>
    <xf numFmtId="3" fontId="7" fillId="0" borderId="79" xfId="2" applyNumberFormat="1" applyFont="1" applyFill="1" applyBorder="1" applyAlignment="1" applyProtection="1">
      <alignment vertical="center"/>
      <protection locked="0"/>
    </xf>
    <xf numFmtId="3" fontId="7" fillId="7" borderId="29" xfId="2" applyNumberFormat="1" applyFont="1" applyFill="1" applyBorder="1" applyAlignment="1" applyProtection="1">
      <alignment vertical="center"/>
      <protection hidden="1"/>
    </xf>
    <xf numFmtId="3" fontId="7" fillId="7" borderId="34" xfId="2" applyNumberFormat="1" applyFont="1" applyFill="1" applyBorder="1" applyAlignment="1" applyProtection="1">
      <alignment vertical="center"/>
      <protection hidden="1"/>
    </xf>
    <xf numFmtId="3" fontId="7" fillId="7" borderId="31" xfId="2" applyNumberFormat="1" applyFont="1" applyFill="1" applyBorder="1" applyAlignment="1" applyProtection="1">
      <alignment vertical="center"/>
      <protection hidden="1"/>
    </xf>
    <xf numFmtId="3" fontId="7" fillId="7" borderId="36" xfId="2" applyNumberFormat="1" applyFont="1" applyFill="1" applyBorder="1" applyAlignment="1" applyProtection="1">
      <alignment vertical="center"/>
      <protection hidden="1"/>
    </xf>
    <xf numFmtId="0" fontId="13" fillId="8" borderId="0" xfId="2" applyFont="1" applyFill="1" applyAlignment="1" applyProtection="1">
      <alignment vertical="center"/>
    </xf>
    <xf numFmtId="0" fontId="7" fillId="8" borderId="0" xfId="2" applyFont="1" applyFill="1" applyAlignment="1" applyProtection="1">
      <alignment vertical="center"/>
    </xf>
    <xf numFmtId="0" fontId="13" fillId="8" borderId="0" xfId="2" applyFont="1" applyFill="1" applyProtection="1"/>
    <xf numFmtId="3" fontId="7" fillId="0" borderId="68" xfId="2" applyNumberFormat="1" applyFont="1" applyFill="1" applyBorder="1" applyProtection="1">
      <protection locked="0"/>
    </xf>
    <xf numFmtId="3" fontId="7" fillId="7" borderId="86" xfId="2" applyNumberFormat="1" applyFont="1" applyFill="1" applyBorder="1" applyProtection="1">
      <protection hidden="1"/>
    </xf>
    <xf numFmtId="3" fontId="7" fillId="7" borderId="9" xfId="2" applyNumberFormat="1" applyFont="1" applyFill="1" applyBorder="1" applyProtection="1">
      <protection hidden="1"/>
    </xf>
    <xf numFmtId="3" fontId="7" fillId="7" borderId="11" xfId="2" applyNumberFormat="1" applyFont="1" applyFill="1" applyBorder="1" applyProtection="1">
      <protection hidden="1"/>
    </xf>
    <xf numFmtId="3" fontId="7" fillId="7" borderId="22" xfId="2" applyNumberFormat="1" applyFont="1" applyFill="1" applyBorder="1" applyProtection="1">
      <protection hidden="1"/>
    </xf>
    <xf numFmtId="3" fontId="7" fillId="7" borderId="65" xfId="2" applyNumberFormat="1" applyFont="1" applyFill="1" applyBorder="1" applyProtection="1">
      <protection hidden="1"/>
    </xf>
    <xf numFmtId="3" fontId="7" fillId="7" borderId="16" xfId="2" applyNumberFormat="1" applyFont="1" applyFill="1" applyBorder="1" applyProtection="1">
      <protection hidden="1"/>
    </xf>
    <xf numFmtId="3" fontId="7" fillId="7" borderId="17" xfId="2" applyNumberFormat="1" applyFont="1" applyFill="1" applyBorder="1" applyProtection="1">
      <protection hidden="1"/>
    </xf>
    <xf numFmtId="3" fontId="7" fillId="7" borderId="53" xfId="2" applyNumberFormat="1" applyFont="1" applyFill="1" applyBorder="1" applyProtection="1">
      <protection hidden="1"/>
    </xf>
    <xf numFmtId="3" fontId="7" fillId="7" borderId="0" xfId="2" applyNumberFormat="1" applyFont="1" applyFill="1" applyBorder="1" applyProtection="1">
      <protection hidden="1"/>
    </xf>
    <xf numFmtId="3" fontId="7" fillId="7" borderId="1" xfId="2" applyNumberFormat="1" applyFont="1" applyFill="1" applyBorder="1" applyProtection="1">
      <protection hidden="1"/>
    </xf>
    <xf numFmtId="3" fontId="7" fillId="7" borderId="34" xfId="2" applyNumberFormat="1" applyFont="1" applyFill="1" applyBorder="1" applyProtection="1">
      <protection hidden="1"/>
    </xf>
    <xf numFmtId="3" fontId="7" fillId="7" borderId="77" xfId="2" applyNumberFormat="1" applyFont="1" applyFill="1" applyBorder="1" applyProtection="1">
      <protection hidden="1"/>
    </xf>
    <xf numFmtId="3" fontId="7" fillId="7" borderId="37" xfId="2" applyNumberFormat="1" applyFont="1" applyFill="1" applyBorder="1" applyProtection="1">
      <protection hidden="1"/>
    </xf>
    <xf numFmtId="3" fontId="7" fillId="0" borderId="87" xfId="2" applyNumberFormat="1" applyFont="1" applyFill="1" applyBorder="1" applyAlignment="1" applyProtection="1">
      <alignment vertical="center"/>
      <protection locked="0"/>
    </xf>
    <xf numFmtId="3" fontId="7" fillId="0" borderId="80" xfId="2" applyNumberFormat="1" applyFont="1" applyFill="1" applyBorder="1" applyAlignment="1" applyProtection="1">
      <alignment vertical="center"/>
      <protection locked="0"/>
    </xf>
    <xf numFmtId="3" fontId="7" fillId="0" borderId="81" xfId="2" applyNumberFormat="1" applyFont="1" applyFill="1" applyBorder="1" applyAlignment="1" applyProtection="1">
      <alignment vertical="center"/>
      <protection locked="0"/>
    </xf>
    <xf numFmtId="3" fontId="13" fillId="9" borderId="0" xfId="2" applyNumberFormat="1" applyFont="1" applyFill="1" applyBorder="1" applyAlignment="1" applyProtection="1">
      <alignment horizontal="center"/>
    </xf>
    <xf numFmtId="0" fontId="11" fillId="10" borderId="86" xfId="2" applyFont="1" applyFill="1" applyBorder="1" applyAlignment="1" applyProtection="1">
      <alignment horizontal="left" indent="1"/>
      <protection locked="0"/>
    </xf>
    <xf numFmtId="0" fontId="24" fillId="0" borderId="86" xfId="2" applyFont="1" applyFill="1" applyBorder="1" applyAlignment="1" applyProtection="1">
      <alignment horizontal="left" indent="1"/>
      <protection locked="0"/>
    </xf>
    <xf numFmtId="0" fontId="11" fillId="10" borderId="5" xfId="2" applyFont="1" applyFill="1" applyBorder="1" applyAlignment="1" applyProtection="1">
      <alignment horizontal="left" indent="1"/>
      <protection locked="0"/>
    </xf>
    <xf numFmtId="0" fontId="24" fillId="0" borderId="5" xfId="2" applyFont="1" applyFill="1" applyBorder="1" applyAlignment="1" applyProtection="1">
      <alignment horizontal="left" indent="1"/>
      <protection locked="0"/>
    </xf>
    <xf numFmtId="3" fontId="7" fillId="7" borderId="23" xfId="2" applyNumberFormat="1" applyFont="1" applyFill="1" applyBorder="1" applyAlignment="1" applyProtection="1">
      <alignment vertical="center"/>
    </xf>
    <xf numFmtId="3" fontId="7" fillId="7" borderId="17" xfId="2" applyNumberFormat="1" applyFont="1" applyFill="1" applyBorder="1" applyAlignment="1" applyProtection="1">
      <alignment vertical="center"/>
    </xf>
    <xf numFmtId="3" fontId="13" fillId="8" borderId="0" xfId="2" applyNumberFormat="1" applyFont="1" applyFill="1" applyBorder="1" applyAlignment="1" applyProtection="1">
      <alignment horizontal="center" vertical="center"/>
    </xf>
    <xf numFmtId="3" fontId="7" fillId="8" borderId="0" xfId="2" applyNumberFormat="1" applyFont="1" applyFill="1" applyBorder="1" applyAlignment="1" applyProtection="1">
      <alignment horizontal="center" vertical="center"/>
    </xf>
    <xf numFmtId="0" fontId="1" fillId="0" borderId="51" xfId="2" applyFont="1" applyBorder="1" applyProtection="1"/>
    <xf numFmtId="0" fontId="1" fillId="0" borderId="53" xfId="2" applyFont="1" applyBorder="1" applyProtection="1"/>
    <xf numFmtId="3" fontId="7" fillId="9" borderId="0" xfId="2" applyNumberFormat="1" applyFont="1" applyFill="1" applyBorder="1" applyAlignment="1" applyProtection="1">
      <alignment horizontal="center"/>
    </xf>
    <xf numFmtId="0" fontId="13" fillId="0" borderId="88" xfId="2" applyFont="1" applyFill="1" applyBorder="1" applyAlignment="1" applyProtection="1">
      <alignment horizontal="center"/>
      <protection locked="0"/>
    </xf>
    <xf numFmtId="9" fontId="13" fillId="0" borderId="88" xfId="11" applyFont="1" applyFill="1" applyBorder="1" applyAlignment="1" applyProtection="1">
      <alignment horizontal="center"/>
      <protection locked="0"/>
    </xf>
    <xf numFmtId="3" fontId="29" fillId="0" borderId="83" xfId="2" applyNumberFormat="1" applyFont="1" applyFill="1" applyBorder="1" applyAlignment="1" applyProtection="1">
      <alignment vertical="center"/>
      <protection locked="0"/>
    </xf>
    <xf numFmtId="3" fontId="7" fillId="11" borderId="60" xfId="2" applyNumberFormat="1" applyFont="1" applyFill="1" applyBorder="1" applyAlignment="1" applyProtection="1">
      <alignment vertical="center"/>
    </xf>
    <xf numFmtId="3" fontId="13" fillId="11" borderId="60" xfId="2" applyNumberFormat="1" applyFont="1" applyFill="1" applyBorder="1" applyProtection="1"/>
    <xf numFmtId="0" fontId="8" fillId="8" borderId="0" xfId="2" applyFont="1" applyFill="1" applyProtection="1">
      <protection locked="0"/>
    </xf>
    <xf numFmtId="0" fontId="8" fillId="8" borderId="0" xfId="2" applyFont="1" applyFill="1" applyBorder="1" applyProtection="1">
      <protection locked="0"/>
    </xf>
    <xf numFmtId="0" fontId="5" fillId="8" borderId="0" xfId="2" applyFont="1" applyFill="1" applyProtection="1">
      <protection locked="0"/>
    </xf>
    <xf numFmtId="0" fontId="13" fillId="8" borderId="0" xfId="2" applyFont="1" applyFill="1"/>
    <xf numFmtId="3" fontId="29" fillId="0" borderId="2" xfId="2" applyNumberFormat="1" applyFont="1" applyFill="1" applyBorder="1" applyAlignment="1" applyProtection="1">
      <alignment horizontal="right" vertical="center"/>
      <protection locked="0"/>
    </xf>
    <xf numFmtId="3" fontId="29" fillId="0" borderId="53" xfId="2" applyNumberFormat="1" applyFont="1" applyFill="1" applyBorder="1" applyAlignment="1" applyProtection="1">
      <alignment horizontal="right" vertical="center"/>
      <protection locked="0"/>
    </xf>
    <xf numFmtId="10" fontId="13" fillId="9" borderId="4" xfId="2" applyNumberFormat="1" applyFont="1" applyFill="1" applyBorder="1" applyAlignment="1" applyProtection="1">
      <alignment horizontal="center"/>
      <protection locked="0"/>
    </xf>
    <xf numFmtId="0" fontId="13" fillId="9" borderId="4" xfId="2" applyFont="1" applyFill="1" applyBorder="1"/>
    <xf numFmtId="9" fontId="13" fillId="9" borderId="4" xfId="11" applyFont="1" applyFill="1" applyBorder="1" applyAlignment="1" applyProtection="1">
      <alignment horizontal="center"/>
      <protection locked="0"/>
    </xf>
    <xf numFmtId="3" fontId="7" fillId="9" borderId="29" xfId="2" applyNumberFormat="1" applyFont="1" applyFill="1" applyBorder="1" applyAlignment="1" applyProtection="1">
      <alignment vertical="center"/>
      <protection locked="0"/>
    </xf>
    <xf numFmtId="3" fontId="7" fillId="9" borderId="31" xfId="2" applyNumberFormat="1" applyFont="1" applyFill="1" applyBorder="1" applyAlignment="1" applyProtection="1">
      <alignment vertical="center"/>
      <protection locked="0"/>
    </xf>
    <xf numFmtId="3" fontId="7" fillId="9" borderId="0" xfId="2" applyNumberFormat="1" applyFont="1" applyFill="1" applyBorder="1" applyAlignment="1" applyProtection="1">
      <alignment vertical="center"/>
    </xf>
    <xf numFmtId="0" fontId="70" fillId="9" borderId="0" xfId="2" applyFont="1" applyFill="1" applyBorder="1" applyAlignment="1">
      <alignment horizontal="right" vertical="top"/>
    </xf>
    <xf numFmtId="0" fontId="13" fillId="0" borderId="1" xfId="2" applyFont="1" applyFill="1" applyBorder="1" applyAlignment="1" applyProtection="1"/>
    <xf numFmtId="0" fontId="13" fillId="0" borderId="0" xfId="2" applyFont="1" applyFill="1" applyBorder="1" applyAlignment="1" applyProtection="1">
      <alignment horizontal="left"/>
    </xf>
    <xf numFmtId="0" fontId="71" fillId="0" borderId="2" xfId="2" applyFont="1" applyFill="1" applyBorder="1" applyAlignment="1" applyProtection="1">
      <alignment horizontal="right"/>
    </xf>
    <xf numFmtId="3" fontId="29" fillId="0" borderId="83" xfId="2" applyNumberFormat="1" applyFont="1" applyFill="1" applyBorder="1" applyProtection="1">
      <protection locked="0"/>
    </xf>
    <xf numFmtId="3" fontId="13" fillId="7" borderId="0" xfId="2" applyNumberFormat="1" applyFont="1" applyFill="1" applyBorder="1" applyProtection="1">
      <protection hidden="1"/>
    </xf>
    <xf numFmtId="3" fontId="13" fillId="12" borderId="51" xfId="2" applyNumberFormat="1" applyFont="1" applyFill="1" applyBorder="1" applyAlignment="1" applyProtection="1">
      <alignment horizontal="center"/>
      <protection locked="0"/>
    </xf>
    <xf numFmtId="0" fontId="13" fillId="12" borderId="53" xfId="2" applyFont="1" applyFill="1" applyBorder="1" applyAlignment="1" applyProtection="1">
      <alignment horizontal="center"/>
      <protection hidden="1"/>
    </xf>
    <xf numFmtId="0" fontId="13" fillId="12" borderId="1" xfId="2" applyFont="1" applyFill="1" applyBorder="1" applyAlignment="1" applyProtection="1">
      <alignment horizontal="center"/>
      <protection hidden="1"/>
    </xf>
    <xf numFmtId="3" fontId="13" fillId="12" borderId="53" xfId="2" applyNumberFormat="1" applyFont="1" applyFill="1" applyBorder="1" applyAlignment="1" applyProtection="1">
      <alignment horizontal="center"/>
      <protection hidden="1"/>
    </xf>
    <xf numFmtId="0" fontId="13" fillId="12" borderId="0" xfId="2" applyFont="1" applyFill="1" applyBorder="1" applyAlignment="1" applyProtection="1">
      <alignment horizontal="center"/>
      <protection hidden="1"/>
    </xf>
    <xf numFmtId="0" fontId="1" fillId="12" borderId="29" xfId="2" applyFont="1" applyFill="1" applyBorder="1" applyProtection="1">
      <protection hidden="1"/>
    </xf>
    <xf numFmtId="0" fontId="1" fillId="12" borderId="3" xfId="2" applyFont="1" applyFill="1" applyBorder="1" applyProtection="1">
      <protection hidden="1"/>
    </xf>
    <xf numFmtId="3" fontId="7" fillId="12" borderId="60" xfId="2" applyNumberFormat="1" applyFont="1" applyFill="1" applyBorder="1" applyAlignment="1" applyProtection="1">
      <alignment vertical="center"/>
    </xf>
    <xf numFmtId="3" fontId="13" fillId="12" borderId="60" xfId="2" applyNumberFormat="1" applyFont="1" applyFill="1" applyBorder="1" applyAlignment="1" applyProtection="1">
      <alignment vertical="center"/>
    </xf>
    <xf numFmtId="3" fontId="29" fillId="9" borderId="2" xfId="2" applyNumberFormat="1" applyFont="1" applyFill="1" applyBorder="1" applyAlignment="1" applyProtection="1">
      <alignment horizontal="right" vertical="center"/>
      <protection locked="0"/>
    </xf>
    <xf numFmtId="0" fontId="13" fillId="9" borderId="1" xfId="2" applyFont="1" applyFill="1" applyBorder="1"/>
    <xf numFmtId="10" fontId="13" fillId="0" borderId="125" xfId="2" applyNumberFormat="1" applyFont="1" applyFill="1" applyBorder="1" applyAlignment="1" applyProtection="1">
      <alignment horizontal="center"/>
      <protection locked="0"/>
    </xf>
    <xf numFmtId="0" fontId="18" fillId="9" borderId="0" xfId="2" applyFont="1" applyFill="1"/>
    <xf numFmtId="0" fontId="1" fillId="9" borderId="0" xfId="2" applyFont="1" applyFill="1"/>
    <xf numFmtId="0" fontId="1" fillId="9" borderId="0" xfId="2" applyFont="1" applyFill="1" applyAlignment="1">
      <alignment horizontal="right"/>
    </xf>
    <xf numFmtId="0" fontId="10" fillId="9" borderId="0" xfId="2" applyFont="1" applyFill="1" applyAlignment="1">
      <alignment horizontal="right"/>
    </xf>
    <xf numFmtId="0" fontId="72" fillId="9" borderId="0" xfId="2" applyFont="1" applyFill="1" applyAlignment="1">
      <alignment horizontal="right"/>
    </xf>
    <xf numFmtId="0" fontId="11" fillId="9" borderId="0" xfId="2" applyFont="1" applyFill="1" applyAlignment="1">
      <alignment horizontal="right"/>
    </xf>
    <xf numFmtId="49" fontId="73" fillId="9" borderId="0" xfId="2" applyNumberFormat="1" applyFont="1" applyFill="1" applyBorder="1" applyProtection="1"/>
    <xf numFmtId="0" fontId="22" fillId="9" borderId="0" xfId="2" applyFont="1" applyFill="1" applyAlignment="1">
      <alignment horizontal="left"/>
    </xf>
    <xf numFmtId="0" fontId="13" fillId="9" borderId="0" xfId="2" applyFont="1" applyFill="1" applyAlignment="1">
      <alignment horizontal="center" vertical="center"/>
    </xf>
    <xf numFmtId="0" fontId="13" fillId="9" borderId="0" xfId="2" applyFont="1" applyFill="1" applyAlignment="1">
      <alignment horizontal="center" vertical="center" wrapText="1"/>
    </xf>
    <xf numFmtId="0" fontId="13" fillId="9" borderId="0" xfId="2" applyFont="1" applyFill="1" applyBorder="1" applyAlignment="1">
      <alignment horizontal="center" vertical="center"/>
    </xf>
    <xf numFmtId="0" fontId="13" fillId="9" borderId="3" xfId="2" applyFont="1" applyFill="1" applyBorder="1" applyAlignment="1" applyProtection="1">
      <protection locked="0"/>
    </xf>
    <xf numFmtId="0" fontId="12" fillId="9" borderId="1" xfId="2" applyFont="1" applyFill="1" applyBorder="1" applyAlignment="1" applyProtection="1">
      <alignment vertical="center"/>
    </xf>
    <xf numFmtId="0" fontId="1" fillId="9" borderId="1" xfId="2" applyFont="1" applyFill="1" applyBorder="1" applyProtection="1"/>
    <xf numFmtId="0" fontId="22" fillId="9" borderId="1" xfId="2" applyFont="1" applyFill="1" applyBorder="1" applyAlignment="1" applyProtection="1">
      <alignment vertical="center"/>
    </xf>
    <xf numFmtId="0" fontId="13" fillId="9" borderId="1" xfId="2" applyFont="1" applyFill="1" applyBorder="1" applyAlignment="1" applyProtection="1">
      <protection locked="0"/>
    </xf>
    <xf numFmtId="0" fontId="13" fillId="0" borderId="67" xfId="2" applyFont="1" applyFill="1" applyBorder="1" applyAlignment="1" applyProtection="1">
      <alignment horizontal="center"/>
      <protection locked="0"/>
    </xf>
    <xf numFmtId="0" fontId="13" fillId="0" borderId="118" xfId="2" applyFont="1" applyFill="1" applyBorder="1" applyProtection="1"/>
    <xf numFmtId="0" fontId="11" fillId="0" borderId="4" xfId="2" applyFont="1" applyFill="1" applyBorder="1" applyProtection="1"/>
    <xf numFmtId="0" fontId="13" fillId="0" borderId="4" xfId="2" applyFont="1" applyFill="1" applyBorder="1" applyAlignment="1" applyProtection="1">
      <alignment horizontal="center"/>
    </xf>
    <xf numFmtId="9" fontId="13" fillId="0" borderId="4" xfId="11" applyFont="1" applyFill="1" applyBorder="1" applyAlignment="1" applyProtection="1">
      <alignment horizontal="center"/>
    </xf>
    <xf numFmtId="0" fontId="22" fillId="0" borderId="4" xfId="2" applyFont="1" applyFill="1" applyBorder="1" applyAlignment="1" applyProtection="1">
      <alignment horizontal="left"/>
    </xf>
    <xf numFmtId="0" fontId="22" fillId="0" borderId="77" xfId="2" applyFont="1" applyFill="1" applyBorder="1" applyAlignment="1" applyProtection="1">
      <alignment horizontal="right"/>
    </xf>
    <xf numFmtId="0" fontId="12" fillId="0" borderId="77" xfId="2" applyFont="1" applyFill="1" applyBorder="1" applyProtection="1"/>
    <xf numFmtId="0" fontId="25" fillId="0" borderId="77" xfId="2" applyFont="1" applyFill="1" applyBorder="1" applyAlignment="1" applyProtection="1">
      <alignment horizontal="center"/>
    </xf>
    <xf numFmtId="0" fontId="26" fillId="0" borderId="77" xfId="2" applyFont="1" applyFill="1" applyBorder="1" applyProtection="1"/>
    <xf numFmtId="0" fontId="25" fillId="0" borderId="77" xfId="2" applyFont="1" applyFill="1" applyBorder="1" applyAlignment="1" applyProtection="1">
      <alignment horizontal="right"/>
    </xf>
    <xf numFmtId="3" fontId="13" fillId="0" borderId="0" xfId="2" applyNumberFormat="1" applyFont="1" applyFill="1" applyBorder="1" applyAlignment="1" applyProtection="1">
      <alignment horizontal="center"/>
    </xf>
    <xf numFmtId="0" fontId="8" fillId="0" borderId="0" xfId="2" applyFont="1" applyFill="1" applyBorder="1" applyProtection="1">
      <protection locked="0"/>
    </xf>
    <xf numFmtId="0" fontId="22" fillId="0" borderId="4" xfId="2" applyFont="1" applyFill="1" applyBorder="1" applyAlignment="1" applyProtection="1">
      <alignment horizontal="right"/>
    </xf>
    <xf numFmtId="0" fontId="13" fillId="0" borderId="4" xfId="2" applyFont="1" applyFill="1" applyBorder="1" applyAlignment="1" applyProtection="1">
      <alignment horizontal="right"/>
    </xf>
    <xf numFmtId="3" fontId="13" fillId="0" borderId="4" xfId="2" applyNumberFormat="1" applyFont="1" applyFill="1" applyBorder="1" applyAlignment="1" applyProtection="1">
      <alignment horizontal="center"/>
    </xf>
    <xf numFmtId="0" fontId="13" fillId="0" borderId="4" xfId="2" applyFont="1" applyFill="1" applyBorder="1" applyAlignment="1" applyProtection="1">
      <alignment horizontal="center"/>
      <protection locked="0"/>
    </xf>
    <xf numFmtId="0" fontId="13" fillId="7" borderId="1" xfId="2" applyFont="1" applyFill="1" applyBorder="1" applyAlignment="1" applyProtection="1"/>
    <xf numFmtId="0" fontId="13" fillId="7" borderId="1" xfId="2" applyFont="1" applyFill="1" applyBorder="1" applyAlignment="1" applyProtection="1">
      <protection locked="0"/>
    </xf>
    <xf numFmtId="0" fontId="11" fillId="7" borderId="0" xfId="2" applyFont="1" applyFill="1" applyBorder="1" applyAlignment="1" applyProtection="1">
      <alignment horizontal="left" indent="1"/>
    </xf>
    <xf numFmtId="0" fontId="11" fillId="7" borderId="0" xfId="2" applyFont="1" applyFill="1" applyProtection="1"/>
    <xf numFmtId="0" fontId="13" fillId="7" borderId="3" xfId="2" applyFont="1" applyFill="1" applyBorder="1" applyAlignment="1" applyProtection="1"/>
    <xf numFmtId="0" fontId="13" fillId="7" borderId="4" xfId="2" applyFont="1" applyFill="1" applyBorder="1" applyProtection="1"/>
    <xf numFmtId="0" fontId="11" fillId="7" borderId="4" xfId="2" applyFont="1" applyFill="1" applyBorder="1" applyProtection="1"/>
    <xf numFmtId="0" fontId="12" fillId="7" borderId="37" xfId="2" applyFont="1" applyFill="1" applyBorder="1" applyAlignment="1" applyProtection="1">
      <alignment horizontal="left" indent="2"/>
    </xf>
    <xf numFmtId="0" fontId="12" fillId="7" borderId="77" xfId="2" applyFont="1" applyFill="1" applyBorder="1" applyProtection="1"/>
    <xf numFmtId="0" fontId="12" fillId="7" borderId="77" xfId="2" applyFont="1" applyFill="1" applyBorder="1" applyAlignment="1" applyProtection="1">
      <alignment horizontal="right"/>
    </xf>
    <xf numFmtId="0" fontId="13" fillId="7" borderId="49" xfId="2" applyFont="1" applyFill="1" applyBorder="1" applyAlignment="1" applyProtection="1">
      <protection locked="0"/>
    </xf>
    <xf numFmtId="0" fontId="13" fillId="7" borderId="0" xfId="2" applyFont="1" applyFill="1" applyBorder="1" applyAlignment="1" applyProtection="1">
      <alignment horizontal="right"/>
    </xf>
    <xf numFmtId="0" fontId="13" fillId="7" borderId="0" xfId="2" applyFont="1" applyFill="1" applyBorder="1" applyAlignment="1" applyProtection="1">
      <alignment horizontal="left"/>
    </xf>
    <xf numFmtId="0" fontId="71" fillId="7" borderId="2" xfId="2" applyFont="1" applyFill="1" applyBorder="1" applyAlignment="1" applyProtection="1">
      <alignment horizontal="right"/>
    </xf>
    <xf numFmtId="0" fontId="11" fillId="7" borderId="0" xfId="2" applyFont="1" applyFill="1" applyBorder="1" applyProtection="1"/>
    <xf numFmtId="0" fontId="22" fillId="0" borderId="4" xfId="2" applyFont="1" applyFill="1" applyBorder="1" applyAlignment="1" applyProtection="1"/>
    <xf numFmtId="0" fontId="10" fillId="0" borderId="0" xfId="2" applyFont="1" applyFill="1" applyBorder="1" applyProtection="1"/>
    <xf numFmtId="0" fontId="13" fillId="0" borderId="77" xfId="2" applyFont="1" applyFill="1" applyBorder="1" applyAlignment="1" applyProtection="1">
      <alignment horizontal="center"/>
      <protection locked="0"/>
    </xf>
    <xf numFmtId="0" fontId="5" fillId="0" borderId="0" xfId="2" applyFont="1" applyFill="1" applyProtection="1">
      <protection locked="0"/>
    </xf>
    <xf numFmtId="0" fontId="13" fillId="7" borderId="49" xfId="2" applyFont="1" applyFill="1" applyBorder="1" applyAlignment="1"/>
    <xf numFmtId="0" fontId="1" fillId="7" borderId="6" xfId="2" applyFont="1" applyFill="1" applyBorder="1"/>
    <xf numFmtId="3" fontId="1" fillId="7" borderId="6" xfId="2" applyNumberFormat="1" applyFont="1" applyFill="1" applyBorder="1"/>
    <xf numFmtId="0" fontId="71" fillId="7" borderId="6" xfId="2" applyFont="1" applyFill="1" applyBorder="1" applyAlignment="1">
      <alignment horizontal="right"/>
    </xf>
    <xf numFmtId="0" fontId="13" fillId="7" borderId="1" xfId="2" applyFont="1" applyFill="1" applyBorder="1" applyAlignment="1"/>
    <xf numFmtId="0" fontId="1" fillId="7" borderId="0" xfId="2" applyFont="1" applyFill="1" applyBorder="1"/>
    <xf numFmtId="0" fontId="12" fillId="7" borderId="77" xfId="2" applyFont="1" applyFill="1" applyBorder="1"/>
    <xf numFmtId="0" fontId="10" fillId="7" borderId="77" xfId="2" applyFont="1" applyFill="1" applyBorder="1"/>
    <xf numFmtId="0" fontId="10" fillId="0" borderId="0" xfId="2" applyFont="1" applyFill="1" applyProtection="1">
      <protection locked="0"/>
    </xf>
    <xf numFmtId="0" fontId="1" fillId="0" borderId="0" xfId="2" applyFont="1" applyFill="1" applyProtection="1">
      <protection locked="0"/>
    </xf>
    <xf numFmtId="0" fontId="1" fillId="0" borderId="0" xfId="2" applyFont="1" applyFill="1" applyAlignment="1" applyProtection="1">
      <alignment horizontal="centerContinuous"/>
      <protection locked="0"/>
    </xf>
    <xf numFmtId="3" fontId="13" fillId="0" borderId="0" xfId="2" applyNumberFormat="1" applyFont="1" applyFill="1" applyBorder="1" applyAlignment="1" applyProtection="1">
      <alignment horizontal="left"/>
      <protection locked="0"/>
    </xf>
    <xf numFmtId="0" fontId="13" fillId="0" borderId="0" xfId="2" applyFont="1" applyFill="1" applyBorder="1" applyAlignment="1" applyProtection="1">
      <protection locked="0"/>
    </xf>
    <xf numFmtId="0" fontId="1" fillId="0" borderId="0" xfId="2" applyFont="1" applyFill="1" applyBorder="1" applyProtection="1">
      <protection locked="0"/>
    </xf>
    <xf numFmtId="0" fontId="11" fillId="0" borderId="0" xfId="2" applyFont="1" applyFill="1" applyBorder="1" applyAlignment="1" applyProtection="1">
      <alignment horizontal="left"/>
      <protection locked="0"/>
    </xf>
    <xf numFmtId="9" fontId="24" fillId="7" borderId="0" xfId="2" applyNumberFormat="1" applyFont="1" applyFill="1" applyBorder="1" applyAlignment="1" applyProtection="1">
      <alignment horizontal="center"/>
    </xf>
    <xf numFmtId="9" fontId="24" fillId="7" borderId="2" xfId="2" applyNumberFormat="1" applyFont="1" applyFill="1" applyBorder="1" applyAlignment="1" applyProtection="1">
      <alignment horizontal="center"/>
    </xf>
    <xf numFmtId="9" fontId="24" fillId="7" borderId="6" xfId="11" applyFont="1" applyFill="1" applyBorder="1" applyAlignment="1" applyProtection="1">
      <alignment horizontal="center"/>
    </xf>
    <xf numFmtId="9" fontId="24" fillId="7" borderId="2" xfId="11" applyFont="1" applyFill="1" applyBorder="1" applyAlignment="1" applyProtection="1">
      <alignment horizontal="center"/>
    </xf>
    <xf numFmtId="3" fontId="7" fillId="13" borderId="60" xfId="2" applyNumberFormat="1" applyFont="1" applyFill="1" applyBorder="1" applyAlignment="1" applyProtection="1">
      <alignment vertical="center"/>
    </xf>
    <xf numFmtId="3" fontId="13" fillId="13" borderId="60" xfId="2" applyNumberFormat="1" applyFont="1" applyFill="1" applyBorder="1" applyAlignment="1" applyProtection="1">
      <alignment vertical="center"/>
    </xf>
    <xf numFmtId="3" fontId="13" fillId="9" borderId="0" xfId="2" applyNumberFormat="1" applyFont="1" applyFill="1" applyBorder="1" applyAlignment="1" applyProtection="1">
      <alignment horizontal="center"/>
      <protection locked="0"/>
    </xf>
    <xf numFmtId="0" fontId="74" fillId="0" borderId="0" xfId="2" applyFont="1" applyFill="1" applyBorder="1" applyProtection="1">
      <protection hidden="1"/>
    </xf>
    <xf numFmtId="0" fontId="49" fillId="0" borderId="0" xfId="2" applyFont="1" applyAlignment="1" applyProtection="1">
      <alignment horizontal="left" indent="1"/>
      <protection hidden="1"/>
    </xf>
    <xf numFmtId="9" fontId="13" fillId="9" borderId="90" xfId="11" applyFont="1" applyFill="1" applyBorder="1" applyAlignment="1" applyProtection="1">
      <alignment horizontal="center"/>
      <protection locked="0"/>
    </xf>
    <xf numFmtId="3" fontId="29" fillId="0" borderId="91" xfId="2" applyNumberFormat="1" applyFont="1" applyFill="1" applyBorder="1" applyAlignment="1" applyProtection="1">
      <alignment horizontal="right" vertical="center"/>
      <protection locked="0"/>
    </xf>
    <xf numFmtId="3" fontId="29" fillId="0" borderId="34" xfId="2" applyNumberFormat="1" applyFont="1" applyFill="1" applyBorder="1" applyAlignment="1" applyProtection="1">
      <alignment wrapText="1"/>
      <protection hidden="1"/>
    </xf>
    <xf numFmtId="0" fontId="10" fillId="7" borderId="0" xfId="2" applyFont="1" applyFill="1" applyBorder="1"/>
    <xf numFmtId="0" fontId="12" fillId="7" borderId="0" xfId="2" applyFont="1" applyFill="1" applyBorder="1"/>
    <xf numFmtId="0" fontId="12" fillId="7" borderId="0" xfId="2" applyFont="1" applyFill="1" applyBorder="1" applyAlignment="1"/>
    <xf numFmtId="0" fontId="13" fillId="9" borderId="0" xfId="2" applyFont="1" applyFill="1" applyBorder="1" applyAlignment="1" applyProtection="1">
      <alignment horizontal="center"/>
      <protection locked="0"/>
    </xf>
    <xf numFmtId="3" fontId="13" fillId="8" borderId="0" xfId="2" applyNumberFormat="1" applyFont="1" applyFill="1" applyBorder="1" applyAlignment="1" applyProtection="1">
      <alignment horizontal="center"/>
    </xf>
    <xf numFmtId="3" fontId="29" fillId="0" borderId="89" xfId="2" applyNumberFormat="1" applyFont="1" applyFill="1" applyBorder="1" applyAlignment="1" applyProtection="1">
      <alignment horizontal="right" vertical="center"/>
      <protection locked="0"/>
    </xf>
    <xf numFmtId="3" fontId="13" fillId="0" borderId="0" xfId="2" applyNumberFormat="1" applyFont="1" applyFill="1" applyBorder="1" applyAlignment="1" applyProtection="1">
      <alignment horizontal="center"/>
      <protection hidden="1"/>
    </xf>
    <xf numFmtId="3" fontId="13" fillId="0" borderId="0" xfId="2" applyNumberFormat="1" applyFont="1" applyFill="1" applyBorder="1" applyAlignment="1" applyProtection="1">
      <alignment horizontal="left"/>
      <protection hidden="1"/>
    </xf>
    <xf numFmtId="0" fontId="13" fillId="0" borderId="0" xfId="2" applyFont="1" applyFill="1" applyBorder="1" applyAlignment="1" applyProtection="1">
      <alignment horizontal="center"/>
      <protection hidden="1"/>
    </xf>
    <xf numFmtId="9" fontId="13" fillId="0" borderId="0" xfId="11" applyFont="1" applyFill="1" applyBorder="1" applyAlignment="1" applyProtection="1">
      <alignment horizontal="center"/>
      <protection hidden="1"/>
    </xf>
    <xf numFmtId="3" fontId="29" fillId="0" borderId="34" xfId="2" applyNumberFormat="1" applyFont="1" applyFill="1" applyBorder="1" applyProtection="1">
      <protection hidden="1"/>
    </xf>
    <xf numFmtId="0" fontId="1" fillId="8" borderId="0" xfId="2" applyFont="1" applyFill="1" applyProtection="1">
      <protection hidden="1"/>
    </xf>
    <xf numFmtId="4" fontId="29" fillId="0" borderId="34" xfId="2" applyNumberFormat="1" applyFont="1" applyFill="1" applyBorder="1" applyProtection="1">
      <protection hidden="1"/>
    </xf>
    <xf numFmtId="0" fontId="13" fillId="0" borderId="0" xfId="2" applyFont="1" applyFill="1" applyBorder="1" applyProtection="1">
      <protection hidden="1"/>
    </xf>
    <xf numFmtId="0" fontId="11" fillId="0" borderId="0" xfId="2" applyFont="1" applyFill="1" applyBorder="1" applyProtection="1">
      <protection hidden="1"/>
    </xf>
    <xf numFmtId="0" fontId="13" fillId="0" borderId="0" xfId="2" applyFont="1" applyFill="1" applyBorder="1" applyAlignment="1" applyProtection="1">
      <alignment horizontal="right"/>
      <protection hidden="1"/>
    </xf>
    <xf numFmtId="9" fontId="13" fillId="0" borderId="0" xfId="11" applyFont="1" applyFill="1" applyBorder="1" applyAlignment="1" applyProtection="1">
      <alignment horizontal="right"/>
      <protection hidden="1"/>
    </xf>
    <xf numFmtId="0" fontId="22" fillId="0" borderId="0" xfId="2" applyFont="1" applyFill="1" applyBorder="1" applyProtection="1">
      <protection hidden="1"/>
    </xf>
    <xf numFmtId="0" fontId="10" fillId="8" borderId="0" xfId="2" applyFont="1" applyFill="1" applyProtection="1">
      <protection hidden="1"/>
    </xf>
    <xf numFmtId="0" fontId="1" fillId="8" borderId="0" xfId="2" applyFont="1" applyFill="1" applyAlignment="1" applyProtection="1">
      <alignment horizontal="centerContinuous"/>
      <protection hidden="1"/>
    </xf>
    <xf numFmtId="0" fontId="8" fillId="0" borderId="0" xfId="2" applyFont="1" applyFill="1" applyBorder="1" applyProtection="1">
      <protection hidden="1"/>
    </xf>
    <xf numFmtId="0" fontId="49" fillId="0" borderId="0" xfId="2" applyFont="1" applyProtection="1">
      <protection hidden="1"/>
    </xf>
    <xf numFmtId="0" fontId="49" fillId="0" borderId="0" xfId="2" applyFont="1" applyBorder="1" applyProtection="1">
      <protection hidden="1"/>
    </xf>
    <xf numFmtId="0" fontId="50" fillId="0" borderId="0" xfId="2" applyFont="1" applyProtection="1">
      <protection hidden="1"/>
    </xf>
    <xf numFmtId="0" fontId="12" fillId="7" borderId="0" xfId="2" applyFont="1" applyFill="1" applyBorder="1" applyAlignment="1">
      <alignment horizontal="center"/>
    </xf>
    <xf numFmtId="0" fontId="6" fillId="9" borderId="1" xfId="2" applyFont="1" applyFill="1" applyBorder="1"/>
    <xf numFmtId="0" fontId="5" fillId="9" borderId="1" xfId="2" applyFont="1" applyFill="1" applyBorder="1"/>
    <xf numFmtId="0" fontId="6" fillId="9" borderId="1" xfId="2" applyFont="1" applyFill="1" applyBorder="1" applyAlignment="1">
      <alignment horizontal="left"/>
    </xf>
    <xf numFmtId="0" fontId="32" fillId="9" borderId="1" xfId="2" applyFont="1" applyFill="1" applyBorder="1"/>
    <xf numFmtId="3" fontId="29" fillId="0" borderId="126" xfId="2" applyNumberFormat="1" applyFont="1" applyFill="1" applyBorder="1" applyProtection="1">
      <protection locked="0"/>
    </xf>
    <xf numFmtId="3" fontId="13" fillId="10" borderId="0" xfId="2" applyNumberFormat="1" applyFont="1" applyFill="1" applyBorder="1" applyAlignment="1" applyProtection="1">
      <alignment horizontal="center"/>
      <protection locked="0"/>
    </xf>
    <xf numFmtId="0" fontId="13" fillId="10" borderId="0" xfId="2" applyFont="1" applyFill="1" applyBorder="1" applyAlignment="1" applyProtection="1">
      <alignment horizontal="center"/>
      <protection locked="0"/>
    </xf>
    <xf numFmtId="3" fontId="13" fillId="10" borderId="0" xfId="2" applyNumberFormat="1" applyFont="1" applyFill="1" applyBorder="1" applyAlignment="1" applyProtection="1">
      <alignment horizontal="left"/>
      <protection locked="0"/>
    </xf>
    <xf numFmtId="0" fontId="72" fillId="0" borderId="0" xfId="2" applyFont="1" applyFill="1" applyBorder="1"/>
    <xf numFmtId="0" fontId="13" fillId="14" borderId="51" xfId="2" applyFont="1" applyFill="1" applyBorder="1" applyAlignment="1" applyProtection="1">
      <alignment horizontal="center"/>
      <protection locked="0"/>
    </xf>
    <xf numFmtId="3" fontId="13" fillId="14" borderId="53" xfId="2" applyNumberFormat="1" applyFont="1" applyFill="1" applyBorder="1" applyAlignment="1" applyProtection="1">
      <alignment horizontal="center"/>
      <protection hidden="1"/>
    </xf>
    <xf numFmtId="0" fontId="13" fillId="14" borderId="53" xfId="2" applyFont="1" applyFill="1" applyBorder="1" applyAlignment="1" applyProtection="1">
      <alignment horizontal="center"/>
      <protection hidden="1"/>
    </xf>
    <xf numFmtId="0" fontId="13" fillId="14" borderId="2" xfId="2" applyFont="1" applyFill="1" applyBorder="1" applyAlignment="1" applyProtection="1">
      <alignment horizontal="center"/>
      <protection hidden="1"/>
    </xf>
    <xf numFmtId="3" fontId="11" fillId="14" borderId="29" xfId="2" applyNumberFormat="1" applyFont="1" applyFill="1" applyBorder="1" applyAlignment="1" applyProtection="1">
      <alignment horizontal="center"/>
      <protection hidden="1"/>
    </xf>
    <xf numFmtId="0" fontId="1" fillId="14" borderId="29" xfId="2" applyFont="1" applyFill="1" applyBorder="1" applyProtection="1">
      <protection hidden="1"/>
    </xf>
    <xf numFmtId="0" fontId="1" fillId="14" borderId="31" xfId="2" applyFont="1" applyFill="1" applyBorder="1" applyProtection="1">
      <protection hidden="1"/>
    </xf>
    <xf numFmtId="0" fontId="75" fillId="0" borderId="2" xfId="2" applyFont="1" applyFill="1" applyBorder="1"/>
    <xf numFmtId="0" fontId="13" fillId="0" borderId="127" xfId="2" applyFont="1" applyFill="1" applyBorder="1" applyAlignment="1" applyProtection="1">
      <alignment horizontal="left" indent="1"/>
      <protection locked="0"/>
    </xf>
    <xf numFmtId="0" fontId="13" fillId="10" borderId="0" xfId="2" applyFont="1" applyFill="1" applyBorder="1" applyAlignment="1" applyProtection="1">
      <alignment horizontal="left"/>
      <protection locked="0"/>
    </xf>
    <xf numFmtId="0" fontId="71" fillId="10" borderId="2" xfId="2" applyFont="1" applyFill="1" applyBorder="1" applyAlignment="1" applyProtection="1">
      <alignment horizontal="right"/>
      <protection locked="0"/>
    </xf>
    <xf numFmtId="0" fontId="10" fillId="0" borderId="0" xfId="2" applyFont="1" applyFill="1" applyBorder="1"/>
    <xf numFmtId="0" fontId="12" fillId="0" borderId="0" xfId="2" applyFont="1" applyFill="1" applyBorder="1"/>
    <xf numFmtId="3" fontId="5" fillId="14" borderId="92" xfId="2" applyNumberFormat="1" applyFont="1" applyFill="1" applyBorder="1"/>
    <xf numFmtId="3" fontId="5" fillId="15" borderId="92" xfId="2" applyNumberFormat="1" applyFont="1" applyFill="1" applyBorder="1" applyProtection="1"/>
    <xf numFmtId="3" fontId="1" fillId="16" borderId="34" xfId="2" applyNumberFormat="1" applyFont="1" applyFill="1" applyBorder="1" applyProtection="1">
      <protection hidden="1"/>
    </xf>
    <xf numFmtId="3" fontId="1" fillId="17" borderId="39" xfId="2" applyNumberFormat="1" applyFont="1" applyFill="1" applyBorder="1" applyProtection="1">
      <protection hidden="1"/>
    </xf>
    <xf numFmtId="3" fontId="1" fillId="18" borderId="36" xfId="2" applyNumberFormat="1" applyFont="1" applyFill="1" applyBorder="1" applyProtection="1">
      <protection hidden="1"/>
    </xf>
    <xf numFmtId="3" fontId="1" fillId="17" borderId="37" xfId="2" applyNumberFormat="1" applyFont="1" applyFill="1" applyBorder="1" applyProtection="1">
      <protection hidden="1"/>
    </xf>
    <xf numFmtId="3" fontId="1" fillId="18" borderId="38" xfId="2" applyNumberFormat="1" applyFont="1" applyFill="1" applyBorder="1" applyProtection="1">
      <protection hidden="1"/>
    </xf>
    <xf numFmtId="3" fontId="5" fillId="14" borderId="92" xfId="2" applyNumberFormat="1" applyFont="1" applyFill="1" applyBorder="1" applyProtection="1"/>
    <xf numFmtId="3" fontId="1" fillId="16" borderId="51" xfId="2" applyNumberFormat="1" applyFont="1" applyFill="1" applyBorder="1" applyProtection="1">
      <protection hidden="1"/>
    </xf>
    <xf numFmtId="3" fontId="1" fillId="16" borderId="11" xfId="2" applyNumberFormat="1" applyFont="1" applyFill="1" applyBorder="1" applyProtection="1">
      <protection hidden="1"/>
    </xf>
    <xf numFmtId="3" fontId="1" fillId="17" borderId="7" xfId="2" applyNumberFormat="1" applyFont="1" applyFill="1" applyBorder="1" applyProtection="1">
      <protection hidden="1"/>
    </xf>
    <xf numFmtId="3" fontId="1" fillId="18" borderId="8" xfId="2" applyNumberFormat="1" applyFont="1" applyFill="1" applyBorder="1" applyProtection="1">
      <protection hidden="1"/>
    </xf>
    <xf numFmtId="3" fontId="1" fillId="17" borderId="9" xfId="2" applyNumberFormat="1" applyFont="1" applyFill="1" applyBorder="1" applyProtection="1">
      <protection hidden="1"/>
    </xf>
    <xf numFmtId="3" fontId="1" fillId="18" borderId="10" xfId="2" applyNumberFormat="1" applyFont="1" applyFill="1" applyBorder="1" applyProtection="1">
      <protection hidden="1"/>
    </xf>
    <xf numFmtId="0" fontId="76" fillId="0" borderId="0" xfId="2" applyFont="1" applyBorder="1" applyProtection="1">
      <protection hidden="1"/>
    </xf>
    <xf numFmtId="0" fontId="77" fillId="0" borderId="0" xfId="2" applyFont="1" applyBorder="1" applyProtection="1">
      <protection hidden="1"/>
    </xf>
    <xf numFmtId="0" fontId="76" fillId="0" borderId="0" xfId="2" applyFont="1"/>
    <xf numFmtId="0" fontId="76" fillId="0" borderId="0" xfId="2" applyFont="1" applyBorder="1"/>
    <xf numFmtId="0" fontId="77" fillId="0" borderId="0" xfId="2" applyFont="1" applyAlignment="1" applyProtection="1">
      <alignment horizontal="center"/>
      <protection hidden="1"/>
    </xf>
    <xf numFmtId="3" fontId="1" fillId="6" borderId="51" xfId="2" applyNumberFormat="1" applyFont="1" applyFill="1" applyBorder="1" applyProtection="1">
      <protection hidden="1"/>
    </xf>
    <xf numFmtId="3" fontId="1" fillId="6" borderId="11" xfId="2" applyNumberFormat="1" applyFont="1" applyFill="1" applyBorder="1" applyProtection="1">
      <protection hidden="1"/>
    </xf>
    <xf numFmtId="3" fontId="1" fillId="6" borderId="17" xfId="2" applyNumberFormat="1" applyFont="1" applyFill="1" applyBorder="1" applyProtection="1">
      <protection hidden="1"/>
    </xf>
    <xf numFmtId="3" fontId="1" fillId="6" borderId="16" xfId="2" applyNumberFormat="1" applyFont="1" applyFill="1" applyBorder="1" applyProtection="1">
      <protection hidden="1"/>
    </xf>
    <xf numFmtId="3" fontId="1" fillId="6" borderId="22" xfId="2" applyNumberFormat="1" applyFont="1" applyFill="1" applyBorder="1" applyProtection="1">
      <protection hidden="1"/>
    </xf>
    <xf numFmtId="3" fontId="1" fillId="6" borderId="27" xfId="2" applyNumberFormat="1" applyFont="1" applyFill="1" applyBorder="1" applyProtection="1">
      <protection hidden="1"/>
    </xf>
    <xf numFmtId="3" fontId="1" fillId="6" borderId="61" xfId="2" applyNumberFormat="1" applyFont="1" applyFill="1" applyBorder="1" applyProtection="1">
      <protection hidden="1"/>
    </xf>
    <xf numFmtId="3" fontId="11" fillId="6" borderId="11" xfId="2" applyNumberFormat="1" applyFont="1" applyFill="1" applyBorder="1" applyProtection="1"/>
    <xf numFmtId="3" fontId="11" fillId="6" borderId="34" xfId="2" applyNumberFormat="1" applyFont="1" applyFill="1" applyBorder="1" applyProtection="1"/>
    <xf numFmtId="3" fontId="11" fillId="6" borderId="23" xfId="2" applyNumberFormat="1" applyFont="1" applyFill="1" applyBorder="1" applyProtection="1"/>
    <xf numFmtId="3" fontId="11" fillId="19" borderId="34" xfId="2" applyNumberFormat="1" applyFont="1" applyFill="1" applyBorder="1" applyProtection="1"/>
    <xf numFmtId="3" fontId="11" fillId="15" borderId="51" xfId="2" applyNumberFormat="1" applyFont="1" applyFill="1" applyBorder="1" applyAlignment="1" applyProtection="1">
      <alignment horizontal="center"/>
      <protection hidden="1"/>
    </xf>
    <xf numFmtId="0" fontId="78" fillId="0" borderId="0" xfId="2" applyFont="1" applyBorder="1" applyProtection="1">
      <protection hidden="1"/>
    </xf>
    <xf numFmtId="0" fontId="79" fillId="0" borderId="0" xfId="2" applyFont="1" applyBorder="1" applyProtection="1">
      <protection hidden="1"/>
    </xf>
    <xf numFmtId="0" fontId="78" fillId="0" borderId="0" xfId="2" applyFont="1"/>
    <xf numFmtId="0" fontId="78" fillId="0" borderId="0" xfId="2" applyFont="1" applyBorder="1"/>
    <xf numFmtId="0" fontId="80" fillId="0" borderId="0" xfId="2" applyFont="1" applyAlignment="1" applyProtection="1">
      <alignment horizontal="center"/>
      <protection hidden="1"/>
    </xf>
    <xf numFmtId="0" fontId="81" fillId="0" borderId="0" xfId="2" applyFont="1" applyAlignment="1" applyProtection="1">
      <alignment horizontal="center"/>
      <protection hidden="1"/>
    </xf>
    <xf numFmtId="3" fontId="11" fillId="17" borderId="34" xfId="2" applyNumberFormat="1" applyFont="1" applyFill="1" applyBorder="1" applyProtection="1"/>
    <xf numFmtId="0" fontId="82" fillId="0" borderId="0" xfId="2" applyFont="1" applyBorder="1" applyProtection="1">
      <protection hidden="1"/>
    </xf>
    <xf numFmtId="0" fontId="83" fillId="0" borderId="0" xfId="2" applyFont="1" applyFill="1" applyBorder="1" applyProtection="1">
      <protection hidden="1"/>
    </xf>
    <xf numFmtId="0" fontId="84" fillId="0" borderId="0" xfId="2" applyFont="1" applyFill="1"/>
    <xf numFmtId="0" fontId="84" fillId="0" borderId="0" xfId="2" applyFont="1" applyFill="1" applyBorder="1"/>
    <xf numFmtId="0" fontId="84" fillId="0" borderId="0" xfId="2" applyFont="1" applyFill="1" applyBorder="1" applyProtection="1">
      <protection hidden="1"/>
    </xf>
    <xf numFmtId="0" fontId="85" fillId="0" borderId="0" xfId="2" applyFont="1" applyFill="1" applyAlignment="1" applyProtection="1">
      <alignment horizontal="center"/>
      <protection hidden="1"/>
    </xf>
    <xf numFmtId="3" fontId="11" fillId="18" borderId="37" xfId="2" applyNumberFormat="1" applyFont="1" applyFill="1" applyBorder="1" applyProtection="1"/>
    <xf numFmtId="0" fontId="86" fillId="0" borderId="0" xfId="2" applyFont="1"/>
    <xf numFmtId="3" fontId="5" fillId="20" borderId="92" xfId="2" applyNumberFormat="1" applyFont="1" applyFill="1" applyBorder="1" applyProtection="1"/>
    <xf numFmtId="0" fontId="5" fillId="14" borderId="92" xfId="2" applyFont="1" applyFill="1" applyBorder="1" applyProtection="1"/>
    <xf numFmtId="0" fontId="13" fillId="14" borderId="48" xfId="2" applyFont="1" applyFill="1" applyBorder="1" applyAlignment="1" applyProtection="1">
      <alignment horizontal="center"/>
      <protection locked="0"/>
    </xf>
    <xf numFmtId="0" fontId="11" fillId="8" borderId="0" xfId="2" applyFont="1" applyFill="1" applyBorder="1" applyProtection="1"/>
    <xf numFmtId="0" fontId="77" fillId="0" borderId="0" xfId="2" applyFont="1" applyAlignment="1" applyProtection="1">
      <alignment horizontal="center" wrapText="1"/>
      <protection hidden="1"/>
    </xf>
    <xf numFmtId="0" fontId="77" fillId="0" borderId="4" xfId="2" applyFont="1" applyBorder="1" applyAlignment="1" applyProtection="1">
      <alignment horizontal="center" wrapText="1"/>
      <protection hidden="1"/>
    </xf>
    <xf numFmtId="3" fontId="29" fillId="0" borderId="124" xfId="2" applyNumberFormat="1" applyFont="1" applyFill="1" applyBorder="1" applyProtection="1">
      <protection locked="0"/>
    </xf>
    <xf numFmtId="9" fontId="23" fillId="7" borderId="93" xfId="2" applyNumberFormat="1" applyFont="1" applyFill="1" applyBorder="1" applyAlignment="1" applyProtection="1">
      <alignment horizontal="center"/>
    </xf>
    <xf numFmtId="10" fontId="23" fillId="7" borderId="0" xfId="2" applyNumberFormat="1" applyFont="1" applyFill="1" applyBorder="1" applyAlignment="1" applyProtection="1">
      <alignment horizontal="center"/>
    </xf>
    <xf numFmtId="0" fontId="13" fillId="7" borderId="4" xfId="2" applyFont="1" applyFill="1" applyBorder="1" applyAlignment="1" applyProtection="1">
      <alignment horizontal="center"/>
    </xf>
    <xf numFmtId="9" fontId="13" fillId="7" borderId="4" xfId="11" applyFont="1" applyFill="1" applyBorder="1" applyAlignment="1" applyProtection="1">
      <alignment horizontal="center"/>
    </xf>
    <xf numFmtId="3" fontId="29" fillId="7" borderId="11" xfId="2" applyNumberFormat="1" applyFont="1" applyFill="1" applyBorder="1" applyAlignment="1" applyProtection="1">
      <alignment vertical="center"/>
      <protection hidden="1"/>
    </xf>
    <xf numFmtId="3" fontId="29" fillId="7" borderId="23" xfId="2" applyNumberFormat="1" applyFont="1" applyFill="1" applyBorder="1" applyAlignment="1" applyProtection="1">
      <alignment vertical="center"/>
      <protection hidden="1"/>
    </xf>
    <xf numFmtId="3" fontId="29" fillId="7" borderId="25" xfId="2" applyNumberFormat="1" applyFont="1" applyFill="1" applyBorder="1" applyAlignment="1" applyProtection="1">
      <alignment vertical="center"/>
      <protection hidden="1"/>
    </xf>
    <xf numFmtId="3" fontId="29" fillId="0" borderId="79" xfId="2" applyNumberFormat="1" applyFont="1" applyFill="1" applyBorder="1" applyAlignment="1" applyProtection="1">
      <alignment vertical="center"/>
      <protection locked="0"/>
    </xf>
    <xf numFmtId="3" fontId="29" fillId="0" borderId="81" xfId="2" applyNumberFormat="1" applyFont="1" applyFill="1" applyBorder="1" applyAlignment="1" applyProtection="1">
      <alignment vertical="center"/>
      <protection locked="0"/>
    </xf>
    <xf numFmtId="3" fontId="29" fillId="0" borderId="80" xfId="2" applyNumberFormat="1" applyFont="1" applyFill="1" applyBorder="1" applyAlignment="1" applyProtection="1">
      <alignment vertical="center"/>
      <protection locked="0"/>
    </xf>
    <xf numFmtId="3" fontId="29" fillId="7" borderId="29" xfId="2" applyNumberFormat="1" applyFont="1" applyFill="1" applyBorder="1" applyAlignment="1" applyProtection="1">
      <alignment vertical="center"/>
      <protection hidden="1"/>
    </xf>
    <xf numFmtId="3" fontId="29" fillId="7" borderId="31" xfId="2" applyNumberFormat="1" applyFont="1" applyFill="1" applyBorder="1" applyAlignment="1" applyProtection="1">
      <alignment vertical="center"/>
      <protection hidden="1"/>
    </xf>
    <xf numFmtId="3" fontId="29" fillId="7" borderId="34" xfId="2" applyNumberFormat="1" applyFont="1" applyFill="1" applyBorder="1" applyAlignment="1" applyProtection="1">
      <alignment vertical="center"/>
      <protection hidden="1"/>
    </xf>
    <xf numFmtId="3" fontId="29" fillId="7" borderId="36" xfId="2" applyNumberFormat="1" applyFont="1" applyFill="1" applyBorder="1" applyAlignment="1" applyProtection="1">
      <alignment vertical="center"/>
      <protection hidden="1"/>
    </xf>
    <xf numFmtId="3" fontId="29" fillId="0" borderId="0" xfId="2" applyNumberFormat="1" applyFont="1" applyFill="1" applyBorder="1" applyAlignment="1" applyProtection="1">
      <alignment horizontal="center"/>
    </xf>
    <xf numFmtId="3" fontId="29" fillId="0" borderId="87" xfId="2" applyNumberFormat="1" applyFont="1" applyFill="1" applyBorder="1" applyAlignment="1" applyProtection="1">
      <alignment vertical="center"/>
      <protection locked="0"/>
    </xf>
    <xf numFmtId="0" fontId="29" fillId="0" borderId="77" xfId="2" applyFont="1" applyFill="1" applyBorder="1" applyAlignment="1" applyProtection="1">
      <alignment horizontal="center"/>
      <protection locked="0"/>
    </xf>
    <xf numFmtId="0" fontId="29" fillId="0" borderId="0" xfId="2" applyFont="1" applyFill="1" applyBorder="1" applyAlignment="1" applyProtection="1">
      <alignment horizontal="center"/>
      <protection locked="0"/>
    </xf>
    <xf numFmtId="3" fontId="29" fillId="0" borderId="68" xfId="2" applyNumberFormat="1" applyFont="1" applyFill="1" applyBorder="1" applyProtection="1">
      <protection locked="0"/>
    </xf>
    <xf numFmtId="3" fontId="29" fillId="7" borderId="86" xfId="2" applyNumberFormat="1" applyFont="1" applyFill="1" applyBorder="1" applyProtection="1">
      <protection hidden="1"/>
    </xf>
    <xf numFmtId="3" fontId="29" fillId="7" borderId="9" xfId="2" applyNumberFormat="1" applyFont="1" applyFill="1" applyBorder="1" applyProtection="1">
      <protection hidden="1"/>
    </xf>
    <xf numFmtId="3" fontId="29" fillId="7" borderId="11" xfId="2" applyNumberFormat="1" applyFont="1" applyFill="1" applyBorder="1" applyProtection="1">
      <protection hidden="1"/>
    </xf>
    <xf numFmtId="3" fontId="29" fillId="7" borderId="22" xfId="2" applyNumberFormat="1" applyFont="1" applyFill="1" applyBorder="1" applyProtection="1">
      <protection hidden="1"/>
    </xf>
    <xf numFmtId="3" fontId="29" fillId="7" borderId="65" xfId="2" applyNumberFormat="1" applyFont="1" applyFill="1" applyBorder="1" applyProtection="1">
      <protection hidden="1"/>
    </xf>
    <xf numFmtId="3" fontId="29" fillId="7" borderId="16" xfId="2" applyNumberFormat="1" applyFont="1" applyFill="1" applyBorder="1" applyProtection="1">
      <protection hidden="1"/>
    </xf>
    <xf numFmtId="3" fontId="29" fillId="7" borderId="17" xfId="2" applyNumberFormat="1" applyFont="1" applyFill="1" applyBorder="1" applyProtection="1">
      <protection hidden="1"/>
    </xf>
    <xf numFmtId="3" fontId="29" fillId="7" borderId="53" xfId="2" applyNumberFormat="1" applyFont="1" applyFill="1" applyBorder="1" applyProtection="1">
      <protection hidden="1"/>
    </xf>
    <xf numFmtId="3" fontId="29" fillId="7" borderId="0" xfId="2" applyNumberFormat="1" applyFont="1" applyFill="1" applyBorder="1" applyProtection="1">
      <protection hidden="1"/>
    </xf>
    <xf numFmtId="3" fontId="29" fillId="7" borderId="1" xfId="2" applyNumberFormat="1" applyFont="1" applyFill="1" applyBorder="1" applyProtection="1">
      <protection hidden="1"/>
    </xf>
    <xf numFmtId="3" fontId="29" fillId="7" borderId="34" xfId="2" applyNumberFormat="1" applyFont="1" applyFill="1" applyBorder="1" applyProtection="1">
      <protection hidden="1"/>
    </xf>
    <xf numFmtId="3" fontId="29" fillId="7" borderId="77" xfId="2" applyNumberFormat="1" applyFont="1" applyFill="1" applyBorder="1" applyProtection="1">
      <protection hidden="1"/>
    </xf>
    <xf numFmtId="3" fontId="29" fillId="7" borderId="37" xfId="2" applyNumberFormat="1" applyFont="1" applyFill="1" applyBorder="1" applyProtection="1">
      <protection hidden="1"/>
    </xf>
    <xf numFmtId="0" fontId="7" fillId="9" borderId="0" xfId="2" applyFont="1" applyFill="1" applyBorder="1" applyAlignment="1" applyProtection="1">
      <alignment horizontal="center"/>
      <protection locked="0"/>
    </xf>
    <xf numFmtId="3" fontId="29" fillId="12" borderId="60" xfId="2" applyNumberFormat="1" applyFont="1" applyFill="1" applyBorder="1" applyAlignment="1" applyProtection="1">
      <alignment vertical="center"/>
    </xf>
    <xf numFmtId="3" fontId="29" fillId="11" borderId="60" xfId="2" applyNumberFormat="1" applyFont="1" applyFill="1" applyBorder="1" applyAlignment="1" applyProtection="1">
      <alignment vertical="center"/>
    </xf>
    <xf numFmtId="0" fontId="5" fillId="0" borderId="0" xfId="2" applyFont="1" applyBorder="1" applyProtection="1">
      <protection hidden="1"/>
    </xf>
    <xf numFmtId="0" fontId="87" fillId="0" borderId="0" xfId="2" applyFont="1" applyBorder="1" applyProtection="1">
      <protection hidden="1"/>
    </xf>
    <xf numFmtId="0" fontId="88" fillId="0" borderId="0" xfId="2" applyFont="1" applyAlignment="1" applyProtection="1">
      <alignment horizontal="center"/>
      <protection hidden="1"/>
    </xf>
    <xf numFmtId="3" fontId="5" fillId="3" borderId="11" xfId="2" applyNumberFormat="1" applyFont="1" applyFill="1" applyBorder="1" applyProtection="1">
      <protection hidden="1"/>
    </xf>
    <xf numFmtId="3" fontId="5" fillId="3" borderId="17" xfId="2" applyNumberFormat="1" applyFont="1" applyFill="1" applyBorder="1" applyProtection="1">
      <protection hidden="1"/>
    </xf>
    <xf numFmtId="3" fontId="5" fillId="3" borderId="22" xfId="2" applyNumberFormat="1" applyFont="1" applyFill="1" applyBorder="1" applyProtection="1">
      <protection hidden="1"/>
    </xf>
    <xf numFmtId="3" fontId="5" fillId="3" borderId="61" xfId="2" applyNumberFormat="1" applyFont="1" applyFill="1" applyBorder="1" applyProtection="1">
      <protection hidden="1"/>
    </xf>
    <xf numFmtId="3" fontId="29" fillId="0" borderId="2" xfId="2" applyNumberFormat="1" applyFont="1" applyFill="1" applyBorder="1" applyProtection="1">
      <protection locked="0"/>
    </xf>
    <xf numFmtId="3" fontId="29" fillId="0" borderId="53" xfId="2" applyNumberFormat="1" applyFont="1" applyFill="1" applyBorder="1" applyProtection="1">
      <protection locked="0"/>
    </xf>
    <xf numFmtId="3" fontId="7" fillId="0" borderId="4" xfId="2" applyNumberFormat="1" applyFont="1" applyFill="1" applyBorder="1" applyAlignment="1" applyProtection="1">
      <alignment horizontal="center"/>
    </xf>
    <xf numFmtId="0" fontId="7" fillId="0" borderId="4" xfId="2" applyFont="1" applyFill="1" applyBorder="1" applyAlignment="1" applyProtection="1">
      <alignment horizontal="center"/>
      <protection locked="0"/>
    </xf>
    <xf numFmtId="3" fontId="29" fillId="0" borderId="128" xfId="2" applyNumberFormat="1" applyFont="1" applyFill="1" applyBorder="1" applyAlignment="1" applyProtection="1">
      <alignment horizontal="right" vertical="center"/>
      <protection locked="0"/>
    </xf>
    <xf numFmtId="3" fontId="29" fillId="0" borderId="129" xfId="2" applyNumberFormat="1" applyFont="1" applyFill="1" applyBorder="1" applyAlignment="1" applyProtection="1">
      <alignment horizontal="right" vertical="center"/>
      <protection locked="0"/>
    </xf>
    <xf numFmtId="3" fontId="29" fillId="0" borderId="130" xfId="2" applyNumberFormat="1" applyFont="1" applyFill="1" applyBorder="1" applyAlignment="1" applyProtection="1">
      <alignment horizontal="right" vertical="center"/>
      <protection locked="0"/>
    </xf>
    <xf numFmtId="3" fontId="29" fillId="0" borderId="129" xfId="2" applyNumberFormat="1" applyFont="1" applyFill="1" applyBorder="1" applyProtection="1">
      <protection locked="0"/>
    </xf>
    <xf numFmtId="3" fontId="29" fillId="0" borderId="130" xfId="2" applyNumberFormat="1" applyFont="1" applyFill="1" applyBorder="1" applyProtection="1">
      <protection locked="0"/>
    </xf>
    <xf numFmtId="0" fontId="8" fillId="9" borderId="0" xfId="2" applyFont="1" applyFill="1" applyBorder="1" applyAlignment="1">
      <alignment horizontal="left"/>
    </xf>
    <xf numFmtId="0" fontId="13" fillId="9" borderId="131" xfId="2" applyFont="1" applyFill="1" applyBorder="1"/>
    <xf numFmtId="10" fontId="13" fillId="9" borderId="132" xfId="2" applyNumberFormat="1" applyFont="1" applyFill="1" applyBorder="1" applyAlignment="1" applyProtection="1">
      <protection locked="0"/>
    </xf>
    <xf numFmtId="10" fontId="13" fillId="9" borderId="131" xfId="2" applyNumberFormat="1" applyFont="1" applyFill="1" applyBorder="1" applyAlignment="1" applyProtection="1">
      <protection locked="0"/>
    </xf>
    <xf numFmtId="3" fontId="31" fillId="0" borderId="0" xfId="0" applyNumberFormat="1" applyFont="1" applyFill="1" applyBorder="1" applyAlignment="1" applyProtection="1">
      <alignment horizontal="right"/>
    </xf>
    <xf numFmtId="0" fontId="13" fillId="0" borderId="1" xfId="2" applyFont="1" applyFill="1" applyBorder="1" applyProtection="1">
      <protection locked="0"/>
    </xf>
    <xf numFmtId="0" fontId="13" fillId="9" borderId="0" xfId="2" applyFont="1" applyFill="1" applyBorder="1" applyAlignment="1" applyProtection="1">
      <alignment horizontal="center"/>
      <protection locked="0"/>
    </xf>
    <xf numFmtId="0" fontId="13" fillId="7" borderId="133" xfId="2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Border="1" applyProtection="1"/>
    <xf numFmtId="9" fontId="13" fillId="0" borderId="88" xfId="11" applyFont="1" applyFill="1" applyBorder="1" applyAlignment="1" applyProtection="1">
      <alignment horizontal="center" vertical="center"/>
      <protection locked="0"/>
    </xf>
    <xf numFmtId="0" fontId="11" fillId="0" borderId="0" xfId="2" applyFont="1" applyFill="1" applyBorder="1" applyAlignment="1">
      <alignment vertical="center"/>
    </xf>
    <xf numFmtId="0" fontId="13" fillId="0" borderId="134" xfId="2" applyFont="1" applyFill="1" applyBorder="1" applyAlignment="1" applyProtection="1">
      <alignment horizontal="left" vertical="center"/>
      <protection locked="0"/>
    </xf>
    <xf numFmtId="0" fontId="11" fillId="9" borderId="0" xfId="2" applyFont="1" applyFill="1" applyBorder="1" applyAlignment="1">
      <alignment vertical="center"/>
    </xf>
    <xf numFmtId="0" fontId="13" fillId="0" borderId="88" xfId="2" applyFont="1" applyFill="1" applyBorder="1" applyAlignment="1" applyProtection="1">
      <alignment horizontal="center" vertical="center"/>
      <protection locked="0"/>
    </xf>
    <xf numFmtId="0" fontId="13" fillId="9" borderId="0" xfId="2" applyFont="1" applyFill="1" applyBorder="1" applyAlignment="1" applyProtection="1">
      <alignment horizontal="right" vertical="center"/>
    </xf>
    <xf numFmtId="0" fontId="13" fillId="9" borderId="0" xfId="2" applyFont="1" applyFill="1" applyAlignment="1">
      <alignment vertical="center"/>
    </xf>
    <xf numFmtId="0" fontId="29" fillId="9" borderId="0" xfId="2" applyFont="1" applyFill="1" applyBorder="1" applyAlignment="1" applyProtection="1">
      <alignment horizontal="center" vertical="center"/>
      <protection locked="0"/>
    </xf>
    <xf numFmtId="0" fontId="8" fillId="0" borderId="0" xfId="2" applyFont="1" applyFill="1" applyAlignment="1">
      <alignment vertical="center"/>
    </xf>
    <xf numFmtId="0" fontId="13" fillId="0" borderId="135" xfId="2" applyFont="1" applyFill="1" applyBorder="1" applyAlignment="1" applyProtection="1">
      <alignment horizontal="left" vertical="center"/>
      <protection locked="0"/>
    </xf>
    <xf numFmtId="49" fontId="11" fillId="9" borderId="0" xfId="2" applyNumberFormat="1" applyFont="1" applyFill="1" applyBorder="1" applyAlignment="1" applyProtection="1">
      <alignment vertical="center"/>
    </xf>
    <xf numFmtId="0" fontId="13" fillId="9" borderId="0" xfId="2" applyFont="1" applyFill="1" applyBorder="1" applyAlignment="1">
      <alignment vertical="center"/>
    </xf>
    <xf numFmtId="9" fontId="13" fillId="9" borderId="90" xfId="11" applyFont="1" applyFill="1" applyBorder="1" applyAlignment="1" applyProtection="1">
      <alignment horizontal="center" vertical="center"/>
      <protection locked="0"/>
    </xf>
    <xf numFmtId="0" fontId="13" fillId="0" borderId="136" xfId="2" applyFont="1" applyFill="1" applyBorder="1" applyAlignment="1" applyProtection="1">
      <alignment horizontal="left" vertical="center"/>
      <protection locked="0"/>
    </xf>
    <xf numFmtId="0" fontId="11" fillId="9" borderId="121" xfId="2" applyFont="1" applyFill="1" applyBorder="1" applyAlignment="1" applyProtection="1">
      <alignment vertical="center"/>
    </xf>
    <xf numFmtId="0" fontId="11" fillId="9" borderId="0" xfId="2" applyFont="1" applyFill="1" applyBorder="1" applyAlignment="1" applyProtection="1">
      <alignment vertical="center"/>
    </xf>
    <xf numFmtId="0" fontId="13" fillId="0" borderId="137" xfId="2" applyFont="1" applyFill="1" applyBorder="1" applyAlignment="1" applyProtection="1">
      <alignment horizontal="left" vertical="center"/>
      <protection locked="0"/>
    </xf>
    <xf numFmtId="0" fontId="32" fillId="9" borderId="1" xfId="2" applyFont="1" applyFill="1" applyBorder="1" applyAlignment="1">
      <alignment vertical="center"/>
    </xf>
    <xf numFmtId="0" fontId="10" fillId="9" borderId="0" xfId="2" applyFont="1" applyFill="1" applyAlignment="1">
      <alignment horizontal="right" vertical="center"/>
    </xf>
    <xf numFmtId="0" fontId="1" fillId="9" borderId="0" xfId="2" applyFont="1" applyFill="1" applyAlignment="1">
      <alignment vertical="center"/>
    </xf>
    <xf numFmtId="3" fontId="13" fillId="9" borderId="0" xfId="2" applyNumberFormat="1" applyFont="1" applyFill="1" applyBorder="1" applyAlignment="1" applyProtection="1">
      <alignment horizontal="right" vertical="center"/>
      <protection locked="0"/>
    </xf>
    <xf numFmtId="0" fontId="13" fillId="0" borderId="67" xfId="2" applyFont="1" applyFill="1" applyBorder="1" applyAlignment="1" applyProtection="1">
      <alignment horizontal="center" vertical="center"/>
      <protection locked="0"/>
    </xf>
    <xf numFmtId="0" fontId="13" fillId="0" borderId="67" xfId="2" applyFont="1" applyFill="1" applyBorder="1" applyAlignment="1" applyProtection="1">
      <alignment vertical="center"/>
      <protection locked="0"/>
    </xf>
    <xf numFmtId="0" fontId="11" fillId="0" borderId="5" xfId="2" applyFont="1" applyFill="1" applyBorder="1" applyAlignment="1" applyProtection="1">
      <alignment vertical="center"/>
    </xf>
    <xf numFmtId="0" fontId="5" fillId="9" borderId="0" xfId="2" applyFont="1" applyFill="1" applyAlignment="1">
      <alignment vertical="center"/>
    </xf>
    <xf numFmtId="0" fontId="13" fillId="0" borderId="118" xfId="2" applyFont="1" applyFill="1" applyBorder="1" applyAlignment="1" applyProtection="1">
      <alignment vertical="center"/>
    </xf>
    <xf numFmtId="0" fontId="1" fillId="0" borderId="5" xfId="2" applyFont="1" applyFill="1" applyBorder="1" applyAlignment="1">
      <alignment vertical="center"/>
    </xf>
    <xf numFmtId="0" fontId="13" fillId="9" borderId="0" xfId="2" applyFont="1" applyFill="1" applyBorder="1" applyAlignment="1" applyProtection="1">
      <alignment horizontal="center" vertical="center"/>
      <protection locked="0"/>
    </xf>
    <xf numFmtId="0" fontId="7" fillId="9" borderId="0" xfId="2" applyFont="1" applyFill="1" applyBorder="1" applyAlignment="1" applyProtection="1">
      <alignment horizontal="center" vertical="center"/>
      <protection locked="0"/>
    </xf>
    <xf numFmtId="0" fontId="5" fillId="0" borderId="0" xfId="2" applyFont="1" applyFill="1" applyAlignment="1">
      <alignment vertical="center"/>
    </xf>
    <xf numFmtId="0" fontId="72" fillId="0" borderId="0" xfId="2" applyFont="1" applyFill="1" applyBorder="1" applyAlignment="1">
      <alignment vertical="center"/>
    </xf>
    <xf numFmtId="0" fontId="32" fillId="9" borderId="1" xfId="2" applyFont="1" applyFill="1" applyBorder="1" applyAlignment="1">
      <alignment horizontal="left" vertical="center"/>
    </xf>
    <xf numFmtId="0" fontId="72" fillId="9" borderId="0" xfId="2" applyFont="1" applyFill="1" applyAlignment="1">
      <alignment horizontal="right" vertical="center"/>
    </xf>
    <xf numFmtId="3" fontId="13" fillId="12" borderId="51" xfId="2" applyNumberFormat="1" applyFont="1" applyFill="1" applyBorder="1" applyAlignment="1" applyProtection="1">
      <alignment horizontal="center" vertical="center"/>
      <protection locked="0"/>
    </xf>
    <xf numFmtId="0" fontId="13" fillId="14" borderId="48" xfId="2" applyFont="1" applyFill="1" applyBorder="1" applyAlignment="1" applyProtection="1">
      <alignment horizontal="center" vertical="center"/>
      <protection locked="0"/>
    </xf>
    <xf numFmtId="0" fontId="13" fillId="14" borderId="51" xfId="2" applyFont="1" applyFill="1" applyBorder="1" applyAlignment="1" applyProtection="1">
      <alignment horizontal="center" vertical="center"/>
      <protection locked="0"/>
    </xf>
    <xf numFmtId="49" fontId="73" fillId="9" borderId="0" xfId="2" applyNumberFormat="1" applyFont="1" applyFill="1" applyBorder="1" applyAlignment="1" applyProtection="1">
      <alignment vertical="center"/>
    </xf>
    <xf numFmtId="0" fontId="1" fillId="9" borderId="0" xfId="2" applyFont="1" applyFill="1" applyAlignment="1">
      <alignment horizontal="right" vertical="center"/>
    </xf>
    <xf numFmtId="3" fontId="13" fillId="12" borderId="53" xfId="2" applyNumberFormat="1" applyFont="1" applyFill="1" applyBorder="1" applyAlignment="1" applyProtection="1">
      <alignment horizontal="center" vertical="center"/>
      <protection hidden="1"/>
    </xf>
    <xf numFmtId="0" fontId="13" fillId="12" borderId="53" xfId="2" applyFont="1" applyFill="1" applyBorder="1" applyAlignment="1" applyProtection="1">
      <alignment horizontal="center" vertical="center"/>
      <protection hidden="1"/>
    </xf>
    <xf numFmtId="0" fontId="13" fillId="12" borderId="1" xfId="2" applyFont="1" applyFill="1" applyBorder="1" applyAlignment="1" applyProtection="1">
      <alignment horizontal="center" vertical="center"/>
      <protection hidden="1"/>
    </xf>
    <xf numFmtId="0" fontId="13" fillId="12" borderId="0" xfId="2" applyFont="1" applyFill="1" applyBorder="1" applyAlignment="1" applyProtection="1">
      <alignment horizontal="center" vertical="center"/>
      <protection hidden="1"/>
    </xf>
    <xf numFmtId="0" fontId="13" fillId="14" borderId="2" xfId="2" applyFont="1" applyFill="1" applyBorder="1" applyAlignment="1" applyProtection="1">
      <alignment horizontal="center" vertical="center"/>
      <protection hidden="1"/>
    </xf>
    <xf numFmtId="3" fontId="13" fillId="14" borderId="53" xfId="2" applyNumberFormat="1" applyFont="1" applyFill="1" applyBorder="1" applyAlignment="1" applyProtection="1">
      <alignment horizontal="center" vertical="center"/>
      <protection hidden="1"/>
    </xf>
    <xf numFmtId="0" fontId="13" fillId="14" borderId="53" xfId="2" applyFont="1" applyFill="1" applyBorder="1" applyAlignment="1" applyProtection="1">
      <alignment horizontal="center" vertical="center"/>
      <protection hidden="1"/>
    </xf>
    <xf numFmtId="3" fontId="7" fillId="7" borderId="51" xfId="2" applyNumberFormat="1" applyFont="1" applyFill="1" applyBorder="1" applyAlignment="1" applyProtection="1">
      <alignment horizontal="center" vertical="center"/>
      <protection locked="0"/>
    </xf>
    <xf numFmtId="3" fontId="7" fillId="7" borderId="29" xfId="2" applyNumberFormat="1" applyFont="1" applyFill="1" applyBorder="1" applyAlignment="1" applyProtection="1">
      <alignment horizontal="center" vertical="center"/>
    </xf>
    <xf numFmtId="3" fontId="89" fillId="7" borderId="138" xfId="2" applyNumberFormat="1" applyFont="1" applyFill="1" applyBorder="1" applyAlignment="1" applyProtection="1">
      <alignment vertical="center"/>
    </xf>
    <xf numFmtId="3" fontId="29" fillId="21" borderId="60" xfId="2" applyNumberFormat="1" applyFont="1" applyFill="1" applyBorder="1" applyAlignment="1" applyProtection="1">
      <alignment vertical="center"/>
    </xf>
    <xf numFmtId="0" fontId="90" fillId="0" borderId="0" xfId="0" applyFont="1" applyFill="1"/>
    <xf numFmtId="3" fontId="89" fillId="21" borderId="138" xfId="2" applyNumberFormat="1" applyFont="1" applyFill="1" applyBorder="1" applyAlignment="1" applyProtection="1">
      <alignment vertical="center"/>
    </xf>
    <xf numFmtId="3" fontId="89" fillId="11" borderId="138" xfId="2" applyNumberFormat="1" applyFont="1" applyFill="1" applyBorder="1" applyAlignment="1" applyProtection="1">
      <alignment vertical="center"/>
    </xf>
    <xf numFmtId="3" fontId="89" fillId="21" borderId="139" xfId="2" applyNumberFormat="1" applyFont="1" applyFill="1" applyBorder="1" applyAlignment="1" applyProtection="1">
      <alignment vertical="center"/>
    </xf>
    <xf numFmtId="3" fontId="89" fillId="11" borderId="139" xfId="2" applyNumberFormat="1" applyFont="1" applyFill="1" applyBorder="1" applyAlignment="1" applyProtection="1">
      <alignment vertical="center"/>
    </xf>
    <xf numFmtId="3" fontId="90" fillId="7" borderId="140" xfId="0" applyNumberFormat="1" applyFont="1" applyFill="1" applyBorder="1"/>
    <xf numFmtId="3" fontId="89" fillId="21" borderId="141" xfId="2" applyNumberFormat="1" applyFont="1" applyFill="1" applyBorder="1" applyAlignment="1" applyProtection="1">
      <alignment vertical="center"/>
    </xf>
    <xf numFmtId="3" fontId="89" fillId="11" borderId="141" xfId="2" applyNumberFormat="1" applyFont="1" applyFill="1" applyBorder="1" applyAlignment="1" applyProtection="1">
      <alignment vertical="center"/>
    </xf>
    <xf numFmtId="0" fontId="22" fillId="0" borderId="4" xfId="0" applyFont="1" applyFill="1" applyBorder="1"/>
    <xf numFmtId="0" fontId="13" fillId="0" borderId="0" xfId="0" applyFont="1" applyFill="1" applyAlignment="1">
      <alignment horizontal="right"/>
    </xf>
    <xf numFmtId="0" fontId="13" fillId="0" borderId="0" xfId="2" applyFont="1" applyFill="1" applyBorder="1" applyAlignment="1" applyProtection="1">
      <alignment vertical="center"/>
      <protection locked="0"/>
    </xf>
    <xf numFmtId="10" fontId="13" fillId="0" borderId="0" xfId="2" applyNumberFormat="1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>
      <alignment vertical="center"/>
    </xf>
    <xf numFmtId="9" fontId="13" fillId="0" borderId="0" xfId="11" applyFont="1" applyFill="1" applyBorder="1" applyAlignment="1" applyProtection="1">
      <alignment horizontal="center" vertical="center"/>
      <protection locked="0"/>
    </xf>
    <xf numFmtId="3" fontId="7" fillId="0" borderId="6" xfId="2" applyNumberFormat="1" applyFont="1" applyFill="1" applyBorder="1" applyAlignment="1" applyProtection="1">
      <alignment vertical="center"/>
      <protection locked="0"/>
    </xf>
    <xf numFmtId="0" fontId="8" fillId="7" borderId="0" xfId="2" applyFont="1" applyFill="1" applyBorder="1"/>
    <xf numFmtId="10" fontId="13" fillId="7" borderId="0" xfId="2" applyNumberFormat="1" applyFont="1" applyFill="1" applyBorder="1" applyAlignment="1" applyProtection="1">
      <alignment horizontal="center"/>
      <protection locked="0"/>
    </xf>
    <xf numFmtId="0" fontId="13" fillId="7" borderId="0" xfId="2" applyFont="1" applyFill="1" applyBorder="1"/>
    <xf numFmtId="9" fontId="13" fillId="7" borderId="0" xfId="11" applyFont="1" applyFill="1" applyBorder="1" applyAlignment="1" applyProtection="1">
      <alignment horizontal="center"/>
      <protection locked="0"/>
    </xf>
    <xf numFmtId="0" fontId="8" fillId="7" borderId="6" xfId="2" applyFont="1" applyFill="1" applyBorder="1" applyProtection="1"/>
    <xf numFmtId="10" fontId="13" fillId="7" borderId="6" xfId="2" applyNumberFormat="1" applyFont="1" applyFill="1" applyBorder="1" applyAlignment="1" applyProtection="1">
      <alignment horizontal="center" vertical="center"/>
    </xf>
    <xf numFmtId="0" fontId="13" fillId="7" borderId="6" xfId="2" applyFont="1" applyFill="1" applyBorder="1" applyAlignment="1" applyProtection="1">
      <alignment vertical="center"/>
    </xf>
    <xf numFmtId="9" fontId="13" fillId="7" borderId="48" xfId="11" applyFont="1" applyFill="1" applyBorder="1" applyAlignment="1" applyProtection="1">
      <alignment horizontal="center" vertical="center"/>
    </xf>
    <xf numFmtId="3" fontId="7" fillId="7" borderId="6" xfId="2" applyNumberFormat="1" applyFont="1" applyFill="1" applyBorder="1" applyAlignment="1" applyProtection="1">
      <alignment vertical="center"/>
    </xf>
    <xf numFmtId="3" fontId="13" fillId="7" borderId="6" xfId="2" applyNumberFormat="1" applyFont="1" applyFill="1" applyBorder="1" applyAlignment="1" applyProtection="1">
      <alignment vertical="center"/>
    </xf>
    <xf numFmtId="0" fontId="13" fillId="7" borderId="6" xfId="2" applyNumberFormat="1" applyFont="1" applyFill="1" applyBorder="1" applyAlignment="1" applyProtection="1">
      <alignment horizontal="center" vertical="center"/>
    </xf>
    <xf numFmtId="3" fontId="7" fillId="7" borderId="36" xfId="2" applyNumberFormat="1" applyFont="1" applyFill="1" applyBorder="1" applyAlignment="1" applyProtection="1">
      <alignment vertical="center"/>
    </xf>
    <xf numFmtId="0" fontId="71" fillId="10" borderId="0" xfId="2" applyFont="1" applyFill="1" applyBorder="1" applyAlignment="1" applyProtection="1">
      <alignment horizontal="right"/>
      <protection locked="0"/>
    </xf>
    <xf numFmtId="9" fontId="24" fillId="7" borderId="0" xfId="11" applyFont="1" applyFill="1" applyBorder="1" applyAlignment="1" applyProtection="1">
      <alignment horizontal="center"/>
    </xf>
    <xf numFmtId="0" fontId="71" fillId="7" borderId="0" xfId="2" applyFont="1" applyFill="1" applyBorder="1" applyAlignment="1" applyProtection="1">
      <alignment horizontal="right"/>
    </xf>
    <xf numFmtId="3" fontId="7" fillId="7" borderId="49" xfId="2" applyNumberFormat="1" applyFont="1" applyFill="1" applyBorder="1" applyAlignment="1" applyProtection="1">
      <alignment vertical="center"/>
    </xf>
    <xf numFmtId="3" fontId="13" fillId="0" borderId="3" xfId="2" applyNumberFormat="1" applyFont="1" applyFill="1" applyBorder="1" applyAlignment="1" applyProtection="1">
      <alignment horizontal="center"/>
    </xf>
    <xf numFmtId="3" fontId="13" fillId="0" borderId="1" xfId="2" applyNumberFormat="1" applyFont="1" applyFill="1" applyBorder="1" applyAlignment="1" applyProtection="1">
      <alignment horizontal="center"/>
    </xf>
    <xf numFmtId="3" fontId="7" fillId="7" borderId="37" xfId="2" applyNumberFormat="1" applyFont="1" applyFill="1" applyBorder="1" applyAlignment="1" applyProtection="1">
      <alignment vertical="center"/>
    </xf>
    <xf numFmtId="3" fontId="7" fillId="7" borderId="49" xfId="2" applyNumberFormat="1" applyFont="1" applyFill="1" applyBorder="1" applyAlignment="1" applyProtection="1">
      <alignment horizontal="center" vertical="center"/>
      <protection locked="0"/>
    </xf>
    <xf numFmtId="3" fontId="7" fillId="7" borderId="9" xfId="2" applyNumberFormat="1" applyFont="1" applyFill="1" applyBorder="1" applyAlignment="1" applyProtection="1">
      <alignment vertical="center"/>
      <protection hidden="1"/>
    </xf>
    <xf numFmtId="3" fontId="7" fillId="7" borderId="27" xfId="2" applyNumberFormat="1" applyFont="1" applyFill="1" applyBorder="1" applyAlignment="1" applyProtection="1">
      <alignment vertical="center"/>
      <protection hidden="1"/>
    </xf>
    <xf numFmtId="3" fontId="7" fillId="0" borderId="95" xfId="2" applyNumberFormat="1" applyFont="1" applyFill="1" applyBorder="1" applyAlignment="1" applyProtection="1">
      <alignment vertical="center"/>
      <protection locked="0"/>
    </xf>
    <xf numFmtId="3" fontId="7" fillId="0" borderId="96" xfId="2" applyNumberFormat="1" applyFont="1" applyFill="1" applyBorder="1" applyAlignment="1" applyProtection="1">
      <alignment vertical="center"/>
      <protection locked="0"/>
    </xf>
    <xf numFmtId="3" fontId="7" fillId="7" borderId="3" xfId="2" applyNumberFormat="1" applyFont="1" applyFill="1" applyBorder="1" applyAlignment="1" applyProtection="1">
      <alignment vertical="center"/>
      <protection hidden="1"/>
    </xf>
    <xf numFmtId="3" fontId="7" fillId="7" borderId="37" xfId="2" applyNumberFormat="1" applyFont="1" applyFill="1" applyBorder="1" applyAlignment="1" applyProtection="1">
      <alignment vertical="center"/>
      <protection hidden="1"/>
    </xf>
    <xf numFmtId="3" fontId="7" fillId="7" borderId="27" xfId="2" applyNumberFormat="1" applyFont="1" applyFill="1" applyBorder="1" applyAlignment="1" applyProtection="1">
      <alignment vertical="center"/>
    </xf>
    <xf numFmtId="3" fontId="7" fillId="7" borderId="16" xfId="2" applyNumberFormat="1" applyFont="1" applyFill="1" applyBorder="1" applyAlignment="1" applyProtection="1">
      <alignment vertical="center"/>
    </xf>
    <xf numFmtId="3" fontId="7" fillId="0" borderId="97" xfId="2" applyNumberFormat="1" applyFont="1" applyFill="1" applyBorder="1" applyAlignment="1" applyProtection="1">
      <alignment vertical="center"/>
      <protection locked="0"/>
    </xf>
    <xf numFmtId="3" fontId="13" fillId="7" borderId="29" xfId="2" applyNumberFormat="1" applyFont="1" applyFill="1" applyBorder="1" applyAlignment="1" applyProtection="1">
      <alignment horizontal="center" vertical="center"/>
    </xf>
    <xf numFmtId="3" fontId="13" fillId="7" borderId="3" xfId="2" applyNumberFormat="1" applyFont="1" applyFill="1" applyBorder="1" applyAlignment="1" applyProtection="1">
      <alignment horizontal="center" vertical="center"/>
    </xf>
    <xf numFmtId="3" fontId="13" fillId="7" borderId="77" xfId="2" applyNumberFormat="1" applyFont="1" applyFill="1" applyBorder="1" applyAlignment="1" applyProtection="1">
      <alignment vertical="center"/>
    </xf>
    <xf numFmtId="0" fontId="13" fillId="7" borderId="77" xfId="2" applyNumberFormat="1" applyFont="1" applyFill="1" applyBorder="1" applyAlignment="1" applyProtection="1">
      <alignment horizontal="center" vertical="center"/>
    </xf>
    <xf numFmtId="0" fontId="13" fillId="7" borderId="77" xfId="2" applyNumberFormat="1" applyFont="1" applyFill="1" applyBorder="1" applyAlignment="1" applyProtection="1">
      <alignment vertical="center"/>
    </xf>
    <xf numFmtId="3" fontId="13" fillId="7" borderId="36" xfId="2" applyNumberFormat="1" applyFont="1" applyFill="1" applyBorder="1" applyAlignment="1" applyProtection="1">
      <alignment vertical="center"/>
    </xf>
    <xf numFmtId="10" fontId="13" fillId="0" borderId="125" xfId="2" applyNumberFormat="1" applyFont="1" applyFill="1" applyBorder="1" applyAlignment="1" applyProtection="1">
      <alignment horizontal="center" vertical="center"/>
      <protection locked="0"/>
    </xf>
    <xf numFmtId="9" fontId="13" fillId="0" borderId="125" xfId="2" applyNumberFormat="1" applyFont="1" applyFill="1" applyBorder="1" applyAlignment="1" applyProtection="1">
      <alignment horizontal="center" vertical="center"/>
      <protection locked="0"/>
    </xf>
    <xf numFmtId="9" fontId="13" fillId="0" borderId="142" xfId="2" applyNumberFormat="1" applyFont="1" applyFill="1" applyBorder="1" applyAlignment="1" applyProtection="1">
      <alignment horizontal="center" vertical="center"/>
      <protection locked="0"/>
    </xf>
    <xf numFmtId="9" fontId="13" fillId="0" borderId="143" xfId="2" applyNumberFormat="1" applyFont="1" applyFill="1" applyBorder="1" applyAlignment="1" applyProtection="1">
      <alignment horizontal="center" vertical="center"/>
      <protection locked="0"/>
    </xf>
    <xf numFmtId="9" fontId="13" fillId="0" borderId="144" xfId="2" applyNumberFormat="1" applyFont="1" applyFill="1" applyBorder="1" applyAlignment="1" applyProtection="1">
      <alignment horizontal="center" vertical="center"/>
      <protection locked="0"/>
    </xf>
    <xf numFmtId="3" fontId="13" fillId="7" borderId="37" xfId="2" applyNumberFormat="1" applyFont="1" applyFill="1" applyBorder="1" applyAlignment="1" applyProtection="1">
      <alignment vertical="center"/>
    </xf>
    <xf numFmtId="0" fontId="13" fillId="8" borderId="0" xfId="2" applyFont="1" applyFill="1" applyBorder="1"/>
    <xf numFmtId="3" fontId="7" fillId="0" borderId="77" xfId="2" applyNumberFormat="1" applyFont="1" applyFill="1" applyBorder="1" applyAlignment="1" applyProtection="1">
      <alignment horizontal="center"/>
    </xf>
    <xf numFmtId="3" fontId="29" fillId="0" borderId="77" xfId="2" applyNumberFormat="1" applyFont="1" applyFill="1" applyBorder="1" applyAlignment="1" applyProtection="1">
      <alignment horizontal="center"/>
    </xf>
    <xf numFmtId="3" fontId="13" fillId="0" borderId="77" xfId="2" applyNumberFormat="1" applyFont="1" applyFill="1" applyBorder="1" applyAlignment="1" applyProtection="1">
      <alignment horizontal="center"/>
    </xf>
    <xf numFmtId="3" fontId="28" fillId="0" borderId="0" xfId="0" applyNumberFormat="1" applyFont="1" applyFill="1" applyBorder="1" applyAlignment="1" applyProtection="1">
      <alignment horizontal="right" vertical="center"/>
    </xf>
    <xf numFmtId="3" fontId="90" fillId="0" borderId="0" xfId="0" applyNumberFormat="1" applyFont="1" applyFill="1"/>
    <xf numFmtId="3" fontId="90" fillId="0" borderId="139" xfId="0" applyNumberFormat="1" applyFont="1" applyFill="1" applyBorder="1"/>
    <xf numFmtId="3" fontId="90" fillId="0" borderId="0" xfId="0" applyNumberFormat="1" applyFont="1"/>
    <xf numFmtId="3" fontId="91" fillId="0" borderId="141" xfId="0" applyNumberFormat="1" applyFont="1" applyFill="1" applyBorder="1" applyAlignment="1">
      <alignment horizontal="center"/>
    </xf>
    <xf numFmtId="3" fontId="90" fillId="0" borderId="141" xfId="0" applyNumberFormat="1" applyFont="1" applyFill="1" applyBorder="1"/>
    <xf numFmtId="3" fontId="90" fillId="0" borderId="139" xfId="0" applyNumberFormat="1" applyFont="1" applyFill="1" applyBorder="1" applyAlignment="1">
      <alignment horizontal="center"/>
    </xf>
    <xf numFmtId="3" fontId="90" fillId="0" borderId="138" xfId="0" applyNumberFormat="1" applyFont="1" applyFill="1" applyBorder="1"/>
    <xf numFmtId="0" fontId="13" fillId="0" borderId="0" xfId="2" applyFont="1" applyFill="1" applyBorder="1" applyProtection="1">
      <protection locked="0"/>
    </xf>
    <xf numFmtId="0" fontId="10" fillId="0" borderId="0" xfId="2" applyFont="1"/>
    <xf numFmtId="0" fontId="92" fillId="0" borderId="0" xfId="2" applyFont="1"/>
    <xf numFmtId="0" fontId="11" fillId="0" borderId="0" xfId="2" applyFont="1" applyAlignment="1">
      <alignment horizontal="left" vertical="center" wrapText="1"/>
    </xf>
    <xf numFmtId="0" fontId="93" fillId="22" borderId="145" xfId="2" applyFont="1" applyFill="1" applyBorder="1" applyAlignment="1">
      <alignment vertical="center"/>
    </xf>
    <xf numFmtId="0" fontId="94" fillId="23" borderId="145" xfId="2" applyFont="1" applyFill="1" applyBorder="1" applyAlignment="1">
      <alignment horizontal="center" vertical="center"/>
    </xf>
    <xf numFmtId="0" fontId="95" fillId="0" borderId="0" xfId="2" applyFont="1" applyBorder="1"/>
    <xf numFmtId="0" fontId="96" fillId="0" borderId="0" xfId="2" applyFont="1" applyBorder="1"/>
    <xf numFmtId="0" fontId="97" fillId="0" borderId="0" xfId="2" applyFont="1" applyBorder="1" applyAlignment="1">
      <alignment vertical="center"/>
    </xf>
    <xf numFmtId="0" fontId="98" fillId="24" borderId="34" xfId="2" applyFont="1" applyFill="1" applyBorder="1" applyAlignment="1">
      <alignment horizontal="center"/>
    </xf>
    <xf numFmtId="0" fontId="99" fillId="24" borderId="34" xfId="2" applyFont="1" applyFill="1" applyBorder="1" applyAlignment="1">
      <alignment horizontal="center"/>
    </xf>
    <xf numFmtId="0" fontId="98" fillId="25" borderId="34" xfId="2" applyFont="1" applyFill="1" applyBorder="1" applyAlignment="1">
      <alignment horizontal="center"/>
    </xf>
    <xf numFmtId="0" fontId="67" fillId="0" borderId="0" xfId="2" applyFont="1" applyFill="1" applyBorder="1" applyAlignment="1">
      <alignment horizontal="center"/>
    </xf>
    <xf numFmtId="0" fontId="11" fillId="0" borderId="146" xfId="2" applyFont="1" applyBorder="1"/>
    <xf numFmtId="0" fontId="11" fillId="0" borderId="147" xfId="2" applyFont="1" applyBorder="1"/>
    <xf numFmtId="0" fontId="1" fillId="0" borderId="148" xfId="2" applyFont="1" applyBorder="1" applyAlignment="1">
      <alignment vertical="top"/>
    </xf>
    <xf numFmtId="0" fontId="100" fillId="0" borderId="149" xfId="2" applyFont="1" applyBorder="1"/>
    <xf numFmtId="0" fontId="101" fillId="0" borderId="149" xfId="2" applyFont="1" applyBorder="1"/>
    <xf numFmtId="0" fontId="100" fillId="0" borderId="150" xfId="2" applyFont="1" applyBorder="1"/>
    <xf numFmtId="0" fontId="102" fillId="0" borderId="149" xfId="2" applyFont="1" applyBorder="1"/>
    <xf numFmtId="0" fontId="103" fillId="0" borderId="149" xfId="2" applyFont="1" applyBorder="1" applyAlignment="1">
      <alignment horizontal="center"/>
    </xf>
    <xf numFmtId="0" fontId="103" fillId="0" borderId="150" xfId="2" applyFont="1" applyBorder="1" applyAlignment="1">
      <alignment horizontal="center"/>
    </xf>
    <xf numFmtId="0" fontId="101" fillId="0" borderId="151" xfId="2" applyFont="1" applyBorder="1" applyAlignment="1">
      <alignment horizontal="center"/>
    </xf>
    <xf numFmtId="0" fontId="101" fillId="0" borderId="148" xfId="2" applyFont="1" applyBorder="1" applyAlignment="1">
      <alignment horizontal="center"/>
    </xf>
    <xf numFmtId="0" fontId="102" fillId="0" borderId="152" xfId="2" applyFont="1" applyBorder="1" applyAlignment="1">
      <alignment horizontal="center"/>
    </xf>
    <xf numFmtId="0" fontId="102" fillId="0" borderId="151" xfId="2" applyFont="1" applyBorder="1" applyAlignment="1">
      <alignment horizontal="center"/>
    </xf>
    <xf numFmtId="0" fontId="102" fillId="0" borderId="148" xfId="2" applyFont="1" applyBorder="1" applyAlignment="1">
      <alignment horizontal="center"/>
    </xf>
    <xf numFmtId="0" fontId="100" fillId="0" borderId="152" xfId="2" applyFont="1" applyBorder="1" applyAlignment="1">
      <alignment horizontal="center"/>
    </xf>
    <xf numFmtId="0" fontId="1" fillId="0" borderId="151" xfId="2" applyFont="1" applyBorder="1"/>
    <xf numFmtId="0" fontId="100" fillId="0" borderId="153" xfId="2" applyFont="1" applyBorder="1" applyAlignment="1">
      <alignment horizontal="left"/>
    </xf>
    <xf numFmtId="0" fontId="100" fillId="0" borderId="153" xfId="2" applyFont="1" applyBorder="1" applyAlignment="1">
      <alignment horizontal="center"/>
    </xf>
    <xf numFmtId="0" fontId="100" fillId="0" borderId="154" xfId="2" applyFont="1" applyBorder="1" applyAlignment="1">
      <alignment horizontal="center"/>
    </xf>
    <xf numFmtId="0" fontId="100" fillId="0" borderId="155" xfId="2" applyFont="1" applyBorder="1" applyAlignment="1">
      <alignment horizontal="center"/>
    </xf>
    <xf numFmtId="0" fontId="104" fillId="26" borderId="151" xfId="2" applyFont="1" applyFill="1" applyBorder="1" applyAlignment="1">
      <alignment horizontal="center"/>
    </xf>
    <xf numFmtId="0" fontId="104" fillId="26" borderId="148" xfId="2" applyFont="1" applyFill="1" applyBorder="1" applyAlignment="1">
      <alignment horizontal="center"/>
    </xf>
    <xf numFmtId="0" fontId="100" fillId="0" borderId="151" xfId="2" applyFont="1" applyBorder="1" applyAlignment="1">
      <alignment horizontal="center"/>
    </xf>
    <xf numFmtId="0" fontId="100" fillId="0" borderId="148" xfId="2" applyFont="1" applyBorder="1" applyAlignment="1">
      <alignment horizontal="center"/>
    </xf>
    <xf numFmtId="49" fontId="105" fillId="17" borderId="151" xfId="2" applyNumberFormat="1" applyFont="1" applyFill="1" applyBorder="1" applyAlignment="1">
      <alignment horizontal="left"/>
    </xf>
    <xf numFmtId="49" fontId="100" fillId="17" borderId="151" xfId="2" applyNumberFormat="1" applyFont="1" applyFill="1" applyBorder="1" applyAlignment="1">
      <alignment horizontal="center"/>
    </xf>
    <xf numFmtId="49" fontId="100" fillId="17" borderId="148" xfId="2" applyNumberFormat="1" applyFont="1" applyFill="1" applyBorder="1" applyAlignment="1">
      <alignment horizontal="center"/>
    </xf>
    <xf numFmtId="49" fontId="100" fillId="17" borderId="152" xfId="2" applyNumberFormat="1" applyFont="1" applyFill="1" applyBorder="1" applyAlignment="1">
      <alignment horizontal="center"/>
    </xf>
    <xf numFmtId="0" fontId="106" fillId="0" borderId="151" xfId="2" applyFont="1" applyBorder="1" applyAlignment="1">
      <alignment horizontal="center"/>
    </xf>
    <xf numFmtId="49" fontId="100" fillId="0" borderId="148" xfId="2" applyNumberFormat="1" applyFont="1" applyBorder="1" applyAlignment="1">
      <alignment horizontal="center"/>
    </xf>
    <xf numFmtId="0" fontId="107" fillId="0" borderId="151" xfId="2" applyFont="1" applyBorder="1" applyAlignment="1">
      <alignment horizontal="left"/>
    </xf>
    <xf numFmtId="49" fontId="105" fillId="17" borderId="151" xfId="2" applyNumberFormat="1" applyFont="1" applyFill="1" applyBorder="1" applyAlignment="1">
      <alignment horizontal="left" indent="1"/>
    </xf>
    <xf numFmtId="0" fontId="108" fillId="0" borderId="151" xfId="2" applyFont="1" applyBorder="1" applyAlignment="1">
      <alignment horizontal="center"/>
    </xf>
    <xf numFmtId="0" fontId="100" fillId="0" borderId="151" xfId="2" applyFont="1" applyBorder="1" applyAlignment="1">
      <alignment horizontal="left"/>
    </xf>
    <xf numFmtId="0" fontId="100" fillId="0" borderId="151" xfId="2" applyFont="1" applyBorder="1"/>
    <xf numFmtId="0" fontId="11" fillId="0" borderId="152" xfId="2" applyFont="1" applyBorder="1"/>
    <xf numFmtId="0" fontId="107" fillId="0" borderId="151" xfId="2" applyFont="1" applyBorder="1"/>
    <xf numFmtId="16" fontId="100" fillId="0" borderId="151" xfId="2" applyNumberFormat="1" applyFont="1" applyBorder="1" applyAlignment="1">
      <alignment horizontal="center"/>
    </xf>
    <xf numFmtId="0" fontId="109" fillId="0" borderId="151" xfId="2" applyFont="1" applyBorder="1" applyAlignment="1">
      <alignment horizontal="center"/>
    </xf>
    <xf numFmtId="0" fontId="105" fillId="0" borderId="151" xfId="2" applyFont="1" applyBorder="1" applyAlignment="1">
      <alignment horizontal="center"/>
    </xf>
    <xf numFmtId="0" fontId="109" fillId="26" borderId="148" xfId="2" applyFont="1" applyFill="1" applyBorder="1" applyAlignment="1">
      <alignment horizontal="left"/>
    </xf>
    <xf numFmtId="0" fontId="109" fillId="0" borderId="152" xfId="2" applyFont="1" applyBorder="1" applyAlignment="1">
      <alignment horizontal="center"/>
    </xf>
    <xf numFmtId="0" fontId="100" fillId="0" borderId="152" xfId="2" applyFont="1" applyBorder="1"/>
    <xf numFmtId="0" fontId="100" fillId="0" borderId="148" xfId="2" applyFont="1" applyBorder="1"/>
    <xf numFmtId="0" fontId="110" fillId="0" borderId="0" xfId="2" applyFont="1"/>
    <xf numFmtId="0" fontId="108" fillId="0" borderId="152" xfId="2" applyFont="1" applyBorder="1" applyAlignment="1">
      <alignment horizontal="center"/>
    </xf>
    <xf numFmtId="0" fontId="111" fillId="26" borderId="151" xfId="2" applyFont="1" applyFill="1" applyBorder="1" applyAlignment="1">
      <alignment horizontal="center"/>
    </xf>
    <xf numFmtId="0" fontId="104" fillId="26" borderId="151" xfId="2" applyFont="1" applyFill="1" applyBorder="1" applyAlignment="1">
      <alignment horizontal="left"/>
    </xf>
    <xf numFmtId="49" fontId="107" fillId="17" borderId="151" xfId="2" applyNumberFormat="1" applyFont="1" applyFill="1" applyBorder="1" applyAlignment="1">
      <alignment horizontal="left"/>
    </xf>
    <xf numFmtId="49" fontId="107" fillId="17" borderId="151" xfId="2" applyNumberFormat="1" applyFont="1" applyFill="1" applyBorder="1" applyAlignment="1">
      <alignment horizontal="center"/>
    </xf>
    <xf numFmtId="0" fontId="100" fillId="0" borderId="0" xfId="2" applyFont="1" applyBorder="1"/>
    <xf numFmtId="0" fontId="112" fillId="0" borderId="0" xfId="2" applyFont="1" applyBorder="1"/>
    <xf numFmtId="0" fontId="33" fillId="7" borderId="156" xfId="2" applyFont="1" applyFill="1" applyBorder="1" applyAlignment="1">
      <alignment horizontal="left" vertical="center"/>
    </xf>
    <xf numFmtId="0" fontId="13" fillId="7" borderId="157" xfId="2" applyFont="1" applyFill="1" applyBorder="1" applyAlignment="1">
      <alignment vertical="center"/>
    </xf>
    <xf numFmtId="0" fontId="13" fillId="7" borderId="158" xfId="2" applyFont="1" applyFill="1" applyBorder="1" applyAlignment="1">
      <alignment vertical="center"/>
    </xf>
    <xf numFmtId="0" fontId="33" fillId="7" borderId="157" xfId="2" applyFont="1" applyFill="1" applyBorder="1" applyAlignment="1">
      <alignment horizontal="left" vertical="center"/>
    </xf>
    <xf numFmtId="0" fontId="33" fillId="7" borderId="157" xfId="2" applyFont="1" applyFill="1" applyBorder="1" applyAlignment="1">
      <alignment vertical="center"/>
    </xf>
    <xf numFmtId="0" fontId="113" fillId="7" borderId="159" xfId="2" applyFont="1" applyFill="1" applyBorder="1" applyAlignment="1">
      <alignment horizontal="left" vertical="center"/>
    </xf>
    <xf numFmtId="0" fontId="13" fillId="7" borderId="160" xfId="2" applyFont="1" applyFill="1" applyBorder="1" applyAlignment="1">
      <alignment vertical="center"/>
    </xf>
    <xf numFmtId="0" fontId="13" fillId="7" borderId="161" xfId="2" applyFont="1" applyFill="1" applyBorder="1" applyAlignment="1">
      <alignment vertical="center"/>
    </xf>
    <xf numFmtId="0" fontId="113" fillId="7" borderId="160" xfId="2" applyFont="1" applyFill="1" applyBorder="1" applyAlignment="1">
      <alignment horizontal="left" vertical="center"/>
    </xf>
    <xf numFmtId="0" fontId="113" fillId="7" borderId="160" xfId="2" applyFont="1" applyFill="1" applyBorder="1" applyAlignment="1">
      <alignment vertical="center"/>
    </xf>
    <xf numFmtId="0" fontId="66" fillId="0" borderId="0" xfId="9"/>
    <xf numFmtId="0" fontId="47" fillId="7" borderId="156" xfId="2" applyFont="1" applyFill="1" applyBorder="1" applyAlignment="1">
      <alignment horizontal="left" vertical="center"/>
    </xf>
    <xf numFmtId="0" fontId="48" fillId="7" borderId="157" xfId="2" applyFont="1" applyFill="1" applyBorder="1" applyAlignment="1">
      <alignment horizontal="left" vertical="center"/>
    </xf>
    <xf numFmtId="0" fontId="48" fillId="7" borderId="157" xfId="2" applyFont="1" applyFill="1" applyBorder="1" applyAlignment="1">
      <alignment vertical="center"/>
    </xf>
    <xf numFmtId="0" fontId="48" fillId="7" borderId="156" xfId="2" applyFont="1" applyFill="1" applyBorder="1" applyAlignment="1">
      <alignment horizontal="left" vertical="center"/>
    </xf>
    <xf numFmtId="0" fontId="93" fillId="22" borderId="162" xfId="2" applyFont="1" applyFill="1" applyBorder="1" applyAlignment="1">
      <alignment vertical="center"/>
    </xf>
    <xf numFmtId="0" fontId="93" fillId="22" borderId="163" xfId="2" applyFont="1" applyFill="1" applyBorder="1" applyAlignment="1">
      <alignment vertical="center"/>
    </xf>
    <xf numFmtId="0" fontId="12" fillId="0" borderId="0" xfId="2" applyFont="1" applyAlignment="1">
      <alignment vertical="top"/>
    </xf>
    <xf numFmtId="0" fontId="93" fillId="22" borderId="164" xfId="2" applyFont="1" applyFill="1" applyBorder="1" applyAlignment="1">
      <alignment vertical="center"/>
    </xf>
    <xf numFmtId="0" fontId="93" fillId="22" borderId="0" xfId="2" applyFont="1" applyFill="1" applyBorder="1" applyAlignment="1">
      <alignment vertical="center"/>
    </xf>
    <xf numFmtId="0" fontId="22" fillId="0" borderId="0" xfId="2" applyFont="1" applyFill="1" applyAlignment="1">
      <alignment horizontal="left"/>
    </xf>
    <xf numFmtId="3" fontId="13" fillId="9" borderId="0" xfId="2" applyNumberFormat="1" applyFont="1" applyFill="1" applyBorder="1" applyAlignment="1" applyProtection="1">
      <alignment horizontal="center"/>
    </xf>
    <xf numFmtId="0" fontId="11" fillId="9" borderId="0" xfId="2" applyFont="1" applyFill="1" applyBorder="1" applyProtection="1"/>
    <xf numFmtId="0" fontId="114" fillId="0" borderId="0" xfId="2" applyFont="1"/>
    <xf numFmtId="0" fontId="22" fillId="0" borderId="0" xfId="2" applyFont="1" applyFill="1" applyAlignment="1">
      <alignment horizontal="right"/>
    </xf>
    <xf numFmtId="0" fontId="13" fillId="0" borderId="0" xfId="2" applyFont="1" applyAlignment="1">
      <alignment horizontal="center"/>
    </xf>
    <xf numFmtId="0" fontId="114" fillId="0" borderId="0" xfId="2" applyFont="1" applyAlignment="1">
      <alignment horizontal="center"/>
    </xf>
    <xf numFmtId="0" fontId="13" fillId="0" borderId="0" xfId="2" applyFont="1" applyFill="1" applyAlignment="1">
      <alignment horizontal="center"/>
    </xf>
    <xf numFmtId="9" fontId="13" fillId="0" borderId="0" xfId="11" applyNumberFormat="1" applyFont="1" applyFill="1" applyBorder="1" applyAlignment="1" applyProtection="1">
      <alignment horizontal="center"/>
      <protection locked="0"/>
    </xf>
    <xf numFmtId="0" fontId="93" fillId="22" borderId="145" xfId="2" applyFont="1" applyFill="1" applyBorder="1" applyAlignment="1">
      <alignment vertical="center"/>
    </xf>
    <xf numFmtId="0" fontId="94" fillId="23" borderId="145" xfId="2" applyFont="1" applyFill="1" applyBorder="1" applyAlignment="1">
      <alignment horizontal="center" vertical="center"/>
    </xf>
    <xf numFmtId="3" fontId="7" fillId="9" borderId="0" xfId="2" applyNumberFormat="1" applyFont="1" applyFill="1" applyBorder="1" applyAlignment="1" applyProtection="1">
      <alignment vertical="center"/>
    </xf>
    <xf numFmtId="0" fontId="11" fillId="7" borderId="0" xfId="2" applyFont="1" applyFill="1"/>
    <xf numFmtId="0" fontId="1" fillId="7" borderId="0" xfId="2" applyFill="1"/>
    <xf numFmtId="0" fontId="13" fillId="7" borderId="0" xfId="2" applyFont="1" applyFill="1" applyAlignment="1">
      <alignment horizontal="left" indent="1"/>
    </xf>
    <xf numFmtId="0" fontId="13" fillId="7" borderId="0" xfId="2" applyFont="1" applyFill="1" applyAlignment="1">
      <alignment horizontal="right"/>
    </xf>
    <xf numFmtId="0" fontId="1" fillId="7" borderId="0" xfId="2" applyFont="1" applyFill="1" applyAlignment="1">
      <alignment horizontal="right"/>
    </xf>
    <xf numFmtId="0" fontId="13" fillId="0" borderId="0" xfId="2" applyFont="1" applyFill="1" applyBorder="1" applyAlignment="1"/>
    <xf numFmtId="9" fontId="13" fillId="0" borderId="0" xfId="2" applyNumberFormat="1" applyFont="1" applyFill="1" applyBorder="1" applyAlignment="1">
      <alignment horizontal="right"/>
    </xf>
    <xf numFmtId="0" fontId="115" fillId="0" borderId="0" xfId="2" applyFont="1"/>
    <xf numFmtId="16" fontId="11" fillId="0" borderId="0" xfId="2" applyNumberFormat="1" applyFont="1"/>
    <xf numFmtId="0" fontId="11" fillId="7" borderId="0" xfId="2" applyFont="1" applyFill="1" applyProtection="1"/>
    <xf numFmtId="0" fontId="13" fillId="0" borderId="0" xfId="0" applyFont="1"/>
    <xf numFmtId="49" fontId="22" fillId="0" borderId="0" xfId="2" applyNumberFormat="1" applyFont="1" applyFill="1" applyAlignment="1">
      <alignment horizontal="left"/>
    </xf>
    <xf numFmtId="0" fontId="0" fillId="7" borderId="0" xfId="0" applyFill="1"/>
    <xf numFmtId="0" fontId="114" fillId="0" borderId="0" xfId="2" applyFont="1" applyFill="1" applyAlignment="1">
      <alignment vertical="center" wrapText="1"/>
    </xf>
    <xf numFmtId="0" fontId="0" fillId="7" borderId="0" xfId="0" applyFill="1" applyProtection="1"/>
    <xf numFmtId="0" fontId="0" fillId="0" borderId="0" xfId="0" applyProtection="1"/>
    <xf numFmtId="0" fontId="13" fillId="7" borderId="0" xfId="2" applyFont="1" applyFill="1" applyAlignment="1" applyProtection="1">
      <alignment horizontal="left" indent="1"/>
    </xf>
    <xf numFmtId="3" fontId="7" fillId="0" borderId="0" xfId="2" applyNumberFormat="1" applyFont="1" applyFill="1" applyBorder="1" applyAlignment="1" applyProtection="1">
      <alignment vertical="center"/>
      <protection locked="0"/>
    </xf>
    <xf numFmtId="3" fontId="7" fillId="0" borderId="4" xfId="2" applyNumberFormat="1" applyFont="1" applyFill="1" applyBorder="1" applyAlignment="1" applyProtection="1">
      <alignment vertical="center"/>
      <protection locked="0"/>
    </xf>
    <xf numFmtId="0" fontId="13" fillId="9" borderId="0" xfId="2" applyFont="1" applyFill="1" applyBorder="1" applyAlignment="1" applyProtection="1">
      <alignment horizontal="center" vertical="center"/>
    </xf>
    <xf numFmtId="0" fontId="13" fillId="9" borderId="1" xfId="2" applyFont="1" applyFill="1" applyBorder="1" applyProtection="1"/>
    <xf numFmtId="0" fontId="13" fillId="9" borderId="0" xfId="2" applyFont="1" applyFill="1" applyBorder="1" applyProtection="1"/>
    <xf numFmtId="3" fontId="29" fillId="9" borderId="2" xfId="2" applyNumberFormat="1" applyFont="1" applyFill="1" applyBorder="1" applyAlignment="1" applyProtection="1">
      <alignment horizontal="right" vertical="center"/>
    </xf>
    <xf numFmtId="0" fontId="13" fillId="9" borderId="0" xfId="2" applyFont="1" applyFill="1" applyProtection="1"/>
    <xf numFmtId="3" fontId="7" fillId="9" borderId="29" xfId="2" applyNumberFormat="1" applyFont="1" applyFill="1" applyBorder="1" applyAlignment="1" applyProtection="1">
      <alignment vertical="center"/>
    </xf>
    <xf numFmtId="3" fontId="7" fillId="9" borderId="31" xfId="2" applyNumberFormat="1" applyFont="1" applyFill="1" applyBorder="1" applyAlignment="1" applyProtection="1">
      <alignment vertical="center"/>
    </xf>
    <xf numFmtId="0" fontId="7" fillId="10" borderId="0" xfId="2" applyFont="1" applyFill="1" applyBorder="1" applyAlignment="1" applyProtection="1">
      <alignment horizontal="center"/>
      <protection hidden="1"/>
    </xf>
    <xf numFmtId="0" fontId="7" fillId="9" borderId="0" xfId="2" applyFont="1" applyFill="1" applyBorder="1" applyAlignment="1" applyProtection="1">
      <alignment horizontal="center"/>
      <protection hidden="1"/>
    </xf>
    <xf numFmtId="0" fontId="7" fillId="9" borderId="0" xfId="2" applyFont="1" applyFill="1" applyBorder="1" applyAlignment="1" applyProtection="1">
      <alignment horizontal="center" vertical="center"/>
      <protection hidden="1"/>
    </xf>
    <xf numFmtId="3" fontId="7" fillId="9" borderId="0" xfId="2" applyNumberFormat="1" applyFont="1" applyFill="1" applyBorder="1" applyAlignment="1" applyProtection="1">
      <alignment horizontal="center"/>
      <protection hidden="1"/>
    </xf>
    <xf numFmtId="0" fontId="5" fillId="9" borderId="0" xfId="2" applyFont="1" applyFill="1" applyProtection="1">
      <protection hidden="1"/>
    </xf>
    <xf numFmtId="3" fontId="29" fillId="12" borderId="60" xfId="2" applyNumberFormat="1" applyFont="1" applyFill="1" applyBorder="1" applyAlignment="1" applyProtection="1">
      <alignment vertical="center"/>
      <protection hidden="1"/>
    </xf>
    <xf numFmtId="3" fontId="29" fillId="11" borderId="60" xfId="2" applyNumberFormat="1" applyFont="1" applyFill="1" applyBorder="1" applyAlignment="1" applyProtection="1">
      <alignment vertical="center"/>
      <protection hidden="1"/>
    </xf>
    <xf numFmtId="3" fontId="29" fillId="11" borderId="60" xfId="2" applyNumberFormat="1" applyFont="1" applyFill="1" applyBorder="1" applyProtection="1">
      <protection hidden="1"/>
    </xf>
    <xf numFmtId="3" fontId="29" fillId="9" borderId="0" xfId="2" applyNumberFormat="1" applyFont="1" applyFill="1" applyBorder="1" applyAlignment="1" applyProtection="1">
      <alignment vertical="center"/>
      <protection hidden="1"/>
    </xf>
    <xf numFmtId="3" fontId="29" fillId="9" borderId="0" xfId="2" applyNumberFormat="1" applyFont="1" applyFill="1" applyBorder="1" applyAlignment="1" applyProtection="1">
      <alignment horizontal="center"/>
      <protection hidden="1"/>
    </xf>
    <xf numFmtId="0" fontId="8" fillId="8" borderId="0" xfId="2" applyFont="1" applyFill="1" applyProtection="1">
      <protection hidden="1"/>
    </xf>
    <xf numFmtId="3" fontId="29" fillId="8" borderId="0" xfId="2" applyNumberFormat="1" applyFont="1" applyFill="1" applyBorder="1" applyAlignment="1" applyProtection="1">
      <alignment horizontal="center"/>
      <protection hidden="1"/>
    </xf>
    <xf numFmtId="3" fontId="29" fillId="8" borderId="0" xfId="2" applyNumberFormat="1" applyFont="1" applyFill="1" applyBorder="1" applyAlignment="1" applyProtection="1">
      <alignment horizontal="center" vertical="center"/>
      <protection hidden="1"/>
    </xf>
    <xf numFmtId="3" fontId="29" fillId="8" borderId="0" xfId="2" applyNumberFormat="1" applyFont="1" applyFill="1" applyAlignment="1" applyProtection="1">
      <alignment vertical="center"/>
      <protection hidden="1"/>
    </xf>
    <xf numFmtId="3" fontId="51" fillId="8" borderId="0" xfId="2" applyNumberFormat="1" applyFont="1" applyFill="1" applyProtection="1">
      <protection hidden="1"/>
    </xf>
    <xf numFmtId="3" fontId="29" fillId="13" borderId="60" xfId="2" applyNumberFormat="1" applyFont="1" applyFill="1" applyBorder="1" applyAlignment="1" applyProtection="1">
      <alignment vertical="center"/>
      <protection hidden="1"/>
    </xf>
    <xf numFmtId="0" fontId="7" fillId="8" borderId="0" xfId="2" applyFont="1" applyFill="1" applyAlignment="1" applyProtection="1">
      <alignment vertical="center"/>
      <protection hidden="1"/>
    </xf>
    <xf numFmtId="3" fontId="7" fillId="8" borderId="0" xfId="2" applyNumberFormat="1" applyFont="1" applyFill="1" applyBorder="1" applyAlignment="1" applyProtection="1">
      <alignment horizontal="center" vertical="center"/>
      <protection hidden="1"/>
    </xf>
    <xf numFmtId="0" fontId="7" fillId="8" borderId="0" xfId="2" applyFont="1" applyFill="1" applyProtection="1">
      <protection hidden="1"/>
    </xf>
    <xf numFmtId="3" fontId="7" fillId="8" borderId="0" xfId="2" applyNumberFormat="1" applyFont="1" applyFill="1" applyBorder="1" applyAlignment="1" applyProtection="1">
      <alignment horizontal="center"/>
      <protection hidden="1"/>
    </xf>
    <xf numFmtId="3" fontId="7" fillId="0" borderId="0" xfId="2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Alignment="1" applyProtection="1">
      <alignment horizontal="center"/>
      <protection hidden="1"/>
    </xf>
    <xf numFmtId="0" fontId="5" fillId="0" borderId="0" xfId="2" applyFont="1" applyProtection="1">
      <protection hidden="1"/>
    </xf>
    <xf numFmtId="0" fontId="5" fillId="0" borderId="57" xfId="2" applyFont="1" applyBorder="1" applyProtection="1">
      <protection hidden="1"/>
    </xf>
    <xf numFmtId="0" fontId="5" fillId="0" borderId="58" xfId="2" applyFont="1" applyBorder="1" applyProtection="1">
      <protection hidden="1"/>
    </xf>
    <xf numFmtId="3" fontId="5" fillId="14" borderId="92" xfId="2" applyNumberFormat="1" applyFont="1" applyFill="1" applyBorder="1" applyProtection="1">
      <protection hidden="1"/>
    </xf>
    <xf numFmtId="3" fontId="5" fillId="15" borderId="92" xfId="2" applyNumberFormat="1" applyFont="1" applyFill="1" applyBorder="1" applyProtection="1">
      <protection hidden="1"/>
    </xf>
    <xf numFmtId="0" fontId="5" fillId="0" borderId="51" xfId="2" applyFont="1" applyBorder="1" applyProtection="1">
      <protection hidden="1"/>
    </xf>
    <xf numFmtId="0" fontId="5" fillId="0" borderId="53" xfId="2" applyFont="1" applyBorder="1" applyProtection="1">
      <protection hidden="1"/>
    </xf>
    <xf numFmtId="3" fontId="8" fillId="3" borderId="11" xfId="2" applyNumberFormat="1" applyFont="1" applyFill="1" applyBorder="1" applyProtection="1">
      <protection hidden="1"/>
    </xf>
    <xf numFmtId="3" fontId="8" fillId="3" borderId="34" xfId="2" applyNumberFormat="1" applyFont="1" applyFill="1" applyBorder="1" applyProtection="1">
      <protection hidden="1"/>
    </xf>
    <xf numFmtId="3" fontId="8" fillId="3" borderId="23" xfId="2" applyNumberFormat="1" applyFont="1" applyFill="1" applyBorder="1" applyProtection="1">
      <protection hidden="1"/>
    </xf>
    <xf numFmtId="3" fontId="8" fillId="19" borderId="34" xfId="2" applyNumberFormat="1" applyFont="1" applyFill="1" applyBorder="1" applyProtection="1">
      <protection hidden="1"/>
    </xf>
    <xf numFmtId="0" fontId="5" fillId="0" borderId="6" xfId="2" applyFont="1" applyBorder="1" applyProtection="1">
      <protection hidden="1"/>
    </xf>
    <xf numFmtId="0" fontId="5" fillId="0" borderId="58" xfId="2" applyFont="1" applyFill="1" applyBorder="1" applyProtection="1">
      <protection hidden="1"/>
    </xf>
    <xf numFmtId="3" fontId="5" fillId="20" borderId="92" xfId="2" applyNumberFormat="1" applyFont="1" applyFill="1" applyBorder="1" applyProtection="1">
      <protection hidden="1"/>
    </xf>
    <xf numFmtId="0" fontId="5" fillId="14" borderId="92" xfId="2" applyFont="1" applyFill="1" applyBorder="1" applyProtection="1">
      <protection hidden="1"/>
    </xf>
    <xf numFmtId="0" fontId="11" fillId="8" borderId="0" xfId="2" applyFont="1" applyFill="1" applyBorder="1" applyProtection="1">
      <protection hidden="1"/>
    </xf>
    <xf numFmtId="0" fontId="11" fillId="7" borderId="4" xfId="2" applyFont="1" applyFill="1" applyBorder="1" applyProtection="1">
      <protection hidden="1"/>
    </xf>
    <xf numFmtId="0" fontId="12" fillId="7" borderId="37" xfId="2" applyFont="1" applyFill="1" applyBorder="1" applyAlignment="1" applyProtection="1">
      <alignment horizontal="left" indent="2"/>
      <protection hidden="1"/>
    </xf>
    <xf numFmtId="0" fontId="12" fillId="7" borderId="77" xfId="2" applyFont="1" applyFill="1" applyBorder="1" applyProtection="1">
      <protection hidden="1"/>
    </xf>
    <xf numFmtId="0" fontId="12" fillId="7" borderId="77" xfId="2" applyFont="1" applyFill="1" applyBorder="1" applyAlignment="1" applyProtection="1">
      <alignment horizontal="right"/>
      <protection hidden="1"/>
    </xf>
    <xf numFmtId="3" fontId="29" fillId="7" borderId="17" xfId="2" applyNumberFormat="1" applyFont="1" applyFill="1" applyBorder="1" applyAlignment="1" applyProtection="1">
      <alignment vertical="center"/>
      <protection hidden="1"/>
    </xf>
    <xf numFmtId="0" fontId="11" fillId="7" borderId="0" xfId="2" applyFont="1" applyFill="1" applyBorder="1" applyAlignment="1" applyProtection="1">
      <alignment horizontal="left" indent="1"/>
      <protection hidden="1"/>
    </xf>
    <xf numFmtId="0" fontId="11" fillId="7" borderId="0" xfId="2" applyFont="1" applyFill="1" applyProtection="1">
      <protection hidden="1"/>
    </xf>
    <xf numFmtId="0" fontId="11" fillId="7" borderId="0" xfId="2" applyFont="1" applyFill="1" applyBorder="1" applyProtection="1">
      <protection hidden="1"/>
    </xf>
    <xf numFmtId="0" fontId="13" fillId="7" borderId="1" xfId="2" applyFont="1" applyFill="1" applyBorder="1" applyAlignment="1" applyProtection="1">
      <protection hidden="1"/>
    </xf>
    <xf numFmtId="0" fontId="13" fillId="0" borderId="1" xfId="2" applyFont="1" applyFill="1" applyBorder="1" applyAlignment="1" applyProtection="1">
      <protection locked="0"/>
    </xf>
    <xf numFmtId="0" fontId="13" fillId="0" borderId="0" xfId="2" applyFont="1" applyFill="1" applyBorder="1" applyAlignment="1" applyProtection="1">
      <alignment horizontal="left"/>
      <protection locked="0"/>
    </xf>
    <xf numFmtId="0" fontId="114" fillId="9" borderId="0" xfId="0" applyFont="1" applyFill="1" applyAlignment="1">
      <alignment horizontal="left" vertical="center" indent="1"/>
    </xf>
    <xf numFmtId="0" fontId="114" fillId="0" borderId="0" xfId="0" applyFont="1" applyAlignment="1" applyProtection="1">
      <alignment horizontal="left" vertical="center" indent="1"/>
      <protection locked="0"/>
    </xf>
    <xf numFmtId="0" fontId="5" fillId="9" borderId="0" xfId="2" applyFont="1" applyFill="1" applyProtection="1"/>
    <xf numFmtId="3" fontId="13" fillId="10" borderId="0" xfId="2" applyNumberFormat="1" applyFont="1" applyFill="1" applyBorder="1" applyAlignment="1" applyProtection="1">
      <alignment horizontal="left"/>
    </xf>
    <xf numFmtId="3" fontId="13" fillId="10" borderId="0" xfId="2" applyNumberFormat="1" applyFont="1" applyFill="1" applyBorder="1" applyAlignment="1" applyProtection="1">
      <alignment horizontal="center"/>
    </xf>
    <xf numFmtId="0" fontId="13" fillId="10" borderId="0" xfId="2" applyFont="1" applyFill="1" applyBorder="1" applyAlignment="1" applyProtection="1">
      <alignment horizontal="center"/>
    </xf>
    <xf numFmtId="3" fontId="13" fillId="9" borderId="0" xfId="2" applyNumberFormat="1" applyFont="1" applyFill="1" applyBorder="1" applyAlignment="1" applyProtection="1">
      <alignment horizontal="left" indent="4"/>
    </xf>
    <xf numFmtId="3" fontId="13" fillId="9" borderId="0" xfId="2" applyNumberFormat="1" applyFont="1" applyFill="1" applyBorder="1" applyAlignment="1" applyProtection="1"/>
    <xf numFmtId="164" fontId="13" fillId="9" borderId="0" xfId="2" applyNumberFormat="1" applyFont="1" applyFill="1" applyBorder="1" applyAlignment="1" applyProtection="1">
      <alignment horizontal="right" indent="1"/>
    </xf>
    <xf numFmtId="3" fontId="13" fillId="9" borderId="0" xfId="2" applyNumberFormat="1" applyFont="1" applyFill="1" applyBorder="1" applyAlignment="1" applyProtection="1">
      <alignment horizontal="right" vertical="center"/>
    </xf>
    <xf numFmtId="0" fontId="13" fillId="9" borderId="0" xfId="2" applyFont="1" applyFill="1" applyAlignment="1" applyProtection="1">
      <alignment horizontal="right" vertical="center"/>
    </xf>
    <xf numFmtId="3" fontId="13" fillId="9" borderId="0" xfId="2" applyNumberFormat="1" applyFont="1" applyFill="1" applyBorder="1" applyAlignment="1" applyProtection="1">
      <alignment vertical="center"/>
    </xf>
    <xf numFmtId="3" fontId="114" fillId="9" borderId="0" xfId="2" applyNumberFormat="1" applyFont="1" applyFill="1" applyBorder="1" applyAlignment="1" applyProtection="1">
      <alignment horizontal="left" indent="1"/>
    </xf>
    <xf numFmtId="3" fontId="114" fillId="9" borderId="0" xfId="2" applyNumberFormat="1" applyFont="1" applyFill="1" applyBorder="1" applyAlignment="1" applyProtection="1">
      <alignment horizontal="left" indent="4"/>
    </xf>
    <xf numFmtId="3" fontId="114" fillId="9" borderId="0" xfId="2" applyNumberFormat="1" applyFont="1" applyFill="1" applyBorder="1" applyAlignment="1" applyProtection="1">
      <alignment horizontal="right" vertical="center"/>
    </xf>
    <xf numFmtId="0" fontId="114" fillId="9" borderId="0" xfId="2" applyFont="1" applyFill="1" applyAlignment="1">
      <alignment vertical="center"/>
    </xf>
    <xf numFmtId="0" fontId="114" fillId="9" borderId="0" xfId="2" applyFont="1" applyFill="1" applyAlignment="1">
      <alignment horizontal="right"/>
    </xf>
    <xf numFmtId="3" fontId="13" fillId="9" borderId="0" xfId="2" applyNumberFormat="1" applyFont="1" applyFill="1" applyBorder="1" applyAlignment="1" applyProtection="1">
      <alignment horizontal="right"/>
    </xf>
    <xf numFmtId="0" fontId="97" fillId="0" borderId="0" xfId="2" applyFont="1" applyBorder="1" applyAlignment="1">
      <alignment vertical="center"/>
    </xf>
    <xf numFmtId="0" fontId="98" fillId="24" borderId="34" xfId="2" applyFont="1" applyFill="1" applyBorder="1" applyAlignment="1">
      <alignment horizontal="center"/>
    </xf>
    <xf numFmtId="0" fontId="98" fillId="25" borderId="34" xfId="2" applyFont="1" applyFill="1" applyBorder="1" applyAlignment="1">
      <alignment horizontal="center"/>
    </xf>
    <xf numFmtId="0" fontId="67" fillId="0" borderId="0" xfId="2" applyFont="1" applyFill="1" applyBorder="1" applyAlignment="1">
      <alignment horizontal="center"/>
    </xf>
    <xf numFmtId="0" fontId="13" fillId="0" borderId="0" xfId="2" applyFont="1" applyFill="1" applyBorder="1" applyAlignment="1">
      <alignment horizontal="center" vertical="top"/>
    </xf>
    <xf numFmtId="0" fontId="11" fillId="7" borderId="165" xfId="2" applyFont="1" applyFill="1" applyBorder="1"/>
    <xf numFmtId="0" fontId="11" fillId="7" borderId="166" xfId="2" applyFont="1" applyFill="1" applyBorder="1"/>
    <xf numFmtId="0" fontId="11" fillId="7" borderId="0" xfId="2" applyFont="1" applyFill="1" applyBorder="1"/>
    <xf numFmtId="0" fontId="11" fillId="7" borderId="167" xfId="2" applyFont="1" applyFill="1" applyBorder="1"/>
    <xf numFmtId="0" fontId="11" fillId="7" borderId="159" xfId="2" applyFont="1" applyFill="1" applyBorder="1"/>
    <xf numFmtId="0" fontId="11" fillId="7" borderId="160" xfId="2" applyFont="1" applyFill="1" applyBorder="1"/>
    <xf numFmtId="0" fontId="11" fillId="7" borderId="161" xfId="2" applyFont="1" applyFill="1" applyBorder="1"/>
    <xf numFmtId="0" fontId="12" fillId="7" borderId="168" xfId="2" applyFont="1" applyFill="1" applyBorder="1"/>
    <xf numFmtId="0" fontId="11" fillId="7" borderId="169" xfId="2" applyFont="1" applyFill="1" applyBorder="1"/>
    <xf numFmtId="0" fontId="12" fillId="7" borderId="169" xfId="2" applyFont="1" applyFill="1" applyBorder="1"/>
    <xf numFmtId="9" fontId="99" fillId="0" borderId="0" xfId="0" applyNumberFormat="1" applyFont="1"/>
    <xf numFmtId="0" fontId="116" fillId="0" borderId="0" xfId="0" applyFont="1"/>
    <xf numFmtId="0" fontId="66" fillId="0" borderId="0" xfId="9"/>
    <xf numFmtId="0" fontId="46" fillId="0" borderId="0" xfId="2" applyFont="1"/>
    <xf numFmtId="0" fontId="11" fillId="0" borderId="0" xfId="2" applyFont="1" applyFill="1" applyAlignment="1">
      <alignment vertical="top"/>
    </xf>
    <xf numFmtId="0" fontId="19" fillId="0" borderId="0" xfId="2" applyFont="1"/>
    <xf numFmtId="0" fontId="11" fillId="0" borderId="0" xfId="2" applyFont="1" applyProtection="1">
      <protection hidden="1"/>
    </xf>
    <xf numFmtId="0" fontId="117" fillId="0" borderId="0" xfId="2" applyFont="1" applyBorder="1"/>
    <xf numFmtId="0" fontId="19" fillId="0" borderId="0" xfId="2" applyFont="1" applyBorder="1"/>
    <xf numFmtId="0" fontId="13" fillId="0" borderId="118" xfId="2" applyFont="1" applyBorder="1" applyProtection="1">
      <protection hidden="1"/>
    </xf>
    <xf numFmtId="0" fontId="11" fillId="0" borderId="118" xfId="2" applyFont="1" applyBorder="1" applyProtection="1">
      <protection hidden="1"/>
    </xf>
    <xf numFmtId="0" fontId="11" fillId="0" borderId="170" xfId="2" applyFont="1" applyBorder="1" applyProtection="1">
      <protection hidden="1"/>
    </xf>
    <xf numFmtId="0" fontId="11" fillId="0" borderId="98" xfId="2" applyFont="1" applyBorder="1" applyProtection="1">
      <protection hidden="1"/>
    </xf>
    <xf numFmtId="0" fontId="117" fillId="0" borderId="0" xfId="2" applyFont="1"/>
    <xf numFmtId="0" fontId="118" fillId="0" borderId="0" xfId="2" applyFont="1" applyFill="1"/>
    <xf numFmtId="0" fontId="118" fillId="0" borderId="0" xfId="2" applyFont="1" applyFill="1" applyBorder="1"/>
    <xf numFmtId="0" fontId="118" fillId="0" borderId="0" xfId="2" applyFont="1" applyFill="1" applyAlignment="1">
      <alignment vertical="top"/>
    </xf>
    <xf numFmtId="0" fontId="119" fillId="0" borderId="0" xfId="0" applyFont="1"/>
    <xf numFmtId="0" fontId="0" fillId="8" borderId="157" xfId="0" applyFill="1" applyBorder="1"/>
    <xf numFmtId="0" fontId="0" fillId="0" borderId="0" xfId="0" applyFill="1" applyBorder="1"/>
    <xf numFmtId="0" fontId="10" fillId="8" borderId="157" xfId="2" applyFont="1" applyFill="1" applyBorder="1" applyAlignment="1">
      <alignment vertical="center"/>
    </xf>
    <xf numFmtId="0" fontId="9" fillId="8" borderId="157" xfId="2" applyFont="1" applyFill="1" applyBorder="1" applyAlignment="1">
      <alignment vertical="center"/>
    </xf>
    <xf numFmtId="0" fontId="11" fillId="8" borderId="157" xfId="2" applyFont="1" applyFill="1" applyBorder="1" applyAlignment="1">
      <alignment vertical="top"/>
    </xf>
    <xf numFmtId="0" fontId="10" fillId="8" borderId="157" xfId="2" applyFont="1" applyFill="1" applyBorder="1" applyAlignment="1">
      <alignment vertical="center"/>
    </xf>
    <xf numFmtId="0" fontId="1" fillId="0" borderId="0" xfId="2" applyBorder="1"/>
    <xf numFmtId="0" fontId="11" fillId="0" borderId="0" xfId="2" applyFont="1" applyFill="1" applyAlignment="1">
      <alignment horizontal="left"/>
    </xf>
    <xf numFmtId="0" fontId="11" fillId="0" borderId="0" xfId="2" applyFont="1" applyFill="1" applyBorder="1" applyProtection="1">
      <protection locked="0"/>
    </xf>
    <xf numFmtId="0" fontId="12" fillId="0" borderId="0" xfId="2" applyFont="1" applyFill="1" applyAlignment="1"/>
    <xf numFmtId="0" fontId="11" fillId="0" borderId="0" xfId="2" applyFont="1" applyFill="1" applyAlignment="1"/>
    <xf numFmtId="0" fontId="10" fillId="0" borderId="0" xfId="2" applyFont="1" applyFill="1" applyBorder="1" applyAlignment="1"/>
    <xf numFmtId="0" fontId="11" fillId="8" borderId="157" xfId="2" applyFont="1" applyFill="1" applyBorder="1"/>
    <xf numFmtId="0" fontId="20" fillId="8" borderId="157" xfId="2" applyFont="1" applyFill="1" applyBorder="1" applyAlignment="1">
      <alignment vertical="center"/>
    </xf>
    <xf numFmtId="0" fontId="118" fillId="0" borderId="0" xfId="2" applyFont="1" applyFill="1"/>
    <xf numFmtId="0" fontId="66" fillId="8" borderId="157" xfId="9" applyFill="1" applyBorder="1"/>
    <xf numFmtId="0" fontId="11" fillId="8" borderId="157" xfId="2" applyFont="1" applyFill="1" applyBorder="1" applyAlignment="1">
      <alignment vertical="top"/>
    </xf>
    <xf numFmtId="0" fontId="10" fillId="8" borderId="157" xfId="2" applyFont="1" applyFill="1" applyBorder="1" applyAlignment="1">
      <alignment vertical="center"/>
    </xf>
    <xf numFmtId="0" fontId="112" fillId="0" borderId="0" xfId="2" applyFont="1" applyFill="1" applyAlignment="1">
      <alignment horizontal="right"/>
    </xf>
    <xf numFmtId="0" fontId="112" fillId="0" borderId="0" xfId="2" applyFont="1" applyFill="1"/>
    <xf numFmtId="0" fontId="119" fillId="0" borderId="0" xfId="2" applyFont="1"/>
    <xf numFmtId="0" fontId="120" fillId="8" borderId="157" xfId="2" applyFont="1" applyFill="1" applyBorder="1" applyAlignment="1">
      <alignment horizontal="left" vertical="center"/>
    </xf>
    <xf numFmtId="0" fontId="0" fillId="0" borderId="1" xfId="0" applyBorder="1"/>
    <xf numFmtId="0" fontId="11" fillId="0" borderId="1" xfId="2" applyFont="1" applyFill="1" applyBorder="1" applyAlignment="1">
      <alignment vertical="top"/>
    </xf>
    <xf numFmtId="0" fontId="1" fillId="0" borderId="1" xfId="2" applyBorder="1"/>
    <xf numFmtId="0" fontId="0" fillId="0" borderId="2" xfId="0" applyBorder="1"/>
    <xf numFmtId="0" fontId="11" fillId="0" borderId="2" xfId="2" applyFont="1" applyFill="1" applyBorder="1" applyAlignment="1">
      <alignment vertical="top"/>
    </xf>
    <xf numFmtId="0" fontId="1" fillId="0" borderId="2" xfId="2" applyBorder="1"/>
    <xf numFmtId="0" fontId="1" fillId="0" borderId="171" xfId="2" applyFont="1" applyBorder="1"/>
    <xf numFmtId="0" fontId="27" fillId="0" borderId="2" xfId="1" applyFont="1" applyBorder="1" applyAlignment="1" applyProtection="1"/>
    <xf numFmtId="0" fontId="121" fillId="0" borderId="0" xfId="0" applyFont="1"/>
    <xf numFmtId="0" fontId="121" fillId="0" borderId="2" xfId="0" applyFont="1" applyBorder="1"/>
    <xf numFmtId="0" fontId="121" fillId="0" borderId="1" xfId="0" applyFont="1" applyBorder="1"/>
    <xf numFmtId="0" fontId="116" fillId="0" borderId="0" xfId="0" applyFont="1" applyFill="1"/>
    <xf numFmtId="0" fontId="119" fillId="0" borderId="165" xfId="0" applyFont="1" applyFill="1" applyBorder="1"/>
    <xf numFmtId="0" fontId="119" fillId="0" borderId="166" xfId="0" applyFont="1" applyFill="1" applyBorder="1"/>
    <xf numFmtId="0" fontId="119" fillId="0" borderId="169" xfId="0" applyFont="1" applyFill="1" applyBorder="1"/>
    <xf numFmtId="0" fontId="118" fillId="0" borderId="0" xfId="0" applyFont="1" applyFill="1" applyBorder="1"/>
    <xf numFmtId="0" fontId="119" fillId="0" borderId="0" xfId="0" applyFont="1" applyFill="1" applyBorder="1"/>
    <xf numFmtId="0" fontId="119" fillId="0" borderId="167" xfId="0" applyFont="1" applyFill="1" applyBorder="1"/>
    <xf numFmtId="0" fontId="122" fillId="0" borderId="169" xfId="2" applyFont="1" applyFill="1" applyBorder="1"/>
    <xf numFmtId="9" fontId="122" fillId="0" borderId="0" xfId="2" applyNumberFormat="1" applyFont="1" applyFill="1" applyBorder="1" applyAlignment="1">
      <alignment horizontal="center"/>
    </xf>
    <xf numFmtId="0" fontId="113" fillId="0" borderId="0" xfId="2" applyFont="1" applyFill="1" applyBorder="1"/>
    <xf numFmtId="0" fontId="123" fillId="0" borderId="159" xfId="2" applyFont="1" applyFill="1" applyBorder="1"/>
    <xf numFmtId="0" fontId="118" fillId="0" borderId="160" xfId="2" applyFont="1" applyFill="1" applyBorder="1"/>
    <xf numFmtId="0" fontId="119" fillId="0" borderId="160" xfId="0" applyFont="1" applyFill="1" applyBorder="1"/>
    <xf numFmtId="0" fontId="119" fillId="0" borderId="161" xfId="0" applyFont="1" applyFill="1" applyBorder="1"/>
    <xf numFmtId="0" fontId="0" fillId="0" borderId="172" xfId="0" applyFill="1" applyBorder="1"/>
    <xf numFmtId="0" fontId="0" fillId="0" borderId="173" xfId="0" applyFill="1" applyBorder="1"/>
    <xf numFmtId="0" fontId="0" fillId="0" borderId="174" xfId="0" applyFill="1" applyBorder="1"/>
    <xf numFmtId="0" fontId="0" fillId="0" borderId="175" xfId="0" applyFill="1" applyBorder="1"/>
    <xf numFmtId="0" fontId="0" fillId="0" borderId="176" xfId="0" applyFill="1" applyBorder="1"/>
    <xf numFmtId="0" fontId="13" fillId="0" borderId="177" xfId="2" applyFont="1" applyFill="1" applyBorder="1" applyAlignment="1" applyProtection="1">
      <alignment horizontal="center" vertical="center" wrapText="1"/>
      <protection locked="0"/>
    </xf>
    <xf numFmtId="0" fontId="13" fillId="0" borderId="178" xfId="2" applyFont="1" applyFill="1" applyBorder="1" applyAlignment="1" applyProtection="1">
      <alignment horizontal="center" vertical="center" wrapText="1"/>
      <protection locked="0"/>
    </xf>
    <xf numFmtId="0" fontId="0" fillId="0" borderId="178" xfId="0" applyFill="1" applyBorder="1"/>
    <xf numFmtId="0" fontId="0" fillId="0" borderId="179" xfId="0" applyFill="1" applyBorder="1"/>
    <xf numFmtId="0" fontId="98" fillId="0" borderId="0" xfId="0" applyFont="1"/>
    <xf numFmtId="3" fontId="124" fillId="9" borderId="0" xfId="2" applyNumberFormat="1" applyFont="1" applyFill="1" applyBorder="1" applyAlignment="1" applyProtection="1">
      <alignment horizontal="center"/>
      <protection hidden="1"/>
    </xf>
    <xf numFmtId="3" fontId="17" fillId="8" borderId="0" xfId="2" applyNumberFormat="1" applyFont="1" applyFill="1" applyBorder="1" applyAlignment="1" applyProtection="1">
      <alignment horizontal="center" vertical="center"/>
    </xf>
    <xf numFmtId="3" fontId="7" fillId="8" borderId="0" xfId="2" applyNumberFormat="1" applyFont="1" applyFill="1" applyBorder="1" applyAlignment="1" applyProtection="1">
      <alignment horizontal="center"/>
    </xf>
    <xf numFmtId="3" fontId="17" fillId="8" borderId="0" xfId="2" applyNumberFormat="1" applyFont="1" applyFill="1" applyBorder="1" applyAlignment="1" applyProtection="1">
      <alignment vertical="center"/>
    </xf>
    <xf numFmtId="3" fontId="7" fillId="8" borderId="0" xfId="2" applyNumberFormat="1" applyFont="1" applyFill="1" applyBorder="1" applyAlignment="1" applyProtection="1"/>
    <xf numFmtId="0" fontId="125" fillId="8" borderId="0" xfId="2" applyFont="1" applyFill="1" applyProtection="1"/>
    <xf numFmtId="3" fontId="13" fillId="11" borderId="60" xfId="2" applyNumberFormat="1" applyFont="1" applyFill="1" applyBorder="1" applyAlignment="1" applyProtection="1">
      <alignment vertical="center"/>
    </xf>
    <xf numFmtId="3" fontId="8" fillId="9" borderId="0" xfId="2" applyNumberFormat="1" applyFont="1" applyFill="1" applyProtection="1"/>
    <xf numFmtId="3" fontId="7" fillId="0" borderId="0" xfId="2" applyNumberFormat="1" applyFont="1" applyFill="1" applyBorder="1" applyAlignment="1" applyProtection="1">
      <alignment vertical="center"/>
    </xf>
    <xf numFmtId="0" fontId="8" fillId="0" borderId="0" xfId="2" applyFont="1" applyFill="1" applyProtection="1">
      <protection hidden="1"/>
    </xf>
    <xf numFmtId="3" fontId="7" fillId="9" borderId="0" xfId="2" applyNumberFormat="1" applyFont="1" applyFill="1" applyBorder="1" applyAlignment="1" applyProtection="1">
      <alignment vertical="center"/>
      <protection hidden="1"/>
    </xf>
    <xf numFmtId="3" fontId="29" fillId="9" borderId="0" xfId="2" applyNumberFormat="1" applyFont="1" applyFill="1" applyBorder="1" applyAlignment="1" applyProtection="1">
      <alignment horizontal="center" vertical="center"/>
      <protection hidden="1"/>
    </xf>
    <xf numFmtId="3" fontId="51" fillId="9" borderId="66" xfId="2" applyNumberFormat="1" applyFont="1" applyFill="1" applyBorder="1" applyProtection="1">
      <protection hidden="1"/>
    </xf>
    <xf numFmtId="3" fontId="51" fillId="9" borderId="0" xfId="2" applyNumberFormat="1" applyFont="1" applyFill="1" applyProtection="1">
      <protection hidden="1"/>
    </xf>
    <xf numFmtId="3" fontId="51" fillId="9" borderId="0" xfId="2" applyNumberFormat="1" applyFont="1" applyFill="1" applyBorder="1" applyProtection="1">
      <protection hidden="1"/>
    </xf>
    <xf numFmtId="3" fontId="29" fillId="9" borderId="66" xfId="2" applyNumberFormat="1" applyFont="1" applyFill="1" applyBorder="1" applyAlignment="1" applyProtection="1">
      <alignment horizontal="center" vertical="center"/>
      <protection hidden="1"/>
    </xf>
    <xf numFmtId="3" fontId="114" fillId="9" borderId="0" xfId="2" applyNumberFormat="1" applyFont="1" applyFill="1" applyBorder="1" applyAlignment="1" applyProtection="1">
      <alignment horizontal="left"/>
    </xf>
    <xf numFmtId="0" fontId="7" fillId="22" borderId="0" xfId="2" applyFont="1" applyFill="1" applyBorder="1" applyProtection="1"/>
    <xf numFmtId="3" fontId="13" fillId="12" borderId="0" xfId="2" applyNumberFormat="1" applyFont="1" applyFill="1" applyBorder="1" applyAlignment="1" applyProtection="1">
      <alignment horizontal="center"/>
    </xf>
    <xf numFmtId="0" fontId="1" fillId="12" borderId="0" xfId="2" applyFont="1" applyFill="1" applyProtection="1"/>
    <xf numFmtId="0" fontId="5" fillId="12" borderId="0" xfId="2" applyFont="1" applyFill="1" applyProtection="1"/>
    <xf numFmtId="3" fontId="13" fillId="12" borderId="0" xfId="2" applyNumberFormat="1" applyFont="1" applyFill="1" applyBorder="1" applyAlignment="1" applyProtection="1">
      <alignment horizontal="center"/>
      <protection locked="0"/>
    </xf>
    <xf numFmtId="0" fontId="5" fillId="12" borderId="0" xfId="2" applyFont="1" applyFill="1" applyProtection="1">
      <protection hidden="1"/>
    </xf>
    <xf numFmtId="0" fontId="1" fillId="0" borderId="165" xfId="2" applyBorder="1"/>
    <xf numFmtId="0" fontId="1" fillId="0" borderId="168" xfId="2" applyBorder="1"/>
    <xf numFmtId="0" fontId="93" fillId="22" borderId="145" xfId="2" applyFont="1" applyFill="1" applyBorder="1" applyAlignment="1">
      <alignment vertical="center"/>
    </xf>
    <xf numFmtId="0" fontId="11" fillId="22" borderId="180" xfId="2" applyFont="1" applyFill="1" applyBorder="1" applyAlignment="1">
      <alignment horizontal="center"/>
    </xf>
    <xf numFmtId="0" fontId="13" fillId="8" borderId="181" xfId="2" applyFont="1" applyFill="1" applyBorder="1"/>
    <xf numFmtId="0" fontId="13" fillId="8" borderId="182" xfId="2" applyFont="1" applyFill="1" applyBorder="1"/>
    <xf numFmtId="0" fontId="1" fillId="8" borderId="181" xfId="2" applyFill="1" applyBorder="1"/>
    <xf numFmtId="0" fontId="1" fillId="8" borderId="182" xfId="2" applyFill="1" applyBorder="1"/>
    <xf numFmtId="0" fontId="11" fillId="0" borderId="0" xfId="2" applyFont="1" applyAlignment="1">
      <alignment vertical="center"/>
    </xf>
    <xf numFmtId="0" fontId="11" fillId="27" borderId="183" xfId="2" applyFont="1" applyFill="1" applyBorder="1" applyAlignment="1">
      <alignment horizontal="center"/>
    </xf>
    <xf numFmtId="0" fontId="0" fillId="0" borderId="0" xfId="0" applyBorder="1"/>
    <xf numFmtId="0" fontId="60" fillId="8" borderId="157" xfId="0" applyFont="1" applyFill="1" applyBorder="1"/>
    <xf numFmtId="0" fontId="118" fillId="0" borderId="0" xfId="0" applyFont="1" applyBorder="1"/>
    <xf numFmtId="0" fontId="10" fillId="8" borderId="0" xfId="2" applyFont="1" applyFill="1" applyBorder="1"/>
    <xf numFmtId="0" fontId="0" fillId="8" borderId="0" xfId="0" applyFill="1" applyBorder="1"/>
    <xf numFmtId="0" fontId="11" fillId="8" borderId="0" xfId="2" applyFont="1" applyFill="1" applyBorder="1"/>
    <xf numFmtId="0" fontId="1" fillId="8" borderId="0" xfId="2" applyFill="1" applyBorder="1"/>
    <xf numFmtId="0" fontId="0" fillId="8" borderId="184" xfId="0" applyFill="1" applyBorder="1"/>
    <xf numFmtId="0" fontId="0" fillId="8" borderId="185" xfId="0" applyFill="1" applyBorder="1"/>
    <xf numFmtId="0" fontId="1" fillId="8" borderId="186" xfId="2" applyFill="1" applyBorder="1"/>
    <xf numFmtId="0" fontId="11" fillId="8" borderId="186" xfId="2" applyFont="1" applyFill="1" applyBorder="1"/>
    <xf numFmtId="0" fontId="1" fillId="8" borderId="187" xfId="0" applyFont="1" applyFill="1" applyBorder="1"/>
    <xf numFmtId="0" fontId="0" fillId="8" borderId="186" xfId="0" applyFill="1" applyBorder="1"/>
    <xf numFmtId="0" fontId="0" fillId="8" borderId="187" xfId="0" applyFill="1" applyBorder="1"/>
    <xf numFmtId="0" fontId="11" fillId="8" borderId="188" xfId="2" applyFont="1" applyFill="1" applyBorder="1"/>
    <xf numFmtId="0" fontId="0" fillId="8" borderId="188" xfId="0" applyFill="1" applyBorder="1"/>
    <xf numFmtId="0" fontId="0" fillId="8" borderId="189" xfId="0" applyFill="1" applyBorder="1"/>
    <xf numFmtId="0" fontId="1" fillId="0" borderId="0" xfId="0" applyFont="1" applyBorder="1"/>
    <xf numFmtId="0" fontId="11" fillId="8" borderId="187" xfId="2" applyFont="1" applyFill="1" applyBorder="1" applyAlignment="1">
      <alignment horizontal="left" vertical="center" indent="1"/>
    </xf>
    <xf numFmtId="0" fontId="1" fillId="8" borderId="187" xfId="2" applyFont="1" applyFill="1" applyBorder="1" applyAlignment="1">
      <alignment horizontal="left" vertical="center" indent="1"/>
    </xf>
    <xf numFmtId="0" fontId="0" fillId="8" borderId="187" xfId="0" applyFill="1" applyBorder="1" applyAlignment="1">
      <alignment horizontal="left" vertical="center" indent="1"/>
    </xf>
    <xf numFmtId="0" fontId="1" fillId="8" borderId="187" xfId="0" applyFont="1" applyFill="1" applyBorder="1" applyAlignment="1">
      <alignment horizontal="left" vertical="center" indent="1"/>
    </xf>
    <xf numFmtId="0" fontId="11" fillId="8" borderId="190" xfId="2" applyFont="1" applyFill="1" applyBorder="1" applyAlignment="1">
      <alignment horizontal="left" vertical="center" indent="1"/>
    </xf>
    <xf numFmtId="0" fontId="11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126" fillId="0" borderId="0" xfId="0" applyFont="1" applyFill="1" applyAlignment="1">
      <alignment vertical="center"/>
    </xf>
    <xf numFmtId="0" fontId="114" fillId="0" borderId="0" xfId="0" applyFont="1" applyFill="1" applyAlignment="1">
      <alignment horizontal="left" vertical="center"/>
    </xf>
    <xf numFmtId="0" fontId="0" fillId="8" borderId="191" xfId="0" applyFill="1" applyBorder="1"/>
    <xf numFmtId="0" fontId="0" fillId="8" borderId="192" xfId="0" applyFill="1" applyBorder="1"/>
    <xf numFmtId="0" fontId="11" fillId="8" borderId="193" xfId="2" applyFont="1" applyFill="1" applyBorder="1"/>
    <xf numFmtId="0" fontId="0" fillId="8" borderId="194" xfId="0" applyFill="1" applyBorder="1"/>
    <xf numFmtId="0" fontId="119" fillId="8" borderId="0" xfId="0" applyFont="1" applyFill="1" applyBorder="1"/>
    <xf numFmtId="0" fontId="1" fillId="8" borderId="0" xfId="0" applyFont="1" applyFill="1" applyBorder="1"/>
    <xf numFmtId="0" fontId="127" fillId="8" borderId="0" xfId="0" applyFont="1" applyFill="1" applyBorder="1"/>
    <xf numFmtId="0" fontId="57" fillId="8" borderId="0" xfId="0" applyFont="1" applyFill="1" applyBorder="1"/>
    <xf numFmtId="0" fontId="11" fillId="8" borderId="195" xfId="2" applyFont="1" applyFill="1" applyBorder="1"/>
    <xf numFmtId="0" fontId="118" fillId="8" borderId="0" xfId="1" applyFont="1" applyFill="1" applyBorder="1" applyAlignment="1" applyProtection="1">
      <alignment vertical="center"/>
    </xf>
    <xf numFmtId="0" fontId="118" fillId="8" borderId="0" xfId="1" applyFont="1" applyFill="1" applyBorder="1" applyAlignment="1" applyProtection="1"/>
    <xf numFmtId="0" fontId="118" fillId="8" borderId="0" xfId="0" applyFont="1" applyFill="1" applyBorder="1"/>
    <xf numFmtId="0" fontId="118" fillId="8" borderId="0" xfId="1" applyFont="1" applyFill="1" applyBorder="1" applyAlignment="1" applyProtection="1">
      <alignment horizontal="center"/>
    </xf>
    <xf numFmtId="0" fontId="1" fillId="8" borderId="196" xfId="2" applyFill="1" applyBorder="1"/>
    <xf numFmtId="0" fontId="0" fillId="8" borderId="197" xfId="0" applyFill="1" applyBorder="1"/>
    <xf numFmtId="0" fontId="11" fillId="8" borderId="198" xfId="2" applyFont="1" applyFill="1" applyBorder="1"/>
    <xf numFmtId="0" fontId="10" fillId="8" borderId="4" xfId="2" applyFont="1" applyFill="1" applyBorder="1" applyAlignment="1"/>
    <xf numFmtId="0" fontId="0" fillId="8" borderId="4" xfId="0" applyFill="1" applyBorder="1" applyAlignment="1"/>
    <xf numFmtId="0" fontId="0" fillId="8" borderId="49" xfId="0" applyFill="1" applyBorder="1" applyAlignment="1"/>
    <xf numFmtId="0" fontId="0" fillId="8" borderId="3" xfId="0" applyFill="1" applyBorder="1" applyAlignment="1"/>
    <xf numFmtId="0" fontId="0" fillId="8" borderId="199" xfId="0" applyFill="1" applyBorder="1"/>
    <xf numFmtId="0" fontId="0" fillId="8" borderId="200" xfId="0" applyFill="1" applyBorder="1"/>
    <xf numFmtId="0" fontId="1" fillId="8" borderId="200" xfId="2" applyFont="1" applyFill="1" applyBorder="1"/>
    <xf numFmtId="0" fontId="11" fillId="8" borderId="200" xfId="2" applyFont="1" applyFill="1" applyBorder="1"/>
    <xf numFmtId="0" fontId="11" fillId="8" borderId="200" xfId="2" applyFont="1" applyFill="1" applyBorder="1" applyAlignment="1"/>
    <xf numFmtId="0" fontId="0" fillId="8" borderId="201" xfId="0" applyFill="1" applyBorder="1"/>
    <xf numFmtId="0" fontId="1" fillId="8" borderId="202" xfId="2" applyFill="1" applyBorder="1"/>
    <xf numFmtId="0" fontId="11" fillId="8" borderId="0" xfId="2" applyFont="1" applyFill="1" applyBorder="1" applyAlignment="1"/>
    <xf numFmtId="0" fontId="0" fillId="8" borderId="203" xfId="0" applyFill="1" applyBorder="1"/>
    <xf numFmtId="0" fontId="0" fillId="8" borderId="202" xfId="0" applyFill="1" applyBorder="1"/>
    <xf numFmtId="0" fontId="0" fillId="8" borderId="0" xfId="0" applyFill="1" applyBorder="1" applyAlignment="1"/>
    <xf numFmtId="0" fontId="0" fillId="8" borderId="0" xfId="0" applyNumberFormat="1" applyFill="1" applyBorder="1" applyAlignment="1"/>
    <xf numFmtId="0" fontId="118" fillId="8" borderId="203" xfId="0" applyFont="1" applyFill="1" applyBorder="1"/>
    <xf numFmtId="0" fontId="1" fillId="8" borderId="0" xfId="2" applyFill="1" applyBorder="1" applyAlignment="1"/>
    <xf numFmtId="0" fontId="0" fillId="8" borderId="204" xfId="0" applyFill="1" applyBorder="1"/>
    <xf numFmtId="0" fontId="0" fillId="8" borderId="205" xfId="0" applyFill="1" applyBorder="1"/>
    <xf numFmtId="0" fontId="0" fillId="8" borderId="206" xfId="0" applyFill="1" applyBorder="1"/>
    <xf numFmtId="0" fontId="1" fillId="28" borderId="207" xfId="2" applyFill="1" applyBorder="1" applyAlignment="1"/>
    <xf numFmtId="0" fontId="1" fillId="28" borderId="208" xfId="2" applyFill="1" applyBorder="1" applyAlignment="1"/>
    <xf numFmtId="0" fontId="0" fillId="28" borderId="209" xfId="0" applyFill="1" applyBorder="1" applyAlignment="1"/>
    <xf numFmtId="0" fontId="13" fillId="28" borderId="210" xfId="2" applyFont="1" applyFill="1" applyBorder="1" applyAlignment="1">
      <alignment horizontal="left" indent="1"/>
    </xf>
    <xf numFmtId="0" fontId="13" fillId="28" borderId="0" xfId="2" applyFont="1" applyFill="1" applyBorder="1" applyAlignment="1">
      <alignment horizontal="left" indent="1"/>
    </xf>
    <xf numFmtId="0" fontId="13" fillId="28" borderId="211" xfId="0" applyFont="1" applyFill="1" applyBorder="1" applyAlignment="1">
      <alignment horizontal="left" indent="1"/>
    </xf>
    <xf numFmtId="0" fontId="27" fillId="28" borderId="210" xfId="1" applyFont="1" applyFill="1" applyBorder="1" applyAlignment="1" applyProtection="1">
      <alignment horizontal="left" indent="1"/>
    </xf>
    <xf numFmtId="0" fontId="13" fillId="28" borderId="211" xfId="2" applyFont="1" applyFill="1" applyBorder="1" applyAlignment="1">
      <alignment horizontal="left" indent="1"/>
    </xf>
    <xf numFmtId="0" fontId="0" fillId="28" borderId="154" xfId="0" applyFill="1" applyBorder="1"/>
    <xf numFmtId="0" fontId="0" fillId="28" borderId="212" xfId="0" applyFill="1" applyBorder="1"/>
    <xf numFmtId="0" fontId="0" fillId="28" borderId="213" xfId="0" applyFill="1" applyBorder="1"/>
    <xf numFmtId="0" fontId="11" fillId="8" borderId="214" xfId="2" applyFont="1" applyFill="1" applyBorder="1"/>
    <xf numFmtId="0" fontId="11" fillId="8" borderId="215" xfId="2" applyFont="1" applyFill="1" applyBorder="1"/>
    <xf numFmtId="0" fontId="0" fillId="8" borderId="215" xfId="0" applyNumberFormat="1" applyFill="1" applyBorder="1" applyAlignment="1"/>
    <xf numFmtId="0" fontId="0" fillId="8" borderId="215" xfId="0" applyFill="1" applyBorder="1" applyAlignment="1"/>
    <xf numFmtId="0" fontId="0" fillId="8" borderId="216" xfId="0" applyFill="1" applyBorder="1"/>
    <xf numFmtId="0" fontId="0" fillId="8" borderId="217" xfId="0" applyFill="1" applyBorder="1"/>
    <xf numFmtId="0" fontId="0" fillId="8" borderId="214" xfId="0" applyFill="1" applyBorder="1"/>
    <xf numFmtId="0" fontId="0" fillId="8" borderId="215" xfId="0" applyFill="1" applyBorder="1"/>
    <xf numFmtId="0" fontId="13" fillId="0" borderId="122" xfId="0" applyFont="1" applyFill="1" applyBorder="1" applyProtection="1">
      <protection locked="0"/>
    </xf>
    <xf numFmtId="0" fontId="11" fillId="0" borderId="122" xfId="0" applyFont="1" applyFill="1" applyBorder="1" applyProtection="1">
      <protection locked="0"/>
    </xf>
    <xf numFmtId="3" fontId="13" fillId="0" borderId="118" xfId="0" applyNumberFormat="1" applyFont="1" applyFill="1" applyBorder="1" applyAlignment="1" applyProtection="1">
      <alignment horizontal="center"/>
      <protection locked="0"/>
    </xf>
    <xf numFmtId="0" fontId="22" fillId="0" borderId="4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6" xfId="0" applyFont="1" applyFill="1" applyBorder="1" applyAlignment="1"/>
    <xf numFmtId="0" fontId="11" fillId="0" borderId="129" xfId="0" applyFont="1" applyFill="1" applyBorder="1" applyProtection="1">
      <protection locked="0"/>
    </xf>
    <xf numFmtId="0" fontId="11" fillId="0" borderId="118" xfId="0" applyFont="1" applyFill="1" applyBorder="1" applyProtection="1"/>
    <xf numFmtId="0" fontId="11" fillId="0" borderId="129" xfId="0" applyFont="1" applyFill="1" applyBorder="1" applyProtection="1"/>
    <xf numFmtId="0" fontId="13" fillId="0" borderId="118" xfId="0" applyFont="1" applyFill="1" applyBorder="1" applyAlignment="1" applyProtection="1">
      <alignment horizontal="left"/>
      <protection locked="0"/>
    </xf>
    <xf numFmtId="0" fontId="13" fillId="0" borderId="118" xfId="0" applyFont="1" applyFill="1" applyBorder="1" applyAlignment="1" applyProtection="1">
      <protection locked="0"/>
    </xf>
    <xf numFmtId="0" fontId="13" fillId="0" borderId="4" xfId="0" applyFont="1" applyFill="1" applyBorder="1" applyAlignment="1" applyProtection="1">
      <alignment vertical="top"/>
    </xf>
    <xf numFmtId="3" fontId="13" fillId="7" borderId="53" xfId="0" applyNumberFormat="1" applyFont="1" applyFill="1" applyBorder="1" applyAlignment="1" applyProtection="1">
      <alignment horizontal="right"/>
    </xf>
    <xf numFmtId="3" fontId="13" fillId="0" borderId="97" xfId="0" applyNumberFormat="1" applyFont="1" applyFill="1" applyBorder="1" applyAlignment="1" applyProtection="1">
      <alignment horizontal="right"/>
      <protection locked="0"/>
    </xf>
    <xf numFmtId="3" fontId="13" fillId="0" borderId="95" xfId="0" applyNumberFormat="1" applyFont="1" applyFill="1" applyBorder="1" applyAlignment="1" applyProtection="1">
      <alignment horizontal="right"/>
      <protection locked="0"/>
    </xf>
    <xf numFmtId="3" fontId="13" fillId="0" borderId="1" xfId="0" applyNumberFormat="1" applyFont="1" applyFill="1" applyBorder="1" applyAlignment="1" applyProtection="1">
      <alignment horizontal="right"/>
      <protection locked="0"/>
    </xf>
    <xf numFmtId="3" fontId="13" fillId="0" borderId="218" xfId="0" applyNumberFormat="1" applyFont="1" applyFill="1" applyBorder="1" applyAlignment="1" applyProtection="1">
      <alignment horizontal="right"/>
      <protection locked="0"/>
    </xf>
    <xf numFmtId="3" fontId="13" fillId="7" borderId="99" xfId="0" applyNumberFormat="1" applyFont="1" applyFill="1" applyBorder="1" applyAlignment="1">
      <alignment horizontal="right"/>
    </xf>
    <xf numFmtId="0" fontId="13" fillId="7" borderId="66" xfId="0" applyFont="1" applyFill="1" applyBorder="1" applyAlignment="1" applyProtection="1">
      <alignment horizontal="right"/>
    </xf>
    <xf numFmtId="3" fontId="13" fillId="0" borderId="79" xfId="0" applyNumberFormat="1" applyFont="1" applyFill="1" applyBorder="1" applyAlignment="1" applyProtection="1">
      <alignment horizontal="right"/>
      <protection locked="0"/>
    </xf>
    <xf numFmtId="3" fontId="13" fillId="7" borderId="100" xfId="0" applyNumberFormat="1" applyFont="1" applyFill="1" applyBorder="1" applyAlignment="1">
      <alignment horizontal="right"/>
    </xf>
    <xf numFmtId="3" fontId="13" fillId="0" borderId="219" xfId="0" applyNumberFormat="1" applyFont="1" applyFill="1" applyBorder="1" applyAlignment="1" applyProtection="1">
      <alignment horizontal="right"/>
      <protection locked="0"/>
    </xf>
    <xf numFmtId="3" fontId="13" fillId="0" borderId="101" xfId="0" applyNumberFormat="1" applyFont="1" applyFill="1" applyBorder="1" applyAlignment="1" applyProtection="1">
      <alignment horizontal="right"/>
      <protection locked="0"/>
    </xf>
    <xf numFmtId="3" fontId="13" fillId="7" borderId="102" xfId="0" applyNumberFormat="1" applyFont="1" applyFill="1" applyBorder="1" applyAlignment="1" applyProtection="1">
      <alignment horizontal="right"/>
    </xf>
    <xf numFmtId="3" fontId="13" fillId="7" borderId="29" xfId="0" applyNumberFormat="1" applyFont="1" applyFill="1" applyBorder="1" applyAlignment="1" applyProtection="1">
      <alignment horizontal="right"/>
    </xf>
    <xf numFmtId="3" fontId="13" fillId="7" borderId="103" xfId="0" applyNumberFormat="1" applyFont="1" applyFill="1" applyBorder="1" applyAlignment="1" applyProtection="1">
      <alignment horizontal="right"/>
    </xf>
    <xf numFmtId="3" fontId="13" fillId="7" borderId="31" xfId="0" applyNumberFormat="1" applyFont="1" applyFill="1" applyBorder="1" applyAlignment="1" applyProtection="1">
      <alignment horizontal="right"/>
    </xf>
    <xf numFmtId="3" fontId="13" fillId="7" borderId="34" xfId="0" applyNumberFormat="1" applyFont="1" applyFill="1" applyBorder="1" applyAlignment="1">
      <alignment horizontal="right"/>
    </xf>
    <xf numFmtId="3" fontId="13" fillId="0" borderId="87" xfId="0" applyNumberFormat="1" applyFont="1" applyFill="1" applyBorder="1" applyAlignment="1" applyProtection="1">
      <alignment horizontal="right"/>
      <protection locked="0"/>
    </xf>
    <xf numFmtId="3" fontId="13" fillId="0" borderId="87" xfId="0" applyNumberFormat="1" applyFont="1" applyFill="1" applyBorder="1" applyAlignment="1" applyProtection="1">
      <alignment horizontal="right" wrapText="1"/>
      <protection locked="0"/>
    </xf>
    <xf numFmtId="3" fontId="13" fillId="0" borderId="220" xfId="0" applyNumberFormat="1" applyFont="1" applyFill="1" applyBorder="1" applyAlignment="1" applyProtection="1">
      <alignment horizontal="right"/>
      <protection locked="0"/>
    </xf>
    <xf numFmtId="0" fontId="11" fillId="7" borderId="1" xfId="0" applyFont="1" applyFill="1" applyBorder="1" applyAlignment="1" applyProtection="1">
      <alignment horizontal="right"/>
    </xf>
    <xf numFmtId="3" fontId="13" fillId="0" borderId="104" xfId="0" applyNumberFormat="1" applyFont="1" applyFill="1" applyBorder="1" applyAlignment="1" applyProtection="1">
      <alignment horizontal="right"/>
      <protection locked="0"/>
    </xf>
    <xf numFmtId="3" fontId="13" fillId="0" borderId="53" xfId="0" applyNumberFormat="1" applyFont="1" applyFill="1" applyBorder="1" applyAlignment="1" applyProtection="1">
      <alignment horizontal="right"/>
      <protection locked="0"/>
    </xf>
    <xf numFmtId="3" fontId="13" fillId="7" borderId="221" xfId="0" applyNumberFormat="1" applyFont="1" applyFill="1" applyBorder="1" applyAlignment="1" applyProtection="1"/>
    <xf numFmtId="3" fontId="13" fillId="7" borderId="34" xfId="0" applyNumberFormat="1" applyFont="1" applyFill="1" applyBorder="1" applyAlignment="1" applyProtection="1"/>
    <xf numFmtId="3" fontId="13" fillId="7" borderId="105" xfId="0" applyNumberFormat="1" applyFont="1" applyFill="1" applyBorder="1" applyAlignment="1" applyProtection="1"/>
    <xf numFmtId="0" fontId="10" fillId="7" borderId="49" xfId="2" applyFont="1" applyFill="1" applyBorder="1" applyAlignment="1" applyProtection="1">
      <alignment horizontal="left" indent="1"/>
    </xf>
    <xf numFmtId="0" fontId="5" fillId="7" borderId="6" xfId="2" applyFont="1" applyFill="1" applyBorder="1" applyProtection="1"/>
    <xf numFmtId="0" fontId="11" fillId="7" borderId="6" xfId="2" applyFont="1" applyFill="1" applyBorder="1" applyProtection="1"/>
    <xf numFmtId="0" fontId="13" fillId="7" borderId="6" xfId="2" applyFont="1" applyFill="1" applyBorder="1" applyAlignment="1" applyProtection="1">
      <alignment horizontal="center"/>
    </xf>
    <xf numFmtId="0" fontId="10" fillId="7" borderId="1" xfId="2" applyFont="1" applyFill="1" applyBorder="1" applyAlignment="1" applyProtection="1">
      <alignment horizontal="left" vertical="top" indent="1"/>
    </xf>
    <xf numFmtId="3" fontId="11" fillId="7" borderId="1" xfId="2" applyNumberFormat="1" applyFont="1" applyFill="1" applyBorder="1" applyAlignment="1" applyProtection="1">
      <alignment horizontal="left" indent="1"/>
    </xf>
    <xf numFmtId="3" fontId="11" fillId="7" borderId="0" xfId="2" applyNumberFormat="1" applyFont="1" applyFill="1" applyBorder="1" applyAlignment="1" applyProtection="1"/>
    <xf numFmtId="0" fontId="22" fillId="7" borderId="1" xfId="2" applyFont="1" applyFill="1" applyBorder="1" applyAlignment="1" applyProtection="1">
      <alignment horizontal="left" indent="1"/>
    </xf>
    <xf numFmtId="0" fontId="128" fillId="7" borderId="0" xfId="2" applyFont="1" applyFill="1" applyBorder="1" applyProtection="1"/>
    <xf numFmtId="0" fontId="23" fillId="7" borderId="1" xfId="2" applyFont="1" applyFill="1" applyBorder="1" applyAlignment="1" applyProtection="1">
      <alignment horizontal="left" indent="1"/>
    </xf>
    <xf numFmtId="0" fontId="11" fillId="7" borderId="0" xfId="2" applyFont="1" applyFill="1" applyBorder="1" applyAlignment="1" applyProtection="1">
      <alignment vertical="top"/>
    </xf>
    <xf numFmtId="3" fontId="51" fillId="0" borderId="222" xfId="2" applyNumberFormat="1" applyFont="1" applyFill="1" applyBorder="1" applyAlignment="1" applyProtection="1">
      <alignment vertical="center"/>
      <protection locked="0"/>
    </xf>
    <xf numFmtId="3" fontId="51" fillId="0" borderId="106" xfId="2" applyNumberFormat="1" applyFont="1" applyFill="1" applyBorder="1" applyAlignment="1" applyProtection="1">
      <alignment vertical="center"/>
      <protection locked="0"/>
    </xf>
    <xf numFmtId="0" fontId="5" fillId="7" borderId="0" xfId="2" applyFont="1" applyFill="1" applyBorder="1" applyProtection="1"/>
    <xf numFmtId="0" fontId="11" fillId="7" borderId="0" xfId="2" applyFont="1" applyFill="1" applyBorder="1" applyAlignment="1" applyProtection="1">
      <alignment horizontal="center" vertical="center"/>
    </xf>
    <xf numFmtId="3" fontId="51" fillId="0" borderId="223" xfId="2" applyNumberFormat="1" applyFont="1" applyFill="1" applyBorder="1" applyAlignment="1" applyProtection="1">
      <alignment vertical="center"/>
      <protection locked="0"/>
    </xf>
    <xf numFmtId="0" fontId="23" fillId="7" borderId="3" xfId="2" applyFont="1" applyFill="1" applyBorder="1" applyAlignment="1" applyProtection="1">
      <alignment horizontal="left" indent="1"/>
    </xf>
    <xf numFmtId="0" fontId="23" fillId="7" borderId="4" xfId="2" applyFont="1" applyFill="1" applyBorder="1" applyAlignment="1" applyProtection="1">
      <alignment vertical="center"/>
    </xf>
    <xf numFmtId="0" fontId="11" fillId="7" borderId="0" xfId="0" applyFont="1" applyFill="1"/>
    <xf numFmtId="0" fontId="11" fillId="7" borderId="48" xfId="0" applyFont="1" applyFill="1" applyBorder="1"/>
    <xf numFmtId="0" fontId="11" fillId="7" borderId="2" xfId="0" applyFont="1" applyFill="1" applyBorder="1"/>
    <xf numFmtId="0" fontId="11" fillId="7" borderId="31" xfId="0" applyFont="1" applyFill="1" applyBorder="1"/>
    <xf numFmtId="0" fontId="11" fillId="7" borderId="107" xfId="2" applyFont="1" applyFill="1" applyBorder="1" applyProtection="1"/>
    <xf numFmtId="0" fontId="11" fillId="7" borderId="6" xfId="0" applyFont="1" applyFill="1" applyBorder="1"/>
    <xf numFmtId="0" fontId="11" fillId="7" borderId="49" xfId="0" applyFont="1" applyFill="1" applyBorder="1"/>
    <xf numFmtId="0" fontId="11" fillId="7" borderId="0" xfId="0" applyFont="1" applyFill="1" applyBorder="1" applyProtection="1">
      <protection hidden="1"/>
    </xf>
    <xf numFmtId="3" fontId="11" fillId="7" borderId="0" xfId="0" applyNumberFormat="1" applyFont="1" applyFill="1" applyBorder="1" applyAlignment="1" applyProtection="1">
      <protection hidden="1"/>
    </xf>
    <xf numFmtId="0" fontId="23" fillId="7" borderId="1" xfId="0" applyFont="1" applyFill="1" applyBorder="1" applyAlignment="1" applyProtection="1">
      <protection hidden="1"/>
    </xf>
    <xf numFmtId="3" fontId="23" fillId="7" borderId="0" xfId="0" applyNumberFormat="1" applyFont="1" applyFill="1" applyBorder="1" applyAlignment="1" applyProtection="1">
      <alignment horizontal="right"/>
      <protection hidden="1"/>
    </xf>
    <xf numFmtId="0" fontId="11" fillId="7" borderId="0" xfId="0" applyFont="1" applyFill="1" applyBorder="1" applyAlignment="1" applyProtection="1">
      <alignment vertical="top"/>
      <protection hidden="1"/>
    </xf>
    <xf numFmtId="3" fontId="11" fillId="7" borderId="0" xfId="0" applyNumberFormat="1" applyFont="1" applyFill="1" applyBorder="1" applyAlignment="1" applyProtection="1">
      <alignment horizontal="right" vertical="center"/>
      <protection hidden="1"/>
    </xf>
    <xf numFmtId="0" fontId="23" fillId="7" borderId="1" xfId="0" applyFont="1" applyFill="1" applyBorder="1" applyAlignment="1" applyProtection="1">
      <alignment vertical="center"/>
      <protection hidden="1"/>
    </xf>
    <xf numFmtId="0" fontId="13" fillId="7" borderId="1" xfId="0" applyFont="1" applyFill="1" applyBorder="1" applyAlignment="1" applyProtection="1">
      <protection hidden="1"/>
    </xf>
    <xf numFmtId="10" fontId="7" fillId="0" borderId="119" xfId="0" applyNumberFormat="1" applyFont="1" applyFill="1" applyBorder="1" applyAlignment="1" applyProtection="1">
      <alignment horizontal="center" vertical="top"/>
      <protection locked="0"/>
    </xf>
    <xf numFmtId="0" fontId="10" fillId="7" borderId="49" xfId="0" applyFont="1" applyFill="1" applyBorder="1" applyProtection="1">
      <protection hidden="1"/>
    </xf>
    <xf numFmtId="0" fontId="5" fillId="7" borderId="6" xfId="0" applyFont="1" applyFill="1" applyBorder="1" applyProtection="1">
      <protection hidden="1"/>
    </xf>
    <xf numFmtId="0" fontId="13" fillId="7" borderId="1" xfId="0" applyFont="1" applyFill="1" applyBorder="1" applyProtection="1">
      <protection hidden="1"/>
    </xf>
    <xf numFmtId="0" fontId="128" fillId="7" borderId="0" xfId="0" applyFont="1" applyFill="1" applyBorder="1" applyProtection="1">
      <protection hidden="1"/>
    </xf>
    <xf numFmtId="0" fontId="22" fillId="7" borderId="1" xfId="0" applyFont="1" applyFill="1" applyBorder="1" applyProtection="1">
      <protection hidden="1"/>
    </xf>
    <xf numFmtId="0" fontId="11" fillId="7" borderId="0" xfId="0" applyFont="1" applyFill="1" applyProtection="1">
      <protection hidden="1"/>
    </xf>
    <xf numFmtId="0" fontId="27" fillId="7" borderId="1" xfId="1" applyFont="1" applyFill="1" applyBorder="1" applyAlignment="1" applyProtection="1">
      <protection hidden="1"/>
    </xf>
    <xf numFmtId="0" fontId="27" fillId="7" borderId="0" xfId="1" applyFont="1" applyFill="1" applyBorder="1" applyAlignment="1" applyProtection="1">
      <protection hidden="1"/>
    </xf>
    <xf numFmtId="0" fontId="5" fillId="7" borderId="3" xfId="0" applyFont="1" applyFill="1" applyBorder="1" applyProtection="1">
      <protection hidden="1"/>
    </xf>
    <xf numFmtId="0" fontId="5" fillId="7" borderId="4" xfId="0" applyFont="1" applyFill="1" applyBorder="1" applyProtection="1">
      <protection hidden="1"/>
    </xf>
    <xf numFmtId="0" fontId="11" fillId="7" borderId="6" xfId="0" applyFont="1" applyFill="1" applyBorder="1" applyProtection="1">
      <protection hidden="1"/>
    </xf>
    <xf numFmtId="0" fontId="13" fillId="7" borderId="6" xfId="0" applyFont="1" applyFill="1" applyBorder="1" applyAlignment="1" applyProtection="1">
      <alignment horizontal="center"/>
      <protection hidden="1"/>
    </xf>
    <xf numFmtId="0" fontId="17" fillId="7" borderId="0" xfId="0" applyFont="1" applyFill="1" applyBorder="1" applyProtection="1">
      <protection hidden="1"/>
    </xf>
    <xf numFmtId="0" fontId="11" fillId="7" borderId="4" xfId="0" applyFont="1" applyFill="1" applyBorder="1" applyProtection="1">
      <protection hidden="1"/>
    </xf>
    <xf numFmtId="0" fontId="11" fillId="7" borderId="2" xfId="0" applyFont="1" applyFill="1" applyBorder="1" applyProtection="1">
      <protection hidden="1"/>
    </xf>
    <xf numFmtId="0" fontId="11" fillId="7" borderId="31" xfId="0" applyFont="1" applyFill="1" applyBorder="1" applyProtection="1">
      <protection hidden="1"/>
    </xf>
    <xf numFmtId="0" fontId="5" fillId="7" borderId="48" xfId="0" applyFont="1" applyFill="1" applyBorder="1" applyProtection="1">
      <protection hidden="1"/>
    </xf>
    <xf numFmtId="0" fontId="13" fillId="7" borderId="58" xfId="0" applyFont="1" applyFill="1" applyBorder="1" applyProtection="1">
      <protection hidden="1"/>
    </xf>
    <xf numFmtId="0" fontId="11" fillId="7" borderId="6" xfId="0" applyFont="1" applyFill="1" applyBorder="1" applyProtection="1"/>
    <xf numFmtId="0" fontId="11" fillId="7" borderId="107" xfId="0" applyFont="1" applyFill="1" applyBorder="1" applyProtection="1"/>
    <xf numFmtId="0" fontId="11" fillId="7" borderId="48" xfId="0" applyFont="1" applyFill="1" applyBorder="1" applyProtection="1"/>
    <xf numFmtId="0" fontId="11" fillId="7" borderId="0" xfId="0" applyFont="1" applyFill="1" applyBorder="1" applyProtection="1"/>
    <xf numFmtId="0" fontId="11" fillId="7" borderId="58" xfId="0" applyFont="1" applyFill="1" applyBorder="1" applyProtection="1"/>
    <xf numFmtId="0" fontId="11" fillId="7" borderId="2" xfId="0" applyFont="1" applyFill="1" applyBorder="1" applyProtection="1"/>
    <xf numFmtId="0" fontId="13" fillId="7" borderId="1" xfId="0" applyFont="1" applyFill="1" applyBorder="1" applyAlignment="1" applyProtection="1">
      <alignment horizontal="left" indent="1"/>
    </xf>
    <xf numFmtId="0" fontId="27" fillId="7" borderId="0" xfId="1" applyFont="1" applyFill="1" applyBorder="1" applyAlignment="1" applyProtection="1"/>
    <xf numFmtId="0" fontId="13" fillId="7" borderId="0" xfId="2" applyFont="1" applyFill="1" applyBorder="1" applyProtection="1"/>
    <xf numFmtId="0" fontId="11" fillId="7" borderId="3" xfId="0" applyFont="1" applyFill="1" applyBorder="1" applyProtection="1"/>
    <xf numFmtId="0" fontId="11" fillId="7" borderId="4" xfId="0" applyFont="1" applyFill="1" applyBorder="1" applyProtection="1"/>
    <xf numFmtId="0" fontId="11" fillId="7" borderId="108" xfId="0" applyFont="1" applyFill="1" applyBorder="1" applyProtection="1"/>
    <xf numFmtId="0" fontId="11" fillId="7" borderId="31" xfId="0" applyFont="1" applyFill="1" applyBorder="1" applyProtection="1"/>
    <xf numFmtId="0" fontId="27" fillId="7" borderId="58" xfId="1" applyFont="1" applyFill="1" applyBorder="1" applyAlignment="1" applyProtection="1"/>
    <xf numFmtId="0" fontId="11" fillId="7" borderId="6" xfId="2" applyFont="1" applyFill="1" applyBorder="1" applyProtection="1">
      <protection hidden="1"/>
    </xf>
    <xf numFmtId="3" fontId="13" fillId="7" borderId="107" xfId="2" applyNumberFormat="1" applyFont="1" applyFill="1" applyBorder="1" applyProtection="1">
      <protection hidden="1"/>
    </xf>
    <xf numFmtId="3" fontId="11" fillId="7" borderId="0" xfId="2" applyNumberFormat="1" applyFont="1" applyFill="1" applyBorder="1" applyAlignment="1" applyProtection="1">
      <protection hidden="1"/>
    </xf>
    <xf numFmtId="0" fontId="13" fillId="7" borderId="108" xfId="2" applyFont="1" applyFill="1" applyBorder="1" applyProtection="1">
      <protection hidden="1"/>
    </xf>
    <xf numFmtId="3" fontId="11" fillId="7" borderId="0" xfId="2" applyNumberFormat="1" applyFont="1" applyFill="1" applyBorder="1" applyAlignment="1" applyProtection="1">
      <alignment vertical="center"/>
      <protection hidden="1"/>
    </xf>
    <xf numFmtId="3" fontId="51" fillId="7" borderId="0" xfId="2" applyNumberFormat="1" applyFont="1" applyFill="1" applyBorder="1" applyAlignment="1" applyProtection="1">
      <alignment vertical="center"/>
      <protection hidden="1"/>
    </xf>
    <xf numFmtId="3" fontId="51" fillId="7" borderId="34" xfId="2" applyNumberFormat="1" applyFont="1" applyFill="1" applyBorder="1" applyAlignment="1" applyProtection="1">
      <alignment vertical="center"/>
      <protection hidden="1"/>
    </xf>
    <xf numFmtId="3" fontId="51" fillId="7" borderId="109" xfId="2" applyNumberFormat="1" applyFont="1" applyFill="1" applyBorder="1" applyAlignment="1" applyProtection="1">
      <alignment vertical="center"/>
      <protection hidden="1"/>
    </xf>
    <xf numFmtId="0" fontId="11" fillId="7" borderId="0" xfId="2" applyFont="1" applyFill="1" applyBorder="1" applyAlignment="1" applyProtection="1">
      <alignment vertical="center"/>
      <protection hidden="1"/>
    </xf>
    <xf numFmtId="3" fontId="129" fillId="7" borderId="110" xfId="2" applyNumberFormat="1" applyFont="1" applyFill="1" applyBorder="1" applyAlignment="1" applyProtection="1">
      <alignment vertical="center"/>
      <protection hidden="1"/>
    </xf>
    <xf numFmtId="3" fontId="51" fillId="7" borderId="11" xfId="2" applyNumberFormat="1" applyFont="1" applyFill="1" applyBorder="1" applyAlignment="1" applyProtection="1">
      <alignment vertical="center"/>
      <protection hidden="1"/>
    </xf>
    <xf numFmtId="3" fontId="51" fillId="7" borderId="53" xfId="2" applyNumberFormat="1" applyFont="1" applyFill="1" applyBorder="1" applyAlignment="1" applyProtection="1">
      <alignment vertical="center"/>
      <protection hidden="1"/>
    </xf>
    <xf numFmtId="3" fontId="51" fillId="7" borderId="2" xfId="2" applyNumberFormat="1" applyFont="1" applyFill="1" applyBorder="1" applyAlignment="1" applyProtection="1">
      <alignment vertical="center"/>
      <protection hidden="1"/>
    </xf>
    <xf numFmtId="10" fontId="51" fillId="7" borderId="0" xfId="2" applyNumberFormat="1" applyFont="1" applyFill="1" applyBorder="1" applyAlignment="1" applyProtection="1">
      <alignment vertical="center"/>
      <protection hidden="1"/>
    </xf>
    <xf numFmtId="3" fontId="51" fillId="7" borderId="22" xfId="2" applyNumberFormat="1" applyFont="1" applyFill="1" applyBorder="1" applyAlignment="1" applyProtection="1">
      <alignment vertical="center"/>
      <protection hidden="1"/>
    </xf>
    <xf numFmtId="3" fontId="19" fillId="7" borderId="0" xfId="2" applyNumberFormat="1" applyFont="1" applyFill="1" applyBorder="1" applyAlignment="1" applyProtection="1">
      <alignment vertical="center"/>
      <protection hidden="1"/>
    </xf>
    <xf numFmtId="0" fontId="11" fillId="7" borderId="53" xfId="2" applyFont="1" applyFill="1" applyBorder="1" applyAlignment="1" applyProtection="1">
      <alignment vertical="center"/>
      <protection hidden="1"/>
    </xf>
    <xf numFmtId="0" fontId="8" fillId="7" borderId="0" xfId="2" applyFont="1" applyFill="1" applyBorder="1" applyAlignment="1" applyProtection="1">
      <alignment vertical="center"/>
      <protection hidden="1"/>
    </xf>
    <xf numFmtId="0" fontId="5" fillId="7" borderId="0" xfId="2" applyFont="1" applyFill="1" applyBorder="1" applyAlignment="1" applyProtection="1">
      <alignment vertical="center"/>
      <protection hidden="1"/>
    </xf>
    <xf numFmtId="0" fontId="5" fillId="7" borderId="53" xfId="2" applyFont="1" applyFill="1" applyBorder="1" applyAlignment="1" applyProtection="1">
      <alignment vertical="center"/>
      <protection hidden="1"/>
    </xf>
    <xf numFmtId="3" fontId="51" fillId="7" borderId="224" xfId="2" applyNumberFormat="1" applyFont="1" applyFill="1" applyBorder="1" applyAlignment="1" applyProtection="1">
      <alignment vertical="center"/>
      <protection hidden="1"/>
    </xf>
    <xf numFmtId="3" fontId="8" fillId="7" borderId="71" xfId="2" applyNumberFormat="1" applyFont="1" applyFill="1" applyBorder="1" applyAlignment="1" applyProtection="1">
      <protection hidden="1"/>
    </xf>
    <xf numFmtId="3" fontId="51" fillId="7" borderId="17" xfId="2" applyNumberFormat="1" applyFont="1" applyFill="1" applyBorder="1" applyAlignment="1" applyProtection="1">
      <alignment vertical="center"/>
      <protection hidden="1"/>
    </xf>
    <xf numFmtId="3" fontId="8" fillId="7" borderId="0" xfId="2" applyNumberFormat="1" applyFont="1" applyFill="1" applyBorder="1" applyAlignment="1" applyProtection="1">
      <protection hidden="1"/>
    </xf>
    <xf numFmtId="3" fontId="129" fillId="7" borderId="103" xfId="2" applyNumberFormat="1" applyFont="1" applyFill="1" applyBorder="1" applyAlignment="1" applyProtection="1">
      <alignment vertical="center"/>
      <protection hidden="1"/>
    </xf>
    <xf numFmtId="0" fontId="11" fillId="7" borderId="0" xfId="2" applyFont="1" applyFill="1" applyBorder="1" applyAlignment="1" applyProtection="1">
      <alignment horizontal="center" vertical="center"/>
      <protection hidden="1"/>
    </xf>
    <xf numFmtId="0" fontId="12" fillId="7" borderId="0" xfId="2" applyFont="1" applyFill="1" applyBorder="1" applyAlignment="1" applyProtection="1">
      <alignment horizontal="center"/>
      <protection hidden="1"/>
    </xf>
    <xf numFmtId="0" fontId="23" fillId="7" borderId="4" xfId="2" applyFont="1" applyFill="1" applyBorder="1" applyAlignment="1" applyProtection="1">
      <alignment vertical="center"/>
      <protection hidden="1"/>
    </xf>
    <xf numFmtId="0" fontId="5" fillId="7" borderId="4" xfId="2" applyFont="1" applyFill="1" applyBorder="1" applyProtection="1">
      <protection hidden="1"/>
    </xf>
    <xf numFmtId="0" fontId="90" fillId="21" borderId="141" xfId="2" applyFont="1" applyFill="1" applyBorder="1" applyAlignment="1" applyProtection="1">
      <alignment horizontal="center" wrapText="1"/>
    </xf>
    <xf numFmtId="0" fontId="90" fillId="11" borderId="141" xfId="2" applyFont="1" applyFill="1" applyBorder="1" applyAlignment="1" applyProtection="1">
      <alignment horizontal="center" wrapText="1"/>
    </xf>
    <xf numFmtId="3" fontId="90" fillId="21" borderId="141" xfId="2" applyNumberFormat="1" applyFont="1" applyFill="1" applyBorder="1" applyAlignment="1" applyProtection="1">
      <alignment horizontal="center" wrapText="1"/>
    </xf>
    <xf numFmtId="3" fontId="90" fillId="11" borderId="141" xfId="2" applyNumberFormat="1" applyFont="1" applyFill="1" applyBorder="1" applyAlignment="1" applyProtection="1">
      <alignment horizontal="center" wrapText="1"/>
    </xf>
    <xf numFmtId="3" fontId="90" fillId="11" borderId="225" xfId="2" applyNumberFormat="1" applyFont="1" applyFill="1" applyBorder="1" applyAlignment="1" applyProtection="1">
      <alignment wrapText="1"/>
    </xf>
    <xf numFmtId="3" fontId="90" fillId="21" borderId="225" xfId="2" applyNumberFormat="1" applyFont="1" applyFill="1" applyBorder="1" applyAlignment="1" applyProtection="1">
      <alignment wrapText="1"/>
    </xf>
    <xf numFmtId="0" fontId="11" fillId="0" borderId="0" xfId="0" applyFont="1" applyProtection="1">
      <protection locked="0"/>
    </xf>
    <xf numFmtId="0" fontId="11" fillId="0" borderId="0" xfId="0" applyFont="1" applyFill="1" applyAlignment="1" applyProtection="1">
      <alignment vertical="top"/>
      <protection locked="0"/>
    </xf>
    <xf numFmtId="0" fontId="90" fillId="21" borderId="225" xfId="2" applyFont="1" applyFill="1" applyBorder="1" applyAlignment="1" applyProtection="1">
      <alignment wrapText="1"/>
    </xf>
    <xf numFmtId="0" fontId="90" fillId="11" borderId="225" xfId="2" applyFont="1" applyFill="1" applyBorder="1" applyAlignment="1" applyProtection="1">
      <alignment wrapText="1"/>
    </xf>
    <xf numFmtId="0" fontId="130" fillId="0" borderId="0" xfId="0" applyFont="1" applyFill="1" applyAlignment="1">
      <alignment horizontal="left" indent="1"/>
    </xf>
    <xf numFmtId="0" fontId="131" fillId="0" borderId="0" xfId="0" applyFont="1" applyFill="1" applyAlignment="1">
      <alignment horizontal="left" indent="1"/>
    </xf>
    <xf numFmtId="0" fontId="130" fillId="0" borderId="0" xfId="0" applyFont="1" applyAlignment="1">
      <alignment horizontal="left" indent="1"/>
    </xf>
    <xf numFmtId="0" fontId="131" fillId="0" borderId="226" xfId="0" applyFont="1" applyFill="1" applyBorder="1" applyAlignment="1">
      <alignment horizontal="left" indent="1"/>
    </xf>
    <xf numFmtId="3" fontId="7" fillId="7" borderId="25" xfId="2" applyNumberFormat="1" applyFont="1" applyFill="1" applyBorder="1" applyAlignment="1" applyProtection="1">
      <alignment vertical="center"/>
    </xf>
    <xf numFmtId="3" fontId="7" fillId="7" borderId="23" xfId="2" applyNumberFormat="1" applyFont="1" applyFill="1" applyBorder="1" applyAlignment="1" applyProtection="1">
      <alignment vertical="center"/>
    </xf>
    <xf numFmtId="3" fontId="7" fillId="7" borderId="17" xfId="2" applyNumberFormat="1" applyFont="1" applyFill="1" applyBorder="1" applyAlignment="1" applyProtection="1">
      <alignment vertical="center"/>
    </xf>
    <xf numFmtId="3" fontId="7" fillId="0" borderId="87" xfId="2" applyNumberFormat="1" applyFont="1" applyFill="1" applyBorder="1" applyAlignment="1" applyProtection="1">
      <protection locked="0"/>
    </xf>
    <xf numFmtId="3" fontId="7" fillId="0" borderId="94" xfId="2" applyNumberFormat="1" applyFont="1" applyFill="1" applyBorder="1" applyAlignment="1" applyProtection="1">
      <alignment vertical="center"/>
      <protection locked="0"/>
    </xf>
    <xf numFmtId="3" fontId="7" fillId="7" borderId="17" xfId="2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Border="1" applyProtection="1">
      <protection locked="0"/>
    </xf>
    <xf numFmtId="0" fontId="13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Border="1" applyAlignment="1" applyProtection="1">
      <alignment horizontal="right"/>
      <protection locked="0"/>
    </xf>
    <xf numFmtId="0" fontId="13" fillId="0" borderId="0" xfId="0" applyFont="1" applyAlignment="1" applyProtection="1">
      <alignment horizontal="right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0" fontId="11" fillId="0" borderId="0" xfId="0" applyFont="1" applyFill="1" applyBorder="1" applyAlignment="1" applyProtection="1">
      <protection locked="0"/>
    </xf>
    <xf numFmtId="0" fontId="7" fillId="0" borderId="0" xfId="0" applyFont="1" applyFill="1" applyAlignment="1" applyProtection="1">
      <alignment horizontal="right"/>
      <protection locked="0"/>
    </xf>
    <xf numFmtId="3" fontId="90" fillId="0" borderId="0" xfId="0" applyNumberFormat="1" applyFont="1" applyFill="1" applyProtection="1">
      <protection locked="0"/>
    </xf>
    <xf numFmtId="0" fontId="11" fillId="0" borderId="108" xfId="0" applyFont="1" applyFill="1" applyBorder="1" applyProtection="1">
      <protection locked="0"/>
    </xf>
    <xf numFmtId="0" fontId="11" fillId="0" borderId="58" xfId="0" applyFont="1" applyBorder="1" applyProtection="1">
      <protection locked="0"/>
    </xf>
    <xf numFmtId="0" fontId="11" fillId="0" borderId="107" xfId="0" applyFont="1" applyBorder="1" applyProtection="1">
      <protection locked="0"/>
    </xf>
    <xf numFmtId="0" fontId="130" fillId="0" borderId="0" xfId="0" applyFont="1" applyFill="1" applyProtection="1">
      <protection locked="0"/>
    </xf>
    <xf numFmtId="0" fontId="131" fillId="0" borderId="0" xfId="0" applyFont="1" applyFill="1" applyProtection="1">
      <protection locked="0"/>
    </xf>
    <xf numFmtId="0" fontId="11" fillId="0" borderId="0" xfId="0" applyFont="1" applyFill="1" applyAlignment="1" applyProtection="1">
      <alignment horizontal="right"/>
      <protection locked="0"/>
    </xf>
    <xf numFmtId="0" fontId="85" fillId="0" borderId="0" xfId="0" applyFont="1" applyProtection="1">
      <protection locked="0"/>
    </xf>
    <xf numFmtId="0" fontId="131" fillId="0" borderId="226" xfId="0" applyFont="1" applyFill="1" applyBorder="1" applyProtection="1">
      <protection locked="0"/>
    </xf>
    <xf numFmtId="0" fontId="8" fillId="0" borderId="0" xfId="0" applyFont="1" applyFill="1" applyProtection="1">
      <protection locked="0"/>
    </xf>
    <xf numFmtId="0" fontId="30" fillId="0" borderId="0" xfId="0" applyFont="1" applyFill="1" applyProtection="1">
      <protection locked="0"/>
    </xf>
    <xf numFmtId="0" fontId="11" fillId="0" borderId="0" xfId="0" applyFont="1" applyFill="1" applyAlignment="1" applyProtection="1">
      <alignment horizontal="centerContinuous"/>
      <protection locked="0"/>
    </xf>
    <xf numFmtId="0" fontId="1" fillId="0" borderId="0" xfId="2" applyFont="1" applyBorder="1" applyProtection="1">
      <protection locked="0"/>
    </xf>
    <xf numFmtId="0" fontId="12" fillId="7" borderId="0" xfId="2" applyFont="1" applyFill="1" applyBorder="1" applyAlignment="1" applyProtection="1">
      <protection locked="0"/>
    </xf>
    <xf numFmtId="0" fontId="12" fillId="7" borderId="0" xfId="2" applyFont="1" applyFill="1" applyBorder="1" applyProtection="1">
      <protection locked="0"/>
    </xf>
    <xf numFmtId="0" fontId="12" fillId="7" borderId="0" xfId="2" applyFont="1" applyFill="1" applyBorder="1" applyAlignment="1" applyProtection="1">
      <alignment horizontal="center"/>
      <protection locked="0"/>
    </xf>
    <xf numFmtId="0" fontId="10" fillId="7" borderId="0" xfId="2" applyFont="1" applyFill="1" applyBorder="1" applyProtection="1">
      <protection locked="0"/>
    </xf>
    <xf numFmtId="3" fontId="7" fillId="7" borderId="0" xfId="2" applyNumberFormat="1" applyFont="1" applyFill="1" applyBorder="1" applyProtection="1">
      <protection locked="0"/>
    </xf>
    <xf numFmtId="3" fontId="13" fillId="7" borderId="0" xfId="2" applyNumberFormat="1" applyFont="1" applyFill="1" applyBorder="1" applyProtection="1">
      <protection locked="0"/>
    </xf>
    <xf numFmtId="0" fontId="11" fillId="8" borderId="0" xfId="2" applyFont="1" applyFill="1" applyBorder="1" applyProtection="1">
      <protection locked="0"/>
    </xf>
    <xf numFmtId="0" fontId="7" fillId="8" borderId="0" xfId="2" applyFont="1" applyFill="1" applyProtection="1">
      <protection locked="0"/>
    </xf>
    <xf numFmtId="3" fontId="7" fillId="8" borderId="0" xfId="2" applyNumberFormat="1" applyFont="1" applyFill="1" applyBorder="1" applyAlignment="1" applyProtection="1">
      <alignment horizontal="center"/>
      <protection locked="0"/>
    </xf>
    <xf numFmtId="0" fontId="5" fillId="0" borderId="0" xfId="2" applyFont="1" applyProtection="1">
      <protection locked="0"/>
    </xf>
    <xf numFmtId="0" fontId="12" fillId="0" borderId="0" xfId="2" applyFont="1" applyFill="1" applyBorder="1" applyAlignment="1" applyProtection="1">
      <protection locked="0"/>
    </xf>
    <xf numFmtId="0" fontId="12" fillId="0" borderId="0" xfId="2" applyFont="1" applyFill="1" applyBorder="1" applyProtection="1">
      <protection locked="0"/>
    </xf>
    <xf numFmtId="0" fontId="10" fillId="0" borderId="0" xfId="2" applyFont="1" applyFill="1" applyBorder="1" applyProtection="1">
      <protection locked="0"/>
    </xf>
    <xf numFmtId="3" fontId="7" fillId="0" borderId="0" xfId="2" applyNumberFormat="1" applyFont="1" applyFill="1" applyBorder="1" applyProtection="1">
      <protection locked="0"/>
    </xf>
    <xf numFmtId="3" fontId="13" fillId="0" borderId="0" xfId="2" applyNumberFormat="1" applyFont="1" applyFill="1" applyBorder="1" applyProtection="1">
      <protection locked="0"/>
    </xf>
    <xf numFmtId="0" fontId="7" fillId="0" borderId="0" xfId="2" applyFont="1" applyFill="1" applyProtection="1">
      <protection locked="0"/>
    </xf>
    <xf numFmtId="3" fontId="7" fillId="0" borderId="0" xfId="2" applyNumberFormat="1" applyFont="1" applyFill="1" applyBorder="1" applyAlignment="1" applyProtection="1">
      <alignment horizontal="center"/>
      <protection locked="0"/>
    </xf>
    <xf numFmtId="0" fontId="8" fillId="0" borderId="0" xfId="2" applyFont="1" applyFill="1" applyProtection="1">
      <protection locked="0"/>
    </xf>
    <xf numFmtId="0" fontId="7" fillId="0" borderId="0" xfId="2" applyFont="1" applyFill="1" applyBorder="1" applyAlignment="1" applyProtection="1">
      <alignment horizontal="center"/>
      <protection locked="0"/>
    </xf>
    <xf numFmtId="0" fontId="5" fillId="12" borderId="0" xfId="2" applyFont="1" applyFill="1" applyProtection="1">
      <protection locked="0"/>
    </xf>
    <xf numFmtId="3" fontId="114" fillId="9" borderId="0" xfId="2" applyNumberFormat="1" applyFont="1" applyFill="1" applyBorder="1" applyAlignment="1" applyProtection="1">
      <alignment horizontal="left"/>
      <protection locked="0"/>
    </xf>
    <xf numFmtId="0" fontId="5" fillId="0" borderId="0" xfId="2" applyFont="1" applyFill="1" applyAlignment="1" applyProtection="1">
      <alignment vertical="center"/>
      <protection locked="0"/>
    </xf>
    <xf numFmtId="0" fontId="7" fillId="9" borderId="0" xfId="2" applyFont="1" applyFill="1" applyProtection="1">
      <protection locked="0"/>
    </xf>
    <xf numFmtId="0" fontId="7" fillId="9" borderId="0" xfId="2" applyFont="1" applyFill="1" applyBorder="1" applyProtection="1">
      <protection locked="0"/>
    </xf>
    <xf numFmtId="0" fontId="8" fillId="9" borderId="0" xfId="2" applyFont="1" applyFill="1" applyBorder="1" applyAlignment="1" applyProtection="1">
      <alignment vertical="center"/>
      <protection locked="0"/>
    </xf>
    <xf numFmtId="9" fontId="7" fillId="9" borderId="0" xfId="2" applyNumberFormat="1" applyFont="1" applyFill="1" applyAlignment="1" applyProtection="1">
      <alignment vertical="center"/>
      <protection locked="0"/>
    </xf>
    <xf numFmtId="0" fontId="8" fillId="0" borderId="0" xfId="2" applyFont="1" applyFill="1" applyAlignment="1" applyProtection="1">
      <alignment vertical="center"/>
      <protection locked="0"/>
    </xf>
    <xf numFmtId="0" fontId="8" fillId="9" borderId="0" xfId="2" applyFont="1" applyFill="1" applyBorder="1" applyProtection="1">
      <protection locked="0"/>
    </xf>
    <xf numFmtId="9" fontId="7" fillId="9" borderId="0" xfId="2" applyNumberFormat="1" applyFont="1" applyFill="1" applyProtection="1">
      <protection locked="0"/>
    </xf>
    <xf numFmtId="0" fontId="8" fillId="9" borderId="0" xfId="2" applyFont="1" applyFill="1" applyAlignment="1" applyProtection="1">
      <alignment vertical="center"/>
      <protection locked="0"/>
    </xf>
    <xf numFmtId="0" fontId="8" fillId="9" borderId="0" xfId="2" applyFont="1" applyFill="1" applyProtection="1">
      <protection locked="0"/>
    </xf>
    <xf numFmtId="0" fontId="125" fillId="8" borderId="0" xfId="2" applyFont="1" applyFill="1" applyProtection="1">
      <protection locked="0"/>
    </xf>
    <xf numFmtId="0" fontId="5" fillId="0" borderId="66" xfId="2" applyFont="1" applyBorder="1" applyProtection="1">
      <protection locked="0"/>
    </xf>
    <xf numFmtId="0" fontId="5" fillId="0" borderId="0" xfId="2" applyFont="1" applyBorder="1" applyProtection="1">
      <protection locked="0"/>
    </xf>
    <xf numFmtId="0" fontId="1" fillId="0" borderId="51" xfId="2" applyFont="1" applyBorder="1" applyProtection="1">
      <protection locked="0"/>
    </xf>
    <xf numFmtId="0" fontId="1" fillId="0" borderId="53" xfId="2" applyFont="1" applyBorder="1" applyProtection="1">
      <protection locked="0"/>
    </xf>
    <xf numFmtId="3" fontId="11" fillId="3" borderId="34" xfId="2" applyNumberFormat="1" applyFont="1" applyFill="1" applyBorder="1" applyProtection="1">
      <protection locked="0"/>
    </xf>
    <xf numFmtId="3" fontId="11" fillId="3" borderId="11" xfId="2" applyNumberFormat="1" applyFont="1" applyFill="1" applyBorder="1" applyProtection="1">
      <protection locked="0"/>
    </xf>
    <xf numFmtId="0" fontId="132" fillId="9" borderId="0" xfId="2" applyFont="1" applyFill="1" applyBorder="1" applyAlignment="1">
      <alignment horizontal="center"/>
    </xf>
    <xf numFmtId="0" fontId="133" fillId="9" borderId="0" xfId="2" applyFont="1" applyFill="1" applyBorder="1" applyAlignment="1">
      <alignment horizontal="center"/>
    </xf>
    <xf numFmtId="3" fontId="70" fillId="0" borderId="6" xfId="2" applyNumberFormat="1" applyFont="1" applyFill="1" applyBorder="1" applyAlignment="1" applyProtection="1">
      <alignment vertical="center"/>
      <protection locked="0"/>
    </xf>
    <xf numFmtId="3" fontId="29" fillId="0" borderId="84" xfId="2" applyNumberFormat="1" applyFont="1" applyFill="1" applyBorder="1" applyProtection="1">
      <protection locked="0"/>
    </xf>
    <xf numFmtId="3" fontId="29" fillId="0" borderId="85" xfId="2" applyNumberFormat="1" applyFont="1" applyFill="1" applyBorder="1" applyProtection="1">
      <protection locked="0"/>
    </xf>
    <xf numFmtId="3" fontId="29" fillId="0" borderId="91" xfId="2" applyNumberFormat="1" applyFont="1" applyFill="1" applyBorder="1" applyProtection="1">
      <protection locked="0"/>
    </xf>
    <xf numFmtId="3" fontId="29" fillId="0" borderId="89" xfId="2" applyNumberFormat="1" applyFont="1" applyFill="1" applyBorder="1" applyProtection="1">
      <protection locked="0"/>
    </xf>
    <xf numFmtId="3" fontId="7" fillId="0" borderId="0" xfId="2" applyNumberFormat="1" applyFont="1" applyFill="1" applyBorder="1" applyAlignment="1" applyProtection="1">
      <alignment horizontal="center"/>
    </xf>
    <xf numFmtId="0" fontId="7" fillId="0" borderId="77" xfId="2" applyFont="1" applyFill="1" applyBorder="1" applyAlignment="1" applyProtection="1">
      <alignment horizontal="center"/>
      <protection locked="0"/>
    </xf>
    <xf numFmtId="3" fontId="29" fillId="7" borderId="51" xfId="2" applyNumberFormat="1" applyFont="1" applyFill="1" applyBorder="1" applyAlignment="1" applyProtection="1">
      <alignment vertical="center"/>
      <protection hidden="1"/>
    </xf>
    <xf numFmtId="3" fontId="29" fillId="7" borderId="22" xfId="2" applyNumberFormat="1" applyFont="1" applyFill="1" applyBorder="1" applyAlignment="1" applyProtection="1">
      <alignment vertical="center"/>
      <protection hidden="1"/>
    </xf>
    <xf numFmtId="0" fontId="136" fillId="0" borderId="0" xfId="1" applyFont="1" applyAlignment="1" applyProtection="1"/>
    <xf numFmtId="0" fontId="110" fillId="30" borderId="34" xfId="2" applyFont="1" applyFill="1" applyBorder="1" applyAlignment="1">
      <alignment horizontal="center"/>
    </xf>
    <xf numFmtId="0" fontId="134" fillId="31" borderId="34" xfId="2" applyFont="1" applyFill="1" applyBorder="1" applyAlignment="1">
      <alignment horizontal="center"/>
    </xf>
    <xf numFmtId="0" fontId="11" fillId="0" borderId="6" xfId="2" applyFont="1" applyBorder="1" applyAlignment="1">
      <alignment horizontal="center"/>
    </xf>
    <xf numFmtId="9" fontId="13" fillId="0" borderId="230" xfId="2" applyNumberFormat="1" applyFont="1" applyFill="1" applyBorder="1" applyAlignment="1" applyProtection="1">
      <alignment horizontal="center"/>
      <protection locked="0"/>
    </xf>
    <xf numFmtId="9" fontId="13" fillId="0" borderId="231" xfId="2" applyNumberFormat="1" applyFont="1" applyFill="1" applyBorder="1" applyAlignment="1" applyProtection="1">
      <alignment horizontal="center"/>
      <protection locked="0"/>
    </xf>
    <xf numFmtId="0" fontId="114" fillId="0" borderId="0" xfId="2" applyFont="1" applyAlignment="1">
      <alignment horizontal="center"/>
    </xf>
    <xf numFmtId="0" fontId="13" fillId="0" borderId="111" xfId="2" applyFont="1" applyBorder="1" applyAlignment="1">
      <alignment horizontal="center"/>
    </xf>
    <xf numFmtId="0" fontId="13" fillId="0" borderId="0" xfId="2" applyFont="1" applyAlignment="1">
      <alignment horizontal="center"/>
    </xf>
    <xf numFmtId="0" fontId="11" fillId="0" borderId="4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11" fillId="17" borderId="44" xfId="2" applyFont="1" applyFill="1" applyBorder="1" applyAlignment="1">
      <alignment horizontal="center"/>
    </xf>
    <xf numFmtId="0" fontId="11" fillId="17" borderId="43" xfId="2" applyFont="1" applyFill="1" applyBorder="1" applyAlignment="1">
      <alignment horizontal="center"/>
    </xf>
    <xf numFmtId="0" fontId="13" fillId="0" borderId="112" xfId="2" applyFont="1" applyFill="1" applyBorder="1" applyAlignment="1" applyProtection="1">
      <alignment horizontal="center" vertical="center" wrapText="1"/>
      <protection locked="0"/>
    </xf>
    <xf numFmtId="0" fontId="13" fillId="0" borderId="90" xfId="2" applyFont="1" applyFill="1" applyBorder="1" applyAlignment="1" applyProtection="1">
      <alignment horizontal="center" vertical="center" wrapText="1"/>
      <protection locked="0"/>
    </xf>
    <xf numFmtId="0" fontId="13" fillId="0" borderId="113" xfId="2" applyFont="1" applyFill="1" applyBorder="1" applyAlignment="1" applyProtection="1">
      <alignment horizontal="center" vertical="center" wrapText="1"/>
      <protection locked="0"/>
    </xf>
    <xf numFmtId="0" fontId="13" fillId="0" borderId="112" xfId="2" applyFont="1" applyFill="1" applyBorder="1" applyAlignment="1" applyProtection="1">
      <alignment horizontal="center"/>
      <protection locked="0"/>
    </xf>
    <xf numFmtId="0" fontId="13" fillId="0" borderId="113" xfId="2" applyFont="1" applyFill="1" applyBorder="1" applyAlignment="1" applyProtection="1">
      <alignment horizontal="center"/>
      <protection locked="0"/>
    </xf>
    <xf numFmtId="0" fontId="114" fillId="0" borderId="111" xfId="2" applyFont="1" applyBorder="1" applyAlignment="1">
      <alignment horizontal="center"/>
    </xf>
    <xf numFmtId="0" fontId="11" fillId="4" borderId="37" xfId="2" applyFont="1" applyFill="1" applyBorder="1" applyAlignment="1">
      <alignment horizontal="center"/>
    </xf>
    <xf numFmtId="0" fontId="11" fillId="4" borderId="36" xfId="2" applyFont="1" applyFill="1" applyBorder="1" applyAlignment="1">
      <alignment horizontal="center"/>
    </xf>
    <xf numFmtId="0" fontId="11" fillId="0" borderId="0" xfId="2" applyFont="1" applyBorder="1" applyAlignment="1">
      <alignment horizontal="center"/>
    </xf>
    <xf numFmtId="9" fontId="13" fillId="0" borderId="112" xfId="11" applyNumberFormat="1" applyFont="1" applyFill="1" applyBorder="1" applyAlignment="1" applyProtection="1">
      <alignment horizontal="center"/>
      <protection locked="0"/>
    </xf>
    <xf numFmtId="9" fontId="13" fillId="0" borderId="113" xfId="11" applyNumberFormat="1" applyFont="1" applyFill="1" applyBorder="1" applyAlignment="1" applyProtection="1">
      <alignment horizontal="center"/>
      <protection locked="0"/>
    </xf>
    <xf numFmtId="0" fontId="11" fillId="17" borderId="37" xfId="2" applyFont="1" applyFill="1" applyBorder="1" applyAlignment="1">
      <alignment horizontal="center"/>
    </xf>
    <xf numFmtId="0" fontId="11" fillId="17" borderId="36" xfId="2" applyFont="1" applyFill="1" applyBorder="1" applyAlignment="1">
      <alignment horizontal="center"/>
    </xf>
    <xf numFmtId="3" fontId="13" fillId="7" borderId="115" xfId="2" applyNumberFormat="1" applyFont="1" applyFill="1" applyBorder="1" applyAlignment="1" applyProtection="1">
      <alignment horizontal="right"/>
    </xf>
    <xf numFmtId="3" fontId="13" fillId="7" borderId="116" xfId="2" applyNumberFormat="1" applyFont="1" applyFill="1" applyBorder="1" applyAlignment="1" applyProtection="1">
      <alignment horizontal="right"/>
    </xf>
    <xf numFmtId="3" fontId="13" fillId="7" borderId="117" xfId="2" applyNumberFormat="1" applyFont="1" applyFill="1" applyBorder="1" applyAlignment="1" applyProtection="1">
      <alignment horizontal="right"/>
    </xf>
    <xf numFmtId="0" fontId="114" fillId="7" borderId="0" xfId="2" applyFont="1" applyFill="1" applyAlignment="1" applyProtection="1">
      <alignment horizontal="center" vertical="center" wrapText="1"/>
    </xf>
    <xf numFmtId="9" fontId="13" fillId="0" borderId="243" xfId="2" applyNumberFormat="1" applyFont="1" applyFill="1" applyBorder="1" applyAlignment="1" applyProtection="1">
      <alignment horizontal="center"/>
      <protection locked="0"/>
    </xf>
    <xf numFmtId="9" fontId="13" fillId="0" borderId="143" xfId="2" applyNumberFormat="1" applyFont="1" applyFill="1" applyBorder="1" applyAlignment="1" applyProtection="1">
      <alignment horizontal="center"/>
      <protection locked="0"/>
    </xf>
    <xf numFmtId="9" fontId="7" fillId="7" borderId="1" xfId="2" applyNumberFormat="1" applyFont="1" applyFill="1" applyBorder="1" applyAlignment="1" applyProtection="1">
      <alignment horizontal="center"/>
    </xf>
    <xf numFmtId="9" fontId="7" fillId="7" borderId="131" xfId="2" applyNumberFormat="1" applyFont="1" applyFill="1" applyBorder="1" applyAlignment="1" applyProtection="1">
      <alignment horizontal="center"/>
    </xf>
    <xf numFmtId="9" fontId="7" fillId="7" borderId="0" xfId="2" applyNumberFormat="1" applyFont="1" applyFill="1" applyBorder="1" applyAlignment="1" applyProtection="1">
      <alignment horizontal="center"/>
    </xf>
    <xf numFmtId="0" fontId="114" fillId="7" borderId="0" xfId="2" applyFont="1" applyFill="1" applyAlignment="1" applyProtection="1">
      <alignment horizontal="center" vertical="top"/>
    </xf>
    <xf numFmtId="3" fontId="13" fillId="0" borderId="227" xfId="2" applyNumberFormat="1" applyFont="1" applyFill="1" applyBorder="1" applyAlignment="1" applyProtection="1">
      <alignment horizontal="right"/>
      <protection locked="0"/>
    </xf>
    <xf numFmtId="3" fontId="13" fillId="0" borderId="228" xfId="2" applyNumberFormat="1" applyFont="1" applyFill="1" applyBorder="1" applyAlignment="1" applyProtection="1">
      <alignment horizontal="right"/>
      <protection locked="0"/>
    </xf>
    <xf numFmtId="3" fontId="13" fillId="0" borderId="229" xfId="2" applyNumberFormat="1" applyFont="1" applyFill="1" applyBorder="1" applyAlignment="1" applyProtection="1">
      <alignment horizontal="right"/>
      <protection locked="0"/>
    </xf>
    <xf numFmtId="0" fontId="11" fillId="2" borderId="44" xfId="2" applyFont="1" applyFill="1" applyBorder="1" applyAlignment="1">
      <alignment horizontal="center"/>
    </xf>
    <xf numFmtId="0" fontId="11" fillId="2" borderId="43" xfId="2" applyFont="1" applyFill="1" applyBorder="1" applyAlignment="1">
      <alignment horizontal="center"/>
    </xf>
    <xf numFmtId="0" fontId="39" fillId="2" borderId="9" xfId="2" applyFont="1" applyFill="1" applyBorder="1" applyAlignment="1">
      <alignment horizontal="center"/>
    </xf>
    <xf numFmtId="0" fontId="39" fillId="2" borderId="8" xfId="2" applyFont="1" applyFill="1" applyBorder="1" applyAlignment="1">
      <alignment horizontal="center"/>
    </xf>
    <xf numFmtId="0" fontId="11" fillId="28" borderId="37" xfId="2" applyFont="1" applyFill="1" applyBorder="1" applyAlignment="1">
      <alignment horizontal="center"/>
    </xf>
    <xf numFmtId="0" fontId="11" fillId="28" borderId="36" xfId="2" applyFont="1" applyFill="1" applyBorder="1" applyAlignment="1">
      <alignment horizontal="center"/>
    </xf>
    <xf numFmtId="0" fontId="39" fillId="2" borderId="37" xfId="2" applyFont="1" applyFill="1" applyBorder="1" applyAlignment="1">
      <alignment horizontal="center"/>
    </xf>
    <xf numFmtId="0" fontId="39" fillId="2" borderId="36" xfId="2" applyFont="1" applyFill="1" applyBorder="1" applyAlignment="1">
      <alignment horizontal="center"/>
    </xf>
    <xf numFmtId="9" fontId="7" fillId="0" borderId="112" xfId="2" applyNumberFormat="1" applyFont="1" applyFill="1" applyBorder="1" applyAlignment="1" applyProtection="1">
      <alignment horizontal="center" vertical="center"/>
      <protection hidden="1"/>
    </xf>
    <xf numFmtId="9" fontId="7" fillId="0" borderId="90" xfId="2" applyNumberFormat="1" applyFont="1" applyFill="1" applyBorder="1" applyAlignment="1" applyProtection="1">
      <alignment horizontal="center" vertical="center"/>
      <protection hidden="1"/>
    </xf>
    <xf numFmtId="9" fontId="7" fillId="0" borderId="113" xfId="2" applyNumberFormat="1" applyFont="1" applyFill="1" applyBorder="1" applyAlignment="1" applyProtection="1">
      <alignment horizontal="center" vertical="center"/>
      <protection hidden="1"/>
    </xf>
    <xf numFmtId="0" fontId="11" fillId="0" borderId="0" xfId="2" applyFont="1" applyAlignment="1">
      <alignment horizontal="center" vertical="center"/>
    </xf>
    <xf numFmtId="0" fontId="11" fillId="0" borderId="235" xfId="2" applyFont="1" applyBorder="1" applyAlignment="1" applyProtection="1">
      <alignment horizontal="center"/>
      <protection hidden="1"/>
    </xf>
    <xf numFmtId="0" fontId="11" fillId="0" borderId="236" xfId="2" applyFont="1" applyBorder="1" applyAlignment="1" applyProtection="1">
      <alignment horizontal="center"/>
      <protection hidden="1"/>
    </xf>
    <xf numFmtId="3" fontId="51" fillId="0" borderId="227" xfId="2" applyNumberFormat="1" applyFont="1" applyFill="1" applyBorder="1" applyAlignment="1" applyProtection="1">
      <alignment horizontal="right" vertical="top"/>
      <protection hidden="1"/>
    </xf>
    <xf numFmtId="3" fontId="51" fillId="0" borderId="229" xfId="2" applyNumberFormat="1" applyFont="1" applyFill="1" applyBorder="1" applyAlignment="1" applyProtection="1">
      <alignment horizontal="right" vertical="top"/>
      <protection hidden="1"/>
    </xf>
    <xf numFmtId="3" fontId="51" fillId="0" borderId="235" xfId="2" applyNumberFormat="1" applyFont="1" applyFill="1" applyBorder="1" applyAlignment="1" applyProtection="1">
      <alignment horizontal="right" vertical="top"/>
      <protection hidden="1"/>
    </xf>
    <xf numFmtId="3" fontId="51" fillId="0" borderId="236" xfId="2" applyNumberFormat="1" applyFont="1" applyFill="1" applyBorder="1" applyAlignment="1" applyProtection="1">
      <alignment horizontal="right" vertical="top"/>
      <protection hidden="1"/>
    </xf>
    <xf numFmtId="0" fontId="11" fillId="0" borderId="0" xfId="2" applyFont="1" applyAlignment="1">
      <alignment horizontal="center" vertical="center" wrapText="1"/>
    </xf>
    <xf numFmtId="0" fontId="7" fillId="0" borderId="4" xfId="2" applyFont="1" applyBorder="1" applyAlignment="1" applyProtection="1">
      <alignment horizontal="center"/>
      <protection hidden="1"/>
    </xf>
    <xf numFmtId="0" fontId="11" fillId="0" borderId="227" xfId="2" applyFont="1" applyBorder="1" applyAlignment="1" applyProtection="1">
      <alignment horizontal="center"/>
      <protection hidden="1"/>
    </xf>
    <xf numFmtId="0" fontId="11" fillId="0" borderId="229" xfId="2" applyFont="1" applyBorder="1" applyAlignment="1" applyProtection="1">
      <alignment horizontal="center"/>
      <protection hidden="1"/>
    </xf>
    <xf numFmtId="0" fontId="37" fillId="5" borderId="37" xfId="2" applyFont="1" applyFill="1" applyBorder="1" applyAlignment="1">
      <alignment horizontal="center"/>
    </xf>
    <xf numFmtId="0" fontId="37" fillId="5" borderId="36" xfId="2" applyFont="1" applyFill="1" applyBorder="1" applyAlignment="1">
      <alignment horizontal="center"/>
    </xf>
    <xf numFmtId="0" fontId="134" fillId="29" borderId="37" xfId="2" applyFont="1" applyFill="1" applyBorder="1" applyAlignment="1">
      <alignment horizontal="center"/>
    </xf>
    <xf numFmtId="0" fontId="134" fillId="29" borderId="36" xfId="2" applyFont="1" applyFill="1" applyBorder="1" applyAlignment="1">
      <alignment horizontal="center"/>
    </xf>
    <xf numFmtId="0" fontId="134" fillId="29" borderId="114" xfId="2" applyFont="1" applyFill="1" applyBorder="1" applyAlignment="1">
      <alignment horizontal="center"/>
    </xf>
    <xf numFmtId="0" fontId="134" fillId="29" borderId="39" xfId="2" applyFont="1" applyFill="1" applyBorder="1" applyAlignment="1">
      <alignment horizontal="center"/>
    </xf>
    <xf numFmtId="0" fontId="37" fillId="5" borderId="77" xfId="2" applyFont="1" applyFill="1" applyBorder="1" applyAlignment="1">
      <alignment horizontal="center"/>
    </xf>
    <xf numFmtId="0" fontId="11" fillId="17" borderId="9" xfId="2" applyFont="1" applyFill="1" applyBorder="1" applyAlignment="1">
      <alignment horizontal="center"/>
    </xf>
    <xf numFmtId="0" fontId="11" fillId="17" borderId="8" xfId="2" applyFont="1" applyFill="1" applyBorder="1" applyAlignment="1">
      <alignment horizontal="center"/>
    </xf>
    <xf numFmtId="0" fontId="37" fillId="5" borderId="39" xfId="2" applyFont="1" applyFill="1" applyBorder="1" applyAlignment="1">
      <alignment horizontal="center"/>
    </xf>
    <xf numFmtId="0" fontId="37" fillId="5" borderId="114" xfId="2" applyFont="1" applyFill="1" applyBorder="1" applyAlignment="1">
      <alignment horizontal="center"/>
    </xf>
    <xf numFmtId="0" fontId="11" fillId="7" borderId="37" xfId="2" applyFont="1" applyFill="1" applyBorder="1" applyAlignment="1">
      <alignment horizontal="center"/>
    </xf>
    <xf numFmtId="0" fontId="11" fillId="7" borderId="77" xfId="2" applyFont="1" applyFill="1" applyBorder="1" applyAlignment="1">
      <alignment horizontal="center"/>
    </xf>
    <xf numFmtId="0" fontId="11" fillId="7" borderId="36" xfId="2" applyFont="1" applyFill="1" applyBorder="1" applyAlignment="1">
      <alignment horizontal="center"/>
    </xf>
    <xf numFmtId="0" fontId="11" fillId="0" borderId="244" xfId="2" applyFont="1" applyBorder="1" applyAlignment="1" applyProtection="1">
      <alignment horizontal="center"/>
      <protection locked="0"/>
    </xf>
    <xf numFmtId="0" fontId="11" fillId="0" borderId="245" xfId="2" applyFont="1" applyBorder="1" applyAlignment="1" applyProtection="1">
      <alignment horizontal="center"/>
      <protection locked="0"/>
    </xf>
    <xf numFmtId="0" fontId="11" fillId="0" borderId="246" xfId="2" applyFont="1" applyBorder="1" applyAlignment="1" applyProtection="1">
      <alignment horizontal="center"/>
      <protection locked="0"/>
    </xf>
    <xf numFmtId="0" fontId="135" fillId="8" borderId="247" xfId="0" applyFont="1" applyFill="1" applyBorder="1" applyAlignment="1">
      <alignment horizontal="center" vertical="center"/>
    </xf>
    <xf numFmtId="0" fontId="135" fillId="8" borderId="184" xfId="0" applyFont="1" applyFill="1" applyBorder="1" applyAlignment="1">
      <alignment horizontal="center" vertical="center"/>
    </xf>
    <xf numFmtId="0" fontId="135" fillId="8" borderId="187" xfId="0" applyFont="1" applyFill="1" applyBorder="1" applyAlignment="1">
      <alignment horizontal="center" vertical="center"/>
    </xf>
    <xf numFmtId="0" fontId="135" fillId="8" borderId="0" xfId="0" applyFont="1" applyFill="1" applyBorder="1" applyAlignment="1">
      <alignment horizontal="center" vertical="center"/>
    </xf>
    <xf numFmtId="0" fontId="0" fillId="0" borderId="227" xfId="0" applyBorder="1" applyAlignment="1" applyProtection="1">
      <alignment horizontal="center"/>
      <protection locked="0"/>
    </xf>
    <xf numFmtId="0" fontId="0" fillId="0" borderId="228" xfId="0" applyBorder="1" applyAlignment="1" applyProtection="1">
      <alignment horizontal="center"/>
      <protection locked="0"/>
    </xf>
    <xf numFmtId="0" fontId="0" fillId="0" borderId="229" xfId="0" applyBorder="1" applyAlignment="1" applyProtection="1">
      <alignment horizontal="center"/>
      <protection locked="0"/>
    </xf>
    <xf numFmtId="0" fontId="13" fillId="0" borderId="237" xfId="2" applyFont="1" applyFill="1" applyBorder="1" applyAlignment="1" applyProtection="1">
      <alignment horizontal="center" vertical="center"/>
      <protection locked="0"/>
    </xf>
    <xf numFmtId="0" fontId="13" fillId="0" borderId="238" xfId="2" applyFont="1" applyFill="1" applyBorder="1" applyAlignment="1" applyProtection="1">
      <alignment horizontal="center" vertical="center"/>
      <protection locked="0"/>
    </xf>
    <xf numFmtId="0" fontId="13" fillId="0" borderId="239" xfId="2" applyFont="1" applyFill="1" applyBorder="1" applyAlignment="1" applyProtection="1">
      <alignment horizontal="center" vertical="center"/>
      <protection locked="0"/>
    </xf>
    <xf numFmtId="3" fontId="13" fillId="7" borderId="240" xfId="2" applyNumberFormat="1" applyFont="1" applyFill="1" applyBorder="1" applyAlignment="1" applyProtection="1">
      <alignment horizontal="right"/>
    </xf>
    <xf numFmtId="3" fontId="13" fillId="7" borderId="241" xfId="2" applyNumberFormat="1" applyFont="1" applyFill="1" applyBorder="1" applyAlignment="1" applyProtection="1">
      <alignment horizontal="right"/>
    </xf>
    <xf numFmtId="3" fontId="13" fillId="7" borderId="242" xfId="2" applyNumberFormat="1" applyFont="1" applyFill="1" applyBorder="1" applyAlignment="1" applyProtection="1">
      <alignment horizontal="right"/>
    </xf>
    <xf numFmtId="0" fontId="0" fillId="7" borderId="4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19" fillId="7" borderId="49" xfId="2" applyFont="1" applyFill="1" applyBorder="1" applyAlignment="1">
      <alignment horizontal="center" wrapText="1"/>
    </xf>
    <xf numFmtId="0" fontId="19" fillId="7" borderId="6" xfId="2" applyFont="1" applyFill="1" applyBorder="1" applyAlignment="1">
      <alignment horizontal="center" wrapText="1"/>
    </xf>
    <xf numFmtId="0" fontId="19" fillId="7" borderId="48" xfId="2" applyFont="1" applyFill="1" applyBorder="1" applyAlignment="1">
      <alignment horizontal="center" wrapText="1"/>
    </xf>
    <xf numFmtId="0" fontId="19" fillId="7" borderId="3" xfId="2" applyFont="1" applyFill="1" applyBorder="1" applyAlignment="1">
      <alignment horizontal="center" wrapText="1"/>
    </xf>
    <xf numFmtId="0" fontId="19" fillId="7" borderId="4" xfId="2" applyFont="1" applyFill="1" applyBorder="1" applyAlignment="1">
      <alignment horizontal="center" wrapText="1"/>
    </xf>
    <xf numFmtId="0" fontId="19" fillId="7" borderId="31" xfId="2" applyFont="1" applyFill="1" applyBorder="1" applyAlignment="1">
      <alignment horizontal="center" wrapText="1"/>
    </xf>
    <xf numFmtId="0" fontId="19" fillId="7" borderId="49" xfId="2" applyFont="1" applyFill="1" applyBorder="1" applyAlignment="1">
      <alignment horizontal="center" vertical="center" wrapText="1"/>
    </xf>
    <xf numFmtId="0" fontId="19" fillId="7" borderId="6" xfId="2" applyFont="1" applyFill="1" applyBorder="1" applyAlignment="1">
      <alignment horizontal="center" vertical="center" wrapText="1"/>
    </xf>
    <xf numFmtId="0" fontId="19" fillId="7" borderId="48" xfId="2" applyFont="1" applyFill="1" applyBorder="1" applyAlignment="1">
      <alignment horizontal="center" vertical="center" wrapText="1"/>
    </xf>
    <xf numFmtId="0" fontId="19" fillId="7" borderId="3" xfId="2" applyFont="1" applyFill="1" applyBorder="1" applyAlignment="1">
      <alignment horizontal="center" vertical="center" wrapText="1"/>
    </xf>
    <xf numFmtId="0" fontId="19" fillId="7" borderId="4" xfId="2" applyFont="1" applyFill="1" applyBorder="1" applyAlignment="1">
      <alignment horizontal="center" vertical="center" wrapText="1"/>
    </xf>
    <xf numFmtId="0" fontId="19" fillId="7" borderId="31" xfId="2" applyFont="1" applyFill="1" applyBorder="1" applyAlignment="1">
      <alignment horizontal="center" vertical="center" wrapText="1"/>
    </xf>
    <xf numFmtId="0" fontId="13" fillId="7" borderId="49" xfId="2" applyFont="1" applyFill="1" applyBorder="1" applyAlignment="1">
      <alignment horizontal="center" vertical="center" wrapText="1"/>
    </xf>
    <xf numFmtId="0" fontId="13" fillId="7" borderId="6" xfId="2" applyFont="1" applyFill="1" applyBorder="1" applyAlignment="1">
      <alignment horizontal="center" vertical="center" wrapText="1"/>
    </xf>
    <xf numFmtId="0" fontId="13" fillId="7" borderId="48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0" fontId="13" fillId="7" borderId="0" xfId="2" applyFont="1" applyFill="1" applyBorder="1" applyAlignment="1">
      <alignment horizontal="center" vertical="center" wrapText="1"/>
    </xf>
    <xf numFmtId="0" fontId="13" fillId="7" borderId="2" xfId="2" applyFont="1" applyFill="1" applyBorder="1" applyAlignment="1">
      <alignment horizontal="center" vertical="center" wrapText="1"/>
    </xf>
    <xf numFmtId="0" fontId="13" fillId="7" borderId="3" xfId="2" applyFont="1" applyFill="1" applyBorder="1" applyAlignment="1">
      <alignment horizontal="center"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13" fillId="7" borderId="31" xfId="2" applyFont="1" applyFill="1" applyBorder="1" applyAlignment="1">
      <alignment horizontal="center" vertical="center" wrapText="1"/>
    </xf>
    <xf numFmtId="9" fontId="13" fillId="0" borderId="112" xfId="11" applyNumberFormat="1" applyFont="1" applyFill="1" applyBorder="1" applyAlignment="1" applyProtection="1">
      <alignment horizontal="center" vertical="center"/>
      <protection locked="0"/>
    </xf>
    <xf numFmtId="9" fontId="13" fillId="0" borderId="113" xfId="11" applyNumberFormat="1" applyFont="1" applyFill="1" applyBorder="1" applyAlignment="1" applyProtection="1">
      <alignment horizontal="center" vertical="center"/>
      <protection locked="0"/>
    </xf>
    <xf numFmtId="0" fontId="11" fillId="27" borderId="232" xfId="2" applyFont="1" applyFill="1" applyBorder="1" applyAlignment="1">
      <alignment horizontal="center"/>
    </xf>
    <xf numFmtId="0" fontId="11" fillId="27" borderId="183" xfId="2" applyFont="1" applyFill="1" applyBorder="1" applyAlignment="1">
      <alignment horizontal="center"/>
    </xf>
    <xf numFmtId="0" fontId="11" fillId="22" borderId="233" xfId="2" applyFont="1" applyFill="1" applyBorder="1" applyAlignment="1">
      <alignment horizontal="center"/>
    </xf>
    <xf numFmtId="0" fontId="11" fillId="22" borderId="234" xfId="2" applyFont="1" applyFill="1" applyBorder="1" applyAlignment="1">
      <alignment horizontal="center"/>
    </xf>
    <xf numFmtId="0" fontId="13" fillId="0" borderId="118" xfId="0" applyFont="1" applyFill="1" applyBorder="1" applyAlignment="1" applyProtection="1">
      <alignment horizontal="left"/>
      <protection locked="0"/>
    </xf>
    <xf numFmtId="3" fontId="13" fillId="0" borderId="53" xfId="0" applyNumberFormat="1" applyFont="1" applyFill="1" applyBorder="1" applyAlignment="1" applyProtection="1">
      <alignment horizontal="right" wrapText="1"/>
      <protection locked="0"/>
    </xf>
    <xf numFmtId="0" fontId="0" fillId="0" borderId="130" xfId="0" applyFill="1" applyBorder="1" applyAlignment="1" applyProtection="1">
      <alignment horizontal="right" wrapText="1"/>
      <protection locked="0"/>
    </xf>
    <xf numFmtId="3" fontId="13" fillId="0" borderId="51" xfId="0" applyNumberFormat="1" applyFont="1" applyFill="1" applyBorder="1" applyAlignment="1" applyProtection="1">
      <alignment horizontal="right" wrapText="1"/>
      <protection locked="0"/>
    </xf>
    <xf numFmtId="3" fontId="1" fillId="0" borderId="87" xfId="0" applyNumberFormat="1" applyFont="1" applyFill="1" applyBorder="1" applyAlignment="1" applyProtection="1">
      <alignment horizontal="right" wrapText="1"/>
      <protection locked="0"/>
    </xf>
    <xf numFmtId="0" fontId="130" fillId="0" borderId="0" xfId="0" applyFont="1" applyFill="1" applyAlignment="1" applyProtection="1">
      <alignment horizontal="left" vertical="top" wrapText="1"/>
      <protection locked="0"/>
    </xf>
    <xf numFmtId="0" fontId="0" fillId="0" borderId="130" xfId="0" applyBorder="1" applyAlignment="1" applyProtection="1">
      <alignment horizontal="right"/>
      <protection locked="0"/>
    </xf>
    <xf numFmtId="3" fontId="13" fillId="0" borderId="248" xfId="0" applyNumberFormat="1" applyFont="1" applyFill="1" applyBorder="1" applyAlignment="1" applyProtection="1">
      <alignment horizontal="right" wrapText="1"/>
      <protection locked="0"/>
    </xf>
    <xf numFmtId="0" fontId="0" fillId="0" borderId="249" xfId="0" applyFill="1" applyBorder="1" applyAlignment="1" applyProtection="1">
      <alignment horizontal="right" wrapText="1"/>
      <protection locked="0"/>
    </xf>
    <xf numFmtId="0" fontId="11" fillId="0" borderId="118" xfId="0" applyFont="1" applyFill="1" applyBorder="1" applyAlignment="1" applyProtection="1">
      <alignment horizontal="left"/>
      <protection locked="0"/>
    </xf>
    <xf numFmtId="0" fontId="30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3" fontId="13" fillId="0" borderId="118" xfId="0" applyNumberFormat="1" applyFont="1" applyFill="1" applyBorder="1" applyAlignment="1" applyProtection="1">
      <alignment horizontal="center"/>
      <protection locked="0"/>
    </xf>
    <xf numFmtId="0" fontId="130" fillId="0" borderId="0" xfId="0" applyFont="1" applyFill="1" applyAlignment="1" applyProtection="1">
      <alignment horizontal="left" wrapText="1"/>
      <protection locked="0"/>
    </xf>
    <xf numFmtId="10" fontId="29" fillId="0" borderId="227" xfId="2" applyNumberFormat="1" applyFont="1" applyFill="1" applyBorder="1" applyAlignment="1" applyProtection="1">
      <alignment horizontal="center" vertical="center"/>
      <protection locked="0"/>
    </xf>
    <xf numFmtId="10" fontId="29" fillId="0" borderId="229" xfId="2" applyNumberFormat="1" applyFont="1" applyFill="1" applyBorder="1" applyAlignment="1" applyProtection="1">
      <alignment horizontal="center" vertical="center"/>
      <protection locked="0"/>
    </xf>
    <xf numFmtId="9" fontId="29" fillId="0" borderId="227" xfId="2" applyNumberFormat="1" applyFont="1" applyFill="1" applyBorder="1" applyAlignment="1" applyProtection="1">
      <alignment horizontal="center" vertical="center"/>
      <protection locked="0"/>
    </xf>
    <xf numFmtId="9" fontId="29" fillId="0" borderId="229" xfId="2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0" fontId="13" fillId="0" borderId="122" xfId="0" applyFont="1" applyFill="1" applyBorder="1" applyAlignment="1" applyProtection="1">
      <alignment horizontal="center"/>
      <protection locked="0"/>
    </xf>
    <xf numFmtId="0" fontId="13" fillId="0" borderId="118" xfId="0" applyFont="1" applyFill="1" applyBorder="1" applyAlignment="1" applyProtection="1">
      <alignment horizontal="center"/>
      <protection locked="0"/>
    </xf>
    <xf numFmtId="0" fontId="13" fillId="0" borderId="129" xfId="0" applyFont="1" applyFill="1" applyBorder="1" applyAlignment="1" applyProtection="1">
      <alignment horizontal="center"/>
      <protection locked="0"/>
    </xf>
    <xf numFmtId="0" fontId="11" fillId="0" borderId="118" xfId="0" applyFont="1" applyFill="1" applyBorder="1" applyAlignment="1" applyProtection="1">
      <alignment horizontal="center"/>
      <protection locked="0"/>
    </xf>
    <xf numFmtId="0" fontId="11" fillId="0" borderId="129" xfId="0" applyFont="1" applyFill="1" applyBorder="1" applyAlignment="1" applyProtection="1">
      <alignment horizontal="center"/>
      <protection locked="0"/>
    </xf>
    <xf numFmtId="3" fontId="13" fillId="0" borderId="118" xfId="0" applyNumberFormat="1" applyFont="1" applyFill="1" applyBorder="1" applyAlignment="1" applyProtection="1">
      <alignment horizontal="left"/>
      <protection locked="0"/>
    </xf>
    <xf numFmtId="0" fontId="13" fillId="0" borderId="122" xfId="0" applyFont="1" applyFill="1" applyBorder="1" applyAlignment="1" applyProtection="1">
      <alignment horizontal="left"/>
      <protection locked="0"/>
    </xf>
    <xf numFmtId="3" fontId="13" fillId="0" borderId="51" xfId="0" applyNumberFormat="1" applyFont="1" applyFill="1" applyBorder="1" applyAlignment="1" applyProtection="1">
      <alignment horizontal="right"/>
      <protection locked="0"/>
    </xf>
    <xf numFmtId="3" fontId="13" fillId="0" borderId="248" xfId="0" applyNumberFormat="1" applyFont="1" applyFill="1" applyBorder="1" applyAlignment="1" applyProtection="1">
      <alignment horizontal="right"/>
      <protection locked="0"/>
    </xf>
    <xf numFmtId="0" fontId="0" fillId="0" borderId="249" xfId="0" applyBorder="1" applyAlignment="1" applyProtection="1">
      <protection locked="0"/>
    </xf>
    <xf numFmtId="0" fontId="67" fillId="0" borderId="118" xfId="0" applyFont="1" applyFill="1" applyBorder="1" applyAlignment="1" applyProtection="1">
      <alignment horizontal="left"/>
      <protection locked="0"/>
    </xf>
    <xf numFmtId="0" fontId="13" fillId="0" borderId="90" xfId="2" applyFont="1" applyFill="1" applyBorder="1" applyAlignment="1">
      <alignment vertical="center"/>
    </xf>
    <xf numFmtId="0" fontId="13" fillId="0" borderId="113" xfId="2" applyFont="1" applyFill="1" applyBorder="1" applyAlignment="1">
      <alignment vertical="center"/>
    </xf>
    <xf numFmtId="0" fontId="13" fillId="0" borderId="90" xfId="2" applyFont="1" applyFill="1" applyBorder="1" applyAlignment="1">
      <alignment horizontal="center" vertical="center"/>
    </xf>
    <xf numFmtId="0" fontId="13" fillId="0" borderId="113" xfId="2" applyFont="1" applyFill="1" applyBorder="1" applyAlignment="1">
      <alignment horizontal="center" vertical="center"/>
    </xf>
    <xf numFmtId="0" fontId="13" fillId="12" borderId="57" xfId="2" applyFont="1" applyFill="1" applyBorder="1" applyAlignment="1" applyProtection="1">
      <alignment horizontal="center" wrapText="1"/>
      <protection hidden="1"/>
    </xf>
    <xf numFmtId="0" fontId="13" fillId="12" borderId="58" xfId="2" applyFont="1" applyFill="1" applyBorder="1" applyAlignment="1" applyProtection="1">
      <alignment horizontal="center" wrapText="1"/>
      <protection hidden="1"/>
    </xf>
    <xf numFmtId="0" fontId="13" fillId="12" borderId="59" xfId="2" applyFont="1" applyFill="1" applyBorder="1" applyAlignment="1" applyProtection="1">
      <alignment horizontal="center" wrapText="1"/>
      <protection hidden="1"/>
    </xf>
    <xf numFmtId="0" fontId="13" fillId="11" borderId="57" xfId="2" applyFont="1" applyFill="1" applyBorder="1" applyAlignment="1" applyProtection="1">
      <alignment horizontal="center" wrapText="1"/>
      <protection hidden="1"/>
    </xf>
    <xf numFmtId="0" fontId="13" fillId="11" borderId="58" xfId="2" applyFont="1" applyFill="1" applyBorder="1" applyAlignment="1" applyProtection="1">
      <alignment horizontal="center" wrapText="1"/>
      <protection hidden="1"/>
    </xf>
    <xf numFmtId="0" fontId="13" fillId="11" borderId="59" xfId="2" applyFont="1" applyFill="1" applyBorder="1" applyAlignment="1" applyProtection="1">
      <alignment horizontal="center" wrapText="1"/>
      <protection hidden="1"/>
    </xf>
    <xf numFmtId="0" fontId="77" fillId="0" borderId="0" xfId="2" applyFont="1" applyBorder="1" applyAlignment="1" applyProtection="1">
      <alignment horizontal="center" wrapText="1"/>
      <protection locked="0"/>
    </xf>
    <xf numFmtId="0" fontId="77" fillId="0" borderId="0" xfId="2" applyFont="1" applyAlignment="1" applyProtection="1">
      <alignment horizontal="center" wrapText="1"/>
      <protection locked="0"/>
    </xf>
    <xf numFmtId="0" fontId="77" fillId="0" borderId="4" xfId="2" applyFont="1" applyBorder="1" applyAlignment="1" applyProtection="1">
      <alignment horizontal="center" wrapText="1"/>
      <protection locked="0"/>
    </xf>
    <xf numFmtId="0" fontId="133" fillId="9" borderId="0" xfId="2" applyFont="1" applyFill="1" applyBorder="1" applyAlignment="1">
      <alignment horizontal="center"/>
    </xf>
    <xf numFmtId="3" fontId="17" fillId="8" borderId="0" xfId="2" applyNumberFormat="1" applyFont="1" applyFill="1" applyBorder="1" applyAlignment="1" applyProtection="1">
      <alignment horizontal="center" vertical="center"/>
      <protection hidden="1"/>
    </xf>
    <xf numFmtId="0" fontId="30" fillId="9" borderId="1" xfId="2" applyFont="1" applyFill="1" applyBorder="1" applyAlignment="1" applyProtection="1">
      <alignment horizontal="left" vertical="center" wrapText="1"/>
    </xf>
    <xf numFmtId="0" fontId="18" fillId="7" borderId="49" xfId="2" applyFont="1" applyFill="1" applyBorder="1" applyAlignment="1" applyProtection="1">
      <alignment horizontal="left" vertical="center"/>
    </xf>
    <xf numFmtId="0" fontId="18" fillId="7" borderId="6" xfId="2" applyFont="1" applyFill="1" applyBorder="1" applyAlignment="1" applyProtection="1">
      <alignment horizontal="left" vertical="center"/>
    </xf>
    <xf numFmtId="0" fontId="18" fillId="7" borderId="1" xfId="2" applyFont="1" applyFill="1" applyBorder="1" applyAlignment="1" applyProtection="1">
      <alignment horizontal="left" vertical="center"/>
    </xf>
    <xf numFmtId="0" fontId="18" fillId="7" borderId="0" xfId="2" applyFont="1" applyFill="1" applyBorder="1" applyAlignment="1" applyProtection="1">
      <alignment horizontal="left" vertical="center"/>
    </xf>
    <xf numFmtId="0" fontId="18" fillId="7" borderId="3" xfId="2" applyFont="1" applyFill="1" applyBorder="1" applyAlignment="1" applyProtection="1">
      <alignment horizontal="left" vertical="center"/>
    </xf>
    <xf numFmtId="0" fontId="18" fillId="7" borderId="4" xfId="2" applyFont="1" applyFill="1" applyBorder="1" applyAlignment="1" applyProtection="1">
      <alignment horizontal="left" vertical="center"/>
    </xf>
    <xf numFmtId="0" fontId="85" fillId="0" borderId="0" xfId="2" applyFont="1" applyFill="1" applyAlignment="1" applyProtection="1">
      <alignment horizontal="center" wrapText="1"/>
      <protection hidden="1"/>
    </xf>
    <xf numFmtId="0" fontId="77" fillId="0" borderId="0" xfId="2" applyFont="1" applyAlignment="1" applyProtection="1">
      <alignment horizontal="center" wrapText="1"/>
      <protection hidden="1"/>
    </xf>
    <xf numFmtId="0" fontId="77" fillId="0" borderId="4" xfId="2" applyFont="1" applyBorder="1" applyAlignment="1" applyProtection="1">
      <alignment horizontal="center" wrapText="1"/>
      <protection hidden="1"/>
    </xf>
    <xf numFmtId="0" fontId="80" fillId="0" borderId="0" xfId="2" applyFont="1" applyAlignment="1" applyProtection="1">
      <alignment horizontal="center" wrapText="1"/>
      <protection hidden="1"/>
    </xf>
    <xf numFmtId="0" fontId="80" fillId="0" borderId="4" xfId="2" applyFont="1" applyBorder="1" applyAlignment="1" applyProtection="1">
      <alignment horizontal="center" wrapText="1"/>
      <protection hidden="1"/>
    </xf>
    <xf numFmtId="0" fontId="85" fillId="0" borderId="4" xfId="2" applyFont="1" applyFill="1" applyBorder="1" applyAlignment="1" applyProtection="1">
      <alignment horizontal="center" wrapText="1"/>
      <protection hidden="1"/>
    </xf>
    <xf numFmtId="0" fontId="77" fillId="0" borderId="93" xfId="2" applyFont="1" applyBorder="1" applyAlignment="1" applyProtection="1">
      <alignment horizontal="center" wrapText="1"/>
      <protection hidden="1"/>
    </xf>
    <xf numFmtId="0" fontId="77" fillId="0" borderId="0" xfId="2" applyFont="1" applyBorder="1" applyAlignment="1" applyProtection="1">
      <alignment horizontal="center" wrapText="1"/>
      <protection hidden="1"/>
    </xf>
    <xf numFmtId="0" fontId="132" fillId="9" borderId="0" xfId="2" applyFont="1" applyFill="1" applyBorder="1" applyAlignment="1">
      <alignment horizontal="center"/>
    </xf>
    <xf numFmtId="3" fontId="7" fillId="9" borderId="0" xfId="2" applyNumberFormat="1" applyFont="1" applyFill="1" applyBorder="1" applyAlignment="1" applyProtection="1">
      <alignment horizontal="center" vertical="center" wrapText="1"/>
    </xf>
    <xf numFmtId="0" fontId="13" fillId="0" borderId="90" xfId="2" applyFont="1" applyFill="1" applyBorder="1"/>
    <xf numFmtId="0" fontId="13" fillId="0" borderId="113" xfId="2" applyFont="1" applyFill="1" applyBorder="1"/>
    <xf numFmtId="0" fontId="13" fillId="0" borderId="67" xfId="2" applyFont="1" applyFill="1" applyBorder="1" applyAlignment="1" applyProtection="1">
      <alignment horizontal="left"/>
      <protection locked="0"/>
    </xf>
    <xf numFmtId="0" fontId="13" fillId="21" borderId="57" xfId="2" applyFont="1" applyFill="1" applyBorder="1" applyAlignment="1" applyProtection="1">
      <alignment horizontal="center" wrapText="1"/>
    </xf>
    <xf numFmtId="0" fontId="13" fillId="21" borderId="58" xfId="2" applyFont="1" applyFill="1" applyBorder="1" applyAlignment="1" applyProtection="1">
      <alignment horizontal="center" wrapText="1"/>
    </xf>
    <xf numFmtId="0" fontId="13" fillId="21" borderId="59" xfId="2" applyFont="1" applyFill="1" applyBorder="1" applyAlignment="1" applyProtection="1">
      <alignment horizontal="center" wrapText="1"/>
    </xf>
    <xf numFmtId="0" fontId="13" fillId="11" borderId="57" xfId="2" applyFont="1" applyFill="1" applyBorder="1" applyAlignment="1" applyProtection="1">
      <alignment horizontal="center" wrapText="1"/>
    </xf>
    <xf numFmtId="0" fontId="13" fillId="11" borderId="58" xfId="2" applyFont="1" applyFill="1" applyBorder="1" applyAlignment="1" applyProtection="1">
      <alignment horizontal="center" wrapText="1"/>
    </xf>
    <xf numFmtId="0" fontId="13" fillId="11" borderId="59" xfId="2" applyFont="1" applyFill="1" applyBorder="1" applyAlignment="1" applyProtection="1">
      <alignment horizontal="center" wrapText="1"/>
    </xf>
    <xf numFmtId="0" fontId="70" fillId="9" borderId="132" xfId="2" applyFont="1" applyFill="1" applyBorder="1" applyAlignment="1">
      <alignment horizontal="right" vertical="top"/>
    </xf>
    <xf numFmtId="0" fontId="70" fillId="9" borderId="0" xfId="2" applyFont="1" applyFill="1" applyBorder="1" applyAlignment="1">
      <alignment horizontal="right" vertical="top"/>
    </xf>
  </cellXfs>
  <cellStyles count="12">
    <cellStyle name="Hyperlink" xfId="1" builtinId="8"/>
    <cellStyle name="Normal" xfId="0" builtinId="0"/>
    <cellStyle name="Normal 2" xfId="2"/>
    <cellStyle name="Normal 3" xfId="3"/>
    <cellStyle name="Normal 3 2" xfId="4"/>
    <cellStyle name="Normal 4" xfId="5"/>
    <cellStyle name="Normal 4 2" xfId="6"/>
    <cellStyle name="Normal 5" xfId="7"/>
    <cellStyle name="Normal 5 2" xfId="8"/>
    <cellStyle name="Normal 6" xfId="9"/>
    <cellStyle name="Normal 7" xfId="10"/>
    <cellStyle name="Procent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ktiebolag o ekonomisk f&#246;rening'!AK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Enskild firma o handelsbolag'!AK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57150</xdr:rowOff>
    </xdr:from>
    <xdr:to>
      <xdr:col>7</xdr:col>
      <xdr:colOff>19050</xdr:colOff>
      <xdr:row>1</xdr:row>
      <xdr:rowOff>457200</xdr:rowOff>
    </xdr:to>
    <xdr:pic>
      <xdr:nvPicPr>
        <xdr:cNvPr id="1760408" name="Bildobjekt 2" descr="ALMI_Fp_RGB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13239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114300</xdr:colOff>
      <xdr:row>89</xdr:row>
      <xdr:rowOff>0</xdr:rowOff>
    </xdr:from>
    <xdr:to>
      <xdr:col>27</xdr:col>
      <xdr:colOff>47625</xdr:colOff>
      <xdr:row>92</xdr:row>
      <xdr:rowOff>114300</xdr:rowOff>
    </xdr:to>
    <xdr:cxnSp macro="">
      <xdr:nvCxnSpPr>
        <xdr:cNvPr id="5" name="Rak pil 4"/>
        <xdr:cNvCxnSpPr/>
      </xdr:nvCxnSpPr>
      <xdr:spPr>
        <a:xfrm>
          <a:off x="5219700" y="15544800"/>
          <a:ext cx="590550" cy="781050"/>
        </a:xfrm>
        <a:prstGeom prst="straightConnector1">
          <a:avLst/>
        </a:prstGeom>
        <a:ln w="12700">
          <a:solidFill>
            <a:srgbClr val="007363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28</xdr:row>
      <xdr:rowOff>29817</xdr:rowOff>
    </xdr:from>
    <xdr:to>
      <xdr:col>5</xdr:col>
      <xdr:colOff>633620</xdr:colOff>
      <xdr:row>28</xdr:row>
      <xdr:rowOff>168137</xdr:rowOff>
    </xdr:to>
    <xdr:sp macro="" textlink="">
      <xdr:nvSpPr>
        <xdr:cNvPr id="2" name="Text Box 21"/>
        <xdr:cNvSpPr txBox="1">
          <a:spLocks noChangeArrowheads="1"/>
        </xdr:cNvSpPr>
      </xdr:nvSpPr>
      <xdr:spPr bwMode="auto">
        <a:xfrm>
          <a:off x="732183" y="5192367"/>
          <a:ext cx="2530337" cy="138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sv-SE" sz="800" b="0" i="0" strike="noStrike">
              <a:solidFill>
                <a:srgbClr val="007363"/>
              </a:solidFill>
              <a:latin typeface="Arial Narrow" pitchFamily="34" charset="0"/>
              <a:cs typeface="Arial" pitchFamily="34" charset="0"/>
            </a:rPr>
            <a:t>Summa kapitalbehov ska</a:t>
          </a:r>
          <a:r>
            <a:rPr lang="sv-SE" sz="800" b="0" i="0" strike="noStrike" baseline="0">
              <a:solidFill>
                <a:srgbClr val="007363"/>
              </a:solidFill>
              <a:latin typeface="Arial Narrow" pitchFamily="34" charset="0"/>
              <a:cs typeface="Arial" pitchFamily="34" charset="0"/>
            </a:rPr>
            <a:t> </a:t>
          </a:r>
          <a:r>
            <a:rPr lang="sv-SE" sz="800" b="0" i="0" strike="noStrike">
              <a:solidFill>
                <a:srgbClr val="007363"/>
              </a:solidFill>
              <a:latin typeface="Arial Narrow" pitchFamily="34" charset="0"/>
              <a:cs typeface="Arial" pitchFamily="34" charset="0"/>
            </a:rPr>
            <a:t>vara = summa finansiering</a:t>
          </a:r>
        </a:p>
      </xdr:txBody>
    </xdr:sp>
    <xdr:clientData fPrintsWithSheet="0"/>
  </xdr:twoCellAnchor>
  <xdr:twoCellAnchor>
    <xdr:from>
      <xdr:col>7</xdr:col>
      <xdr:colOff>182218</xdr:colOff>
      <xdr:row>28</xdr:row>
      <xdr:rowOff>39343</xdr:rowOff>
    </xdr:from>
    <xdr:to>
      <xdr:col>9</xdr:col>
      <xdr:colOff>20293</xdr:colOff>
      <xdr:row>28</xdr:row>
      <xdr:rowOff>172693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4239868" y="5201893"/>
          <a:ext cx="54292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sv-SE" sz="800" b="0" i="0" strike="noStrike">
              <a:solidFill>
                <a:srgbClr val="007363"/>
              </a:solidFill>
              <a:latin typeface="Arial Narrow" pitchFamily="34" charset="0"/>
              <a:cs typeface="Arial" pitchFamily="34" charset="0"/>
            </a:rPr>
            <a:t>Differens</a:t>
          </a:r>
          <a:r>
            <a:rPr lang="sv-SE" sz="800" b="0" i="0" strike="noStrike">
              <a:solidFill>
                <a:srgbClr val="007434"/>
              </a:solidFill>
              <a:latin typeface="Arial Narrow" pitchFamily="34" charset="0"/>
              <a:cs typeface="Arial"/>
            </a:rPr>
            <a:t>:</a:t>
          </a:r>
        </a:p>
      </xdr:txBody>
    </xdr:sp>
    <xdr:clientData fPrintsWithSheet="0"/>
  </xdr:twoCellAnchor>
  <xdr:twoCellAnchor>
    <xdr:from>
      <xdr:col>14</xdr:col>
      <xdr:colOff>571500</xdr:colOff>
      <xdr:row>1</xdr:row>
      <xdr:rowOff>66674</xdr:rowOff>
    </xdr:from>
    <xdr:to>
      <xdr:col>20</xdr:col>
      <xdr:colOff>245475</xdr:colOff>
      <xdr:row>4</xdr:row>
      <xdr:rowOff>38100</xdr:rowOff>
    </xdr:to>
    <xdr:sp macro="" textlink="">
      <xdr:nvSpPr>
        <xdr:cNvPr id="5" name="textruta 4">
          <a:hlinkClick xmlns:r="http://schemas.openxmlformats.org/officeDocument/2006/relationships" r:id="rId1"/>
        </xdr:cNvPr>
        <xdr:cNvSpPr txBox="1"/>
      </xdr:nvSpPr>
      <xdr:spPr>
        <a:xfrm>
          <a:off x="7277100" y="219074"/>
          <a:ext cx="2160000" cy="67627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800">
              <a:latin typeface="Arial" pitchFamily="34" charset="0"/>
              <a:cs typeface="Arial" pitchFamily="34" charset="0"/>
            </a:rPr>
            <a:t>Budgetera för hela året här!</a:t>
          </a:r>
          <a:r>
            <a:rPr lang="sv-SE" sz="800" baseline="0">
              <a:latin typeface="Arial" pitchFamily="34" charset="0"/>
              <a:cs typeface="Arial" pitchFamily="34" charset="0"/>
            </a:rPr>
            <a:t>  </a:t>
          </a:r>
        </a:p>
        <a:p>
          <a:r>
            <a:rPr lang="sv-SE" sz="800" baseline="0">
              <a:latin typeface="Arial" pitchFamily="34" charset="0"/>
              <a:cs typeface="Arial" pitchFamily="34" charset="0"/>
            </a:rPr>
            <a:t>Du kan också budgetera försäljning och inköp månadsvis i flik Likviditetsbudget och få underlag för försäljning och rörliga kostnader. Se kolumn AD till AI &gt;</a:t>
          </a:r>
          <a:r>
            <a:rPr lang="sv-SE" sz="8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&gt;</a:t>
          </a:r>
          <a:r>
            <a:rPr lang="sv-SE" sz="800" baseline="0">
              <a:latin typeface="Arial" pitchFamily="34" charset="0"/>
              <a:cs typeface="Arial" pitchFamily="34" charset="0"/>
            </a:rPr>
            <a:t>.</a:t>
          </a:r>
          <a:endParaRPr lang="sv-SE" sz="800">
            <a:latin typeface="Arial" pitchFamily="34" charset="0"/>
            <a:cs typeface="Arial" pitchFamily="34" charset="0"/>
          </a:endParaRPr>
        </a:p>
      </xdr:txBody>
    </xdr:sp>
    <xdr:clientData fPrintsWithSheet="0"/>
  </xdr:twoCellAnchor>
  <xdr:twoCellAnchor>
    <xdr:from>
      <xdr:col>7</xdr:col>
      <xdr:colOff>180975</xdr:colOff>
      <xdr:row>1</xdr:row>
      <xdr:rowOff>104775</xdr:rowOff>
    </xdr:from>
    <xdr:to>
      <xdr:col>11</xdr:col>
      <xdr:colOff>723900</xdr:colOff>
      <xdr:row>2</xdr:row>
      <xdr:rowOff>28575</xdr:rowOff>
    </xdr:to>
    <xdr:sp macro="" textlink="">
      <xdr:nvSpPr>
        <xdr:cNvPr id="7" name="textruta 6"/>
        <xdr:cNvSpPr txBox="1"/>
      </xdr:nvSpPr>
      <xdr:spPr>
        <a:xfrm>
          <a:off x="4238625" y="104775"/>
          <a:ext cx="20097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800" i="1">
              <a:latin typeface="Arial" pitchFamily="34" charset="0"/>
              <a:cs typeface="Arial" pitchFamily="34" charset="0"/>
            </a:rPr>
            <a:t>Aktiebolag eller ekonomisk förening</a:t>
          </a:r>
        </a:p>
      </xdr:txBody>
    </xdr:sp>
    <xdr:clientData fPrintsWithSheet="0"/>
  </xdr:twoCellAnchor>
  <xdr:twoCellAnchor>
    <xdr:from>
      <xdr:col>21</xdr:col>
      <xdr:colOff>76200</xdr:colOff>
      <xdr:row>1</xdr:row>
      <xdr:rowOff>104775</xdr:rowOff>
    </xdr:from>
    <xdr:to>
      <xdr:col>24</xdr:col>
      <xdr:colOff>619125</xdr:colOff>
      <xdr:row>2</xdr:row>
      <xdr:rowOff>28575</xdr:rowOff>
    </xdr:to>
    <xdr:sp macro="" textlink="">
      <xdr:nvSpPr>
        <xdr:cNvPr id="8" name="textruta 7"/>
        <xdr:cNvSpPr txBox="1"/>
      </xdr:nvSpPr>
      <xdr:spPr>
        <a:xfrm>
          <a:off x="10515600" y="104775"/>
          <a:ext cx="20097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800" i="1">
              <a:latin typeface="Arial" pitchFamily="34" charset="0"/>
              <a:cs typeface="Arial" pitchFamily="34" charset="0"/>
            </a:rPr>
            <a:t>Aktiebolag eller ekonomisk förening</a:t>
          </a:r>
        </a:p>
      </xdr:txBody>
    </xdr:sp>
    <xdr:clientData fPrintsWithSheet="0"/>
  </xdr:twoCellAnchor>
  <xdr:twoCellAnchor editAs="absolute">
    <xdr:from>
      <xdr:col>36</xdr:col>
      <xdr:colOff>342900</xdr:colOff>
      <xdr:row>4</xdr:row>
      <xdr:rowOff>28575</xdr:rowOff>
    </xdr:from>
    <xdr:to>
      <xdr:col>40</xdr:col>
      <xdr:colOff>428625</xdr:colOff>
      <xdr:row>11</xdr:row>
      <xdr:rowOff>66674</xdr:rowOff>
    </xdr:to>
    <xdr:sp macro="" textlink="">
      <xdr:nvSpPr>
        <xdr:cNvPr id="9" name="textruta 8"/>
        <xdr:cNvSpPr txBox="1"/>
      </xdr:nvSpPr>
      <xdr:spPr>
        <a:xfrm>
          <a:off x="16706850" y="885825"/>
          <a:ext cx="2524125" cy="123824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sv-SE" sz="800" b="0" i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Kommerditt företag  att ha</a:t>
          </a:r>
          <a:r>
            <a:rPr lang="sv-SE" sz="800" b="0" i="0" baseline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sv-SE" sz="800" b="0" i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lager  av varor</a:t>
          </a:r>
          <a:r>
            <a:rPr lang="sv-SE" sz="800" b="0" i="0" baseline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och material </a:t>
          </a:r>
          <a:r>
            <a:rPr lang="sv-SE" sz="800" b="0" i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vid räkenskapsårets början eller slut</a:t>
          </a:r>
          <a:r>
            <a:rPr lang="sv-SE" sz="800" b="0" i="0" u="none" strike="noStrike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? </a:t>
          </a:r>
        </a:p>
        <a:p>
          <a:r>
            <a:rPr lang="sv-SE" sz="800" b="0" i="0" u="none" strike="noStrike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Då</a:t>
          </a:r>
          <a:r>
            <a:rPr lang="sv-SE" sz="800" b="0" i="0" u="none" strike="noStrike" baseline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är förmodligen inköp av voror, material och främmande tjänster INTE= Rörliga kostnader. </a:t>
          </a:r>
        </a:p>
        <a:p>
          <a:endParaRPr lang="sv-SE" sz="800" b="0" i="0" u="none" strike="noStrike" baseline="0">
            <a:solidFill>
              <a:schemeClr val="bg1">
                <a:lumMod val="50000"/>
              </a:schemeClr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sv-SE" sz="800" b="0" i="0" u="none" strike="noStrike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Läs på fliken Instruktioner om hur du kan beräkna företagets Rörliga </a:t>
          </a:r>
          <a:r>
            <a:rPr lang="sv-SE" sz="80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</a:t>
          </a:r>
          <a:r>
            <a:rPr lang="sv-SE" sz="800" b="0" i="0" u="none" strike="noStrike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kostnader (förbrukning av varor, material o främmande tjänster) med hjälp av nyckeltalet Materialandel. </a:t>
          </a:r>
          <a:endParaRPr lang="sv-SE" sz="800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28</xdr:row>
      <xdr:rowOff>48867</xdr:rowOff>
    </xdr:from>
    <xdr:to>
      <xdr:col>5</xdr:col>
      <xdr:colOff>633620</xdr:colOff>
      <xdr:row>28</xdr:row>
      <xdr:rowOff>187187</xdr:rowOff>
    </xdr:to>
    <xdr:sp macro="" textlink="">
      <xdr:nvSpPr>
        <xdr:cNvPr id="2" name="Text Box 21"/>
        <xdr:cNvSpPr txBox="1">
          <a:spLocks noChangeArrowheads="1"/>
        </xdr:cNvSpPr>
      </xdr:nvSpPr>
      <xdr:spPr bwMode="auto">
        <a:xfrm>
          <a:off x="732183" y="5297142"/>
          <a:ext cx="2530337" cy="138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sv-SE" sz="800" b="0" i="0" strike="noStrike">
              <a:solidFill>
                <a:srgbClr val="007363"/>
              </a:solidFill>
              <a:latin typeface="Arial Narrow" pitchFamily="34" charset="0"/>
              <a:cs typeface="Arial" pitchFamily="34" charset="0"/>
            </a:rPr>
            <a:t>Summa kapitalbehov ska</a:t>
          </a:r>
          <a:r>
            <a:rPr lang="sv-SE" sz="800" b="0" i="0" strike="noStrike" baseline="0">
              <a:solidFill>
                <a:srgbClr val="007363"/>
              </a:solidFill>
              <a:latin typeface="Arial Narrow" pitchFamily="34" charset="0"/>
              <a:cs typeface="Arial" pitchFamily="34" charset="0"/>
            </a:rPr>
            <a:t> </a:t>
          </a:r>
          <a:r>
            <a:rPr lang="sv-SE" sz="800" b="0" i="0" strike="noStrike">
              <a:solidFill>
                <a:srgbClr val="007363"/>
              </a:solidFill>
              <a:latin typeface="Arial Narrow" pitchFamily="34" charset="0"/>
              <a:cs typeface="Arial" pitchFamily="34" charset="0"/>
            </a:rPr>
            <a:t>vara = summa finansiering</a:t>
          </a:r>
        </a:p>
      </xdr:txBody>
    </xdr:sp>
    <xdr:clientData fPrintsWithSheet="0"/>
  </xdr:twoCellAnchor>
  <xdr:twoCellAnchor>
    <xdr:from>
      <xdr:col>7</xdr:col>
      <xdr:colOff>182218</xdr:colOff>
      <xdr:row>28</xdr:row>
      <xdr:rowOff>20293</xdr:rowOff>
    </xdr:from>
    <xdr:to>
      <xdr:col>9</xdr:col>
      <xdr:colOff>20293</xdr:colOff>
      <xdr:row>28</xdr:row>
      <xdr:rowOff>153643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4239868" y="5268568"/>
          <a:ext cx="54292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sv-SE" sz="800" b="0" i="0" strike="noStrike">
              <a:solidFill>
                <a:srgbClr val="007363"/>
              </a:solidFill>
              <a:latin typeface="Arial Narrow" pitchFamily="34" charset="0"/>
              <a:cs typeface="Arial" pitchFamily="34" charset="0"/>
            </a:rPr>
            <a:t>Differens</a:t>
          </a:r>
          <a:r>
            <a:rPr lang="sv-SE" sz="800" b="0" i="0" strike="noStrike">
              <a:solidFill>
                <a:srgbClr val="007434"/>
              </a:solidFill>
              <a:latin typeface="Arial Narrow" pitchFamily="34" charset="0"/>
              <a:cs typeface="Arial"/>
            </a:rPr>
            <a:t>:</a:t>
          </a:r>
        </a:p>
      </xdr:txBody>
    </xdr:sp>
    <xdr:clientData fPrintsWithSheet="0"/>
  </xdr:twoCellAnchor>
  <xdr:twoCellAnchor>
    <xdr:from>
      <xdr:col>14</xdr:col>
      <xdr:colOff>723900</xdr:colOff>
      <xdr:row>1</xdr:row>
      <xdr:rowOff>76199</xdr:rowOff>
    </xdr:from>
    <xdr:to>
      <xdr:col>20</xdr:col>
      <xdr:colOff>419100</xdr:colOff>
      <xdr:row>4</xdr:row>
      <xdr:rowOff>47625</xdr:rowOff>
    </xdr:to>
    <xdr:sp macro="" textlink="">
      <xdr:nvSpPr>
        <xdr:cNvPr id="5" name="textruta 4">
          <a:hlinkClick xmlns:r="http://schemas.openxmlformats.org/officeDocument/2006/relationships" r:id="rId1"/>
        </xdr:cNvPr>
        <xdr:cNvSpPr txBox="1"/>
      </xdr:nvSpPr>
      <xdr:spPr>
        <a:xfrm>
          <a:off x="7962900" y="200024"/>
          <a:ext cx="2181225" cy="67627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800">
              <a:latin typeface="Arial" pitchFamily="34" charset="0"/>
              <a:cs typeface="Arial" pitchFamily="34" charset="0"/>
            </a:rPr>
            <a:t>Budgetera för hela året här.</a:t>
          </a:r>
          <a:r>
            <a:rPr lang="sv-SE" sz="800" baseline="0">
              <a:latin typeface="Arial" pitchFamily="34" charset="0"/>
              <a:cs typeface="Arial" pitchFamily="34" charset="0"/>
            </a:rPr>
            <a:t> </a:t>
          </a:r>
        </a:p>
        <a:p>
          <a:r>
            <a:rPr lang="sv-SE" sz="800" baseline="0">
              <a:latin typeface="Arial" pitchFamily="34" charset="0"/>
              <a:cs typeface="Arial" pitchFamily="34" charset="0"/>
            </a:rPr>
            <a:t>Du kan också budgetera försäljning och inköp månadsvis i flik Likviditetsbudget och få underlag för försäljning och rörliga kostnader. Se kolumn AD till AH &gt;&gt;</a:t>
          </a:r>
          <a:endParaRPr lang="sv-SE" sz="800">
            <a:latin typeface="Arial" pitchFamily="34" charset="0"/>
            <a:cs typeface="Arial" pitchFamily="34" charset="0"/>
          </a:endParaRPr>
        </a:p>
      </xdr:txBody>
    </xdr:sp>
    <xdr:clientData fPrintsWithSheet="0"/>
  </xdr:twoCellAnchor>
  <xdr:twoCellAnchor>
    <xdr:from>
      <xdr:col>5</xdr:col>
      <xdr:colOff>228601</xdr:colOff>
      <xdr:row>2</xdr:row>
      <xdr:rowOff>19050</xdr:rowOff>
    </xdr:from>
    <xdr:to>
      <xdr:col>7</xdr:col>
      <xdr:colOff>457201</xdr:colOff>
      <xdr:row>3</xdr:row>
      <xdr:rowOff>19050</xdr:rowOff>
    </xdr:to>
    <xdr:sp macro="" textlink="">
      <xdr:nvSpPr>
        <xdr:cNvPr id="6" name="textruta 5"/>
        <xdr:cNvSpPr txBox="1"/>
      </xdr:nvSpPr>
      <xdr:spPr>
        <a:xfrm>
          <a:off x="2857501" y="304800"/>
          <a:ext cx="16573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800" i="1">
              <a:latin typeface="Arial" pitchFamily="34" charset="0"/>
              <a:cs typeface="Arial" pitchFamily="34" charset="0"/>
            </a:rPr>
            <a:t>Enskild firma och handelsbolag</a:t>
          </a:r>
        </a:p>
      </xdr:txBody>
    </xdr:sp>
    <xdr:clientData fPrintsWithSheet="0"/>
  </xdr:twoCellAnchor>
  <xdr:twoCellAnchor>
    <xdr:from>
      <xdr:col>12</xdr:col>
      <xdr:colOff>9525</xdr:colOff>
      <xdr:row>1</xdr:row>
      <xdr:rowOff>257175</xdr:rowOff>
    </xdr:from>
    <xdr:to>
      <xdr:col>14</xdr:col>
      <xdr:colOff>762000</xdr:colOff>
      <xdr:row>2</xdr:row>
      <xdr:rowOff>180975</xdr:rowOff>
    </xdr:to>
    <xdr:sp macro="" textlink="">
      <xdr:nvSpPr>
        <xdr:cNvPr id="7" name="textruta 6"/>
        <xdr:cNvSpPr txBox="1"/>
      </xdr:nvSpPr>
      <xdr:spPr>
        <a:xfrm>
          <a:off x="6343650" y="257175"/>
          <a:ext cx="16573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800" i="1">
              <a:latin typeface="Arial" pitchFamily="34" charset="0"/>
              <a:cs typeface="Arial" pitchFamily="34" charset="0"/>
            </a:rPr>
            <a:t>Enskild firma och handelsbolag</a:t>
          </a:r>
        </a:p>
      </xdr:txBody>
    </xdr:sp>
    <xdr:clientData fPrintsWithSheet="0"/>
  </xdr:twoCellAnchor>
  <xdr:twoCellAnchor editAs="absolute">
    <xdr:from>
      <xdr:col>34</xdr:col>
      <xdr:colOff>228600</xdr:colOff>
      <xdr:row>7</xdr:row>
      <xdr:rowOff>28575</xdr:rowOff>
    </xdr:from>
    <xdr:to>
      <xdr:col>38</xdr:col>
      <xdr:colOff>314325</xdr:colOff>
      <xdr:row>13</xdr:row>
      <xdr:rowOff>123824</xdr:rowOff>
    </xdr:to>
    <xdr:sp macro="" textlink="">
      <xdr:nvSpPr>
        <xdr:cNvPr id="8" name="textruta 7"/>
        <xdr:cNvSpPr txBox="1"/>
      </xdr:nvSpPr>
      <xdr:spPr>
        <a:xfrm>
          <a:off x="16516350" y="1276350"/>
          <a:ext cx="2524125" cy="123824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sv-SE" sz="800" b="0" i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Kommerditt företag  att ha</a:t>
          </a:r>
          <a:r>
            <a:rPr lang="sv-SE" sz="800" b="0" i="0" baseline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sv-SE" sz="800" b="0" i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lager  av varor</a:t>
          </a:r>
          <a:r>
            <a:rPr lang="sv-SE" sz="800" b="0" i="0" baseline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och material </a:t>
          </a:r>
          <a:r>
            <a:rPr lang="sv-SE" sz="800" b="0" i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vid räkenskapsårets början eller slut</a:t>
          </a:r>
          <a:r>
            <a:rPr lang="sv-SE" sz="800" b="0" i="0" u="none" strike="noStrike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? </a:t>
          </a:r>
        </a:p>
        <a:p>
          <a:r>
            <a:rPr lang="sv-SE" sz="800" b="0" i="0" u="none" strike="noStrike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Då</a:t>
          </a:r>
          <a:r>
            <a:rPr lang="sv-SE" sz="800" b="0" i="0" u="none" strike="noStrike" baseline="0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är förmodligen inköp av voror, material och främmande tjänster INTE= Rörliga kostnader. </a:t>
          </a:r>
        </a:p>
        <a:p>
          <a:endParaRPr lang="sv-SE" sz="800" b="0" i="0" u="none" strike="noStrike" baseline="0">
            <a:solidFill>
              <a:schemeClr val="bg1">
                <a:lumMod val="50000"/>
              </a:schemeClr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sv-SE" sz="800" b="0" i="0" u="none" strike="noStrike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Läs på fliken Instruktioner om hur du kan beräkna företagets Rörliga </a:t>
          </a:r>
          <a:r>
            <a:rPr lang="sv-SE" sz="80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</a:t>
          </a:r>
          <a:r>
            <a:rPr lang="sv-SE" sz="800" b="0" i="0" u="none" strike="noStrike">
              <a:solidFill>
                <a:schemeClr val="bg1">
                  <a:lumMod val="50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kostnader (förbrukning av varor, material o främmande tjänster) med hjälp av nyckeltalet Materialandel. </a:t>
          </a:r>
          <a:endParaRPr lang="sv-SE" sz="800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 fPrintsWithSheet="0"/>
  </xdr:twoCellAnchor>
  <xdr:twoCellAnchor>
    <xdr:from>
      <xdr:col>21</xdr:col>
      <xdr:colOff>57151</xdr:colOff>
      <xdr:row>58</xdr:row>
      <xdr:rowOff>19050</xdr:rowOff>
    </xdr:from>
    <xdr:to>
      <xdr:col>21</xdr:col>
      <xdr:colOff>466726</xdr:colOff>
      <xdr:row>58</xdr:row>
      <xdr:rowOff>76200</xdr:rowOff>
    </xdr:to>
    <xdr:cxnSp macro="">
      <xdr:nvCxnSpPr>
        <xdr:cNvPr id="14" name="Vinklad  13"/>
        <xdr:cNvCxnSpPr/>
      </xdr:nvCxnSpPr>
      <xdr:spPr>
        <a:xfrm rot="10800000" flipV="1">
          <a:off x="10496551" y="10334625"/>
          <a:ext cx="409575" cy="57150"/>
        </a:xfrm>
        <a:prstGeom prst="bentConnector3">
          <a:avLst>
            <a:gd name="adj1" fmla="val -116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38101</xdr:colOff>
      <xdr:row>62</xdr:row>
      <xdr:rowOff>47625</xdr:rowOff>
    </xdr:from>
    <xdr:to>
      <xdr:col>21</xdr:col>
      <xdr:colOff>447676</xdr:colOff>
      <xdr:row>62</xdr:row>
      <xdr:rowOff>104775</xdr:rowOff>
    </xdr:to>
    <xdr:cxnSp macro="">
      <xdr:nvCxnSpPr>
        <xdr:cNvPr id="20" name="Vinklad  19"/>
        <xdr:cNvCxnSpPr/>
      </xdr:nvCxnSpPr>
      <xdr:spPr>
        <a:xfrm rot="10800000" flipV="1">
          <a:off x="10477501" y="10972800"/>
          <a:ext cx="409575" cy="57150"/>
        </a:xfrm>
        <a:prstGeom prst="bentConnector3">
          <a:avLst>
            <a:gd name="adj1" fmla="val -116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85726</xdr:colOff>
      <xdr:row>58</xdr:row>
      <xdr:rowOff>19050</xdr:rowOff>
    </xdr:from>
    <xdr:to>
      <xdr:col>24</xdr:col>
      <xdr:colOff>495301</xdr:colOff>
      <xdr:row>58</xdr:row>
      <xdr:rowOff>76200</xdr:rowOff>
    </xdr:to>
    <xdr:cxnSp macro="">
      <xdr:nvCxnSpPr>
        <xdr:cNvPr id="21" name="Vinklad  20"/>
        <xdr:cNvCxnSpPr/>
      </xdr:nvCxnSpPr>
      <xdr:spPr>
        <a:xfrm rot="10800000" flipV="1">
          <a:off x="11991976" y="10334625"/>
          <a:ext cx="409575" cy="57150"/>
        </a:xfrm>
        <a:prstGeom prst="bentConnector3">
          <a:avLst>
            <a:gd name="adj1" fmla="val -116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104776</xdr:colOff>
      <xdr:row>62</xdr:row>
      <xdr:rowOff>47625</xdr:rowOff>
    </xdr:from>
    <xdr:to>
      <xdr:col>24</xdr:col>
      <xdr:colOff>514351</xdr:colOff>
      <xdr:row>62</xdr:row>
      <xdr:rowOff>104775</xdr:rowOff>
    </xdr:to>
    <xdr:cxnSp macro="">
      <xdr:nvCxnSpPr>
        <xdr:cNvPr id="22" name="Vinklad  21"/>
        <xdr:cNvCxnSpPr/>
      </xdr:nvCxnSpPr>
      <xdr:spPr>
        <a:xfrm rot="10800000" flipV="1">
          <a:off x="12011026" y="10972800"/>
          <a:ext cx="409575" cy="57150"/>
        </a:xfrm>
        <a:prstGeom prst="bentConnector3">
          <a:avLst>
            <a:gd name="adj1" fmla="val -116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42</xdr:row>
      <xdr:rowOff>114300</xdr:rowOff>
    </xdr:from>
    <xdr:to>
      <xdr:col>32</xdr:col>
      <xdr:colOff>0</xdr:colOff>
      <xdr:row>42</xdr:row>
      <xdr:rowOff>114300</xdr:rowOff>
    </xdr:to>
    <xdr:sp macro="" textlink="">
      <xdr:nvSpPr>
        <xdr:cNvPr id="1762004" name="Line 79"/>
        <xdr:cNvSpPr>
          <a:spLocks noChangeShapeType="1"/>
        </xdr:cNvSpPr>
      </xdr:nvSpPr>
      <xdr:spPr bwMode="auto">
        <a:xfrm>
          <a:off x="1762125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62</xdr:row>
      <xdr:rowOff>123825</xdr:rowOff>
    </xdr:from>
    <xdr:to>
      <xdr:col>32</xdr:col>
      <xdr:colOff>0</xdr:colOff>
      <xdr:row>62</xdr:row>
      <xdr:rowOff>123825</xdr:rowOff>
    </xdr:to>
    <xdr:sp macro="" textlink="">
      <xdr:nvSpPr>
        <xdr:cNvPr id="1762005" name="Line 81"/>
        <xdr:cNvSpPr>
          <a:spLocks noChangeShapeType="1"/>
        </xdr:cNvSpPr>
      </xdr:nvSpPr>
      <xdr:spPr bwMode="auto">
        <a:xfrm>
          <a:off x="17621250" y="9096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104772</xdr:colOff>
      <xdr:row>9</xdr:row>
      <xdr:rowOff>9525</xdr:rowOff>
    </xdr:from>
    <xdr:to>
      <xdr:col>1</xdr:col>
      <xdr:colOff>933450</xdr:colOff>
      <xdr:row>22</xdr:row>
      <xdr:rowOff>0</xdr:rowOff>
    </xdr:to>
    <xdr:sp macro="" textlink="">
      <xdr:nvSpPr>
        <xdr:cNvPr id="5" name="textruta 4"/>
        <xdr:cNvSpPr txBox="1"/>
      </xdr:nvSpPr>
      <xdr:spPr>
        <a:xfrm>
          <a:off x="104772" y="1000125"/>
          <a:ext cx="933453" cy="1971675"/>
        </a:xfrm>
        <a:prstGeom prst="rect">
          <a:avLst/>
        </a:prstGeom>
        <a:noFill/>
        <a:ln w="9525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sv-SE"/>
        </a:p>
      </xdr:txBody>
    </xdr:sp>
    <xdr:clientData/>
  </xdr:twoCellAnchor>
  <xdr:twoCellAnchor>
    <xdr:from>
      <xdr:col>36</xdr:col>
      <xdr:colOff>142875</xdr:colOff>
      <xdr:row>9</xdr:row>
      <xdr:rowOff>19052</xdr:rowOff>
    </xdr:from>
    <xdr:to>
      <xdr:col>41</xdr:col>
      <xdr:colOff>76200</xdr:colOff>
      <xdr:row>20</xdr:row>
      <xdr:rowOff>19050</xdr:rowOff>
    </xdr:to>
    <xdr:sp macro="" textlink="">
      <xdr:nvSpPr>
        <xdr:cNvPr id="11" name="textruta 10"/>
        <xdr:cNvSpPr txBox="1"/>
      </xdr:nvSpPr>
      <xdr:spPr>
        <a:xfrm>
          <a:off x="19469100" y="962027"/>
          <a:ext cx="2524125" cy="156209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sv-SE" sz="800" b="0" i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Om  ditt företag inte har något lager  av varor</a:t>
          </a:r>
          <a:r>
            <a:rPr lang="sv-SE" sz="8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och material </a:t>
          </a:r>
          <a:r>
            <a:rPr lang="sv-SE" sz="800" b="0" i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vid räkenskapsårets början eller slut </a:t>
          </a: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så är inköpen här på raderna 15 till 18 = Rörliga kostnader </a:t>
          </a:r>
          <a:r>
            <a:rPr lang="sv-SE" sz="800">
              <a:latin typeface="Arial" pitchFamily="34" charset="0"/>
              <a:cs typeface="Arial" pitchFamily="34" charset="0"/>
            </a:rPr>
            <a:t> </a:t>
          </a: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 Resultatbudgeten . </a:t>
          </a:r>
        </a:p>
        <a:p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/>
          </a:r>
          <a:b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</a:b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Om företaget däremot har lager, beräkna företagets Rörliga </a:t>
          </a:r>
          <a:r>
            <a:rPr lang="sv-SE" sz="800">
              <a:latin typeface="Arial" pitchFamily="34" charset="0"/>
              <a:cs typeface="Arial" pitchFamily="34" charset="0"/>
            </a:rPr>
            <a:t> </a:t>
          </a: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kostnader (förbrukning av varor, material o främmande tjänster) med hjälp av nyckeltalet Materialandel. Läs på</a:t>
          </a:r>
          <a:r>
            <a:rPr lang="sv-SE" sz="800" b="0" i="0" u="none" strike="noStrike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fliken </a:t>
          </a: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Instruktioner!</a:t>
          </a:r>
          <a:endParaRPr lang="sv-SE" sz="800">
            <a:latin typeface="Arial" pitchFamily="34" charset="0"/>
            <a:cs typeface="Arial" pitchFamily="34" charset="0"/>
          </a:endParaRP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42</xdr:row>
      <xdr:rowOff>114300</xdr:rowOff>
    </xdr:from>
    <xdr:to>
      <xdr:col>32</xdr:col>
      <xdr:colOff>0</xdr:colOff>
      <xdr:row>42</xdr:row>
      <xdr:rowOff>114300</xdr:rowOff>
    </xdr:to>
    <xdr:sp macro="" textlink="">
      <xdr:nvSpPr>
        <xdr:cNvPr id="1763068" name="Line 79"/>
        <xdr:cNvSpPr>
          <a:spLocks noChangeShapeType="1"/>
        </xdr:cNvSpPr>
      </xdr:nvSpPr>
      <xdr:spPr bwMode="auto">
        <a:xfrm>
          <a:off x="17611725" y="5657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62</xdr:row>
      <xdr:rowOff>123825</xdr:rowOff>
    </xdr:from>
    <xdr:to>
      <xdr:col>32</xdr:col>
      <xdr:colOff>0</xdr:colOff>
      <xdr:row>62</xdr:row>
      <xdr:rowOff>123825</xdr:rowOff>
    </xdr:to>
    <xdr:sp macro="" textlink="">
      <xdr:nvSpPr>
        <xdr:cNvPr id="1763069" name="Line 81"/>
        <xdr:cNvSpPr>
          <a:spLocks noChangeShapeType="1"/>
        </xdr:cNvSpPr>
      </xdr:nvSpPr>
      <xdr:spPr bwMode="auto">
        <a:xfrm>
          <a:off x="17611725" y="8715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104772</xdr:colOff>
      <xdr:row>9</xdr:row>
      <xdr:rowOff>9525</xdr:rowOff>
    </xdr:from>
    <xdr:to>
      <xdr:col>1</xdr:col>
      <xdr:colOff>933450</xdr:colOff>
      <xdr:row>22</xdr:row>
      <xdr:rowOff>0</xdr:rowOff>
    </xdr:to>
    <xdr:sp macro="" textlink="">
      <xdr:nvSpPr>
        <xdr:cNvPr id="5" name="textruta 4"/>
        <xdr:cNvSpPr txBox="1"/>
      </xdr:nvSpPr>
      <xdr:spPr>
        <a:xfrm>
          <a:off x="104772" y="1000125"/>
          <a:ext cx="933453" cy="1971675"/>
        </a:xfrm>
        <a:prstGeom prst="rect">
          <a:avLst/>
        </a:prstGeom>
        <a:noFill/>
        <a:ln w="9525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sv-SE"/>
        </a:p>
      </xdr:txBody>
    </xdr:sp>
    <xdr:clientData/>
  </xdr:twoCellAnchor>
  <xdr:twoCellAnchor>
    <xdr:from>
      <xdr:col>36</xdr:col>
      <xdr:colOff>123825</xdr:colOff>
      <xdr:row>9</xdr:row>
      <xdr:rowOff>9525</xdr:rowOff>
    </xdr:from>
    <xdr:to>
      <xdr:col>40</xdr:col>
      <xdr:colOff>428625</xdr:colOff>
      <xdr:row>19</xdr:row>
      <xdr:rowOff>38100</xdr:rowOff>
    </xdr:to>
    <xdr:sp macro="" textlink="">
      <xdr:nvSpPr>
        <xdr:cNvPr id="14" name="textruta 13"/>
        <xdr:cNvSpPr txBox="1"/>
      </xdr:nvSpPr>
      <xdr:spPr>
        <a:xfrm>
          <a:off x="18792825" y="1000125"/>
          <a:ext cx="2524125" cy="143827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sv-SE" sz="800" b="0" i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Om  ditt företag inte har något lager  av varor</a:t>
          </a:r>
          <a:r>
            <a:rPr lang="sv-SE" sz="8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och material </a:t>
          </a:r>
          <a:r>
            <a:rPr lang="sv-SE" sz="800" b="0" i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vid räkenskapsårets början eller slut </a:t>
          </a: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så är inköpen här på raderna 15 och 18 = Rörliga kostnader </a:t>
          </a:r>
          <a:r>
            <a:rPr lang="sv-SE" sz="800">
              <a:latin typeface="Arial" pitchFamily="34" charset="0"/>
              <a:cs typeface="Arial" pitchFamily="34" charset="0"/>
            </a:rPr>
            <a:t> </a:t>
          </a: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 Resultatbudgeten . </a:t>
          </a:r>
        </a:p>
        <a:p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/>
          </a:r>
          <a:b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</a:b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Om företaget däremot har lager, beräkna företagets Rörliga </a:t>
          </a:r>
          <a:r>
            <a:rPr lang="sv-SE" sz="800">
              <a:latin typeface="Arial" pitchFamily="34" charset="0"/>
              <a:cs typeface="Arial" pitchFamily="34" charset="0"/>
            </a:rPr>
            <a:t> </a:t>
          </a: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kostnader (förbrukning av varor, material o främmande tjänster) med hjälp av nyckeltalet Materialandel. Läs på</a:t>
          </a:r>
          <a:r>
            <a:rPr lang="sv-SE" sz="800" b="0" i="0" u="none" strike="noStrike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fliken </a:t>
          </a:r>
          <a:r>
            <a:rPr lang="sv-SE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Instruktioner!</a:t>
          </a:r>
          <a:endParaRPr lang="sv-SE" sz="800">
            <a:latin typeface="Arial" pitchFamily="34" charset="0"/>
            <a:cs typeface="Arial" pitchFamily="34" charset="0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skatteverket.se/foretagorganisationer/moms/vadarmoms/omvandskattskyldighet.4.47eb30f51122b1aaad28000258292.html?posid=1&amp;sv.search.query.allwords=omv%C3%A4nd%20moms" TargetMode="External"/><Relationship Id="rId7" Type="http://schemas.openxmlformats.org/officeDocument/2006/relationships/hyperlink" Target="http://www.almi.se/Dokument-mallar-och-verktyg/Lonsamhetskalkyl/" TargetMode="External"/><Relationship Id="rId2" Type="http://schemas.openxmlformats.org/officeDocument/2006/relationships/hyperlink" Target="http://www.skatteverket.se/foretagorganisationer/blanketterbroschyrer/broschyrer/info/418.4.6efe6285127ab4f1d2580007662.html" TargetMode="External"/><Relationship Id="rId1" Type="http://schemas.openxmlformats.org/officeDocument/2006/relationships/hyperlink" Target="mailto:ake.olsson@almi.se" TargetMode="External"/><Relationship Id="rId6" Type="http://schemas.openxmlformats.org/officeDocument/2006/relationships/hyperlink" Target="http://foretagarskolan.se/4-Ekonomi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skatteverket.se/foretagorganisationer/moms/momsvidexportimport/avdragforimportmoms.4.18e1b10334ebe8bc8000233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skatteverket.se/foretagorganisationer/moms/momsvidexportimport/avdragforimportmoms.4.18e1b10334ebe8bc8000233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katteverket.se/webdav/files/servicetjanster/skatteutrakning2014/prelskut14ink1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katteverket.se/webdav/files/servicetjanster/skatteutrakning2014/prelskut14ink1.html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80"/>
  <sheetViews>
    <sheetView showGridLines="0" tabSelected="1" workbookViewId="0">
      <selection activeCell="A4" sqref="A4"/>
    </sheetView>
  </sheetViews>
  <sheetFormatPr defaultRowHeight="13.2"/>
  <cols>
    <col min="1" max="1" width="1" customWidth="1"/>
    <col min="2" max="82" width="3.33203125" customWidth="1"/>
  </cols>
  <sheetData>
    <row r="1" spans="1:81" ht="3" customHeight="1"/>
    <row r="2" spans="1:81" s="1046" customFormat="1" ht="40.5" customHeight="1">
      <c r="A2" s="1045"/>
      <c r="B2" s="1066"/>
      <c r="C2" s="1045"/>
      <c r="D2" s="1045"/>
      <c r="E2" s="1045"/>
      <c r="F2" s="1045"/>
      <c r="G2" s="1045"/>
      <c r="H2" s="1045"/>
      <c r="I2" s="1045"/>
      <c r="J2" s="1136" t="s">
        <v>708</v>
      </c>
      <c r="K2" s="1045"/>
      <c r="L2" s="1045"/>
      <c r="M2" s="1045"/>
      <c r="N2" s="1045"/>
      <c r="O2" s="1045"/>
      <c r="P2" s="1045"/>
      <c r="Q2" s="1045"/>
      <c r="R2" s="1045"/>
      <c r="S2" s="1045"/>
      <c r="T2" s="1045"/>
      <c r="U2" s="1045"/>
      <c r="V2" s="1045"/>
      <c r="W2" s="1045"/>
      <c r="X2" s="1045"/>
      <c r="Y2" s="1045"/>
      <c r="Z2" s="1045"/>
      <c r="AA2" s="1045"/>
      <c r="AB2" s="1045"/>
      <c r="AC2" s="1045"/>
      <c r="AD2" s="1045"/>
      <c r="AE2" s="1045"/>
      <c r="AF2" s="1045"/>
      <c r="AG2" s="1045"/>
      <c r="AH2" s="1045"/>
      <c r="AI2" s="1045"/>
      <c r="AJ2" s="1045"/>
      <c r="AK2" s="1045"/>
      <c r="AL2" s="1045"/>
      <c r="AM2" s="1045"/>
      <c r="AN2" s="1045"/>
      <c r="AO2" s="1045"/>
      <c r="AP2" s="1045"/>
      <c r="AQ2" s="1045"/>
      <c r="AR2" s="1045"/>
      <c r="AS2" s="1045"/>
      <c r="AT2" s="1045"/>
      <c r="AU2" s="1045"/>
      <c r="AV2" s="1045"/>
      <c r="AW2" s="1045"/>
      <c r="AX2" s="1045"/>
      <c r="AY2" s="1045"/>
      <c r="AZ2" s="1045"/>
      <c r="BA2" s="1045"/>
      <c r="BB2" s="1045"/>
      <c r="BC2" s="1045"/>
      <c r="BD2" s="1045"/>
      <c r="BE2" s="1045"/>
      <c r="BF2" s="1045"/>
      <c r="BG2" s="1045"/>
      <c r="BH2" s="1045"/>
      <c r="BI2" s="1045"/>
      <c r="BJ2" s="1045"/>
      <c r="BK2" s="1045"/>
      <c r="BL2" s="1045"/>
      <c r="BM2" s="1045"/>
      <c r="BN2" s="1045"/>
      <c r="BO2" s="1045"/>
      <c r="BP2" s="1045"/>
      <c r="BQ2" s="1045"/>
      <c r="BR2" s="1045"/>
      <c r="BS2" s="1045"/>
      <c r="BT2" s="1045"/>
      <c r="BU2" s="1045"/>
      <c r="BV2" s="1045"/>
      <c r="BW2" s="1045"/>
      <c r="BX2" s="1045"/>
      <c r="BY2" s="1045"/>
      <c r="BZ2" s="1045"/>
      <c r="CA2" s="1045"/>
      <c r="CB2" s="1045"/>
      <c r="CC2" s="1045"/>
    </row>
    <row r="3" spans="1:81" s="1046" customFormat="1" ht="14.25" customHeight="1" thickBot="1">
      <c r="Z3" s="278" t="s">
        <v>774</v>
      </c>
    </row>
    <row r="4" spans="1:81" ht="12.75" customHeight="1">
      <c r="B4" s="1524" t="s">
        <v>717</v>
      </c>
      <c r="C4" s="1525"/>
      <c r="D4" s="1525"/>
      <c r="E4" s="1525"/>
      <c r="F4" s="1525"/>
      <c r="G4" s="1525"/>
      <c r="H4" s="1525"/>
      <c r="I4" s="1525"/>
      <c r="J4" s="1525"/>
      <c r="K4" s="1525"/>
      <c r="L4" s="1142"/>
      <c r="M4" s="1142"/>
      <c r="N4" s="1142"/>
      <c r="O4" s="1142"/>
      <c r="P4" s="1142"/>
      <c r="Q4" s="1142"/>
      <c r="R4" s="1142"/>
      <c r="S4" s="1142"/>
      <c r="T4" s="1142"/>
      <c r="U4" s="1142"/>
      <c r="V4" s="1142"/>
      <c r="W4" s="1142"/>
      <c r="X4" s="1142"/>
      <c r="Y4" s="1142"/>
      <c r="Z4" s="1143"/>
      <c r="AA4" s="325"/>
      <c r="AC4" s="1182"/>
      <c r="AD4" s="1183"/>
      <c r="AE4" s="1183"/>
      <c r="AF4" s="1184" t="s">
        <v>638</v>
      </c>
      <c r="AG4" s="1183"/>
      <c r="AH4" s="1183"/>
      <c r="AI4" s="1183"/>
      <c r="AJ4" s="1183"/>
      <c r="AK4" s="1183"/>
      <c r="AL4" s="1216"/>
      <c r="AM4" s="1183"/>
      <c r="AN4" s="1183"/>
      <c r="AO4" s="1183"/>
      <c r="AP4" s="1183"/>
      <c r="AQ4" s="1183"/>
      <c r="AR4" s="1183"/>
      <c r="AS4" s="1185"/>
      <c r="AT4" s="1210"/>
      <c r="AU4" s="1186"/>
      <c r="AV4" s="1185"/>
      <c r="AW4" s="1185"/>
      <c r="AX4" s="1185"/>
      <c r="AY4" s="1185"/>
      <c r="AZ4" s="1185"/>
      <c r="BA4" s="1187"/>
      <c r="BB4" s="1070"/>
      <c r="BC4" s="19"/>
      <c r="BD4" s="1059"/>
      <c r="BE4" s="19"/>
      <c r="BF4" s="19"/>
      <c r="BG4" s="19"/>
      <c r="BH4" s="285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</row>
    <row r="5" spans="1:81" ht="12.75" customHeight="1">
      <c r="B5" s="1526"/>
      <c r="C5" s="1527"/>
      <c r="D5" s="1527"/>
      <c r="E5" s="1527"/>
      <c r="F5" s="1527"/>
      <c r="G5" s="1527"/>
      <c r="H5" s="1527"/>
      <c r="I5" s="1527"/>
      <c r="J5" s="1527"/>
      <c r="K5" s="1527"/>
      <c r="L5" s="1139"/>
      <c r="M5" s="1139"/>
      <c r="N5" s="1139"/>
      <c r="O5" s="1139"/>
      <c r="P5" s="1139"/>
      <c r="Q5" s="1139"/>
      <c r="R5" s="1139"/>
      <c r="S5" s="1139"/>
      <c r="T5" s="1139"/>
      <c r="U5" s="1139"/>
      <c r="V5" s="1139"/>
      <c r="W5" s="1139"/>
      <c r="X5" s="1139"/>
      <c r="Y5" s="1139"/>
      <c r="Z5" s="1144"/>
      <c r="AA5" s="325"/>
      <c r="AB5" s="1135"/>
      <c r="AC5" s="1188"/>
      <c r="AD5" s="1139"/>
      <c r="AE5" s="1139"/>
      <c r="AF5" s="1139" t="s">
        <v>639</v>
      </c>
      <c r="AG5" s="1139"/>
      <c r="AH5" s="1139"/>
      <c r="AI5" s="1139"/>
      <c r="AJ5" s="1167" t="s">
        <v>556</v>
      </c>
      <c r="AK5" s="1167"/>
      <c r="AL5" s="1139"/>
      <c r="AM5" s="1167" t="s">
        <v>557</v>
      </c>
      <c r="AN5" s="1139"/>
      <c r="AO5" s="1139"/>
      <c r="AP5" s="1139"/>
      <c r="AQ5" s="1139"/>
      <c r="AR5" s="1139"/>
      <c r="AS5" s="1140"/>
      <c r="AT5" s="1139"/>
      <c r="AU5" s="1189" t="s">
        <v>556</v>
      </c>
      <c r="AV5" s="1140"/>
      <c r="AW5" s="1140"/>
      <c r="AX5" s="1140"/>
      <c r="AY5" s="1140"/>
      <c r="AZ5" s="1140"/>
      <c r="BA5" s="1190"/>
      <c r="BB5" s="1070"/>
      <c r="BC5" s="19"/>
      <c r="CA5" s="19"/>
      <c r="CB5" s="19"/>
      <c r="CC5" s="19"/>
    </row>
    <row r="6" spans="1:81" ht="12.75" customHeight="1">
      <c r="B6" s="1153" t="s">
        <v>720</v>
      </c>
      <c r="C6" s="1139"/>
      <c r="D6" s="1139"/>
      <c r="E6" s="1139"/>
      <c r="F6" s="1139"/>
      <c r="G6" s="1139"/>
      <c r="H6" s="1139"/>
      <c r="I6" s="1139"/>
      <c r="J6" s="1139"/>
      <c r="K6" s="1139"/>
      <c r="L6" s="1139"/>
      <c r="M6" s="1139"/>
      <c r="N6" s="1139"/>
      <c r="O6" s="1139"/>
      <c r="P6" s="1139"/>
      <c r="Q6" s="1139"/>
      <c r="R6" s="1139"/>
      <c r="S6" s="1139"/>
      <c r="T6" s="1139"/>
      <c r="U6" s="1139"/>
      <c r="V6" s="1139"/>
      <c r="W6" s="1139"/>
      <c r="X6" s="1139"/>
      <c r="Y6" s="1139"/>
      <c r="Z6" s="1144"/>
      <c r="AA6" s="325"/>
      <c r="AB6" s="1152"/>
      <c r="AC6" s="1191"/>
      <c r="AD6" s="1139"/>
      <c r="AE6" s="1178"/>
      <c r="AF6" s="1178"/>
      <c r="AG6" s="1178"/>
      <c r="AH6" s="1178"/>
      <c r="AI6" s="1178"/>
      <c r="AJ6" s="1178"/>
      <c r="AK6" s="1139"/>
      <c r="AL6" s="1217"/>
      <c r="AM6" s="1179"/>
      <c r="AN6" s="1179"/>
      <c r="AO6" s="1179"/>
      <c r="AP6" s="1179"/>
      <c r="AQ6" s="1179"/>
      <c r="AR6" s="1179"/>
      <c r="AS6" s="1140"/>
      <c r="AT6" s="1211"/>
      <c r="AU6" s="1189" t="s">
        <v>669</v>
      </c>
      <c r="AV6" s="1140"/>
      <c r="AW6" s="1140"/>
      <c r="AX6" s="1140"/>
      <c r="AY6" s="1140"/>
      <c r="AZ6" s="1140"/>
      <c r="BA6" s="1190"/>
      <c r="BB6" s="1070"/>
      <c r="BC6" s="285"/>
      <c r="CA6" s="19"/>
      <c r="CB6" s="19"/>
      <c r="CC6" s="19"/>
    </row>
    <row r="7" spans="1:81" ht="12.75" customHeight="1">
      <c r="B7" s="1153" t="s">
        <v>721</v>
      </c>
      <c r="C7" s="1140"/>
      <c r="D7" s="1140"/>
      <c r="E7" s="1140"/>
      <c r="F7" s="1140"/>
      <c r="G7" s="1140"/>
      <c r="H7" s="1140"/>
      <c r="I7" s="1139"/>
      <c r="J7" s="1139"/>
      <c r="K7" s="1139"/>
      <c r="L7" s="1139"/>
      <c r="M7" s="1139"/>
      <c r="N7" s="1139"/>
      <c r="O7" s="1139"/>
      <c r="P7" s="1139"/>
      <c r="Q7" s="1139"/>
      <c r="R7" s="1139"/>
      <c r="S7" s="1139"/>
      <c r="T7" s="1139"/>
      <c r="U7" s="1139"/>
      <c r="V7" s="1139"/>
      <c r="W7" s="1139"/>
      <c r="X7" s="1139"/>
      <c r="Y7" s="1139"/>
      <c r="Z7" s="1145"/>
      <c r="AA7" s="325"/>
      <c r="AB7" s="1137"/>
      <c r="AC7" s="1191"/>
      <c r="AD7" s="1139"/>
      <c r="AE7" s="1546" t="s">
        <v>461</v>
      </c>
      <c r="AF7" s="1547"/>
      <c r="AG7" s="1547"/>
      <c r="AH7" s="1547"/>
      <c r="AI7" s="1547"/>
      <c r="AJ7" s="1548"/>
      <c r="AK7" s="1192"/>
      <c r="AL7" s="1213"/>
      <c r="AM7" s="1546" t="s">
        <v>461</v>
      </c>
      <c r="AN7" s="1547"/>
      <c r="AO7" s="1547"/>
      <c r="AP7" s="1547"/>
      <c r="AQ7" s="1547"/>
      <c r="AR7" s="1548"/>
      <c r="AS7" s="1193"/>
      <c r="AT7" s="1212"/>
      <c r="AU7" s="1189"/>
      <c r="AV7" s="1189"/>
      <c r="AW7" s="1189"/>
      <c r="AX7" s="1189"/>
      <c r="AY7" s="1189"/>
      <c r="AZ7" s="1189"/>
      <c r="BA7" s="1190"/>
      <c r="BB7" s="1070"/>
      <c r="BC7" s="285"/>
      <c r="CA7" s="19"/>
      <c r="CB7" s="19"/>
      <c r="CC7" s="19"/>
    </row>
    <row r="8" spans="1:81" ht="12.75" customHeight="1">
      <c r="B8" s="1146"/>
      <c r="C8" s="1140"/>
      <c r="D8" s="1139"/>
      <c r="E8" s="1139"/>
      <c r="F8" s="1139"/>
      <c r="G8" s="1139"/>
      <c r="H8" s="1140"/>
      <c r="I8" s="1139"/>
      <c r="J8" s="1139"/>
      <c r="K8" s="1139"/>
      <c r="L8" s="1139"/>
      <c r="M8" s="1139"/>
      <c r="N8" s="1139"/>
      <c r="O8" s="1139"/>
      <c r="P8" s="1139"/>
      <c r="Q8" s="1139"/>
      <c r="R8" s="1139"/>
      <c r="S8" s="1139"/>
      <c r="T8" s="1139"/>
      <c r="U8" s="1139"/>
      <c r="V8" s="1139"/>
      <c r="W8" s="1139"/>
      <c r="X8" s="1139"/>
      <c r="Y8" s="1139"/>
      <c r="Z8" s="1145"/>
      <c r="AA8" s="325"/>
      <c r="AB8" s="1135"/>
      <c r="AC8" s="1191"/>
      <c r="AD8" s="1139"/>
      <c r="AE8" s="1549"/>
      <c r="AF8" s="1550"/>
      <c r="AG8" s="1550"/>
      <c r="AH8" s="1550"/>
      <c r="AI8" s="1550"/>
      <c r="AJ8" s="1551"/>
      <c r="AK8" s="1192"/>
      <c r="AL8" s="1213"/>
      <c r="AM8" s="1549"/>
      <c r="AN8" s="1550"/>
      <c r="AO8" s="1550"/>
      <c r="AP8" s="1550"/>
      <c r="AQ8" s="1550"/>
      <c r="AR8" s="1551"/>
      <c r="AS8" s="1193"/>
      <c r="AT8" s="1212"/>
      <c r="AU8" s="1189"/>
      <c r="AV8" s="1189"/>
      <c r="AW8" s="1189"/>
      <c r="AX8" s="1189"/>
      <c r="AY8" s="1189"/>
      <c r="AZ8" s="1189"/>
      <c r="BA8" s="1190"/>
      <c r="BB8" s="1070"/>
      <c r="BC8" s="285"/>
      <c r="CA8" s="19"/>
      <c r="CB8" s="19"/>
      <c r="CC8" s="19"/>
    </row>
    <row r="9" spans="1:81" ht="12.75" customHeight="1">
      <c r="B9" s="1154" t="s">
        <v>709</v>
      </c>
      <c r="C9" s="1138"/>
      <c r="D9" s="1138"/>
      <c r="E9" s="1138"/>
      <c r="F9" s="1138"/>
      <c r="G9" s="1138"/>
      <c r="H9" s="1138"/>
      <c r="I9" s="1138"/>
      <c r="J9" s="1138"/>
      <c r="K9" s="1139"/>
      <c r="L9" s="1139"/>
      <c r="M9" s="1139"/>
      <c r="N9" s="1139"/>
      <c r="O9" s="1518"/>
      <c r="P9" s="1519"/>
      <c r="Q9" s="1520"/>
      <c r="R9" s="1138"/>
      <c r="S9" s="1139"/>
      <c r="T9" s="1139"/>
      <c r="U9" s="1139"/>
      <c r="V9" s="1139"/>
      <c r="W9" s="1139"/>
      <c r="X9" s="1139"/>
      <c r="Y9" s="1139"/>
      <c r="Z9" s="1147"/>
      <c r="AA9" s="325"/>
      <c r="AB9" s="1135"/>
      <c r="AC9" s="1191"/>
      <c r="AD9" s="1139"/>
      <c r="AE9" s="1192"/>
      <c r="AF9" s="1192"/>
      <c r="AG9" s="1192"/>
      <c r="AH9" s="1180"/>
      <c r="AI9" s="1192"/>
      <c r="AJ9" s="1192"/>
      <c r="AK9" s="1192"/>
      <c r="AL9" s="1213"/>
      <c r="AM9" s="1192"/>
      <c r="AN9" s="1192"/>
      <c r="AO9" s="1192"/>
      <c r="AP9" s="1180"/>
      <c r="AQ9" s="1192"/>
      <c r="AR9" s="1192"/>
      <c r="AS9" s="1193"/>
      <c r="AT9" s="1212"/>
      <c r="AU9" s="1189"/>
      <c r="AV9" s="1189"/>
      <c r="AW9" s="1189"/>
      <c r="AX9" s="1189"/>
      <c r="AY9" s="1189"/>
      <c r="AZ9" s="1189"/>
      <c r="BA9" s="1194"/>
      <c r="BB9" s="1070"/>
      <c r="BC9" s="285"/>
      <c r="CA9" s="19"/>
      <c r="CB9" s="19"/>
      <c r="CC9" s="19"/>
    </row>
    <row r="10" spans="1:81" ht="12.75" customHeight="1">
      <c r="B10" s="1148"/>
      <c r="C10" s="1139"/>
      <c r="D10" s="1139"/>
      <c r="E10" s="1139"/>
      <c r="F10" s="1139"/>
      <c r="G10" s="1139"/>
      <c r="H10" s="1139"/>
      <c r="I10" s="1139"/>
      <c r="J10" s="1139"/>
      <c r="K10" s="1139"/>
      <c r="L10" s="1139"/>
      <c r="M10" s="1139"/>
      <c r="N10" s="1139"/>
      <c r="O10" s="1139"/>
      <c r="P10" s="1139"/>
      <c r="Q10" s="1139"/>
      <c r="R10" s="1139"/>
      <c r="S10" s="1139"/>
      <c r="T10" s="1139"/>
      <c r="U10" s="1139"/>
      <c r="V10" s="1139"/>
      <c r="W10" s="1139"/>
      <c r="X10" s="1139"/>
      <c r="Y10" s="1139"/>
      <c r="Z10" s="1147"/>
      <c r="AA10" s="325"/>
      <c r="AB10" s="1135"/>
      <c r="AC10" s="1191"/>
      <c r="AD10" s="1139"/>
      <c r="AE10" s="1552" t="s">
        <v>60</v>
      </c>
      <c r="AF10" s="1553"/>
      <c r="AG10" s="1553"/>
      <c r="AH10" s="1553"/>
      <c r="AI10" s="1553"/>
      <c r="AJ10" s="1554"/>
      <c r="AK10" s="1192"/>
      <c r="AL10" s="1213"/>
      <c r="AM10" s="1552" t="s">
        <v>60</v>
      </c>
      <c r="AN10" s="1553"/>
      <c r="AO10" s="1553"/>
      <c r="AP10" s="1553"/>
      <c r="AQ10" s="1553"/>
      <c r="AR10" s="1554"/>
      <c r="AS10" s="1193"/>
      <c r="AT10" s="1212"/>
      <c r="AU10" s="1139"/>
      <c r="AV10" s="1189"/>
      <c r="AW10" s="1189"/>
      <c r="AX10" s="1189"/>
      <c r="AY10" s="1189"/>
      <c r="AZ10" s="1189"/>
      <c r="BA10" s="1190"/>
      <c r="BB10" s="1070"/>
      <c r="BC10" s="285"/>
      <c r="CA10" s="19"/>
      <c r="CB10" s="19"/>
      <c r="CC10" s="19"/>
    </row>
    <row r="11" spans="1:81" ht="12.75" customHeight="1">
      <c r="B11" s="1154" t="s">
        <v>710</v>
      </c>
      <c r="C11" s="1138"/>
      <c r="D11" s="1138"/>
      <c r="E11" s="1138"/>
      <c r="F11" s="1138"/>
      <c r="G11" s="1138"/>
      <c r="H11" s="1138"/>
      <c r="I11" s="1141"/>
      <c r="J11" s="1140"/>
      <c r="K11" s="1140"/>
      <c r="L11" s="1140"/>
      <c r="M11" s="1140"/>
      <c r="N11" s="1140"/>
      <c r="O11" s="1140"/>
      <c r="P11" s="1140"/>
      <c r="Q11" s="1140"/>
      <c r="R11" s="1139"/>
      <c r="S11" s="1139"/>
      <c r="T11" s="1139"/>
      <c r="U11" s="1140"/>
      <c r="V11" s="1139"/>
      <c r="W11" s="1528"/>
      <c r="X11" s="1529"/>
      <c r="Y11" s="1530"/>
      <c r="Z11" s="1144"/>
      <c r="AA11" s="325"/>
      <c r="AB11" s="1135"/>
      <c r="AC11" s="1191"/>
      <c r="AD11" s="1139"/>
      <c r="AE11" s="1555"/>
      <c r="AF11" s="1556"/>
      <c r="AG11" s="1556"/>
      <c r="AH11" s="1556"/>
      <c r="AI11" s="1556"/>
      <c r="AJ11" s="1557"/>
      <c r="AK11" s="1192"/>
      <c r="AL11" s="1213"/>
      <c r="AM11" s="1555"/>
      <c r="AN11" s="1556"/>
      <c r="AO11" s="1556"/>
      <c r="AP11" s="1556"/>
      <c r="AQ11" s="1556"/>
      <c r="AR11" s="1557"/>
      <c r="AS11" s="1193"/>
      <c r="AT11" s="1212"/>
      <c r="AU11" s="1139"/>
      <c r="AV11" s="1189"/>
      <c r="AW11" s="1189"/>
      <c r="AX11" s="1189"/>
      <c r="AY11" s="1189"/>
      <c r="AZ11" s="1189"/>
      <c r="BA11" s="1190"/>
      <c r="BB11" s="1070"/>
      <c r="BC11" s="285"/>
      <c r="CA11" s="19"/>
      <c r="CB11" s="19"/>
      <c r="CC11" s="19"/>
    </row>
    <row r="12" spans="1:81" ht="12.75" customHeight="1">
      <c r="B12" s="1155" t="s">
        <v>711</v>
      </c>
      <c r="C12" s="1139"/>
      <c r="D12" s="1139"/>
      <c r="E12" s="1139"/>
      <c r="F12" s="1139"/>
      <c r="G12" s="1139"/>
      <c r="H12" s="1139"/>
      <c r="I12" s="1521"/>
      <c r="J12" s="1522"/>
      <c r="K12" s="1523"/>
      <c r="L12" s="1139"/>
      <c r="M12" s="1140"/>
      <c r="N12" s="1139"/>
      <c r="O12" s="1139"/>
      <c r="P12" s="1139"/>
      <c r="Q12" s="1140"/>
      <c r="R12" s="1140"/>
      <c r="S12" s="1140"/>
      <c r="T12" s="1139"/>
      <c r="U12" s="1139"/>
      <c r="V12" s="1139"/>
      <c r="W12" s="1139"/>
      <c r="X12" s="1139"/>
      <c r="Y12" s="1139"/>
      <c r="Z12" s="1147"/>
      <c r="AA12" s="325"/>
      <c r="AB12" s="1135"/>
      <c r="AC12" s="1188"/>
      <c r="AD12" s="1139"/>
      <c r="AE12" s="1195"/>
      <c r="AF12" s="1195"/>
      <c r="AG12" s="1192"/>
      <c r="AH12" s="1192"/>
      <c r="AI12" s="1195"/>
      <c r="AJ12" s="1192"/>
      <c r="AK12" s="1192"/>
      <c r="AL12" s="1213"/>
      <c r="AM12" s="1192"/>
      <c r="AN12" s="1192"/>
      <c r="AO12" s="1192"/>
      <c r="AP12" s="1180"/>
      <c r="AQ12" s="1192"/>
      <c r="AR12" s="1192"/>
      <c r="AS12" s="1192"/>
      <c r="AT12" s="1213"/>
      <c r="AU12" s="1189"/>
      <c r="AV12" s="1189"/>
      <c r="AW12" s="1189"/>
      <c r="AX12" s="1189"/>
      <c r="AY12" s="1189"/>
      <c r="AZ12" s="1189"/>
      <c r="BA12" s="1190"/>
      <c r="BB12" s="1070"/>
      <c r="BC12" s="285"/>
      <c r="CA12" s="19"/>
      <c r="CB12" s="19"/>
      <c r="CC12" s="19"/>
    </row>
    <row r="13" spans="1:81" ht="12.75" customHeight="1">
      <c r="B13" s="1156" t="s">
        <v>712</v>
      </c>
      <c r="C13" s="1139"/>
      <c r="D13" s="1139"/>
      <c r="E13" s="1139"/>
      <c r="F13" s="1139"/>
      <c r="G13" s="1139"/>
      <c r="H13" s="1139"/>
      <c r="I13" s="1139"/>
      <c r="J13" s="1139"/>
      <c r="K13" s="1139"/>
      <c r="L13" s="1139"/>
      <c r="M13" s="1139"/>
      <c r="N13" s="1139"/>
      <c r="O13" s="1139"/>
      <c r="P13" s="1139"/>
      <c r="Q13" s="1139"/>
      <c r="R13" s="1139"/>
      <c r="S13" s="1139"/>
      <c r="T13" s="1139"/>
      <c r="U13" s="1139"/>
      <c r="V13" s="1139"/>
      <c r="W13" s="1139"/>
      <c r="X13" s="1139"/>
      <c r="Y13" s="1139"/>
      <c r="Z13" s="1147"/>
      <c r="AA13" s="1137"/>
      <c r="AB13" s="1135"/>
      <c r="AC13" s="1191"/>
      <c r="AD13" s="1139"/>
      <c r="AE13" s="1139"/>
      <c r="AF13" s="1139"/>
      <c r="AG13" s="1139"/>
      <c r="AH13" s="1139"/>
      <c r="AI13" s="1139"/>
      <c r="AJ13" s="1139"/>
      <c r="AK13" s="1139"/>
      <c r="AL13" s="1217"/>
      <c r="AM13" s="1537" t="s">
        <v>718</v>
      </c>
      <c r="AN13" s="1538"/>
      <c r="AO13" s="1538"/>
      <c r="AP13" s="1538"/>
      <c r="AQ13" s="1538"/>
      <c r="AR13" s="1539"/>
      <c r="AS13" s="1139"/>
      <c r="AT13" s="1214"/>
      <c r="AU13" s="1537" t="s">
        <v>718</v>
      </c>
      <c r="AV13" s="1538"/>
      <c r="AW13" s="1538"/>
      <c r="AX13" s="1538"/>
      <c r="AY13" s="1538"/>
      <c r="AZ13" s="1539"/>
      <c r="BA13" s="1190"/>
      <c r="BB13" s="1070"/>
      <c r="BC13" s="285"/>
      <c r="CA13" s="285"/>
      <c r="CB13" s="285"/>
      <c r="CC13" s="285"/>
    </row>
    <row r="14" spans="1:81" ht="12.75" customHeight="1">
      <c r="B14" s="1153" t="s">
        <v>719</v>
      </c>
      <c r="C14" s="1140"/>
      <c r="D14" s="1140"/>
      <c r="E14" s="1140"/>
      <c r="F14" s="1140"/>
      <c r="G14" s="1140"/>
      <c r="H14" s="1140"/>
      <c r="I14" s="1140"/>
      <c r="J14" s="1140"/>
      <c r="K14" s="1140"/>
      <c r="L14" s="1140"/>
      <c r="M14" s="1140"/>
      <c r="N14" s="1140"/>
      <c r="O14" s="1140"/>
      <c r="P14" s="1140"/>
      <c r="Q14" s="1140"/>
      <c r="R14" s="1140"/>
      <c r="S14" s="1140"/>
      <c r="T14" s="1140"/>
      <c r="U14" s="1140"/>
      <c r="V14" s="1140"/>
      <c r="W14" s="1140"/>
      <c r="X14" s="1140"/>
      <c r="Y14" s="1140"/>
      <c r="Z14" s="1144"/>
      <c r="AA14" s="325"/>
      <c r="AB14" s="1135"/>
      <c r="AC14" s="1191"/>
      <c r="AD14" s="1139"/>
      <c r="AE14" s="1139"/>
      <c r="AF14" s="1139"/>
      <c r="AG14" s="1139"/>
      <c r="AH14" s="1139"/>
      <c r="AI14" s="1139"/>
      <c r="AJ14" s="1139"/>
      <c r="AK14" s="1139"/>
      <c r="AL14" s="1217"/>
      <c r="AM14" s="1540"/>
      <c r="AN14" s="1541"/>
      <c r="AO14" s="1541"/>
      <c r="AP14" s="1541"/>
      <c r="AQ14" s="1541"/>
      <c r="AR14" s="1542"/>
      <c r="AS14" s="1139"/>
      <c r="AT14" s="1214"/>
      <c r="AU14" s="1540"/>
      <c r="AV14" s="1541"/>
      <c r="AW14" s="1541"/>
      <c r="AX14" s="1541"/>
      <c r="AY14" s="1541"/>
      <c r="AZ14" s="1542"/>
      <c r="BA14" s="1190"/>
      <c r="BB14" s="1070"/>
      <c r="BC14" s="285"/>
      <c r="BD14" s="1041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</row>
    <row r="15" spans="1:81" ht="12.75" customHeight="1" thickBot="1">
      <c r="B15" s="1157"/>
      <c r="C15" s="1149"/>
      <c r="D15" s="1149"/>
      <c r="E15" s="1149"/>
      <c r="F15" s="1149"/>
      <c r="G15" s="1149"/>
      <c r="H15" s="1149"/>
      <c r="I15" s="1149"/>
      <c r="J15" s="1149"/>
      <c r="K15" s="1149"/>
      <c r="L15" s="1149"/>
      <c r="M15" s="1149"/>
      <c r="N15" s="1149"/>
      <c r="O15" s="1150"/>
      <c r="P15" s="1150"/>
      <c r="Q15" s="1150"/>
      <c r="R15" s="1150"/>
      <c r="S15" s="1150"/>
      <c r="T15" s="1150"/>
      <c r="U15" s="1150"/>
      <c r="V15" s="1150"/>
      <c r="W15" s="1150"/>
      <c r="X15" s="1150"/>
      <c r="Y15" s="1150"/>
      <c r="Z15" s="1151"/>
      <c r="AA15" s="325"/>
      <c r="AB15" s="1135"/>
      <c r="AC15" s="1191"/>
      <c r="AD15" s="1139"/>
      <c r="AE15" s="1139"/>
      <c r="AF15" s="1139"/>
      <c r="AG15" s="1139"/>
      <c r="AH15" s="1139"/>
      <c r="AI15" s="1139"/>
      <c r="AJ15" s="1139"/>
      <c r="AK15" s="1139"/>
      <c r="AL15" s="1217"/>
      <c r="AM15" s="1543"/>
      <c r="AN15" s="1544"/>
      <c r="AO15" s="1544"/>
      <c r="AP15" s="1544"/>
      <c r="AQ15" s="1544"/>
      <c r="AR15" s="1545"/>
      <c r="AS15" s="1139"/>
      <c r="AT15" s="1214"/>
      <c r="AU15" s="1543"/>
      <c r="AV15" s="1544"/>
      <c r="AW15" s="1544"/>
      <c r="AX15" s="1544"/>
      <c r="AY15" s="1544"/>
      <c r="AZ15" s="1545"/>
      <c r="BA15" s="1190"/>
      <c r="BC15" s="351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</row>
    <row r="16" spans="1:81" ht="12.75" customHeight="1" thickBot="1">
      <c r="Z16" s="326"/>
      <c r="AA16" s="325"/>
      <c r="AB16" s="1135"/>
      <c r="AC16" s="1188"/>
      <c r="AD16" s="1139"/>
      <c r="AE16" s="1195"/>
      <c r="AF16" s="1195"/>
      <c r="AG16" s="1195"/>
      <c r="AH16" s="1195"/>
      <c r="AI16" s="1195"/>
      <c r="AJ16" s="1192"/>
      <c r="AK16" s="1192"/>
      <c r="AL16" s="1213"/>
      <c r="AM16" s="1192"/>
      <c r="AN16" s="1192"/>
      <c r="AO16" s="1192"/>
      <c r="AP16" s="1181"/>
      <c r="AQ16" s="1192"/>
      <c r="AR16" s="1192"/>
      <c r="AS16" s="1192"/>
      <c r="AT16" s="1213"/>
      <c r="AU16" s="1189"/>
      <c r="AV16" s="1189"/>
      <c r="AW16" s="1189"/>
      <c r="AX16" s="1189"/>
      <c r="AY16" s="1189"/>
      <c r="AZ16" s="1189"/>
      <c r="BA16" s="1190"/>
      <c r="BC16" s="351"/>
      <c r="BD16" s="1041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</row>
    <row r="17" spans="2:81" ht="12.75" customHeight="1">
      <c r="B17" s="1162"/>
      <c r="C17" s="1163"/>
      <c r="D17" s="1163"/>
      <c r="E17" s="1163"/>
      <c r="F17" s="1163"/>
      <c r="G17" s="1163"/>
      <c r="H17" s="1163"/>
      <c r="I17" s="1163"/>
      <c r="J17" s="1163"/>
      <c r="K17" s="1163"/>
      <c r="L17" s="1163"/>
      <c r="M17" s="1163"/>
      <c r="N17" s="1163"/>
      <c r="O17" s="1163"/>
      <c r="P17" s="1163"/>
      <c r="Q17" s="1163"/>
      <c r="R17" s="1163"/>
      <c r="S17" s="1163"/>
      <c r="T17" s="1163"/>
      <c r="U17" s="1163"/>
      <c r="V17" s="1163"/>
      <c r="W17" s="1163"/>
      <c r="X17" s="1163"/>
      <c r="Y17" s="1163"/>
      <c r="Z17" s="1164"/>
      <c r="AA17" s="325"/>
      <c r="AB17" s="1135"/>
      <c r="AC17" s="1191"/>
      <c r="AD17" s="1139"/>
      <c r="AE17" s="1199"/>
      <c r="AF17" s="1200"/>
      <c r="AG17" s="1200"/>
      <c r="AH17" s="1200"/>
      <c r="AI17" s="1200"/>
      <c r="AJ17" s="1201"/>
      <c r="AK17" s="1192"/>
      <c r="AL17" s="1213"/>
      <c r="AM17" s="1558" t="s">
        <v>475</v>
      </c>
      <c r="AN17" s="1559"/>
      <c r="AO17" s="1559"/>
      <c r="AP17" s="1559"/>
      <c r="AQ17" s="1559"/>
      <c r="AR17" s="1560"/>
      <c r="AS17" s="1192"/>
      <c r="AT17" s="1213"/>
      <c r="AU17" s="1189"/>
      <c r="AV17" s="1189"/>
      <c r="AW17" s="1189"/>
      <c r="AX17" s="1189"/>
      <c r="AY17" s="1189"/>
      <c r="AZ17" s="1189"/>
      <c r="BA17" s="1190"/>
      <c r="BC17" s="351"/>
      <c r="BD17" s="1041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</row>
    <row r="18" spans="2:81" ht="12.75" customHeight="1">
      <c r="B18" s="1165"/>
      <c r="C18" s="1166" t="s">
        <v>731</v>
      </c>
      <c r="D18" s="1167"/>
      <c r="E18" s="1167"/>
      <c r="F18" s="1167"/>
      <c r="G18" s="1167"/>
      <c r="H18" s="1167"/>
      <c r="I18" s="1167"/>
      <c r="J18" s="1167"/>
      <c r="K18" s="1167"/>
      <c r="L18" s="1167"/>
      <c r="M18" s="1167"/>
      <c r="N18" s="1167"/>
      <c r="O18" s="1167"/>
      <c r="P18" s="1167"/>
      <c r="Q18" s="1167"/>
      <c r="R18" s="1167"/>
      <c r="S18" s="1167"/>
      <c r="T18" s="1167"/>
      <c r="U18" s="1167"/>
      <c r="V18" s="1168" t="s">
        <v>674</v>
      </c>
      <c r="W18" s="1169"/>
      <c r="X18" s="1169"/>
      <c r="Y18" s="1167"/>
      <c r="Z18" s="1170"/>
      <c r="AA18" s="325"/>
      <c r="AB18" s="1135"/>
      <c r="AC18" s="1191"/>
      <c r="AD18" s="1139"/>
      <c r="AE18" s="1202" t="s">
        <v>684</v>
      </c>
      <c r="AF18" s="1203"/>
      <c r="AG18" s="1203"/>
      <c r="AH18" s="1203"/>
      <c r="AI18" s="1203"/>
      <c r="AJ18" s="1204"/>
      <c r="AK18" s="1192"/>
      <c r="AL18" s="1213"/>
      <c r="AM18" s="1561"/>
      <c r="AN18" s="1562"/>
      <c r="AO18" s="1562"/>
      <c r="AP18" s="1562"/>
      <c r="AQ18" s="1562"/>
      <c r="AR18" s="1563"/>
      <c r="AS18" s="1192"/>
      <c r="AT18" s="1213"/>
      <c r="AU18" s="1189"/>
      <c r="AV18" s="1189"/>
      <c r="AW18" s="1189"/>
      <c r="AX18" s="1189"/>
      <c r="AY18" s="1189"/>
      <c r="AZ18" s="1189"/>
      <c r="BA18" s="1190"/>
      <c r="BC18" s="351"/>
      <c r="BD18" s="1041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</row>
    <row r="19" spans="2:81" ht="12.75" customHeight="1">
      <c r="B19" s="1165"/>
      <c r="C19" s="1171" t="s">
        <v>677</v>
      </c>
      <c r="D19" s="1172"/>
      <c r="E19" s="1172"/>
      <c r="F19" s="1172"/>
      <c r="G19" s="1172"/>
      <c r="H19" s="1172"/>
      <c r="I19" s="1172"/>
      <c r="J19" s="1172"/>
      <c r="K19" s="1173"/>
      <c r="L19" s="1173"/>
      <c r="M19" s="1173"/>
      <c r="N19" s="1173"/>
      <c r="O19" s="1173"/>
      <c r="P19" s="1173"/>
      <c r="Q19" s="1173"/>
      <c r="R19" s="1173"/>
      <c r="S19" s="1173"/>
      <c r="T19" s="1173"/>
      <c r="U19" s="1173"/>
      <c r="V19" s="1173"/>
      <c r="W19" s="1174" t="s">
        <v>722</v>
      </c>
      <c r="X19" s="1173"/>
      <c r="Y19" s="1173"/>
      <c r="Z19" s="1170"/>
      <c r="AA19" s="325"/>
      <c r="AB19" s="1135"/>
      <c r="AC19" s="1191"/>
      <c r="AD19" s="1139"/>
      <c r="AE19" s="1202" t="s">
        <v>685</v>
      </c>
      <c r="AF19" s="1203"/>
      <c r="AG19" s="1203"/>
      <c r="AH19" s="1203"/>
      <c r="AI19" s="1203"/>
      <c r="AJ19" s="1204"/>
      <c r="AK19" s="1192"/>
      <c r="AL19" s="1213"/>
      <c r="AM19" s="1561"/>
      <c r="AN19" s="1562"/>
      <c r="AO19" s="1562"/>
      <c r="AP19" s="1562"/>
      <c r="AQ19" s="1562"/>
      <c r="AR19" s="1563"/>
      <c r="AS19" s="1192"/>
      <c r="AT19" s="1213"/>
      <c r="AU19" s="1189"/>
      <c r="AV19" s="1189"/>
      <c r="AW19" s="1189"/>
      <c r="AX19" s="1189"/>
      <c r="AY19" s="1189"/>
      <c r="AZ19" s="1189"/>
      <c r="BA19" s="1190"/>
      <c r="BC19" s="351"/>
      <c r="BD19" s="1041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</row>
    <row r="20" spans="2:81" ht="12.75" customHeight="1">
      <c r="B20" s="1165"/>
      <c r="C20" s="1171" t="s">
        <v>665</v>
      </c>
      <c r="D20" s="1172"/>
      <c r="E20" s="1172"/>
      <c r="F20" s="1172"/>
      <c r="G20" s="1172"/>
      <c r="H20" s="1172"/>
      <c r="I20" s="1172"/>
      <c r="J20" s="1172"/>
      <c r="K20" s="1172"/>
      <c r="L20" s="1173"/>
      <c r="M20" s="1173"/>
      <c r="N20" s="1173"/>
      <c r="O20" s="1173"/>
      <c r="P20" s="1173"/>
      <c r="Q20" s="1173"/>
      <c r="R20" s="1173"/>
      <c r="S20" s="1173"/>
      <c r="T20" s="1173"/>
      <c r="U20" s="1173"/>
      <c r="V20" s="1173"/>
      <c r="W20" s="1174" t="s">
        <v>723</v>
      </c>
      <c r="X20" s="1173"/>
      <c r="Y20" s="1173"/>
      <c r="Z20" s="1170"/>
      <c r="AA20" s="325"/>
      <c r="AB20" s="1135"/>
      <c r="AC20" s="1191"/>
      <c r="AD20" s="1139"/>
      <c r="AE20" s="1205" t="s">
        <v>191</v>
      </c>
      <c r="AF20" s="1203"/>
      <c r="AG20" s="1203"/>
      <c r="AH20" s="1203"/>
      <c r="AI20" s="1203"/>
      <c r="AJ20" s="1206"/>
      <c r="AK20" s="1192"/>
      <c r="AL20" s="1213"/>
      <c r="AM20" s="1561"/>
      <c r="AN20" s="1562"/>
      <c r="AO20" s="1562"/>
      <c r="AP20" s="1562"/>
      <c r="AQ20" s="1562"/>
      <c r="AR20" s="1563"/>
      <c r="AS20" s="1192"/>
      <c r="AT20" s="1213"/>
      <c r="AU20" s="1189"/>
      <c r="AV20" s="1189"/>
      <c r="AW20" s="1189"/>
      <c r="AX20" s="1189"/>
      <c r="AY20" s="1189"/>
      <c r="AZ20" s="1189"/>
      <c r="BA20" s="1190"/>
      <c r="BC20" s="351"/>
      <c r="BD20" s="1041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</row>
    <row r="21" spans="2:81" ht="12.75" customHeight="1">
      <c r="B21" s="1165"/>
      <c r="C21" s="1171" t="s">
        <v>676</v>
      </c>
      <c r="D21" s="1172"/>
      <c r="E21" s="1172"/>
      <c r="F21" s="1172"/>
      <c r="G21" s="1172"/>
      <c r="H21" s="1172"/>
      <c r="I21" s="1172"/>
      <c r="J21" s="1172"/>
      <c r="K21" s="1172"/>
      <c r="L21" s="1172"/>
      <c r="M21" s="1172"/>
      <c r="N21" s="1172"/>
      <c r="O21" s="1172"/>
      <c r="P21" s="1172"/>
      <c r="Q21" s="1172"/>
      <c r="R21" s="1172"/>
      <c r="S21" s="1172"/>
      <c r="T21" s="1172"/>
      <c r="U21" s="1173"/>
      <c r="V21" s="1173"/>
      <c r="W21" s="1174" t="s">
        <v>724</v>
      </c>
      <c r="X21" s="1173"/>
      <c r="Y21" s="1173"/>
      <c r="Z21" s="1170"/>
      <c r="AA21" s="325"/>
      <c r="AB21" s="1135"/>
      <c r="AC21" s="1191"/>
      <c r="AD21" s="1139"/>
      <c r="AE21" s="1207"/>
      <c r="AF21" s="1208"/>
      <c r="AG21" s="1208"/>
      <c r="AH21" s="1208"/>
      <c r="AI21" s="1208"/>
      <c r="AJ21" s="1209"/>
      <c r="AK21" s="1192"/>
      <c r="AL21" s="1213"/>
      <c r="AM21" s="1564"/>
      <c r="AN21" s="1565"/>
      <c r="AO21" s="1565"/>
      <c r="AP21" s="1565"/>
      <c r="AQ21" s="1565"/>
      <c r="AR21" s="1566"/>
      <c r="AS21" s="1192"/>
      <c r="AT21" s="1213"/>
      <c r="AU21" s="1189"/>
      <c r="AV21" s="1189"/>
      <c r="AW21" s="1189"/>
      <c r="AX21" s="1189"/>
      <c r="AY21" s="1189"/>
      <c r="AZ21" s="1189"/>
      <c r="BA21" s="1190"/>
      <c r="BC21" s="351"/>
      <c r="BD21" s="1041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</row>
    <row r="22" spans="2:81" ht="12.75" customHeight="1" thickBot="1">
      <c r="B22" s="1165"/>
      <c r="C22" s="1171" t="s">
        <v>666</v>
      </c>
      <c r="D22" s="1172"/>
      <c r="E22" s="1172"/>
      <c r="F22" s="1172"/>
      <c r="G22" s="1172"/>
      <c r="H22" s="1172"/>
      <c r="I22" s="1172"/>
      <c r="J22" s="1172"/>
      <c r="K22" s="1173"/>
      <c r="L22" s="1173"/>
      <c r="M22" s="1173"/>
      <c r="N22" s="1173"/>
      <c r="O22" s="1173"/>
      <c r="P22" s="1173"/>
      <c r="Q22" s="1173"/>
      <c r="R22" s="1173"/>
      <c r="S22" s="1173"/>
      <c r="T22" s="1173"/>
      <c r="U22" s="1173"/>
      <c r="V22" s="1173"/>
      <c r="W22" s="1174" t="s">
        <v>725</v>
      </c>
      <c r="X22" s="1173"/>
      <c r="Y22" s="1173"/>
      <c r="Z22" s="1170"/>
      <c r="AA22" s="325"/>
      <c r="AB22" s="20"/>
      <c r="AC22" s="1196"/>
      <c r="AD22" s="1197"/>
      <c r="AE22" s="1197"/>
      <c r="AF22" s="1197"/>
      <c r="AG22" s="1197"/>
      <c r="AH22" s="1197"/>
      <c r="AI22" s="1197"/>
      <c r="AJ22" s="1197"/>
      <c r="AK22" s="1197"/>
      <c r="AL22" s="1215"/>
      <c r="AM22" s="1197"/>
      <c r="AN22" s="1197"/>
      <c r="AO22" s="1197"/>
      <c r="AP22" s="1197"/>
      <c r="AQ22" s="1197"/>
      <c r="AR22" s="1197"/>
      <c r="AS22" s="1197"/>
      <c r="AT22" s="1215"/>
      <c r="AU22" s="1197"/>
      <c r="AV22" s="1197"/>
      <c r="AW22" s="1197"/>
      <c r="AX22" s="1197"/>
      <c r="AY22" s="1197"/>
      <c r="AZ22" s="1197"/>
      <c r="BA22" s="1198"/>
      <c r="BC22" s="1068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</row>
    <row r="23" spans="2:81" ht="12.75" customHeight="1">
      <c r="B23" s="1165"/>
      <c r="C23" s="1173"/>
      <c r="D23" s="1173"/>
      <c r="E23" s="1173"/>
      <c r="F23" s="1173"/>
      <c r="G23" s="1173"/>
      <c r="H23" s="1173"/>
      <c r="I23" s="1173"/>
      <c r="J23" s="1173"/>
      <c r="K23" s="1173"/>
      <c r="L23" s="1173"/>
      <c r="M23" s="1173"/>
      <c r="N23" s="1173"/>
      <c r="O23" s="1173"/>
      <c r="P23" s="1173"/>
      <c r="Q23" s="1173"/>
      <c r="R23" s="1173"/>
      <c r="S23" s="1173"/>
      <c r="T23" s="1173"/>
      <c r="U23" s="1173"/>
      <c r="V23" s="1173"/>
      <c r="W23" s="1173"/>
      <c r="X23" s="1173"/>
      <c r="Y23" s="1139"/>
      <c r="Z23" s="1170"/>
      <c r="AA23" s="325"/>
      <c r="AB23" s="20"/>
      <c r="BC23" s="1068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</row>
    <row r="24" spans="2:81" ht="12.75" customHeight="1">
      <c r="B24" s="1165"/>
      <c r="C24" s="1171" t="s">
        <v>668</v>
      </c>
      <c r="D24" s="1172"/>
      <c r="E24" s="1172"/>
      <c r="F24" s="1172"/>
      <c r="G24" s="1173"/>
      <c r="H24" s="1173"/>
      <c r="I24" s="1173"/>
      <c r="J24" s="1173"/>
      <c r="K24" s="1173"/>
      <c r="L24" s="1173"/>
      <c r="M24" s="1173"/>
      <c r="N24" s="1173"/>
      <c r="O24" s="1173"/>
      <c r="P24" s="1173"/>
      <c r="Q24" s="1173"/>
      <c r="R24" s="1173"/>
      <c r="S24" s="1173"/>
      <c r="T24" s="1173"/>
      <c r="U24" s="1173"/>
      <c r="V24" s="1173"/>
      <c r="W24" s="1174" t="s">
        <v>726</v>
      </c>
      <c r="X24" s="1173"/>
      <c r="Y24" s="1173"/>
      <c r="Z24" s="1170"/>
      <c r="AA24" s="325"/>
      <c r="AB24" s="20"/>
      <c r="AC24" s="1062" t="s">
        <v>655</v>
      </c>
      <c r="AD24" s="1060"/>
      <c r="AE24" s="1060"/>
      <c r="AF24" s="1060"/>
      <c r="AG24" s="1060"/>
      <c r="AH24" s="1060"/>
      <c r="AI24" s="1060"/>
      <c r="AJ24" s="1060"/>
      <c r="AK24" s="1060"/>
      <c r="AL24" s="1060"/>
      <c r="AM24" s="1060"/>
      <c r="AN24" s="1060"/>
      <c r="AO24" s="1060"/>
      <c r="AP24" s="1060"/>
      <c r="AQ24" s="1060"/>
      <c r="AR24" s="1060"/>
      <c r="AS24" s="1060"/>
      <c r="AT24" s="1060"/>
      <c r="AU24" s="1060"/>
      <c r="AV24" s="1060"/>
      <c r="AW24" s="1060"/>
      <c r="AX24" s="1060"/>
      <c r="AY24" s="1060"/>
      <c r="AZ24" s="1060"/>
      <c r="BA24" s="1060"/>
      <c r="BB24" s="1070"/>
      <c r="BC24" s="1068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</row>
    <row r="25" spans="2:81" ht="12.75" customHeight="1">
      <c r="B25" s="1165"/>
      <c r="C25" s="1171" t="s">
        <v>667</v>
      </c>
      <c r="D25" s="1172"/>
      <c r="E25" s="1172"/>
      <c r="F25" s="1172"/>
      <c r="G25" s="1172"/>
      <c r="H25" s="1172"/>
      <c r="I25" s="1172"/>
      <c r="J25" s="1172"/>
      <c r="K25" s="1172"/>
      <c r="L25" s="1172"/>
      <c r="M25" s="1172"/>
      <c r="N25" s="1172"/>
      <c r="O25" s="1172"/>
      <c r="P25" s="1172"/>
      <c r="Q25" s="1172"/>
      <c r="R25" s="1172"/>
      <c r="S25" s="1172"/>
      <c r="T25" s="1172"/>
      <c r="U25" s="1172"/>
      <c r="V25" s="1172"/>
      <c r="W25" s="1174" t="s">
        <v>727</v>
      </c>
      <c r="X25" s="1172"/>
      <c r="Y25" s="1173"/>
      <c r="Z25" s="1170"/>
      <c r="AA25" s="325"/>
      <c r="AB25" s="20"/>
      <c r="BB25" s="1070"/>
      <c r="BC25" s="1068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</row>
    <row r="26" spans="2:81" s="377" customFormat="1" ht="12.75" customHeight="1" thickBot="1">
      <c r="B26" s="1175"/>
      <c r="C26" s="1176"/>
      <c r="D26" s="1176"/>
      <c r="E26" s="1176"/>
      <c r="F26" s="1176"/>
      <c r="G26" s="1176"/>
      <c r="H26" s="1176"/>
      <c r="I26" s="1176"/>
      <c r="J26" s="1176"/>
      <c r="K26" s="1176"/>
      <c r="L26" s="1176"/>
      <c r="M26" s="1176"/>
      <c r="N26" s="1176"/>
      <c r="O26" s="1176"/>
      <c r="P26" s="1176"/>
      <c r="Q26" s="1176"/>
      <c r="R26" s="1176"/>
      <c r="S26" s="1176"/>
      <c r="T26" s="1176"/>
      <c r="U26" s="1176"/>
      <c r="V26" s="1176"/>
      <c r="W26" s="1176"/>
      <c r="X26" s="1176"/>
      <c r="Y26" s="1176"/>
      <c r="Z26" s="1177"/>
      <c r="AA26" s="380"/>
      <c r="AB26" s="20"/>
      <c r="AC26" s="338" t="s">
        <v>571</v>
      </c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1031"/>
      <c r="AX26" s="1031"/>
      <c r="AY26" s="1031"/>
      <c r="AZ26" s="1031"/>
      <c r="BA26" s="1031"/>
      <c r="BB26" s="1070"/>
      <c r="BC26" s="1068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</row>
    <row r="27" spans="2:81" s="377" customFormat="1" ht="12.75" customHeight="1">
      <c r="B27" s="380"/>
      <c r="Z27" s="285"/>
      <c r="AA27" s="380"/>
      <c r="AB27" s="20"/>
      <c r="AC27" s="285" t="s">
        <v>572</v>
      </c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1031"/>
      <c r="AX27" s="1031"/>
      <c r="AY27" s="1031"/>
      <c r="AZ27" s="1031"/>
      <c r="BA27" s="1031"/>
      <c r="BB27" s="1070"/>
      <c r="BC27" s="1158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</row>
    <row r="28" spans="2:81" ht="12.75" customHeight="1">
      <c r="B28" s="1047" t="s">
        <v>641</v>
      </c>
      <c r="C28" s="1048"/>
      <c r="D28" s="1048"/>
      <c r="E28" s="1048"/>
      <c r="F28" s="1048"/>
      <c r="G28" s="1048"/>
      <c r="H28" s="1048"/>
      <c r="I28" s="1048"/>
      <c r="J28" s="1048"/>
      <c r="K28" s="1048"/>
      <c r="L28" s="1048"/>
      <c r="M28" s="1048"/>
      <c r="N28" s="1048"/>
      <c r="O28" s="1048"/>
      <c r="P28" s="1048"/>
      <c r="Q28" s="1048"/>
      <c r="R28" s="1048"/>
      <c r="S28" s="1048"/>
      <c r="T28" s="1048"/>
      <c r="U28" s="1048"/>
      <c r="V28" s="1048"/>
      <c r="W28" s="1048"/>
      <c r="X28" s="1048"/>
      <c r="Y28" s="1048"/>
      <c r="Z28" s="1048"/>
      <c r="AA28" s="336"/>
      <c r="AB28" s="20"/>
      <c r="AC28" s="285" t="s">
        <v>573</v>
      </c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1031"/>
      <c r="AX28" s="1031"/>
      <c r="AY28" s="1031"/>
      <c r="AZ28" s="1031"/>
      <c r="BA28" s="1031"/>
      <c r="BB28" s="1070"/>
      <c r="BC28" s="1031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</row>
    <row r="29" spans="2:81" ht="12.75" customHeight="1">
      <c r="AA29" s="325"/>
      <c r="AB29" s="20"/>
      <c r="AC29" s="285" t="s">
        <v>574</v>
      </c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1031"/>
      <c r="AX29" s="285"/>
      <c r="AY29" s="285"/>
      <c r="AZ29" s="285"/>
      <c r="BA29" s="285"/>
      <c r="BB29" s="1070"/>
      <c r="BC29" s="1031"/>
      <c r="BD29" s="285"/>
      <c r="BE29" s="285"/>
      <c r="BF29" s="285"/>
      <c r="BG29" s="285"/>
      <c r="BH29" s="1031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</row>
    <row r="30" spans="2:81" ht="12.75" customHeight="1">
      <c r="B30" s="327" t="s">
        <v>688</v>
      </c>
      <c r="AA30" s="325"/>
      <c r="AB30" s="351"/>
      <c r="AC30" s="1052" t="s">
        <v>575</v>
      </c>
      <c r="AD30" s="1053"/>
      <c r="AE30" s="1053"/>
      <c r="AF30" s="1053"/>
      <c r="AG30" s="1053"/>
      <c r="AH30" s="1053"/>
      <c r="AI30" s="1053"/>
      <c r="AJ30" s="1053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1070"/>
      <c r="BC30" s="1031"/>
      <c r="BD30" s="285"/>
      <c r="BE30" s="285"/>
      <c r="BF30" s="285"/>
      <c r="BG30" s="285"/>
      <c r="BH30" s="1031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</row>
    <row r="31" spans="2:81" ht="12.75" customHeight="1">
      <c r="B31" s="326" t="s">
        <v>675</v>
      </c>
      <c r="AA31" s="325"/>
      <c r="AB31" s="351"/>
      <c r="AC31" s="532" t="s">
        <v>576</v>
      </c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1031"/>
      <c r="AY31" s="1031"/>
      <c r="AZ31" s="1031"/>
      <c r="BA31" s="1031"/>
      <c r="BB31" s="1070"/>
      <c r="BC31" s="1031"/>
      <c r="BD31" s="285"/>
      <c r="BE31" s="285"/>
      <c r="BF31" s="285"/>
      <c r="BG31" s="285"/>
      <c r="BH31" s="1031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</row>
    <row r="32" spans="2:81" ht="12.75" customHeight="1">
      <c r="B32" s="331" t="s">
        <v>689</v>
      </c>
      <c r="AA32" s="325"/>
      <c r="AB32" s="351"/>
      <c r="AC32" s="285" t="s">
        <v>577</v>
      </c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1031"/>
      <c r="AX32" s="1031"/>
      <c r="AY32" s="1031"/>
      <c r="AZ32" s="1031"/>
      <c r="BA32" s="1031"/>
      <c r="BB32" s="1070"/>
      <c r="BC32" s="285"/>
      <c r="CB32" s="285"/>
      <c r="CC32" s="285"/>
    </row>
    <row r="33" spans="2:81" ht="12.75" customHeight="1">
      <c r="B33" s="5" t="s">
        <v>686</v>
      </c>
      <c r="AA33" s="325"/>
      <c r="AB33" s="351"/>
      <c r="AC33" s="285" t="s">
        <v>578</v>
      </c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1031"/>
      <c r="AX33" s="1031"/>
      <c r="AY33" s="1031"/>
      <c r="AZ33" s="1031"/>
      <c r="BA33" s="1031"/>
      <c r="BB33" s="1071"/>
      <c r="BC33" s="285"/>
      <c r="BE33" s="326"/>
      <c r="BF33" s="326"/>
      <c r="BG33" s="326"/>
      <c r="BH33" s="326"/>
      <c r="BI33" s="326"/>
      <c r="BM33" s="326"/>
      <c r="BN33" s="325"/>
      <c r="BO33" s="325"/>
      <c r="BP33" s="326"/>
      <c r="BQ33" s="326"/>
      <c r="BR33" s="326"/>
      <c r="BS33" s="326"/>
      <c r="BT33" s="326"/>
      <c r="BU33" s="326"/>
      <c r="BV33" s="326"/>
      <c r="BW33" s="326"/>
      <c r="BX33" s="326"/>
      <c r="BY33" s="326"/>
      <c r="BZ33" s="326"/>
      <c r="CA33" s="326"/>
      <c r="CB33" s="285"/>
      <c r="CC33" s="285"/>
    </row>
    <row r="34" spans="2:81" ht="12.75" customHeight="1">
      <c r="B34" s="326" t="s">
        <v>687</v>
      </c>
      <c r="AA34" s="325"/>
      <c r="AB34" s="351"/>
      <c r="AC34" s="285" t="s">
        <v>579</v>
      </c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1031"/>
      <c r="AX34" s="1031"/>
      <c r="AY34" s="1031"/>
      <c r="AZ34" s="1031"/>
      <c r="BA34" s="1031"/>
      <c r="BB34" s="1071"/>
      <c r="BC34" s="1031"/>
      <c r="CB34" s="1031"/>
      <c r="CC34" s="1031"/>
    </row>
    <row r="35" spans="2:81" ht="12.75" customHeight="1">
      <c r="AA35" s="325"/>
      <c r="AB35" s="1068"/>
      <c r="AC35" s="1052" t="s">
        <v>580</v>
      </c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1031"/>
      <c r="AX35" s="1031"/>
      <c r="AY35" s="1031"/>
      <c r="AZ35" s="1031"/>
      <c r="BA35" s="1031"/>
      <c r="BB35" s="1071"/>
      <c r="BC35" s="1031"/>
      <c r="BD35" s="1031"/>
      <c r="BE35" s="1031"/>
      <c r="BF35" s="1031"/>
      <c r="BG35" s="1031"/>
      <c r="BH35" s="285"/>
      <c r="BI35" s="1031"/>
      <c r="BJ35" s="1031"/>
      <c r="BK35" s="1031"/>
      <c r="BL35" s="1031"/>
      <c r="BM35" s="1031"/>
      <c r="BN35" s="1031"/>
      <c r="BO35" s="1031"/>
      <c r="BP35" s="1031"/>
      <c r="BQ35" s="1031"/>
      <c r="BR35" s="1031"/>
      <c r="BS35" s="1031"/>
      <c r="BT35" s="1031"/>
      <c r="BU35" s="1031"/>
      <c r="BV35" s="1031"/>
      <c r="BW35" s="1031"/>
      <c r="BX35" s="1031"/>
      <c r="BY35" s="1031"/>
      <c r="BZ35" s="1031"/>
      <c r="CA35" s="1031"/>
      <c r="CB35" s="1031"/>
      <c r="CC35" s="1031"/>
    </row>
    <row r="36" spans="2:81" ht="12.75" customHeight="1">
      <c r="B36" s="334" t="s">
        <v>372</v>
      </c>
      <c r="Z36" s="326"/>
      <c r="AA36" s="325"/>
      <c r="AB36" s="1068"/>
      <c r="AC36" s="285" t="s">
        <v>581</v>
      </c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1031"/>
      <c r="AX36" s="285"/>
      <c r="AY36" s="285"/>
      <c r="AZ36" s="285"/>
      <c r="BA36" s="285"/>
      <c r="BB36" s="56"/>
      <c r="BC36" s="1031"/>
      <c r="BD36" s="1031"/>
      <c r="BE36" s="1031"/>
      <c r="BF36" s="1031"/>
      <c r="BG36" s="1031"/>
      <c r="BH36" s="1031"/>
      <c r="BI36" s="1031"/>
      <c r="BJ36" s="1031"/>
      <c r="BK36" s="1031"/>
      <c r="BL36" s="1031"/>
      <c r="BM36" s="1031"/>
      <c r="BN36" s="1031"/>
      <c r="BO36" s="1031"/>
      <c r="BP36" s="1031"/>
      <c r="BQ36" s="1031"/>
      <c r="BR36" s="1031"/>
      <c r="BS36" s="1031"/>
      <c r="BT36" s="1031"/>
      <c r="BU36" s="1031"/>
      <c r="BV36" s="1031"/>
      <c r="BW36" s="1031"/>
      <c r="BX36" s="1031"/>
      <c r="BY36" s="1031"/>
      <c r="BZ36" s="1031"/>
      <c r="CA36" s="1031"/>
      <c r="CB36" s="1031"/>
      <c r="CC36" s="1031"/>
    </row>
    <row r="37" spans="2:81" ht="12.75" customHeight="1">
      <c r="B37" s="285" t="s">
        <v>471</v>
      </c>
      <c r="AB37" s="1068"/>
      <c r="AC37" s="285" t="s">
        <v>582</v>
      </c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56"/>
      <c r="BC37" s="1031"/>
      <c r="BD37" s="1031"/>
      <c r="BE37" s="1031"/>
      <c r="BF37" s="1031"/>
      <c r="BG37" s="1031"/>
      <c r="BH37" s="1031"/>
      <c r="BI37" s="1031"/>
      <c r="BJ37" s="1031"/>
      <c r="BK37" s="1031"/>
      <c r="BL37" s="1031"/>
      <c r="BM37" s="1031"/>
      <c r="BN37" s="1031"/>
      <c r="BO37" s="1031"/>
      <c r="BP37" s="1031"/>
      <c r="BQ37" s="1031"/>
      <c r="BR37" s="1031"/>
      <c r="BS37" s="1031"/>
      <c r="BT37" s="1031"/>
      <c r="BU37" s="1031"/>
      <c r="BV37" s="1031"/>
      <c r="BW37" s="1031"/>
      <c r="BX37" s="1031"/>
      <c r="BY37" s="1031"/>
      <c r="BZ37" s="1031"/>
      <c r="CA37" s="1031"/>
      <c r="CB37" s="1031"/>
      <c r="CC37" s="1031"/>
    </row>
    <row r="38" spans="2:81" ht="12.75" customHeight="1">
      <c r="B38" s="375" t="s">
        <v>472</v>
      </c>
      <c r="AB38" s="1068"/>
      <c r="AC38" s="285" t="s">
        <v>583</v>
      </c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1071"/>
      <c r="BC38" s="1031"/>
      <c r="BD38" s="1031"/>
      <c r="BE38" s="1031"/>
      <c r="BF38" s="1031"/>
      <c r="BG38" s="1031"/>
      <c r="BH38" s="1031"/>
      <c r="BI38" s="1031"/>
      <c r="BJ38" s="1031"/>
      <c r="BK38" s="1031"/>
      <c r="BL38" s="1031"/>
      <c r="BM38" s="1031"/>
      <c r="BN38" s="1031"/>
      <c r="BO38" s="1031"/>
      <c r="BP38" s="1031"/>
      <c r="BQ38" s="1031"/>
      <c r="BR38" s="1031"/>
      <c r="BS38" s="1031"/>
      <c r="BT38" s="1031"/>
      <c r="BU38" s="1031"/>
      <c r="BV38" s="1031"/>
      <c r="BW38" s="1031"/>
      <c r="BX38" s="1031"/>
      <c r="BY38" s="1031"/>
      <c r="BZ38" s="1031"/>
      <c r="CA38" s="1031"/>
      <c r="CB38" s="1031"/>
      <c r="CC38" s="1031"/>
    </row>
    <row r="39" spans="2:81" ht="12.75" customHeight="1">
      <c r="B39" s="285" t="s">
        <v>473</v>
      </c>
      <c r="AB39" s="1068"/>
      <c r="AC39" s="285" t="s">
        <v>584</v>
      </c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1071"/>
      <c r="BC39" s="285"/>
      <c r="BD39" s="1031"/>
      <c r="BE39" s="1031"/>
      <c r="BF39" s="285"/>
      <c r="BG39" s="285"/>
      <c r="BH39" s="1031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</row>
    <row r="40" spans="2:81" ht="12.75" customHeight="1">
      <c r="B40" s="285" t="s">
        <v>771</v>
      </c>
      <c r="AB40" s="351"/>
      <c r="AC40" s="285" t="s">
        <v>585</v>
      </c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1071"/>
      <c r="BC40" s="285"/>
      <c r="BD40" s="1031"/>
      <c r="BE40" s="1031"/>
      <c r="BF40" s="285"/>
      <c r="BG40" s="285"/>
      <c r="BH40" s="1031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</row>
    <row r="41" spans="2:81" ht="12.75" customHeight="1">
      <c r="B41" s="285" t="s">
        <v>474</v>
      </c>
      <c r="AB41" s="351"/>
      <c r="AC41" s="1052" t="s">
        <v>645</v>
      </c>
      <c r="AD41" s="285"/>
      <c r="AE41" s="285"/>
      <c r="AF41" s="285"/>
      <c r="AG41" s="285"/>
      <c r="AH41" s="285"/>
      <c r="AI41" s="285"/>
      <c r="AJ41" s="285"/>
      <c r="AK41" s="285"/>
      <c r="AL41" s="285"/>
      <c r="AM41" s="285"/>
      <c r="AN41" s="285"/>
      <c r="AO41" s="285"/>
      <c r="AP41" s="285"/>
      <c r="AQ41" s="285"/>
      <c r="AR41" s="285"/>
      <c r="AS41" s="285"/>
      <c r="AT41" s="285"/>
      <c r="AU41" s="285"/>
      <c r="AV41" s="285"/>
      <c r="AW41" s="285"/>
      <c r="AX41" s="285"/>
      <c r="AY41" s="285"/>
      <c r="AZ41" s="285"/>
      <c r="BA41" s="285"/>
      <c r="BB41" s="1071"/>
      <c r="BC41" s="285"/>
      <c r="BD41" s="1031"/>
      <c r="BE41" s="1031"/>
      <c r="BF41" s="1031"/>
      <c r="BG41" s="1031"/>
      <c r="BH41" s="285"/>
      <c r="BI41" s="1031"/>
      <c r="BJ41" s="1031"/>
      <c r="BK41" s="1031"/>
      <c r="BL41" s="1031"/>
      <c r="BM41" s="1031"/>
      <c r="BN41" s="1031"/>
      <c r="BO41" s="1031"/>
      <c r="BP41" s="1031"/>
      <c r="BQ41" s="1031"/>
      <c r="BR41" s="1031"/>
      <c r="BS41" s="1031"/>
      <c r="BT41" s="1031"/>
      <c r="BU41" s="1031"/>
      <c r="BV41" s="1031"/>
      <c r="BW41" s="1031"/>
      <c r="BX41" s="1031"/>
      <c r="BY41" s="1031"/>
      <c r="BZ41" s="1031"/>
      <c r="CA41" s="1031"/>
      <c r="CB41" s="1031"/>
      <c r="CC41" s="1031"/>
    </row>
    <row r="42" spans="2:81" ht="12.75" customHeight="1">
      <c r="B42" s="285" t="s">
        <v>640</v>
      </c>
      <c r="AB42" s="1068"/>
      <c r="AC42" s="285" t="s">
        <v>646</v>
      </c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1071"/>
      <c r="BC42" s="285"/>
      <c r="BD42" s="1031"/>
      <c r="BE42" s="1031"/>
      <c r="BF42" s="1031"/>
      <c r="BG42" s="1031"/>
      <c r="BH42" s="285"/>
      <c r="BI42" s="1031"/>
      <c r="BJ42" s="1031"/>
      <c r="BK42" s="1031"/>
      <c r="BL42" s="1031"/>
      <c r="BM42" s="1031"/>
      <c r="BN42" s="1031"/>
      <c r="BO42" s="1031"/>
      <c r="BP42" s="1031"/>
      <c r="BQ42" s="1031"/>
      <c r="BR42" s="1031"/>
      <c r="BS42" s="1031"/>
      <c r="BT42" s="1031"/>
      <c r="BU42" s="1031"/>
      <c r="BV42" s="1031"/>
      <c r="BW42" s="1031"/>
      <c r="BX42" s="1031"/>
      <c r="BY42" s="1031"/>
      <c r="BZ42" s="1031"/>
      <c r="CA42" s="1031"/>
      <c r="CB42" s="1031"/>
      <c r="CC42" s="1031"/>
    </row>
    <row r="43" spans="2:81" ht="12.75" customHeight="1">
      <c r="B43" s="285" t="s">
        <v>642</v>
      </c>
      <c r="AB43" s="1068"/>
      <c r="AC43" s="1031"/>
      <c r="AD43" s="1031"/>
      <c r="AE43" s="1031"/>
      <c r="AF43" s="1031"/>
      <c r="AG43" s="1031"/>
      <c r="AH43" s="1031"/>
      <c r="AI43" s="1031"/>
      <c r="AJ43" s="1031"/>
      <c r="AK43" s="1031"/>
      <c r="AL43" s="1031"/>
      <c r="AM43" s="1031"/>
      <c r="AN43" s="1031"/>
      <c r="AO43" s="1031"/>
      <c r="AP43" s="1031"/>
      <c r="AQ43" s="1031"/>
      <c r="AR43" s="1031"/>
      <c r="AS43" s="1031"/>
      <c r="AT43" s="1031"/>
      <c r="AU43" s="1031"/>
      <c r="AV43" s="1031"/>
      <c r="AW43" s="285"/>
      <c r="AX43" s="285"/>
      <c r="AY43" s="285"/>
      <c r="AZ43" s="285"/>
      <c r="BA43" s="285"/>
      <c r="BB43" s="56"/>
      <c r="BC43" s="285"/>
      <c r="BD43" s="285"/>
      <c r="BE43" s="1031"/>
      <c r="BF43" s="1031"/>
      <c r="BG43" s="1031"/>
      <c r="BH43" s="285"/>
      <c r="BI43" s="1031"/>
      <c r="BJ43" s="1031"/>
      <c r="BK43" s="1031"/>
      <c r="BL43" s="1031"/>
      <c r="BM43" s="1031"/>
      <c r="BN43" s="1031"/>
      <c r="BO43" s="1031"/>
      <c r="BP43" s="1031"/>
      <c r="BQ43" s="1031"/>
      <c r="BR43" s="1031"/>
      <c r="BS43" s="1031"/>
      <c r="BT43" s="1031"/>
      <c r="BU43" s="1031"/>
      <c r="BV43" s="1031"/>
      <c r="BW43" s="1031"/>
      <c r="BX43" s="1031"/>
      <c r="BY43" s="1031"/>
      <c r="BZ43" s="1031"/>
      <c r="CA43" s="1031"/>
      <c r="CB43" s="1031"/>
      <c r="CC43" s="1031"/>
    </row>
    <row r="44" spans="2:81" ht="12.75" customHeight="1">
      <c r="B44" s="285" t="s">
        <v>643</v>
      </c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73"/>
      <c r="P44" s="373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73"/>
      <c r="AB44" s="1068"/>
      <c r="AC44" s="1054" t="s">
        <v>586</v>
      </c>
      <c r="AD44" s="1031"/>
      <c r="AE44" s="1031"/>
      <c r="AF44" s="1031"/>
      <c r="AG44" s="1031"/>
      <c r="AH44" s="1031"/>
      <c r="AI44" s="1031"/>
      <c r="AJ44" s="1031"/>
      <c r="AK44" s="1031"/>
      <c r="AL44" s="1031"/>
      <c r="AM44" s="1031"/>
      <c r="AN44" s="1031"/>
      <c r="AO44" s="1031"/>
      <c r="AP44" s="1031"/>
      <c r="AQ44" s="1031"/>
      <c r="AR44" s="1031"/>
      <c r="AS44" s="1031"/>
      <c r="AT44" s="1031"/>
      <c r="AU44" s="1031"/>
      <c r="AV44" s="1031"/>
      <c r="AW44" s="285"/>
      <c r="AX44" s="19"/>
      <c r="AY44" s="19"/>
      <c r="AZ44" s="19"/>
      <c r="BA44" s="285"/>
      <c r="BB44" s="56"/>
      <c r="BC44" s="285"/>
      <c r="BD44" s="285"/>
      <c r="BE44" s="1031"/>
      <c r="BF44" s="1031"/>
      <c r="BG44" s="1031"/>
      <c r="BH44" s="285"/>
      <c r="BI44" s="1031"/>
      <c r="BJ44" s="1031"/>
      <c r="BK44" s="1031"/>
      <c r="BL44" s="1031"/>
      <c r="BM44" s="1031"/>
      <c r="BN44" s="1031"/>
      <c r="BO44" s="1031"/>
      <c r="BP44" s="1031"/>
      <c r="BQ44" s="1031"/>
      <c r="BR44" s="1031"/>
      <c r="BS44" s="1031"/>
      <c r="BT44" s="1031"/>
      <c r="BU44" s="1031"/>
      <c r="BV44" s="1031"/>
      <c r="BW44" s="1031"/>
      <c r="BX44" s="1031"/>
      <c r="BY44" s="1031"/>
      <c r="BZ44" s="1031"/>
      <c r="CA44" s="1031"/>
      <c r="CB44" s="1031"/>
      <c r="CC44" s="1031"/>
    </row>
    <row r="45" spans="2:81" ht="12.75" customHeight="1">
      <c r="B45" s="326" t="s">
        <v>768</v>
      </c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  <c r="AB45" s="1068"/>
      <c r="AC45" s="1031" t="s">
        <v>587</v>
      </c>
      <c r="AD45" s="1031"/>
      <c r="AE45" s="1031"/>
      <c r="AF45" s="1031"/>
      <c r="AG45" s="1031"/>
      <c r="AH45" s="1031"/>
      <c r="AI45" s="1031"/>
      <c r="AJ45" s="1031"/>
      <c r="AK45" s="1031"/>
      <c r="AL45" s="1031"/>
      <c r="AM45" s="1031"/>
      <c r="AN45" s="1031"/>
      <c r="AO45" s="1031"/>
      <c r="AP45" s="1031"/>
      <c r="AQ45" s="1031"/>
      <c r="AR45" s="1031"/>
      <c r="AS45" s="1031"/>
      <c r="AT45" s="1031"/>
      <c r="AU45" s="1031"/>
      <c r="AV45" s="1031"/>
      <c r="AW45" s="19"/>
      <c r="AX45" s="19"/>
      <c r="AY45" s="19"/>
      <c r="AZ45" s="19"/>
      <c r="BA45" s="285"/>
      <c r="BB45" s="56"/>
      <c r="BC45" s="285"/>
      <c r="BD45" s="285"/>
      <c r="BE45" s="1031"/>
      <c r="BF45" s="1031"/>
      <c r="BG45" s="1031"/>
      <c r="BH45" s="285"/>
      <c r="BI45" s="1031"/>
      <c r="BJ45" s="1031"/>
      <c r="BK45" s="1031"/>
      <c r="BL45" s="1031"/>
      <c r="BM45" s="1031"/>
      <c r="BN45" s="1031"/>
      <c r="BO45" s="1031"/>
      <c r="BP45" s="1031"/>
      <c r="BQ45" s="1031"/>
      <c r="BR45" s="1031"/>
      <c r="BS45" s="1031"/>
      <c r="BT45" s="1031"/>
      <c r="BU45" s="1031"/>
      <c r="BV45" s="1031"/>
      <c r="BW45" s="1031"/>
      <c r="BX45" s="1031"/>
      <c r="BY45" s="1031"/>
      <c r="BZ45" s="1031"/>
      <c r="CA45" s="1031"/>
      <c r="CB45" s="1031"/>
      <c r="CC45" s="1031"/>
    </row>
    <row r="46" spans="2:81" ht="12.75" customHeight="1">
      <c r="B46" s="285" t="s">
        <v>769</v>
      </c>
      <c r="C46" s="325"/>
      <c r="D46" s="325"/>
      <c r="E46" s="325"/>
      <c r="F46" s="325"/>
      <c r="G46" s="325"/>
      <c r="H46" s="325"/>
      <c r="I46" s="373"/>
      <c r="J46" s="1446" t="s">
        <v>772</v>
      </c>
      <c r="K46" s="1446"/>
      <c r="L46" s="1446"/>
      <c r="M46" s="1446"/>
      <c r="N46" s="1446"/>
      <c r="O46" s="1446"/>
      <c r="P46" s="1446"/>
      <c r="Q46" s="335"/>
      <c r="R46" s="335"/>
      <c r="S46" s="325"/>
      <c r="T46" s="325"/>
      <c r="U46" s="325"/>
      <c r="V46" s="325"/>
      <c r="W46" s="325"/>
      <c r="X46" s="325"/>
      <c r="Y46" s="325"/>
      <c r="Z46" s="325"/>
      <c r="AA46" s="325"/>
      <c r="AB46" s="1068"/>
      <c r="AC46" s="285" t="s">
        <v>588</v>
      </c>
      <c r="AD46" s="1031"/>
      <c r="AE46" s="1031"/>
      <c r="AF46" s="1031"/>
      <c r="AG46" s="1031"/>
      <c r="AH46" s="1031"/>
      <c r="AI46" s="1031"/>
      <c r="AJ46" s="1031"/>
      <c r="AK46" s="1031"/>
      <c r="AL46" s="1031"/>
      <c r="AM46" s="1031"/>
      <c r="AN46" s="1031"/>
      <c r="AO46" s="1031"/>
      <c r="AP46" s="1031"/>
      <c r="AQ46" s="1031"/>
      <c r="AR46" s="1031"/>
      <c r="AS46" s="1031"/>
      <c r="AT46" s="1031"/>
      <c r="AU46" s="1031"/>
      <c r="AV46" s="1031"/>
      <c r="AW46" s="19"/>
      <c r="AX46" s="19"/>
      <c r="AY46" s="19"/>
      <c r="AZ46" s="19"/>
      <c r="BA46" s="285"/>
      <c r="BB46" s="56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</row>
    <row r="47" spans="2:81" ht="12.75" customHeight="1">
      <c r="B47" s="326" t="s">
        <v>770</v>
      </c>
      <c r="C47" s="325"/>
      <c r="D47" s="325"/>
      <c r="E47" s="325"/>
      <c r="F47" s="325"/>
      <c r="G47" s="325"/>
      <c r="H47" s="1446" t="s">
        <v>773</v>
      </c>
      <c r="I47" s="1446"/>
      <c r="J47" s="1446"/>
      <c r="K47" s="1446"/>
      <c r="L47" s="1446"/>
      <c r="M47" s="1446"/>
      <c r="N47" s="1446"/>
      <c r="O47" s="1446"/>
      <c r="P47" s="1446"/>
      <c r="Q47" s="1446"/>
      <c r="R47" s="1446"/>
      <c r="S47" s="1446"/>
      <c r="T47" s="1446"/>
      <c r="U47" s="1446"/>
      <c r="V47" s="1446"/>
      <c r="W47" s="1446"/>
      <c r="X47" s="1446"/>
      <c r="Y47" s="1446"/>
      <c r="Z47" s="325"/>
      <c r="AA47" s="325"/>
      <c r="AB47" s="351"/>
      <c r="AC47" s="285" t="s">
        <v>589</v>
      </c>
      <c r="AD47" s="1031"/>
      <c r="AE47" s="1031"/>
      <c r="AF47" s="1031"/>
      <c r="AG47" s="1031"/>
      <c r="AH47" s="1031"/>
      <c r="AI47" s="1031"/>
      <c r="AJ47" s="1031"/>
      <c r="AK47" s="1031"/>
      <c r="AL47" s="1031"/>
      <c r="AM47" s="1031"/>
      <c r="AN47" s="1031"/>
      <c r="AO47" s="1031"/>
      <c r="AP47" s="1031"/>
      <c r="AQ47" s="1031"/>
      <c r="AR47" s="1031"/>
      <c r="AS47" s="1031"/>
      <c r="AT47" s="1031"/>
      <c r="AU47" s="1031"/>
      <c r="AV47" s="1031"/>
      <c r="AW47" s="19"/>
      <c r="AX47" s="19"/>
      <c r="AY47" s="19"/>
      <c r="AZ47" s="19"/>
      <c r="BA47" s="285"/>
      <c r="BB47" s="56"/>
      <c r="BC47" s="20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</row>
    <row r="48" spans="2:81"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51"/>
      <c r="AC48" s="285" t="s">
        <v>590</v>
      </c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19"/>
      <c r="AX48" s="19"/>
      <c r="AY48" s="19"/>
      <c r="AZ48" s="19"/>
      <c r="BA48" s="285"/>
      <c r="BB48" s="56"/>
      <c r="BC48" s="20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</row>
    <row r="49" spans="2:81" ht="12.75" customHeight="1">
      <c r="B49" s="328" t="s">
        <v>190</v>
      </c>
      <c r="C49" s="328"/>
      <c r="AB49" s="351"/>
      <c r="AC49" s="285" t="s">
        <v>591</v>
      </c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19"/>
      <c r="AX49" s="19"/>
      <c r="AY49" s="19"/>
      <c r="AZ49" s="19"/>
      <c r="BA49" s="285"/>
      <c r="BB49" s="56"/>
      <c r="BC49" s="20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</row>
    <row r="50" spans="2:81" ht="12.75" customHeight="1">
      <c r="B50" s="326" t="s">
        <v>192</v>
      </c>
      <c r="C50" s="326"/>
      <c r="AB50" s="351"/>
      <c r="AC50" s="1031"/>
      <c r="AD50" s="1031"/>
      <c r="AE50" s="1031"/>
      <c r="AF50" s="1031"/>
      <c r="AG50" s="1031"/>
      <c r="AH50" s="1031"/>
      <c r="AI50" s="1031"/>
      <c r="AJ50" s="1031"/>
      <c r="AK50" s="1031"/>
      <c r="AL50" s="1031"/>
      <c r="AM50" s="1031"/>
      <c r="AN50" s="1031"/>
      <c r="AO50" s="1031"/>
      <c r="AP50" s="1031"/>
      <c r="AQ50" s="1031"/>
      <c r="AR50" s="1031"/>
      <c r="AS50" s="1031"/>
      <c r="AT50" s="1031"/>
      <c r="AU50" s="1031"/>
      <c r="AV50" s="1031"/>
      <c r="AW50" s="19"/>
      <c r="AX50" s="19"/>
      <c r="AY50" s="19"/>
      <c r="AZ50" s="19"/>
      <c r="BA50" s="285"/>
      <c r="BB50" s="56"/>
      <c r="BC50" s="20"/>
      <c r="BD50" s="285"/>
      <c r="BE50" s="285"/>
      <c r="BF50" s="285"/>
      <c r="BG50" s="285"/>
      <c r="BH50" s="285"/>
      <c r="BI50" s="285"/>
      <c r="BJ50" s="285"/>
      <c r="BK50" s="28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</row>
    <row r="51" spans="2:81">
      <c r="B51" s="326" t="s">
        <v>193</v>
      </c>
      <c r="C51" s="326"/>
      <c r="AB51" s="351"/>
      <c r="AC51" s="1054" t="s">
        <v>592</v>
      </c>
      <c r="AD51" s="1031"/>
      <c r="AE51" s="1031"/>
      <c r="AF51" s="1031"/>
      <c r="AG51" s="1031"/>
      <c r="AH51" s="1031"/>
      <c r="AI51" s="1031"/>
      <c r="AJ51" s="1031"/>
      <c r="AK51" s="1031"/>
      <c r="AL51" s="1031"/>
      <c r="AM51" s="1031"/>
      <c r="AN51" s="1031"/>
      <c r="AO51" s="1031"/>
      <c r="AP51" s="1031"/>
      <c r="AQ51" s="1031"/>
      <c r="AR51" s="1031"/>
      <c r="AS51" s="1031"/>
      <c r="AT51" s="1031"/>
      <c r="AU51" s="1031"/>
      <c r="AV51" s="1031"/>
      <c r="AW51" s="19"/>
      <c r="AX51" s="19"/>
      <c r="AY51" s="19"/>
      <c r="AZ51" s="19"/>
      <c r="BA51" s="285"/>
      <c r="BB51" s="56"/>
      <c r="BC51" s="20"/>
      <c r="BD51" s="285"/>
      <c r="BE51" s="285"/>
      <c r="BF51" s="285"/>
      <c r="BG51" s="285"/>
      <c r="BH51" s="285"/>
      <c r="BI51" s="285"/>
      <c r="BJ51" s="285"/>
      <c r="BK51" s="28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</row>
    <row r="52" spans="2:81" ht="12.75" customHeight="1">
      <c r="B52" s="326" t="s">
        <v>194</v>
      </c>
      <c r="C52" s="326"/>
      <c r="AB52" s="351"/>
      <c r="AC52" s="1055" t="s">
        <v>593</v>
      </c>
      <c r="AD52" s="1031"/>
      <c r="AE52" s="1031"/>
      <c r="AF52" s="1031"/>
      <c r="AG52" s="1031"/>
      <c r="AH52" s="1031"/>
      <c r="AI52" s="1031"/>
      <c r="AJ52" s="1031"/>
      <c r="AK52" s="1031"/>
      <c r="AL52" s="1031"/>
      <c r="AM52" s="1031"/>
      <c r="AN52" s="1031"/>
      <c r="AO52" s="1031"/>
      <c r="AP52" s="1031"/>
      <c r="AQ52" s="1031"/>
      <c r="AR52" s="1031"/>
      <c r="AS52" s="1031"/>
      <c r="AT52" s="1031"/>
      <c r="AU52" s="1031"/>
      <c r="AV52" s="1031"/>
      <c r="AW52" s="19"/>
      <c r="AX52" s="19"/>
      <c r="AY52" s="19"/>
      <c r="AZ52" s="19"/>
      <c r="BA52" s="285"/>
      <c r="BB52" s="56"/>
      <c r="BC52" s="20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</row>
    <row r="53" spans="2:81">
      <c r="B53" s="326" t="s">
        <v>288</v>
      </c>
      <c r="C53" s="326"/>
      <c r="AB53" s="351"/>
      <c r="AC53" s="1055" t="s">
        <v>594</v>
      </c>
      <c r="AD53" s="1031"/>
      <c r="AE53" s="1031"/>
      <c r="AF53" s="1031"/>
      <c r="AG53" s="1031"/>
      <c r="AH53" s="1031"/>
      <c r="AI53" s="1031"/>
      <c r="AJ53" s="1031"/>
      <c r="AK53" s="1031"/>
      <c r="AL53" s="1031"/>
      <c r="AM53" s="1031"/>
      <c r="AN53" s="1031"/>
      <c r="AO53" s="1031"/>
      <c r="AP53" s="1031"/>
      <c r="AQ53" s="1031"/>
      <c r="AR53" s="1031"/>
      <c r="AS53" s="1031"/>
      <c r="AT53" s="1031"/>
      <c r="AU53" s="1031"/>
      <c r="AV53" s="1031"/>
      <c r="AW53" s="19"/>
      <c r="AX53" s="19"/>
      <c r="AY53" s="19"/>
      <c r="AZ53" s="19"/>
      <c r="BA53" s="285"/>
      <c r="BB53" s="56"/>
      <c r="BC53" s="20"/>
      <c r="BD53" s="285"/>
      <c r="BE53" s="285"/>
      <c r="BF53" s="285"/>
      <c r="BG53" s="285"/>
      <c r="BH53" s="285"/>
      <c r="BI53" s="285"/>
      <c r="BJ53" s="285"/>
      <c r="BK53" s="28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</row>
    <row r="54" spans="2:81" ht="12.75" customHeight="1">
      <c r="AB54" s="351"/>
      <c r="AC54" s="1055" t="s">
        <v>596</v>
      </c>
      <c r="AD54" s="1031"/>
      <c r="AE54" s="1031"/>
      <c r="AF54" s="1031"/>
      <c r="AG54" s="1031"/>
      <c r="AH54" s="1031"/>
      <c r="AI54" s="1031"/>
      <c r="AJ54" s="1031"/>
      <c r="AK54" s="1031"/>
      <c r="AL54" s="1031"/>
      <c r="AM54" s="1031"/>
      <c r="AN54" s="1031"/>
      <c r="AO54" s="1031"/>
      <c r="AP54" s="1031"/>
      <c r="AQ54" s="1031"/>
      <c r="AR54" s="1031"/>
      <c r="AS54" s="1031"/>
      <c r="AT54" s="1031"/>
      <c r="AU54" s="1031"/>
      <c r="AV54" s="1031"/>
      <c r="AW54" s="19"/>
      <c r="AX54" s="19"/>
      <c r="AY54" s="19"/>
      <c r="AZ54" s="19"/>
      <c r="BA54" s="285"/>
      <c r="BB54" s="56"/>
      <c r="BC54" s="20"/>
      <c r="BD54" s="285"/>
      <c r="BE54" s="285"/>
      <c r="BF54" s="285"/>
      <c r="BG54" s="285"/>
      <c r="BH54" s="285"/>
      <c r="BI54" s="285"/>
      <c r="BJ54" s="285"/>
      <c r="BK54" s="28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</row>
    <row r="55" spans="2:81" ht="12.75" customHeight="1">
      <c r="B55" s="328" t="s">
        <v>60</v>
      </c>
      <c r="AB55" s="351"/>
      <c r="AC55" s="285" t="s">
        <v>598</v>
      </c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0"/>
      <c r="AX55" s="20"/>
      <c r="AY55" s="20"/>
      <c r="AZ55" s="20"/>
      <c r="BA55" s="20"/>
      <c r="BB55" s="56"/>
      <c r="BC55" s="20"/>
      <c r="BD55" s="1031"/>
      <c r="BE55" s="285"/>
      <c r="BF55" s="285"/>
      <c r="BG55" s="285"/>
      <c r="BH55" s="1031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</row>
    <row r="56" spans="2:81" ht="12.75" customHeight="1">
      <c r="B56" s="285" t="s">
        <v>289</v>
      </c>
      <c r="AB56" s="351"/>
      <c r="AC56" s="285"/>
      <c r="AD56" s="285"/>
      <c r="AE56" s="285"/>
      <c r="AF56" s="285"/>
      <c r="AG56" s="285"/>
      <c r="AH56" s="285"/>
      <c r="AI56" s="285"/>
      <c r="AJ56" s="285"/>
      <c r="AK56" s="285"/>
      <c r="AL56" s="285"/>
      <c r="AM56" s="285"/>
      <c r="AN56" s="285"/>
      <c r="AO56" s="285"/>
      <c r="AP56" s="285"/>
      <c r="AQ56" s="285"/>
      <c r="AR56" s="285"/>
      <c r="AS56" s="285"/>
      <c r="AT56" s="285"/>
      <c r="AU56" s="285"/>
      <c r="AV56" s="285"/>
      <c r="AW56" s="19"/>
      <c r="AX56" s="19"/>
      <c r="AY56" s="19"/>
      <c r="AZ56" s="19"/>
      <c r="BA56" s="285"/>
      <c r="BB56" s="56"/>
      <c r="BC56" s="20"/>
      <c r="BD56" s="1031"/>
      <c r="BE56" s="285"/>
      <c r="BF56" s="285"/>
      <c r="BG56" s="285"/>
      <c r="BH56" s="1031"/>
      <c r="BI56" s="285"/>
      <c r="BJ56" s="285"/>
      <c r="BK56" s="28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</row>
    <row r="57" spans="2:81" ht="12.75" customHeight="1">
      <c r="B57" s="285" t="s">
        <v>373</v>
      </c>
      <c r="AB57" s="351"/>
      <c r="AC57" s="1055" t="s">
        <v>647</v>
      </c>
      <c r="AD57" s="285"/>
      <c r="AE57" s="285"/>
      <c r="AF57" s="285"/>
      <c r="AG57" s="285"/>
      <c r="AH57" s="285"/>
      <c r="AI57" s="285"/>
      <c r="AJ57" s="285"/>
      <c r="AK57" s="285"/>
      <c r="AL57" s="285"/>
      <c r="AM57" s="285"/>
      <c r="AN57" s="285"/>
      <c r="AO57" s="285"/>
      <c r="AP57" s="285"/>
      <c r="AQ57" s="285"/>
      <c r="AR57" s="285"/>
      <c r="AS57" s="285"/>
      <c r="AT57" s="285"/>
      <c r="AU57" s="285"/>
      <c r="AV57" s="285"/>
      <c r="AW57" s="19"/>
      <c r="AX57" s="19"/>
      <c r="AY57" s="19"/>
      <c r="AZ57" s="19"/>
      <c r="BA57" s="285"/>
      <c r="BB57" s="56"/>
      <c r="BC57" s="20"/>
      <c r="BD57" s="1031"/>
      <c r="BE57" s="285"/>
      <c r="BF57" s="285"/>
      <c r="BG57" s="285"/>
      <c r="BH57" s="1031"/>
      <c r="BI57" s="285"/>
      <c r="BJ57" s="285"/>
      <c r="BK57" s="28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</row>
    <row r="58" spans="2:81" ht="12.75" customHeight="1">
      <c r="B58" s="326" t="s">
        <v>476</v>
      </c>
      <c r="AB58" s="351"/>
      <c r="AC58" s="1055" t="s">
        <v>648</v>
      </c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19"/>
      <c r="AX58" s="19"/>
      <c r="AY58" s="19"/>
      <c r="AZ58" s="19"/>
      <c r="BA58" s="285"/>
      <c r="BB58" s="56"/>
      <c r="BC58" s="20"/>
      <c r="BD58" s="1031"/>
      <c r="BE58" s="285"/>
      <c r="BF58" s="285"/>
      <c r="BG58" s="285"/>
      <c r="BH58" s="1031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</row>
    <row r="59" spans="2:81" ht="12.75" customHeight="1">
      <c r="B59" s="326" t="s">
        <v>477</v>
      </c>
      <c r="C59" s="326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5"/>
      <c r="W59" s="325"/>
      <c r="X59" s="325"/>
      <c r="Y59" s="325"/>
      <c r="Z59" s="325"/>
      <c r="AA59" s="325"/>
      <c r="AB59" s="351"/>
      <c r="AC59" s="1055" t="s">
        <v>649</v>
      </c>
      <c r="AD59" s="285"/>
      <c r="AE59" s="285"/>
      <c r="AF59" s="285"/>
      <c r="AG59" s="285"/>
      <c r="AH59" s="285"/>
      <c r="AI59" s="285"/>
      <c r="AJ59" s="285"/>
      <c r="AK59" s="285"/>
      <c r="AL59" s="285"/>
      <c r="AM59" s="285"/>
      <c r="AN59" s="285"/>
      <c r="AO59" s="285"/>
      <c r="AP59" s="285"/>
      <c r="AQ59" s="285"/>
      <c r="AR59" s="285"/>
      <c r="AS59" s="285"/>
      <c r="AT59" s="285"/>
      <c r="AU59" s="285"/>
      <c r="AV59" s="285"/>
      <c r="AW59" s="19"/>
      <c r="AX59" s="19"/>
      <c r="AY59" s="19"/>
      <c r="AZ59" s="19"/>
      <c r="BA59" s="285"/>
      <c r="BB59" s="56"/>
      <c r="BC59" s="20"/>
      <c r="BD59" s="1031"/>
      <c r="BE59" s="285"/>
      <c r="BF59" s="285"/>
      <c r="BG59" s="285"/>
      <c r="BH59" s="1031"/>
      <c r="BI59" s="285"/>
      <c r="BJ59" s="285"/>
      <c r="BK59" s="28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</row>
    <row r="60" spans="2:81" ht="12.75" customHeight="1"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25"/>
      <c r="AB60" s="351"/>
      <c r="AC60" s="1055" t="s">
        <v>599</v>
      </c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19"/>
      <c r="AX60" s="1031"/>
      <c r="AY60" s="1031"/>
      <c r="AZ60" s="1031"/>
      <c r="BA60" s="1031"/>
      <c r="BB60" s="56"/>
      <c r="BC60" s="20"/>
      <c r="BD60" s="1031"/>
      <c r="BE60" s="1031"/>
      <c r="BF60" s="1031"/>
      <c r="BG60" s="1031"/>
      <c r="BH60" s="1031"/>
      <c r="BI60" s="1031"/>
      <c r="BJ60" s="1031"/>
      <c r="BK60" s="1031"/>
      <c r="BL60" s="1031"/>
      <c r="BM60" s="1031"/>
      <c r="BN60" s="1031"/>
      <c r="BO60" s="1031"/>
      <c r="BP60" s="1031"/>
      <c r="BQ60" s="1031"/>
      <c r="BR60" s="1031"/>
      <c r="BS60" s="1031"/>
      <c r="BT60" s="1031"/>
      <c r="BU60" s="1031"/>
      <c r="BV60" s="1031"/>
      <c r="BW60" s="1031"/>
      <c r="BX60" s="1031"/>
      <c r="BY60" s="1031"/>
      <c r="BZ60" s="1031"/>
      <c r="CA60" s="1031"/>
      <c r="CB60" s="1031"/>
      <c r="CC60" s="1031"/>
    </row>
    <row r="61" spans="2:81" ht="12.75" customHeight="1">
      <c r="B61" s="328" t="s">
        <v>188</v>
      </c>
      <c r="C61" s="285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26"/>
      <c r="Z61" s="326"/>
      <c r="AA61" s="325"/>
      <c r="AB61" s="1068"/>
      <c r="AC61" s="1055" t="s">
        <v>650</v>
      </c>
      <c r="AD61" s="285"/>
      <c r="AE61" s="285"/>
      <c r="AF61" s="285"/>
      <c r="AG61" s="285"/>
      <c r="AH61" s="285"/>
      <c r="AI61" s="285"/>
      <c r="AJ61" s="285"/>
      <c r="AK61" s="285"/>
      <c r="AL61" s="285"/>
      <c r="AM61" s="285"/>
      <c r="AN61" s="285"/>
      <c r="AO61" s="285"/>
      <c r="AP61" s="285"/>
      <c r="AQ61" s="285"/>
      <c r="AR61" s="285"/>
      <c r="AS61" s="285"/>
      <c r="AT61" s="285"/>
      <c r="AU61" s="285"/>
      <c r="AV61" s="285"/>
      <c r="AW61" s="1031"/>
      <c r="AX61" s="1031"/>
      <c r="AY61" s="1031"/>
      <c r="AZ61" s="1031"/>
      <c r="BA61" s="1031"/>
      <c r="BB61" s="56"/>
      <c r="BC61" s="285"/>
      <c r="BD61" s="1031"/>
      <c r="BE61" s="1031"/>
      <c r="BF61" s="1031"/>
      <c r="BG61" s="1031"/>
      <c r="BH61" s="1031"/>
      <c r="BI61" s="1031"/>
      <c r="BJ61" s="1031"/>
      <c r="BK61" s="1031"/>
      <c r="BL61" s="1031"/>
      <c r="BM61" s="1031"/>
      <c r="BN61" s="1031"/>
      <c r="BO61" s="1031"/>
      <c r="BP61" s="1031"/>
      <c r="BQ61" s="1031"/>
      <c r="BR61" s="1031"/>
      <c r="BS61" s="1031"/>
      <c r="BT61" s="1031"/>
      <c r="BU61" s="1031"/>
      <c r="BV61" s="1031"/>
      <c r="BW61" s="1031"/>
      <c r="BX61" s="1031"/>
      <c r="BY61" s="1031"/>
      <c r="BZ61" s="1031"/>
      <c r="CA61" s="1031"/>
      <c r="CB61" s="1031"/>
      <c r="CC61" s="1031"/>
    </row>
    <row r="62" spans="2:81" ht="12.75" customHeight="1">
      <c r="B62" s="18" t="s">
        <v>478</v>
      </c>
      <c r="C62" s="285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5"/>
      <c r="AB62" s="1068"/>
      <c r="AC62" s="1055" t="s">
        <v>651</v>
      </c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1031"/>
      <c r="AX62" s="1031"/>
      <c r="AY62" s="1031"/>
      <c r="AZ62" s="1031"/>
      <c r="BA62" s="1031"/>
      <c r="BB62" s="56"/>
      <c r="BC62" s="285"/>
      <c r="BD62" s="1031"/>
      <c r="BE62" s="1031"/>
      <c r="BF62" s="1031"/>
      <c r="BG62" s="1031"/>
      <c r="BH62" s="1031"/>
      <c r="BI62" s="1031"/>
      <c r="BJ62" s="1031"/>
      <c r="BK62" s="1031"/>
      <c r="BL62" s="1031"/>
      <c r="BM62" s="1031"/>
      <c r="BN62" s="1031"/>
      <c r="BO62" s="1031"/>
      <c r="BP62" s="1031"/>
      <c r="BQ62" s="1031"/>
      <c r="BR62" s="1031"/>
      <c r="BS62" s="1031"/>
      <c r="BT62" s="1031"/>
      <c r="BU62" s="1031"/>
      <c r="BV62" s="1031"/>
      <c r="BW62" s="1031"/>
      <c r="BX62" s="1031"/>
      <c r="BY62" s="1031"/>
      <c r="BZ62" s="1031"/>
      <c r="CA62" s="1031"/>
      <c r="CB62" s="1031"/>
      <c r="CC62" s="1031"/>
    </row>
    <row r="63" spans="2:81" ht="12.75" customHeight="1">
      <c r="B63" s="18" t="s">
        <v>479</v>
      </c>
      <c r="C63" s="326"/>
      <c r="D63" s="326"/>
      <c r="E63" s="326"/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  <c r="AA63" s="325"/>
      <c r="AB63" s="1068"/>
      <c r="AC63" s="285"/>
      <c r="AD63" s="20"/>
      <c r="AE63" s="20"/>
      <c r="AF63" s="20"/>
      <c r="AG63" s="20"/>
      <c r="AH63" s="20"/>
      <c r="AI63" s="20"/>
      <c r="AJ63" s="20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031"/>
      <c r="AX63" s="1031"/>
      <c r="AY63" s="1031"/>
      <c r="AZ63" s="1031"/>
      <c r="BA63" s="1031"/>
      <c r="BB63" s="56"/>
      <c r="BC63" s="1031"/>
      <c r="BD63" s="1031"/>
      <c r="BE63" s="1031"/>
      <c r="BF63" s="1031"/>
      <c r="BG63" s="1031"/>
      <c r="BH63" s="1031"/>
      <c r="BI63" s="1031"/>
      <c r="BJ63" s="1031"/>
      <c r="BK63" s="1031"/>
      <c r="BL63" s="1031"/>
      <c r="BM63" s="1031"/>
      <c r="BN63" s="1031"/>
      <c r="BO63" s="1031"/>
      <c r="BP63" s="1031"/>
      <c r="BQ63" s="1031"/>
      <c r="BR63" s="1031"/>
      <c r="BS63" s="1031"/>
      <c r="BT63" s="1031"/>
      <c r="BU63" s="1031"/>
      <c r="BV63" s="1031"/>
      <c r="BW63" s="1031"/>
      <c r="BX63" s="1031"/>
      <c r="BY63" s="1031"/>
      <c r="BZ63" s="1031"/>
      <c r="CA63" s="1031"/>
      <c r="CB63" s="1031"/>
      <c r="CC63" s="1031"/>
    </row>
    <row r="64" spans="2:81" ht="12.75" customHeight="1">
      <c r="B64" s="326" t="s">
        <v>480</v>
      </c>
      <c r="C64" s="325"/>
      <c r="D64" s="326"/>
      <c r="E64" s="326"/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6"/>
      <c r="AA64" s="325"/>
      <c r="AB64" s="1068"/>
      <c r="AC64" s="590" t="s">
        <v>600</v>
      </c>
      <c r="AD64" s="20"/>
      <c r="AE64" s="20"/>
      <c r="AF64" s="20"/>
      <c r="AG64" s="20"/>
      <c r="AH64" s="20"/>
      <c r="AI64" s="20"/>
      <c r="AJ64" s="20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031"/>
      <c r="AX64" s="1031"/>
      <c r="AY64" s="1031"/>
      <c r="AZ64" s="1031"/>
      <c r="BA64" s="1031"/>
      <c r="BB64" s="56"/>
      <c r="BC64" s="1031"/>
      <c r="BD64" s="1042"/>
      <c r="BE64" s="1031"/>
      <c r="BF64" s="1031"/>
      <c r="BG64" s="1031"/>
      <c r="BH64" s="1031"/>
      <c r="BI64" s="1031"/>
      <c r="BJ64" s="1031"/>
      <c r="BK64" s="1031"/>
      <c r="BL64" s="1031"/>
      <c r="BM64" s="1031"/>
      <c r="BN64" s="1031"/>
      <c r="BO64" s="1031"/>
      <c r="BP64" s="1031"/>
      <c r="BQ64" s="1031"/>
      <c r="BR64" s="1031"/>
      <c r="BS64" s="1031"/>
      <c r="BT64" s="1031"/>
      <c r="BU64" s="1031"/>
      <c r="BV64" s="1031"/>
      <c r="BW64" s="1031"/>
      <c r="BX64" s="1031"/>
      <c r="BY64" s="1031"/>
      <c r="BZ64" s="1031"/>
      <c r="CA64" s="1031"/>
      <c r="CB64" s="1031"/>
      <c r="CC64" s="1031"/>
    </row>
    <row r="65" spans="2:81" ht="12.75" customHeight="1">
      <c r="B65" s="326" t="s">
        <v>481</v>
      </c>
      <c r="C65" s="328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325"/>
      <c r="AB65" s="1068"/>
      <c r="AC65" s="285" t="s">
        <v>601</v>
      </c>
      <c r="AD65" s="20"/>
      <c r="AE65" s="20"/>
      <c r="AF65" s="20"/>
      <c r="AG65" s="20"/>
      <c r="AH65" s="20"/>
      <c r="AI65" s="20"/>
      <c r="AJ65" s="20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031"/>
      <c r="AX65" s="1031"/>
      <c r="AY65" s="1031"/>
      <c r="AZ65" s="1031"/>
      <c r="BA65" s="1031"/>
      <c r="BB65" s="56"/>
      <c r="BC65" s="1031"/>
      <c r="BD65" s="1043"/>
      <c r="BE65" s="1031"/>
      <c r="BF65" s="1031"/>
      <c r="BG65" s="1031"/>
      <c r="BH65" s="1031"/>
      <c r="BI65" s="1031"/>
      <c r="BJ65" s="1031"/>
      <c r="BK65" s="1031"/>
      <c r="BL65" s="1031"/>
      <c r="BM65" s="1031"/>
      <c r="BN65" s="1031"/>
      <c r="BO65" s="1031"/>
      <c r="BP65" s="1031"/>
      <c r="BQ65" s="1031"/>
      <c r="BR65" s="1031"/>
      <c r="BS65" s="1031"/>
      <c r="BT65" s="1031"/>
      <c r="BU65" s="1031"/>
      <c r="BV65" s="1031"/>
      <c r="BW65" s="1031"/>
      <c r="BX65" s="1031"/>
      <c r="BY65" s="1031"/>
      <c r="BZ65" s="1031"/>
      <c r="CA65" s="1031"/>
      <c r="CB65" s="1031"/>
      <c r="CC65" s="1031"/>
    </row>
    <row r="66" spans="2:81" ht="12.75" customHeight="1">
      <c r="B66" s="326" t="s">
        <v>482</v>
      </c>
      <c r="C66" s="1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26"/>
      <c r="AB66" s="1068"/>
      <c r="AC66" s="285" t="s">
        <v>602</v>
      </c>
      <c r="AD66" s="20"/>
      <c r="AE66" s="20"/>
      <c r="AF66" s="20"/>
      <c r="AG66" s="20"/>
      <c r="AH66" s="20"/>
      <c r="AI66" s="20"/>
      <c r="AJ66" s="20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031"/>
      <c r="AX66" s="1031"/>
      <c r="AY66" s="1031"/>
      <c r="AZ66" s="1031"/>
      <c r="BA66" s="1031"/>
      <c r="BB66" s="56"/>
      <c r="BC66" s="1031"/>
      <c r="BD66" s="1031"/>
      <c r="BE66" s="1031"/>
      <c r="BF66" s="1031"/>
      <c r="BG66" s="1031"/>
      <c r="BH66" s="1031"/>
      <c r="BI66" s="1031"/>
      <c r="BJ66" s="1031"/>
      <c r="BK66" s="1031"/>
      <c r="BL66" s="1031"/>
      <c r="BM66" s="1031"/>
      <c r="BN66" s="1031"/>
      <c r="BO66" s="1031"/>
      <c r="BP66" s="1031"/>
      <c r="BQ66" s="1031"/>
      <c r="BR66" s="1031"/>
      <c r="BS66" s="1031"/>
      <c r="BT66" s="1031"/>
      <c r="BU66" s="1031"/>
      <c r="BV66" s="1031"/>
      <c r="BW66" s="1031"/>
      <c r="BX66" s="1031"/>
      <c r="BY66" s="1031"/>
      <c r="BZ66" s="1031"/>
      <c r="CA66" s="1031"/>
      <c r="CB66" s="1031"/>
      <c r="CC66" s="1031"/>
    </row>
    <row r="67" spans="2:81" ht="12.75" customHeight="1">
      <c r="B67" s="326" t="s">
        <v>484</v>
      </c>
      <c r="C67" s="18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326"/>
      <c r="AB67" s="1068"/>
      <c r="AC67" s="285" t="s">
        <v>603</v>
      </c>
      <c r="AD67" s="20"/>
      <c r="AE67" s="20"/>
      <c r="AF67" s="20"/>
      <c r="AG67" s="20"/>
      <c r="AH67" s="20"/>
      <c r="AI67" s="20"/>
      <c r="AJ67" s="20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031"/>
      <c r="AX67" s="1031"/>
      <c r="AY67" s="1031"/>
      <c r="AZ67" s="1031"/>
      <c r="BA67" s="1031"/>
      <c r="BB67" s="1071"/>
    </row>
    <row r="68" spans="2:81" ht="12.75" customHeight="1">
      <c r="B68" s="326" t="s">
        <v>483</v>
      </c>
      <c r="C68" s="326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326"/>
      <c r="AB68" s="1068"/>
      <c r="AC68" s="285" t="s">
        <v>652</v>
      </c>
      <c r="AD68" s="20"/>
      <c r="AE68" s="20"/>
      <c r="AF68" s="20"/>
      <c r="AG68" s="20"/>
      <c r="AH68" s="20"/>
      <c r="AI68" s="20"/>
      <c r="AJ68" s="20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031"/>
      <c r="AX68" s="1031"/>
      <c r="AY68" s="1031"/>
      <c r="AZ68" s="1031"/>
      <c r="BA68" s="1031"/>
      <c r="BB68" s="1071"/>
    </row>
    <row r="69" spans="2:81" ht="12.75" customHeight="1"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26"/>
      <c r="AB69" s="1068"/>
      <c r="AC69" s="20" t="s">
        <v>653</v>
      </c>
      <c r="AD69" s="20"/>
      <c r="AE69" s="20"/>
      <c r="AF69" s="20"/>
      <c r="AG69" s="20"/>
      <c r="AH69" s="20"/>
      <c r="AI69" s="20"/>
      <c r="AJ69" s="20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031"/>
      <c r="AX69" s="1031"/>
      <c r="AY69" s="1031"/>
      <c r="AZ69" s="1031"/>
      <c r="BA69" s="1031"/>
      <c r="BB69" s="1071"/>
    </row>
    <row r="70" spans="2:81" ht="12.75" customHeight="1">
      <c r="B70" s="18" t="s">
        <v>503</v>
      </c>
      <c r="C70" s="326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5"/>
      <c r="W70" s="325"/>
      <c r="X70" s="325"/>
      <c r="Y70" s="325"/>
      <c r="Z70" s="325"/>
      <c r="AA70" s="376"/>
      <c r="AB70" s="1068"/>
      <c r="AC70" s="1031"/>
      <c r="AD70" s="20"/>
      <c r="AE70" s="20"/>
      <c r="AF70" s="20"/>
      <c r="AG70" s="20"/>
      <c r="AH70" s="20"/>
      <c r="AI70" s="20"/>
      <c r="AJ70" s="20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031"/>
      <c r="AX70" s="1031"/>
      <c r="AY70" s="1031"/>
      <c r="AZ70" s="1031"/>
      <c r="BA70" s="1031"/>
      <c r="BB70" s="1071"/>
    </row>
    <row r="71" spans="2:81" ht="12.75" customHeight="1">
      <c r="B71" s="18"/>
      <c r="C71" s="326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76"/>
      <c r="AB71" s="1068"/>
      <c r="AC71" s="20" t="s">
        <v>654</v>
      </c>
      <c r="AD71" s="20"/>
      <c r="AE71" s="20"/>
      <c r="AF71" s="20"/>
      <c r="AG71" s="20"/>
      <c r="AH71" s="20"/>
      <c r="AI71" s="20"/>
      <c r="AJ71" s="20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031"/>
      <c r="AX71" s="1031"/>
      <c r="AY71" s="1031"/>
      <c r="AZ71" s="1031"/>
      <c r="BA71" s="1031"/>
      <c r="BB71" s="1071"/>
    </row>
    <row r="72" spans="2:81" ht="12.75" customHeight="1">
      <c r="B72" s="326" t="s">
        <v>485</v>
      </c>
      <c r="C72" s="326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376"/>
      <c r="AB72" s="1068"/>
      <c r="AC72" s="20"/>
      <c r="AD72" s="20"/>
      <c r="AE72" s="20"/>
      <c r="AF72" s="20"/>
      <c r="AG72" s="20"/>
      <c r="AH72" s="20"/>
      <c r="AI72" s="20"/>
      <c r="AJ72" s="20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031"/>
      <c r="AX72" s="1031"/>
      <c r="AY72" s="1031"/>
      <c r="AZ72" s="1031"/>
      <c r="BA72" s="1031"/>
      <c r="BB72" s="1071"/>
    </row>
    <row r="73" spans="2:81" ht="12.75" customHeight="1">
      <c r="B73" s="326" t="s">
        <v>486</v>
      </c>
      <c r="C73" s="326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76"/>
      <c r="AB73" s="1068"/>
      <c r="AC73" s="1056" t="s">
        <v>595</v>
      </c>
      <c r="AD73" s="20"/>
      <c r="AE73" s="20"/>
      <c r="AF73" s="20"/>
      <c r="AG73" s="20"/>
      <c r="AH73" s="20"/>
      <c r="AI73" s="20"/>
      <c r="AJ73" s="20"/>
      <c r="AK73" s="19"/>
      <c r="AL73" s="19"/>
      <c r="AM73" s="19"/>
      <c r="AN73" s="19"/>
      <c r="AO73" s="19"/>
      <c r="AP73" s="19"/>
      <c r="AQ73" s="19"/>
      <c r="AR73" s="19"/>
      <c r="AS73" s="20"/>
      <c r="AT73" s="20"/>
      <c r="AU73" s="20"/>
      <c r="AV73" s="20"/>
      <c r="AW73" s="1031"/>
      <c r="AX73" s="1031"/>
      <c r="AY73" s="1031"/>
      <c r="AZ73" s="1031"/>
      <c r="BA73" s="1031"/>
      <c r="BB73" s="1071"/>
    </row>
    <row r="74" spans="2:81" ht="12.75" customHeight="1">
      <c r="B74" s="326" t="s">
        <v>487</v>
      </c>
      <c r="C74" s="326"/>
      <c r="D74" s="326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76"/>
      <c r="AB74" s="1068"/>
      <c r="AC74" s="20" t="s">
        <v>597</v>
      </c>
      <c r="AD74" s="20"/>
      <c r="AE74" s="20"/>
      <c r="AF74" s="20"/>
      <c r="AG74" s="20"/>
      <c r="AH74" s="20"/>
      <c r="AI74" s="20"/>
      <c r="AJ74" s="20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031"/>
      <c r="AX74" s="1031"/>
      <c r="AY74" s="1031"/>
      <c r="AZ74" s="1031"/>
      <c r="BA74" s="1031"/>
      <c r="BB74" s="1071"/>
    </row>
    <row r="75" spans="2:81" ht="12.75" customHeight="1">
      <c r="B75" s="326" t="s">
        <v>488</v>
      </c>
      <c r="C75" s="326"/>
      <c r="D75" s="326"/>
      <c r="E75" s="326"/>
      <c r="F75" s="326"/>
      <c r="G75" s="326"/>
      <c r="H75" s="326"/>
      <c r="I75" s="326"/>
      <c r="J75" s="326"/>
      <c r="K75" s="326"/>
      <c r="L75" s="326"/>
      <c r="M75" s="326"/>
      <c r="N75" s="326"/>
      <c r="O75" s="326"/>
      <c r="P75" s="326"/>
      <c r="Q75" s="326"/>
      <c r="R75" s="326"/>
      <c r="S75" s="326"/>
      <c r="T75" s="326"/>
      <c r="U75" s="326"/>
      <c r="V75" s="326"/>
      <c r="W75" s="326"/>
      <c r="X75" s="326"/>
      <c r="Y75" s="326"/>
      <c r="Z75" s="326"/>
      <c r="AA75" s="376"/>
      <c r="AB75" s="1068"/>
      <c r="AC75" s="20" t="s">
        <v>728</v>
      </c>
      <c r="AD75" s="20"/>
      <c r="AE75" s="20"/>
      <c r="AF75" s="20"/>
      <c r="AG75" s="20"/>
      <c r="AH75" s="20"/>
      <c r="AI75" s="20"/>
      <c r="AJ75" s="20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031"/>
      <c r="AX75" s="1031"/>
      <c r="AY75" s="1031"/>
      <c r="AZ75" s="1031"/>
      <c r="BA75" s="1031"/>
      <c r="BB75" s="1071"/>
    </row>
    <row r="76" spans="2:81" ht="12.75" customHeight="1">
      <c r="B76" s="375" t="s">
        <v>489</v>
      </c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76"/>
      <c r="AB76" s="1068"/>
      <c r="AC76" s="20"/>
      <c r="AD76" s="20"/>
      <c r="AE76" s="20"/>
      <c r="AF76" s="20"/>
      <c r="AG76" s="20"/>
      <c r="AH76" s="20"/>
      <c r="AI76" s="20"/>
      <c r="AJ76" s="20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031"/>
      <c r="AX76" s="1031"/>
      <c r="AY76" s="1031"/>
      <c r="AZ76" s="1031"/>
      <c r="BA76" s="1031"/>
      <c r="BB76" s="1071"/>
    </row>
    <row r="77" spans="2:81" ht="12.75" customHeight="1">
      <c r="B77" t="s">
        <v>490</v>
      </c>
      <c r="C77" s="326"/>
      <c r="D77" s="326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6"/>
      <c r="W77" s="326"/>
      <c r="X77" s="326"/>
      <c r="Y77" s="326"/>
      <c r="Z77" s="326"/>
      <c r="AA77" s="376"/>
      <c r="AB77" s="1068"/>
      <c r="AC77" s="1056" t="s">
        <v>700</v>
      </c>
      <c r="BB77" s="1071"/>
    </row>
    <row r="78" spans="2:81" ht="12.75" customHeight="1"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6"/>
      <c r="W78" s="326"/>
      <c r="X78" s="326"/>
      <c r="Y78" s="326"/>
      <c r="Z78" s="326"/>
      <c r="AA78" s="376"/>
      <c r="AB78" s="1068"/>
      <c r="AC78" s="20" t="s">
        <v>701</v>
      </c>
      <c r="BB78" s="1071"/>
    </row>
    <row r="79" spans="2:81" ht="12.75" customHeight="1">
      <c r="B79" s="375" t="s">
        <v>637</v>
      </c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76"/>
      <c r="AB79" s="1068"/>
      <c r="AC79" s="20" t="s">
        <v>702</v>
      </c>
      <c r="BB79" s="1071"/>
    </row>
    <row r="80" spans="2:81" ht="12.75" customHeight="1">
      <c r="B80" s="375" t="s">
        <v>678</v>
      </c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  <c r="AA80" s="376"/>
      <c r="AB80" s="1068"/>
      <c r="AC80" t="s">
        <v>703</v>
      </c>
      <c r="BB80" s="1071"/>
    </row>
    <row r="81" spans="2:54" ht="12.75" customHeight="1">
      <c r="B81" s="375" t="s">
        <v>679</v>
      </c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  <c r="AA81" s="376"/>
      <c r="AB81" s="1068"/>
      <c r="BB81" s="1071"/>
    </row>
    <row r="82" spans="2:54" ht="12.75" customHeight="1">
      <c r="B82" s="375" t="s">
        <v>680</v>
      </c>
      <c r="C82" s="326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76"/>
      <c r="AB82" s="1068"/>
      <c r="AC82" s="375" t="s">
        <v>704</v>
      </c>
      <c r="AT82" s="1571" t="s">
        <v>697</v>
      </c>
      <c r="AU82" s="1572"/>
      <c r="AV82" s="1569" t="s">
        <v>696</v>
      </c>
      <c r="AW82" s="1570"/>
      <c r="AX82" s="1134" t="s">
        <v>698</v>
      </c>
      <c r="AY82" s="1128" t="s">
        <v>699</v>
      </c>
      <c r="BB82" s="1071"/>
    </row>
    <row r="83" spans="2:54" ht="12.75" customHeight="1">
      <c r="B83" s="375" t="s">
        <v>681</v>
      </c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76"/>
      <c r="AB83" s="1068"/>
      <c r="AC83" s="1133" t="s">
        <v>706</v>
      </c>
      <c r="AD83" s="373"/>
      <c r="AE83" s="373"/>
      <c r="AF83" s="373"/>
      <c r="AG83" s="373"/>
      <c r="AH83" s="373"/>
      <c r="AT83" s="373"/>
      <c r="AU83" s="373"/>
      <c r="AV83" s="1129"/>
      <c r="AW83" s="1130"/>
      <c r="AX83" s="1130"/>
      <c r="AY83" s="373"/>
      <c r="BB83" s="1071"/>
    </row>
    <row r="84" spans="2:54" ht="12" customHeight="1"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  <c r="AA84" s="376"/>
      <c r="AB84" s="1068"/>
      <c r="AC84" s="1133" t="s">
        <v>705</v>
      </c>
      <c r="AD84" s="373"/>
      <c r="AE84" s="373"/>
      <c r="AF84" s="373"/>
      <c r="AG84" s="373"/>
      <c r="AH84" s="325"/>
      <c r="AT84" s="373"/>
      <c r="AU84" s="373"/>
      <c r="AV84" s="1129"/>
      <c r="AW84" s="1130"/>
      <c r="AX84" s="1130"/>
      <c r="AY84" s="373"/>
      <c r="AZ84" s="373"/>
      <c r="BB84" s="1071"/>
    </row>
    <row r="85" spans="2:54" ht="12.75" customHeight="1">
      <c r="D85" s="326"/>
      <c r="E85" s="326"/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6"/>
      <c r="W85" s="326"/>
      <c r="X85" s="326"/>
      <c r="Y85" s="326"/>
      <c r="Z85" s="326"/>
      <c r="AA85" s="376"/>
      <c r="AB85" s="1067"/>
      <c r="AT85" s="373"/>
      <c r="AU85" s="373"/>
      <c r="AV85" s="1129"/>
      <c r="AW85" s="1130"/>
      <c r="AX85" s="1130"/>
      <c r="AY85" s="373"/>
      <c r="AZ85" s="373"/>
      <c r="BB85" s="1071"/>
    </row>
    <row r="86" spans="2:54" ht="12.75" customHeight="1">
      <c r="D86" s="326"/>
      <c r="E86" s="326"/>
      <c r="F86" s="326"/>
      <c r="G86" s="326"/>
      <c r="H86" s="326"/>
      <c r="I86" s="326"/>
      <c r="J86" s="326"/>
      <c r="K86" s="326"/>
      <c r="L86" s="1126"/>
      <c r="M86" s="1125"/>
      <c r="N86" s="1125"/>
      <c r="O86" s="1125"/>
      <c r="P86" s="1125"/>
      <c r="Q86" s="1079"/>
      <c r="R86" s="1079"/>
      <c r="S86" s="1079"/>
      <c r="T86" s="1079"/>
      <c r="U86" s="1079"/>
      <c r="V86" s="1079"/>
      <c r="W86" s="1079"/>
      <c r="X86" s="1079"/>
      <c r="Y86" s="1080"/>
      <c r="AA86" s="376"/>
      <c r="AB86" s="1067"/>
      <c r="AT86" s="325"/>
      <c r="AU86" s="325"/>
      <c r="AV86" s="1131"/>
      <c r="AW86" s="1132"/>
      <c r="AX86" s="1132"/>
      <c r="AY86" s="325"/>
      <c r="AZ86" s="325"/>
      <c r="BB86" s="1070"/>
    </row>
    <row r="87" spans="2:54" ht="12.75" customHeight="1">
      <c r="D87" s="326"/>
      <c r="E87" s="326"/>
      <c r="F87" s="326"/>
      <c r="G87" s="326"/>
      <c r="H87" s="326"/>
      <c r="I87" s="326"/>
      <c r="J87" s="326"/>
      <c r="K87" s="326"/>
      <c r="L87" s="1081"/>
      <c r="M87" s="1082" t="s">
        <v>663</v>
      </c>
      <c r="N87" s="1083"/>
      <c r="O87" s="1083"/>
      <c r="P87" s="1083"/>
      <c r="Q87" s="1083"/>
      <c r="R87" s="1083"/>
      <c r="S87" s="1083"/>
      <c r="T87" s="1083"/>
      <c r="U87" s="1083"/>
      <c r="V87" s="1083"/>
      <c r="W87" s="1083"/>
      <c r="X87" s="1083"/>
      <c r="Y87" s="1084"/>
      <c r="AA87" s="376"/>
      <c r="AB87" s="1067"/>
      <c r="AZ87" s="325"/>
      <c r="BB87" s="1070"/>
    </row>
    <row r="88" spans="2:54" ht="12.75" customHeight="1">
      <c r="D88" s="326"/>
      <c r="E88" s="326"/>
      <c r="F88" s="326"/>
      <c r="G88" s="326"/>
      <c r="H88" s="326"/>
      <c r="I88" s="326"/>
      <c r="J88" s="326"/>
      <c r="K88" s="326"/>
      <c r="L88" s="1085"/>
      <c r="M88" s="1082" t="s">
        <v>664</v>
      </c>
      <c r="N88" s="1086"/>
      <c r="O88" s="1087"/>
      <c r="P88" s="1042"/>
      <c r="Q88" s="1042"/>
      <c r="R88" s="1042"/>
      <c r="S88" s="1042"/>
      <c r="T88" s="1083"/>
      <c r="U88" s="1083"/>
      <c r="V88" s="1083"/>
      <c r="W88" s="1083"/>
      <c r="X88" s="1083"/>
      <c r="Y88" s="1084"/>
      <c r="AA88" s="376"/>
      <c r="AB88" s="1067"/>
      <c r="AC88" s="20" t="s">
        <v>729</v>
      </c>
      <c r="BB88" s="1070"/>
    </row>
    <row r="89" spans="2:54" ht="12.75" customHeight="1">
      <c r="D89" s="326"/>
      <c r="E89" s="326"/>
      <c r="F89" s="326"/>
      <c r="G89" s="326"/>
      <c r="H89" s="326"/>
      <c r="I89" s="326"/>
      <c r="J89" s="326"/>
      <c r="K89" s="326"/>
      <c r="L89" s="1088"/>
      <c r="M89" s="1089"/>
      <c r="N89" s="1089"/>
      <c r="O89" s="1089"/>
      <c r="P89" s="1090"/>
      <c r="Q89" s="1089"/>
      <c r="R89" s="1089"/>
      <c r="S89" s="1089"/>
      <c r="T89" s="1090"/>
      <c r="U89" s="1090"/>
      <c r="V89" s="1090"/>
      <c r="W89" s="1090"/>
      <c r="X89" s="1090"/>
      <c r="Y89" s="1091"/>
      <c r="AA89" s="376"/>
      <c r="AB89" s="1067"/>
      <c r="AC89" s="1031" t="s">
        <v>730</v>
      </c>
      <c r="BB89" s="1070"/>
    </row>
    <row r="90" spans="2:54" ht="12.75" customHeight="1"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76"/>
      <c r="AB90" s="1135"/>
      <c r="BB90" s="1070"/>
    </row>
    <row r="91" spans="2:54" ht="12.75" customHeight="1">
      <c r="B91" s="1062" t="s">
        <v>662</v>
      </c>
      <c r="C91" s="1048"/>
      <c r="D91" s="1048"/>
      <c r="E91" s="1048"/>
      <c r="F91" s="1048"/>
      <c r="G91" s="1048"/>
      <c r="H91" s="1048"/>
      <c r="I91" s="1048"/>
      <c r="J91" s="1048"/>
      <c r="K91" s="1048"/>
      <c r="L91" s="1048"/>
      <c r="M91" s="1048"/>
      <c r="N91" s="1048"/>
      <c r="O91" s="1048"/>
      <c r="P91" s="1048"/>
      <c r="Q91" s="1048"/>
      <c r="R91" s="1048"/>
      <c r="S91" s="1048"/>
      <c r="T91" s="1048"/>
      <c r="U91" s="1048"/>
      <c r="V91" s="1048"/>
      <c r="W91" s="1048"/>
      <c r="X91" s="1048"/>
      <c r="Y91" s="1048"/>
      <c r="Z91" s="1048"/>
      <c r="AA91" s="1062"/>
      <c r="AB91" s="1062"/>
      <c r="AC91" s="1062"/>
      <c r="AD91" s="1048"/>
      <c r="AE91" s="1048"/>
      <c r="AF91" s="1048"/>
      <c r="AG91" s="1048"/>
      <c r="AH91" s="1048"/>
      <c r="AI91" s="1048"/>
      <c r="AJ91" s="1048"/>
      <c r="AK91" s="1048"/>
      <c r="AL91" s="1048"/>
      <c r="AM91" s="1048"/>
      <c r="AN91" s="1048"/>
      <c r="AO91" s="1048"/>
      <c r="AP91" s="1048"/>
      <c r="AQ91" s="1048"/>
      <c r="AR91" s="1048"/>
      <c r="AS91" s="1048"/>
      <c r="AT91" s="1048"/>
      <c r="AU91" s="1048"/>
      <c r="AV91" s="1048"/>
      <c r="AW91" s="1048"/>
      <c r="AX91" s="1048"/>
      <c r="AY91" s="1048"/>
      <c r="AZ91" s="1048"/>
      <c r="BA91" s="1048"/>
      <c r="BB91" s="1070"/>
    </row>
    <row r="92" spans="2:54">
      <c r="BB92" s="1070"/>
    </row>
    <row r="93" spans="2:54" ht="12.75" customHeight="1" thickBot="1"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326"/>
      <c r="W93" s="326"/>
      <c r="X93" s="326"/>
      <c r="Y93" s="326"/>
      <c r="Z93" s="326"/>
      <c r="AA93" s="325"/>
      <c r="AB93" s="916"/>
      <c r="AC93" s="911"/>
      <c r="AD93" s="325"/>
      <c r="AE93" s="325"/>
      <c r="AF93" s="325"/>
      <c r="AG93" s="325"/>
      <c r="AH93" s="910"/>
      <c r="AI93" s="1464" t="s">
        <v>463</v>
      </c>
      <c r="AJ93" s="1464"/>
      <c r="AK93" s="1464"/>
      <c r="AL93" s="1464"/>
      <c r="AM93" s="1464"/>
      <c r="AN93" s="1464"/>
      <c r="AR93" s="1092"/>
      <c r="AS93" s="1093"/>
      <c r="AT93" s="1093"/>
      <c r="AU93" s="1093"/>
      <c r="AV93" s="1093"/>
      <c r="AW93" s="1093"/>
      <c r="AX93" s="1093"/>
      <c r="AY93" s="1093"/>
      <c r="AZ93" s="1093"/>
      <c r="BA93" s="1094"/>
      <c r="BB93" s="1070"/>
    </row>
    <row r="94" spans="2:54" ht="12.75" customHeight="1" thickBot="1">
      <c r="B94" s="823" t="s">
        <v>374</v>
      </c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38"/>
      <c r="T94" s="338"/>
      <c r="U94" s="338"/>
      <c r="V94" s="338"/>
      <c r="W94" s="338"/>
      <c r="X94" s="338"/>
      <c r="Y94" s="338"/>
      <c r="Z94" s="338"/>
      <c r="AA94" s="325"/>
      <c r="AB94" s="827">
        <v>3</v>
      </c>
      <c r="AC94" s="911" t="s">
        <v>462</v>
      </c>
      <c r="AD94" s="51" t="s">
        <v>137</v>
      </c>
      <c r="AE94" s="325"/>
      <c r="AF94" s="325"/>
      <c r="AG94" s="325"/>
      <c r="AH94" s="325"/>
      <c r="AI94" s="1459" t="s">
        <v>138</v>
      </c>
      <c r="AJ94" s="1460"/>
      <c r="AK94" s="1460"/>
      <c r="AL94" s="1460"/>
      <c r="AM94" s="1460"/>
      <c r="AN94" s="1461"/>
      <c r="AR94" s="1095"/>
      <c r="AS94" s="1042" t="s">
        <v>670</v>
      </c>
      <c r="AT94" s="1046"/>
      <c r="AU94" s="1046"/>
      <c r="AV94" s="1046"/>
      <c r="AW94" s="1046"/>
      <c r="AX94" s="1046"/>
      <c r="AY94" s="1046"/>
      <c r="AZ94" s="1046"/>
      <c r="BA94" s="1096"/>
      <c r="BB94" s="1070"/>
    </row>
    <row r="95" spans="2:54" ht="12.75" customHeight="1">
      <c r="B95" s="327" t="s">
        <v>375</v>
      </c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326"/>
      <c r="W95" s="326"/>
      <c r="X95" s="326"/>
      <c r="Y95" s="326"/>
      <c r="Z95" s="326"/>
      <c r="AA95" s="325"/>
      <c r="AB95" s="826"/>
      <c r="AC95" s="1063"/>
      <c r="AD95" s="1064"/>
      <c r="AE95" s="1065"/>
      <c r="AF95" s="1044"/>
      <c r="AG95" s="1044"/>
      <c r="AH95" s="1044"/>
      <c r="AI95" s="1044"/>
      <c r="AJ95" s="1044"/>
      <c r="AK95" s="1044"/>
      <c r="AL95" s="1044"/>
      <c r="AM95" s="1044"/>
      <c r="AN95" s="1044"/>
      <c r="AO95" s="1044"/>
      <c r="AP95" s="1044"/>
      <c r="AR95" s="1095"/>
      <c r="AS95" s="1042" t="s">
        <v>671</v>
      </c>
      <c r="AT95" s="1046"/>
      <c r="AU95" s="1046"/>
      <c r="AV95" s="1046"/>
      <c r="AW95" s="1046"/>
      <c r="AX95" s="1046"/>
      <c r="AY95" s="1046"/>
      <c r="AZ95" s="1046"/>
      <c r="BA95" s="1096"/>
      <c r="BB95" s="1070"/>
    </row>
    <row r="96" spans="2:54" ht="12.75" customHeight="1">
      <c r="B96" s="326" t="s">
        <v>376</v>
      </c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  <c r="X96" s="326"/>
      <c r="Y96" s="326"/>
      <c r="Z96" s="326"/>
      <c r="AA96" s="325"/>
      <c r="AB96" s="826"/>
      <c r="AC96" s="1063"/>
      <c r="AI96" s="1028" t="s">
        <v>138</v>
      </c>
      <c r="AR96" s="1095"/>
      <c r="AS96" s="1042" t="s">
        <v>672</v>
      </c>
      <c r="AT96" s="1046"/>
      <c r="AU96" s="1046"/>
      <c r="AV96" s="1046"/>
      <c r="AW96" s="1046"/>
      <c r="AX96" s="1046"/>
      <c r="AY96" s="1046"/>
      <c r="AZ96" s="1046"/>
      <c r="BA96" s="1096"/>
      <c r="BB96" s="1070"/>
    </row>
    <row r="97" spans="2:54" ht="12.75" customHeight="1"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25"/>
      <c r="AB97" s="916"/>
      <c r="AC97" s="1063"/>
      <c r="AI97" s="1028" t="s">
        <v>139</v>
      </c>
      <c r="AR97" s="1097"/>
      <c r="AS97" s="1098"/>
      <c r="AT97" s="1098"/>
      <c r="AU97" s="1098"/>
      <c r="AV97" s="1099"/>
      <c r="AW97" s="1099"/>
      <c r="AX97" s="1099"/>
      <c r="AY97" s="1099"/>
      <c r="AZ97" s="1099"/>
      <c r="BA97" s="1100"/>
      <c r="BB97" s="1070"/>
    </row>
    <row r="98" spans="2:54" ht="12.75" customHeight="1">
      <c r="B98" s="326" t="s">
        <v>377</v>
      </c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6"/>
      <c r="V98" s="326"/>
      <c r="W98" s="326"/>
      <c r="X98" s="326"/>
      <c r="Y98" s="326"/>
      <c r="Z98" s="326"/>
      <c r="AA98" s="325"/>
      <c r="AB98" s="826"/>
      <c r="AC98" s="1063"/>
      <c r="BB98" s="1070"/>
    </row>
    <row r="99" spans="2:54" ht="12.75" customHeight="1">
      <c r="B99" s="927" t="s">
        <v>491</v>
      </c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26"/>
      <c r="T99" s="326"/>
      <c r="U99" s="326"/>
      <c r="V99" s="326"/>
      <c r="W99" s="326"/>
      <c r="X99" s="326"/>
      <c r="Y99" s="326"/>
      <c r="Z99" s="326"/>
      <c r="AA99" s="325"/>
      <c r="AB99" s="826"/>
      <c r="AC99" s="1065"/>
      <c r="BB99" s="1070"/>
    </row>
    <row r="100" spans="2:54" ht="12.75" customHeight="1">
      <c r="B100" s="927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325"/>
      <c r="AB100" s="916"/>
      <c r="AC100" s="1065"/>
      <c r="BB100" s="1070"/>
    </row>
    <row r="101" spans="2:54" ht="12.75" customHeight="1">
      <c r="B101" s="927" t="s">
        <v>492</v>
      </c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  <c r="Y101" s="326"/>
      <c r="Z101" s="326"/>
      <c r="AA101" s="325"/>
      <c r="AB101" s="916"/>
      <c r="AC101" s="1065"/>
      <c r="BB101" s="1070"/>
    </row>
    <row r="102" spans="2:54" ht="12.75" customHeight="1">
      <c r="B102" s="326" t="s">
        <v>494</v>
      </c>
      <c r="C102" s="326"/>
      <c r="D102" s="326"/>
      <c r="E102" s="326"/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26"/>
      <c r="Z102" s="326"/>
      <c r="AA102" s="325"/>
      <c r="AB102" s="826"/>
      <c r="AC102" s="325"/>
      <c r="BB102" s="1070"/>
    </row>
    <row r="103" spans="2:54" ht="12.75" customHeight="1">
      <c r="B103" s="326" t="s">
        <v>493</v>
      </c>
      <c r="C103" s="326"/>
      <c r="D103" s="326"/>
      <c r="E103" s="326"/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5"/>
      <c r="AB103" s="826"/>
      <c r="AC103" s="325"/>
      <c r="BB103" s="1070"/>
    </row>
    <row r="104" spans="2:54" ht="12.75" customHeight="1"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  <c r="Y104" s="326"/>
      <c r="Z104" s="326"/>
      <c r="AA104" s="325"/>
      <c r="AB104" s="916"/>
      <c r="AC104" s="325"/>
      <c r="BB104" s="1070"/>
    </row>
    <row r="105" spans="2:54" ht="12.75" customHeight="1">
      <c r="B105" s="326" t="s">
        <v>378</v>
      </c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  <c r="Y105" s="326"/>
      <c r="Z105" s="326"/>
      <c r="AA105" s="325"/>
      <c r="AB105" s="826"/>
      <c r="AC105" s="325"/>
      <c r="AD105" s="325"/>
      <c r="AE105" s="325"/>
      <c r="AF105" s="325"/>
      <c r="AG105" s="325"/>
      <c r="AH105" s="325"/>
      <c r="BB105" s="1070"/>
    </row>
    <row r="106" spans="2:54" ht="12.75" customHeight="1">
      <c r="B106" s="326" t="s">
        <v>379</v>
      </c>
      <c r="C106" s="326"/>
      <c r="D106" s="326"/>
      <c r="E106" s="326"/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  <c r="Y106" s="326"/>
      <c r="Z106" s="326"/>
      <c r="AA106" s="325"/>
      <c r="AB106" s="826"/>
      <c r="AC106" s="325"/>
      <c r="AD106" s="325"/>
      <c r="AE106" s="325"/>
      <c r="AF106" s="325"/>
      <c r="AG106" s="325"/>
      <c r="AH106" s="325"/>
      <c r="BB106" s="1070"/>
    </row>
    <row r="107" spans="2:54">
      <c r="B107" s="326" t="s">
        <v>380</v>
      </c>
      <c r="C107" s="326"/>
      <c r="D107" s="326"/>
      <c r="E107" s="326"/>
      <c r="F107" s="326"/>
      <c r="G107" s="326"/>
      <c r="H107" s="326"/>
      <c r="I107" s="326"/>
      <c r="J107" s="326"/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  <c r="Y107" s="326"/>
      <c r="Z107" s="326"/>
      <c r="AA107" s="325"/>
      <c r="AB107" s="826"/>
      <c r="AC107" s="325"/>
      <c r="AD107" s="325"/>
      <c r="AE107" s="325"/>
      <c r="AF107" s="325"/>
      <c r="AG107" s="325"/>
      <c r="AH107" s="325"/>
      <c r="BB107" s="1070"/>
    </row>
    <row r="108" spans="2:54">
      <c r="B108" s="326" t="s">
        <v>707</v>
      </c>
      <c r="C108" s="326"/>
      <c r="D108" s="326"/>
      <c r="E108" s="326"/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  <c r="Y108" s="326"/>
      <c r="Z108" s="326"/>
      <c r="AA108" s="325"/>
      <c r="AB108" s="1127"/>
      <c r="AC108" s="325"/>
      <c r="AD108" s="325"/>
      <c r="AE108" s="325"/>
      <c r="AF108" s="325"/>
      <c r="AG108" s="325"/>
      <c r="AH108" s="325"/>
      <c r="BB108" s="1070"/>
    </row>
    <row r="109" spans="2:54" ht="13.8" thickBot="1">
      <c r="B109" s="326"/>
      <c r="C109" s="326"/>
      <c r="D109" s="326"/>
      <c r="E109" s="326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  <c r="Y109" s="326"/>
      <c r="Z109" s="326"/>
      <c r="AA109" s="325"/>
      <c r="AB109" s="826"/>
      <c r="AC109" s="325"/>
      <c r="AD109" s="325"/>
      <c r="AE109" s="325"/>
      <c r="AF109" s="325"/>
      <c r="AG109" s="325"/>
      <c r="AO109" s="910" t="s">
        <v>463</v>
      </c>
      <c r="AS109" s="929" t="s">
        <v>497</v>
      </c>
      <c r="BB109" s="1070"/>
    </row>
    <row r="110" spans="2:54" ht="13.8" thickBot="1">
      <c r="B110" s="823" t="s">
        <v>381</v>
      </c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38"/>
      <c r="P110" s="338"/>
      <c r="Q110" s="338"/>
      <c r="R110" s="338"/>
      <c r="S110" s="338"/>
      <c r="T110" s="338"/>
      <c r="U110" s="338"/>
      <c r="V110" s="338"/>
      <c r="W110" s="338"/>
      <c r="X110" s="338"/>
      <c r="Y110" s="338"/>
      <c r="Z110" s="338"/>
      <c r="AA110" s="325"/>
      <c r="AB110" s="827">
        <v>3</v>
      </c>
      <c r="AC110" s="911" t="s">
        <v>464</v>
      </c>
      <c r="AD110" s="907" t="s">
        <v>465</v>
      </c>
      <c r="AE110" s="325"/>
      <c r="AF110" s="325"/>
      <c r="AG110" s="325"/>
      <c r="AO110" s="1531" t="s">
        <v>79</v>
      </c>
      <c r="AP110" s="1532"/>
      <c r="AQ110" s="1533"/>
      <c r="BB110" s="1070"/>
    </row>
    <row r="111" spans="2:54">
      <c r="B111" s="326" t="s">
        <v>495</v>
      </c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  <c r="AA111" s="325"/>
      <c r="AB111" s="826"/>
      <c r="AC111" s="325"/>
      <c r="AD111" s="325"/>
      <c r="AE111" s="325"/>
      <c r="AF111" s="325"/>
      <c r="AG111" s="325"/>
      <c r="AH111" s="325"/>
      <c r="AJ111" s="1101" t="s">
        <v>69</v>
      </c>
      <c r="BB111" s="1070"/>
    </row>
    <row r="112" spans="2:54">
      <c r="B112" s="326" t="s">
        <v>496</v>
      </c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  <c r="Y112" s="326"/>
      <c r="Z112" s="326"/>
      <c r="AA112" s="325"/>
      <c r="AB112" s="916"/>
      <c r="AC112" s="325"/>
      <c r="AD112" s="325"/>
      <c r="AE112" s="325"/>
      <c r="AF112" s="325"/>
      <c r="AG112" s="325"/>
      <c r="AH112" s="325"/>
      <c r="AJ112" s="1101" t="s">
        <v>70</v>
      </c>
      <c r="BB112" s="1070"/>
    </row>
    <row r="113" spans="2:56" ht="6" customHeight="1"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  <c r="AA113" s="325"/>
      <c r="AB113" s="916"/>
      <c r="AC113" s="325"/>
      <c r="AD113" s="325"/>
      <c r="AE113" s="325"/>
      <c r="AF113" s="325"/>
      <c r="AG113" s="325"/>
      <c r="AH113" s="325"/>
      <c r="AJ113" s="1101" t="s">
        <v>71</v>
      </c>
      <c r="BB113" s="1070"/>
    </row>
    <row r="114" spans="2:56">
      <c r="B114" s="326" t="s">
        <v>382</v>
      </c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26"/>
      <c r="Z114" s="326"/>
      <c r="AA114" s="325"/>
      <c r="AB114" s="826"/>
      <c r="AC114" s="325"/>
      <c r="AD114" s="325"/>
      <c r="AE114" s="325"/>
      <c r="AF114" s="325"/>
      <c r="AG114" s="325"/>
      <c r="AH114" s="325"/>
      <c r="AJ114" s="1101" t="s">
        <v>72</v>
      </c>
      <c r="BB114" s="1070"/>
    </row>
    <row r="115" spans="2:56">
      <c r="B115" s="326" t="s">
        <v>383</v>
      </c>
      <c r="C115" s="326"/>
      <c r="D115" s="326"/>
      <c r="E115" s="326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  <c r="AA115" s="325"/>
      <c r="AB115" s="826"/>
      <c r="AC115" s="325"/>
      <c r="AD115" s="325"/>
      <c r="AE115" s="325"/>
      <c r="AF115" s="325"/>
      <c r="AG115" s="325"/>
      <c r="AH115" s="325"/>
      <c r="AJ115" s="1101" t="s">
        <v>62</v>
      </c>
      <c r="BB115" s="1070"/>
    </row>
    <row r="116" spans="2:56" ht="9.75" customHeight="1" thickBot="1"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  <c r="Z116" s="325"/>
      <c r="AA116" s="325"/>
      <c r="AB116" s="826"/>
      <c r="AC116" s="325"/>
      <c r="AD116" s="325"/>
      <c r="AE116" s="325"/>
      <c r="AJ116" s="1101" t="s">
        <v>73</v>
      </c>
      <c r="AN116" s="1464" t="s">
        <v>463</v>
      </c>
      <c r="AO116" s="1464"/>
      <c r="AP116" s="1464"/>
      <c r="AQ116" s="1464"/>
      <c r="AR116" s="1464"/>
      <c r="AS116" s="1464"/>
      <c r="AT116" s="1464"/>
      <c r="BC116" s="1067"/>
    </row>
    <row r="117" spans="2:56" ht="13.8" thickBot="1">
      <c r="B117" s="823" t="s">
        <v>384</v>
      </c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38"/>
      <c r="P117" s="338"/>
      <c r="Q117" s="338"/>
      <c r="R117" s="338"/>
      <c r="S117" s="338"/>
      <c r="T117" s="338"/>
      <c r="U117" s="338"/>
      <c r="V117" s="338"/>
      <c r="W117" s="338"/>
      <c r="X117" s="338"/>
      <c r="Y117" s="338"/>
      <c r="Z117" s="338"/>
      <c r="AA117" s="325"/>
      <c r="AB117" s="827">
        <v>5</v>
      </c>
      <c r="AC117" s="911">
        <v>2</v>
      </c>
      <c r="AD117" s="907" t="s">
        <v>61</v>
      </c>
      <c r="AE117" s="325"/>
      <c r="AJ117" s="1101" t="s">
        <v>74</v>
      </c>
      <c r="AN117" s="1459" t="s">
        <v>68</v>
      </c>
      <c r="AO117" s="1460"/>
      <c r="AP117" s="1460"/>
      <c r="AQ117" s="1460"/>
      <c r="AR117" s="1460"/>
      <c r="AS117" s="1460"/>
      <c r="AT117" s="1461"/>
      <c r="BC117" s="1067"/>
    </row>
    <row r="118" spans="2:56">
      <c r="B118" s="326" t="s">
        <v>385</v>
      </c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  <c r="AA118" s="325"/>
      <c r="AB118" s="826"/>
      <c r="AC118" s="325"/>
      <c r="AD118" s="325"/>
      <c r="AE118" s="325"/>
      <c r="AF118" s="325"/>
      <c r="AG118" s="325"/>
      <c r="AH118" s="325"/>
      <c r="AJ118" s="1101" t="s">
        <v>75</v>
      </c>
      <c r="AT118" s="1078" t="s">
        <v>68</v>
      </c>
      <c r="AU118" s="1075"/>
      <c r="AV118" s="1075"/>
      <c r="AW118" s="1075"/>
      <c r="AX118" s="1075"/>
      <c r="AY118" s="1075"/>
      <c r="AZ118" s="1075"/>
      <c r="BA118" s="1075"/>
      <c r="BB118" s="1076"/>
      <c r="BC118" s="1075"/>
      <c r="BD118" s="1075"/>
    </row>
    <row r="119" spans="2:56">
      <c r="B119" s="326" t="s">
        <v>386</v>
      </c>
      <c r="C119" s="326"/>
      <c r="D119" s="326"/>
      <c r="E119" s="326"/>
      <c r="F119" s="326"/>
      <c r="G119" s="326"/>
      <c r="H119" s="326"/>
      <c r="I119" s="326"/>
      <c r="J119" s="326"/>
      <c r="K119" s="326"/>
      <c r="L119" s="326"/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  <c r="Y119" s="326"/>
      <c r="Z119" s="326"/>
      <c r="AA119" s="325"/>
      <c r="AB119" s="826"/>
      <c r="AC119" s="325"/>
      <c r="AD119" s="325"/>
      <c r="AE119" s="325"/>
      <c r="AF119" s="325"/>
      <c r="AG119" s="325"/>
      <c r="AH119" s="325"/>
      <c r="AJ119" s="1101" t="s">
        <v>76</v>
      </c>
      <c r="AT119" s="1078" t="s">
        <v>131</v>
      </c>
      <c r="AV119" s="1075"/>
      <c r="AW119" s="1075"/>
      <c r="AX119" s="1075"/>
      <c r="AY119" s="1075"/>
      <c r="AZ119" s="1075"/>
      <c r="BA119" s="1075"/>
      <c r="BB119" s="1076"/>
      <c r="BC119" s="1075"/>
      <c r="BD119" s="1075"/>
    </row>
    <row r="120" spans="2:56" ht="13.8" thickBot="1"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25"/>
      <c r="AB120" s="826"/>
      <c r="AC120" s="325"/>
      <c r="AD120" s="325"/>
      <c r="AE120" s="325"/>
      <c r="AJ120" s="1101" t="s">
        <v>77</v>
      </c>
      <c r="AN120" s="1464" t="s">
        <v>463</v>
      </c>
      <c r="AO120" s="1464"/>
      <c r="AP120" s="1464"/>
      <c r="AQ120" s="1464"/>
      <c r="AR120" s="1464"/>
      <c r="AS120" s="1464"/>
      <c r="AT120" s="1464"/>
      <c r="AV120" s="1075"/>
      <c r="AW120" s="1075"/>
      <c r="AX120" s="1075"/>
      <c r="AY120" s="1075"/>
      <c r="AZ120" s="1075"/>
      <c r="BA120" s="1075"/>
      <c r="BB120" s="1076"/>
      <c r="BC120" s="1077"/>
      <c r="BD120" s="1075"/>
    </row>
    <row r="121" spans="2:56" ht="13.8" thickBot="1">
      <c r="B121" s="823" t="s">
        <v>387</v>
      </c>
      <c r="C121" s="338"/>
      <c r="D121" s="338"/>
      <c r="E121" s="338"/>
      <c r="F121" s="338"/>
      <c r="G121" s="338"/>
      <c r="H121" s="338"/>
      <c r="I121" s="338"/>
      <c r="J121" s="338"/>
      <c r="K121" s="338"/>
      <c r="L121" s="338"/>
      <c r="M121" s="338"/>
      <c r="N121" s="338"/>
      <c r="O121" s="338"/>
      <c r="P121" s="338"/>
      <c r="Q121" s="338"/>
      <c r="R121" s="338"/>
      <c r="S121" s="338"/>
      <c r="T121" s="338"/>
      <c r="U121" s="338"/>
      <c r="V121" s="338"/>
      <c r="W121" s="338"/>
      <c r="X121" s="338"/>
      <c r="Y121" s="338"/>
      <c r="Z121" s="338"/>
      <c r="AA121" s="325"/>
      <c r="AB121" s="827">
        <v>7</v>
      </c>
      <c r="AC121" s="911">
        <v>3</v>
      </c>
      <c r="AD121" s="907" t="s">
        <v>54</v>
      </c>
      <c r="AE121" s="325"/>
      <c r="AJ121" s="1101" t="s">
        <v>78</v>
      </c>
      <c r="AN121" s="1459" t="s">
        <v>56</v>
      </c>
      <c r="AO121" s="1460"/>
      <c r="AP121" s="1460"/>
      <c r="AQ121" s="1460"/>
      <c r="AR121" s="1460"/>
      <c r="AS121" s="1460"/>
      <c r="AT121" s="1461"/>
      <c r="AU121" s="1075"/>
      <c r="AV121" s="1075"/>
      <c r="AW121" s="1075"/>
      <c r="AX121" s="1075"/>
      <c r="AY121" s="1075"/>
      <c r="AZ121" s="1075"/>
      <c r="BA121" s="1075"/>
      <c r="BB121" s="1076"/>
      <c r="BC121" s="1075"/>
      <c r="BD121" s="1075"/>
    </row>
    <row r="122" spans="2:56">
      <c r="B122" s="326" t="s">
        <v>388</v>
      </c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325"/>
      <c r="AB122" s="826"/>
      <c r="AC122" s="325"/>
      <c r="AD122" s="325"/>
      <c r="AE122" s="325"/>
      <c r="AF122" s="325"/>
      <c r="AG122" s="325"/>
      <c r="AH122" s="325"/>
      <c r="AJ122" s="1101" t="s">
        <v>79</v>
      </c>
      <c r="AU122" s="1075"/>
      <c r="AV122" s="1075"/>
      <c r="AW122" s="1075"/>
      <c r="AX122" s="1075"/>
      <c r="AY122" s="1075"/>
      <c r="AZ122" s="1075"/>
      <c r="BA122" s="1075"/>
      <c r="BB122" s="1076"/>
      <c r="BC122" s="1075"/>
      <c r="BD122" s="1075"/>
    </row>
    <row r="123" spans="2:56"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325"/>
      <c r="AB123" s="826"/>
      <c r="AC123" s="325"/>
      <c r="AD123" s="325"/>
      <c r="AE123" s="325"/>
      <c r="AF123" s="325"/>
      <c r="AG123" s="325"/>
      <c r="AH123" s="325"/>
      <c r="AU123" s="1028" t="s">
        <v>55</v>
      </c>
      <c r="AV123" s="1075"/>
      <c r="AW123" s="1075"/>
      <c r="AX123" s="1075"/>
      <c r="AY123" s="1075"/>
      <c r="AZ123" s="1075"/>
      <c r="BA123" s="1075"/>
      <c r="BB123" s="1076"/>
      <c r="BC123" s="1075"/>
      <c r="BD123" s="1075"/>
    </row>
    <row r="124" spans="2:56">
      <c r="B124" s="823" t="s">
        <v>389</v>
      </c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1"/>
      <c r="N124" s="331"/>
      <c r="O124" s="331"/>
      <c r="P124" s="331"/>
      <c r="Q124" s="331"/>
      <c r="R124" s="331"/>
      <c r="S124" s="331"/>
      <c r="T124" s="331"/>
      <c r="U124" s="331"/>
      <c r="V124" s="331"/>
      <c r="W124" s="331"/>
      <c r="X124" s="331"/>
      <c r="Y124" s="331"/>
      <c r="Z124" s="331"/>
      <c r="AA124" s="325"/>
      <c r="AB124" s="826"/>
      <c r="AC124" s="325"/>
      <c r="AD124" s="325"/>
      <c r="AE124" s="325"/>
      <c r="AF124" s="325"/>
      <c r="AG124" s="325"/>
      <c r="AH124" s="325"/>
      <c r="AU124" s="1028" t="s">
        <v>56</v>
      </c>
      <c r="AV124" s="1075"/>
      <c r="AW124" s="1075"/>
      <c r="AX124" s="1075"/>
      <c r="AY124" s="1075"/>
      <c r="AZ124" s="1075"/>
      <c r="BA124" s="1075"/>
      <c r="BB124" s="1076"/>
      <c r="BC124" s="1075"/>
      <c r="BD124" s="1075"/>
    </row>
    <row r="125" spans="2:56">
      <c r="B125" s="285" t="s">
        <v>498</v>
      </c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325"/>
      <c r="AB125" s="826"/>
      <c r="AC125" s="325"/>
      <c r="AD125" s="325"/>
      <c r="AE125" s="325"/>
      <c r="AF125" s="325"/>
      <c r="AG125" s="325"/>
      <c r="AH125" s="325"/>
      <c r="AU125" s="1028" t="s">
        <v>159</v>
      </c>
      <c r="AV125" s="1075"/>
      <c r="AW125" s="1075"/>
      <c r="AX125" s="1075"/>
      <c r="AY125" s="1075"/>
      <c r="AZ125" s="1075"/>
      <c r="BA125" s="1075"/>
      <c r="BB125" s="1076"/>
      <c r="BC125" s="1075"/>
      <c r="BD125" s="1075"/>
    </row>
    <row r="126" spans="2:56">
      <c r="B126" s="338" t="s">
        <v>499</v>
      </c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8"/>
      <c r="N126" s="338"/>
      <c r="O126" s="338"/>
      <c r="P126" s="338"/>
      <c r="Q126" s="338"/>
      <c r="R126" s="338"/>
      <c r="S126" s="338"/>
      <c r="T126" s="338"/>
      <c r="U126" s="338"/>
      <c r="V126" s="338"/>
      <c r="W126" s="338"/>
      <c r="X126" s="338"/>
      <c r="Y126" s="338"/>
      <c r="Z126" s="338"/>
      <c r="AA126" s="325"/>
      <c r="AB126" s="826"/>
      <c r="AC126" s="325"/>
      <c r="AD126" s="325"/>
      <c r="AE126" s="325"/>
      <c r="AF126" s="325"/>
      <c r="AG126" s="325"/>
      <c r="AH126" s="325"/>
      <c r="AU126" s="1075"/>
      <c r="AV126" s="1075"/>
      <c r="AW126" s="1075"/>
      <c r="AX126" s="1075"/>
      <c r="AY126" s="1075"/>
      <c r="AZ126" s="1075"/>
      <c r="BA126" s="1075"/>
      <c r="BB126" s="1076"/>
      <c r="BC126" s="1075"/>
      <c r="BD126" s="1075"/>
    </row>
    <row r="127" spans="2:56"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38"/>
      <c r="Z127" s="338"/>
      <c r="AA127" s="325"/>
      <c r="AB127" s="826"/>
      <c r="AC127" s="325"/>
      <c r="AD127" s="325"/>
      <c r="AE127" s="325"/>
      <c r="AF127" s="325"/>
      <c r="AG127" s="325"/>
      <c r="AH127" s="325"/>
      <c r="AU127" s="1075"/>
      <c r="AV127" s="1075"/>
      <c r="AW127" s="1075"/>
      <c r="AX127" s="1075"/>
      <c r="AY127" s="1075"/>
      <c r="AZ127" s="1075"/>
      <c r="BA127" s="1075"/>
      <c r="BB127" s="1076"/>
      <c r="BC127" s="1075"/>
      <c r="BD127" s="1075"/>
    </row>
    <row r="128" spans="2:56">
      <c r="B128" s="824" t="s">
        <v>390</v>
      </c>
      <c r="C128" s="824"/>
      <c r="D128" s="824"/>
      <c r="E128" s="824"/>
      <c r="F128" s="824"/>
      <c r="G128" s="824"/>
      <c r="H128" s="824"/>
      <c r="I128" s="824"/>
      <c r="J128" s="824"/>
      <c r="K128" s="824"/>
      <c r="L128" s="824"/>
      <c r="M128" s="824"/>
      <c r="N128" s="824"/>
      <c r="O128" s="824"/>
      <c r="P128" s="824"/>
      <c r="Q128" s="824"/>
      <c r="R128" s="824"/>
      <c r="S128" s="824"/>
      <c r="T128" s="824"/>
      <c r="U128" s="824"/>
      <c r="V128" s="824"/>
      <c r="W128" s="824"/>
      <c r="X128" s="824"/>
      <c r="Y128" s="824"/>
      <c r="Z128" s="824"/>
      <c r="AA128" s="325"/>
      <c r="AB128" s="826"/>
      <c r="AC128" s="325"/>
      <c r="AD128" s="926" t="s">
        <v>500</v>
      </c>
      <c r="AE128" s="325"/>
      <c r="AF128" s="325"/>
      <c r="AG128" s="325"/>
      <c r="AH128" s="325"/>
      <c r="AU128" s="1075"/>
      <c r="AV128" s="1075"/>
      <c r="AW128" s="1075"/>
      <c r="AX128" s="1075"/>
      <c r="AY128" s="1075"/>
      <c r="AZ128" s="1075"/>
      <c r="BA128" s="1075"/>
      <c r="BB128" s="1076"/>
      <c r="BC128" s="1075"/>
      <c r="BD128" s="1075"/>
    </row>
    <row r="129" spans="2:54" ht="13.8">
      <c r="B129" s="824" t="s">
        <v>391</v>
      </c>
      <c r="C129" s="824"/>
      <c r="D129" s="824"/>
      <c r="E129" s="824"/>
      <c r="F129" s="824"/>
      <c r="G129" s="824"/>
      <c r="H129" s="824"/>
      <c r="I129" s="824"/>
      <c r="J129" s="824"/>
      <c r="K129" s="824"/>
      <c r="L129" s="824"/>
      <c r="M129" s="824"/>
      <c r="N129" s="824"/>
      <c r="O129" s="824"/>
      <c r="P129" s="824"/>
      <c r="Q129" s="824"/>
      <c r="R129" s="824"/>
      <c r="S129" s="824"/>
      <c r="T129" s="824"/>
      <c r="U129" s="824"/>
      <c r="V129" s="824"/>
      <c r="W129" s="824"/>
      <c r="X129" s="824"/>
      <c r="Y129" s="824"/>
      <c r="Z129" s="824"/>
      <c r="AA129" s="325"/>
      <c r="AB129" s="826"/>
      <c r="AC129" s="325"/>
      <c r="AD129" s="926" t="s">
        <v>502</v>
      </c>
      <c r="AE129" s="325"/>
      <c r="AF129" s="325"/>
      <c r="AG129" s="325"/>
      <c r="AH129" s="325"/>
      <c r="BB129" s="1070"/>
    </row>
    <row r="130" spans="2:54">
      <c r="B130" s="824" t="s">
        <v>392</v>
      </c>
      <c r="C130" s="824"/>
      <c r="D130" s="824"/>
      <c r="E130" s="824"/>
      <c r="F130" s="824"/>
      <c r="G130" s="824"/>
      <c r="H130" s="824"/>
      <c r="I130" s="824"/>
      <c r="J130" s="824"/>
      <c r="K130" s="824"/>
      <c r="L130" s="824"/>
      <c r="M130" s="824"/>
      <c r="N130" s="824"/>
      <c r="O130" s="824"/>
      <c r="P130" s="824"/>
      <c r="Q130" s="824"/>
      <c r="R130" s="824"/>
      <c r="S130" s="824"/>
      <c r="T130" s="824"/>
      <c r="U130" s="824"/>
      <c r="V130" s="824"/>
      <c r="W130" s="824"/>
      <c r="X130" s="824"/>
      <c r="Y130" s="824"/>
      <c r="Z130" s="824"/>
      <c r="AA130" s="325"/>
      <c r="AB130" s="826"/>
      <c r="AC130" s="325"/>
      <c r="AD130" s="926" t="s">
        <v>501</v>
      </c>
      <c r="AE130" s="325"/>
      <c r="AF130" s="325"/>
      <c r="AG130" s="325"/>
      <c r="AH130" s="325"/>
      <c r="BB130" s="1070"/>
    </row>
    <row r="131" spans="2:54">
      <c r="B131" s="824" t="s">
        <v>393</v>
      </c>
      <c r="C131" s="824"/>
      <c r="D131" s="824"/>
      <c r="E131" s="824"/>
      <c r="F131" s="824"/>
      <c r="G131" s="824"/>
      <c r="H131" s="824"/>
      <c r="I131" s="824"/>
      <c r="J131" s="824"/>
      <c r="K131" s="824"/>
      <c r="L131" s="824"/>
      <c r="M131" s="824"/>
      <c r="N131" s="824"/>
      <c r="O131" s="824"/>
      <c r="P131" s="824"/>
      <c r="Q131" s="824"/>
      <c r="R131" s="824"/>
      <c r="S131" s="824"/>
      <c r="T131" s="824"/>
      <c r="U131" s="824"/>
      <c r="V131" s="824"/>
      <c r="W131" s="824"/>
      <c r="X131" s="824"/>
      <c r="Y131" s="824"/>
      <c r="Z131" s="824"/>
      <c r="AA131" s="325"/>
      <c r="AB131" s="826"/>
      <c r="AC131" s="325"/>
      <c r="AD131" s="325"/>
      <c r="AE131" s="325"/>
      <c r="AF131" s="325"/>
      <c r="AG131" s="325"/>
      <c r="AH131" s="325"/>
      <c r="BB131" s="1070"/>
    </row>
    <row r="132" spans="2:54">
      <c r="B132" s="824" t="s">
        <v>394</v>
      </c>
      <c r="C132" s="824"/>
      <c r="D132" s="824"/>
      <c r="E132" s="824"/>
      <c r="F132" s="824"/>
      <c r="G132" s="824"/>
      <c r="H132" s="824"/>
      <c r="I132" s="824"/>
      <c r="J132" s="824"/>
      <c r="K132" s="824"/>
      <c r="L132" s="824"/>
      <c r="M132" s="824"/>
      <c r="N132" s="824"/>
      <c r="O132" s="824"/>
      <c r="P132" s="824"/>
      <c r="Q132" s="824"/>
      <c r="R132" s="824"/>
      <c r="S132" s="824"/>
      <c r="T132" s="824"/>
      <c r="U132" s="824"/>
      <c r="V132" s="824"/>
      <c r="W132" s="824"/>
      <c r="X132" s="824"/>
      <c r="Y132" s="824"/>
      <c r="Z132" s="824"/>
      <c r="AA132" s="325"/>
      <c r="AB132" s="826"/>
      <c r="AC132" s="325"/>
      <c r="AD132" s="325"/>
      <c r="AE132" s="325"/>
      <c r="AF132" s="325"/>
      <c r="AG132" s="325"/>
      <c r="AH132" s="325"/>
      <c r="BB132" s="1070"/>
    </row>
    <row r="133" spans="2:54">
      <c r="B133" s="824" t="s">
        <v>395</v>
      </c>
      <c r="C133" s="824"/>
      <c r="D133" s="824"/>
      <c r="E133" s="824"/>
      <c r="F133" s="824"/>
      <c r="G133" s="824"/>
      <c r="H133" s="824"/>
      <c r="I133" s="824"/>
      <c r="J133" s="824"/>
      <c r="K133" s="824"/>
      <c r="L133" s="824"/>
      <c r="M133" s="824"/>
      <c r="N133" s="824"/>
      <c r="O133" s="824"/>
      <c r="P133" s="824"/>
      <c r="Q133" s="824"/>
      <c r="R133" s="824"/>
      <c r="S133" s="824"/>
      <c r="T133" s="824"/>
      <c r="U133" s="824"/>
      <c r="V133" s="824"/>
      <c r="W133" s="824"/>
      <c r="X133" s="824"/>
      <c r="Y133" s="824"/>
      <c r="Z133" s="824"/>
      <c r="AA133" s="325"/>
      <c r="AB133" s="826"/>
      <c r="AC133" s="325"/>
      <c r="AD133" s="325"/>
      <c r="AE133" s="325"/>
      <c r="AF133" s="325"/>
      <c r="AG133" s="325"/>
      <c r="AH133" s="325"/>
      <c r="BB133" s="1070"/>
    </row>
    <row r="134" spans="2:54"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325"/>
      <c r="AB134" s="826"/>
      <c r="AC134" s="325"/>
      <c r="AD134" s="325"/>
      <c r="AE134" s="325"/>
      <c r="AF134" s="325"/>
      <c r="AG134" s="325"/>
      <c r="AH134" s="325"/>
      <c r="AI134" s="325"/>
      <c r="BB134" s="1070"/>
    </row>
    <row r="135" spans="2:54">
      <c r="B135" s="823" t="s">
        <v>396</v>
      </c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331"/>
      <c r="Z135" s="331"/>
      <c r="AA135" s="325"/>
      <c r="AB135" s="827">
        <v>10</v>
      </c>
      <c r="AC135" s="911">
        <v>5</v>
      </c>
      <c r="AD135" s="930" t="s">
        <v>290</v>
      </c>
      <c r="AE135" s="325"/>
      <c r="AF135" s="325"/>
      <c r="AG135" s="325"/>
      <c r="AH135" s="325"/>
      <c r="AI135" s="325"/>
      <c r="AN135" s="910" t="s">
        <v>463</v>
      </c>
      <c r="AS135" s="1028"/>
      <c r="BB135" s="1070"/>
    </row>
    <row r="136" spans="2:54" ht="13.8" thickBot="1">
      <c r="B136" s="326" t="s">
        <v>397</v>
      </c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  <c r="Y136" s="326"/>
      <c r="Z136" s="326"/>
      <c r="AA136" s="325"/>
      <c r="AB136" s="826"/>
      <c r="AC136" s="325"/>
      <c r="AD136" s="325"/>
      <c r="AE136" s="325"/>
      <c r="AF136" s="325"/>
      <c r="AG136" s="910"/>
      <c r="AH136" s="325"/>
      <c r="AM136" s="1453" t="s">
        <v>80</v>
      </c>
      <c r="AN136" s="1453"/>
      <c r="AO136" s="1456" t="s">
        <v>59</v>
      </c>
      <c r="AP136" s="1456"/>
      <c r="AQ136" s="1456"/>
      <c r="AR136" s="1456"/>
      <c r="AS136" s="1028" t="s">
        <v>132</v>
      </c>
      <c r="BB136" s="1070"/>
    </row>
    <row r="137" spans="2:54" ht="13.8" thickBot="1">
      <c r="B137" s="326" t="s">
        <v>398</v>
      </c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  <c r="Y137" s="326"/>
      <c r="Z137" s="326"/>
      <c r="AA137" s="325"/>
      <c r="AB137" s="826"/>
      <c r="AC137" s="325"/>
      <c r="AD137" s="325"/>
      <c r="AE137" s="325"/>
      <c r="AM137" s="1531" t="s">
        <v>767</v>
      </c>
      <c r="AN137" s="1533"/>
      <c r="AP137" s="1567">
        <v>0.25</v>
      </c>
      <c r="AQ137" s="1568"/>
      <c r="AR137" s="1075"/>
      <c r="AS137" s="1028" t="s">
        <v>767</v>
      </c>
      <c r="AT137" s="1075"/>
      <c r="AU137" s="1075"/>
      <c r="AV137" s="1075"/>
      <c r="AW137" s="1075"/>
      <c r="BB137" s="1070"/>
    </row>
    <row r="138" spans="2:54">
      <c r="B138" s="326" t="s">
        <v>399</v>
      </c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26"/>
      <c r="Z138" s="326"/>
      <c r="AA138" s="325"/>
      <c r="AB138" s="826"/>
      <c r="AC138" s="325"/>
      <c r="AD138" s="325"/>
      <c r="AE138" s="325"/>
      <c r="AF138" s="325"/>
      <c r="AG138" s="325"/>
      <c r="AH138" s="325"/>
      <c r="AI138" s="325"/>
      <c r="AR138" s="1075"/>
      <c r="AS138" s="1028" t="s">
        <v>82</v>
      </c>
      <c r="AT138" s="1075"/>
      <c r="AU138" s="1075"/>
      <c r="AV138" s="1075"/>
      <c r="AW138" s="1075"/>
      <c r="BB138" s="1070"/>
    </row>
    <row r="139" spans="2:54">
      <c r="B139" s="326" t="s">
        <v>400</v>
      </c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26"/>
      <c r="Z139" s="326"/>
      <c r="AA139" s="325"/>
      <c r="AB139" s="826"/>
      <c r="AC139" s="325"/>
      <c r="AD139" s="325"/>
      <c r="AE139" s="325"/>
      <c r="AF139" s="325"/>
      <c r="AG139" s="325"/>
      <c r="AH139" s="325"/>
      <c r="AI139" s="325"/>
      <c r="AR139" s="1075"/>
      <c r="AS139" s="1028" t="s">
        <v>134</v>
      </c>
      <c r="AT139" s="1075"/>
      <c r="AU139" s="1075"/>
      <c r="AV139" s="1075"/>
      <c r="AW139" s="1075"/>
      <c r="BB139" s="1070"/>
    </row>
    <row r="140" spans="2:54"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325"/>
      <c r="AB140" s="902"/>
      <c r="AC140" s="325"/>
      <c r="AD140" s="325"/>
      <c r="AE140" s="325"/>
      <c r="AF140" s="325"/>
      <c r="AG140" s="325"/>
      <c r="AH140" s="325"/>
      <c r="AI140" s="325"/>
      <c r="AR140" s="1075"/>
      <c r="AS140" s="1028" t="s">
        <v>140</v>
      </c>
      <c r="AT140" s="1075"/>
      <c r="AU140" s="1075"/>
      <c r="AV140" s="1075"/>
      <c r="AW140" s="1075"/>
      <c r="BB140" s="1070"/>
    </row>
    <row r="141" spans="2:54">
      <c r="B141" s="823" t="s">
        <v>401</v>
      </c>
      <c r="C141" s="331"/>
      <c r="D141" s="331"/>
      <c r="E141" s="331"/>
      <c r="F141" s="331"/>
      <c r="G141" s="331"/>
      <c r="H141" s="331"/>
      <c r="I141" s="331"/>
      <c r="J141" s="331"/>
      <c r="K141" s="331"/>
      <c r="L141" s="331"/>
      <c r="M141" s="331"/>
      <c r="N141" s="331"/>
      <c r="O141" s="331"/>
      <c r="P141" s="331"/>
      <c r="Q141" s="331"/>
      <c r="R141" s="331"/>
      <c r="S141" s="331"/>
      <c r="T141" s="331"/>
      <c r="U141" s="331"/>
      <c r="V141" s="331"/>
      <c r="W141" s="331"/>
      <c r="X141" s="331"/>
      <c r="Y141" s="331"/>
      <c r="Z141" s="331"/>
      <c r="AA141" s="325"/>
      <c r="AB141" s="903"/>
      <c r="AC141" s="911"/>
      <c r="AD141" s="325"/>
      <c r="AE141" s="325"/>
      <c r="AF141" s="325"/>
      <c r="AG141" s="325"/>
      <c r="AH141" s="325"/>
      <c r="AI141" s="325"/>
      <c r="AR141" s="1075"/>
      <c r="AS141" s="1027">
        <v>0</v>
      </c>
      <c r="AT141" s="1075"/>
      <c r="AU141" s="1075"/>
      <c r="AV141" s="1075"/>
      <c r="AW141" s="1075"/>
      <c r="BB141" s="1070"/>
    </row>
    <row r="142" spans="2:54">
      <c r="B142" s="326" t="s">
        <v>402</v>
      </c>
      <c r="C142" s="326"/>
      <c r="D142" s="326"/>
      <c r="E142" s="326"/>
      <c r="F142" s="326"/>
      <c r="G142" s="326"/>
      <c r="H142" s="326"/>
      <c r="I142" s="326"/>
      <c r="J142" s="326"/>
      <c r="K142" s="326"/>
      <c r="L142" s="326"/>
      <c r="M142" s="326"/>
      <c r="N142" s="326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  <c r="Y142" s="326"/>
      <c r="Z142" s="326"/>
      <c r="AA142" s="325"/>
      <c r="AB142" s="827">
        <v>15</v>
      </c>
      <c r="AC142" s="911">
        <v>6</v>
      </c>
      <c r="AD142" s="930" t="s">
        <v>466</v>
      </c>
      <c r="AE142" s="325"/>
      <c r="AF142" s="325"/>
      <c r="AG142" s="325"/>
      <c r="AH142" s="325"/>
      <c r="AI142" s="325"/>
      <c r="AR142" s="1075"/>
      <c r="AS142" s="1027">
        <v>0.06</v>
      </c>
      <c r="AT142" s="1075"/>
      <c r="AU142" s="1075"/>
      <c r="AV142" s="1075"/>
      <c r="AW142" s="1075"/>
      <c r="BB142" s="1070"/>
    </row>
    <row r="143" spans="2:54">
      <c r="B143" s="326" t="s">
        <v>403</v>
      </c>
      <c r="C143" s="326"/>
      <c r="D143" s="326"/>
      <c r="E143" s="326"/>
      <c r="F143" s="326"/>
      <c r="G143" s="326"/>
      <c r="H143" s="326"/>
      <c r="I143" s="326"/>
      <c r="J143" s="326"/>
      <c r="K143" s="326"/>
      <c r="L143" s="326"/>
      <c r="M143" s="326"/>
      <c r="N143" s="326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  <c r="Y143" s="326"/>
      <c r="Z143" s="326"/>
      <c r="AA143" s="325"/>
      <c r="AB143" s="826"/>
      <c r="AC143" s="325"/>
      <c r="AD143" s="325"/>
      <c r="AE143" s="325"/>
      <c r="AF143" s="325"/>
      <c r="AG143" s="910"/>
      <c r="AH143" s="325"/>
      <c r="AR143" s="1075"/>
      <c r="AS143" s="1027">
        <v>0.12</v>
      </c>
      <c r="AT143" s="1075"/>
      <c r="AU143" s="1075"/>
      <c r="AV143" s="1075"/>
      <c r="AW143" s="1075"/>
      <c r="BB143" s="1070"/>
    </row>
    <row r="144" spans="2:54"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325"/>
      <c r="AB144" s="826"/>
      <c r="AC144" s="325"/>
      <c r="AD144" s="325"/>
      <c r="AE144" s="325"/>
      <c r="AM144" s="1452" t="s">
        <v>463</v>
      </c>
      <c r="AN144" s="1452"/>
      <c r="AO144" s="1452"/>
      <c r="AP144" s="1452"/>
      <c r="AQ144" s="1452"/>
      <c r="AS144" s="1027">
        <v>0.25</v>
      </c>
      <c r="BB144" s="1070"/>
    </row>
    <row r="145" spans="2:54" ht="13.8" thickBot="1">
      <c r="B145" s="326" t="s">
        <v>404</v>
      </c>
      <c r="C145" s="326"/>
      <c r="D145" s="326"/>
      <c r="E145" s="326"/>
      <c r="F145" s="326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325"/>
      <c r="AB145" s="826"/>
      <c r="AC145" s="325"/>
      <c r="AD145" s="325"/>
      <c r="AE145" s="325"/>
      <c r="AM145" s="1453" t="s">
        <v>80</v>
      </c>
      <c r="AN145" s="1453"/>
      <c r="AO145" s="1454" t="s">
        <v>59</v>
      </c>
      <c r="AP145" s="1454"/>
      <c r="AQ145" s="1454"/>
      <c r="AR145" s="1454"/>
      <c r="BB145" s="1070"/>
    </row>
    <row r="146" spans="2:54" ht="13.8" thickBot="1">
      <c r="B146" s="326" t="s">
        <v>405</v>
      </c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26"/>
      <c r="Z146" s="326"/>
      <c r="AA146" s="325"/>
      <c r="AB146" s="826"/>
      <c r="AC146" s="325"/>
      <c r="AD146" s="325"/>
      <c r="AE146" s="325"/>
      <c r="AF146" s="325"/>
      <c r="AG146" s="325"/>
      <c r="AH146" s="325"/>
      <c r="AI146" s="325"/>
      <c r="AM146" s="1462" t="s">
        <v>82</v>
      </c>
      <c r="AN146" s="1463"/>
      <c r="AP146" s="1468">
        <v>0.25</v>
      </c>
      <c r="AQ146" s="1469"/>
      <c r="BB146" s="1070"/>
    </row>
    <row r="147" spans="2:54">
      <c r="B147" s="326" t="s">
        <v>406</v>
      </c>
      <c r="C147" s="326"/>
      <c r="D147" s="326"/>
      <c r="E147" s="326"/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  <c r="Y147" s="326"/>
      <c r="Z147" s="326"/>
      <c r="AA147" s="325"/>
      <c r="AB147" s="826"/>
      <c r="AC147" s="325"/>
      <c r="AD147" s="325"/>
      <c r="AE147" s="325"/>
      <c r="AF147" s="325"/>
      <c r="AG147" s="325"/>
      <c r="AH147" s="325"/>
      <c r="AI147" s="325"/>
      <c r="BB147" s="1070"/>
    </row>
    <row r="148" spans="2:54"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  <c r="Y148" s="326"/>
      <c r="Z148" s="326"/>
      <c r="AA148" s="325"/>
      <c r="AB148" s="826"/>
      <c r="AC148" s="325"/>
      <c r="AD148" s="325"/>
      <c r="AE148" s="325"/>
      <c r="AF148" s="325"/>
      <c r="AG148" s="325"/>
      <c r="AH148" s="325"/>
      <c r="AI148" s="325"/>
      <c r="BB148" s="1070"/>
    </row>
    <row r="149" spans="2:54">
      <c r="B149" s="326" t="s">
        <v>407</v>
      </c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26"/>
      <c r="N149" s="326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  <c r="Y149" s="326"/>
      <c r="Z149" s="326"/>
      <c r="AA149" s="325"/>
      <c r="AB149" s="826"/>
      <c r="AC149" s="325"/>
      <c r="AD149" s="325"/>
      <c r="AE149" s="325"/>
      <c r="AF149" s="325"/>
      <c r="AG149" s="325"/>
      <c r="AH149" s="325"/>
      <c r="AI149" s="325"/>
      <c r="BB149" s="1070"/>
    </row>
    <row r="150" spans="2:54">
      <c r="B150" s="285" t="s">
        <v>408</v>
      </c>
      <c r="C150" s="285"/>
      <c r="D150" s="285"/>
      <c r="E150" s="285"/>
      <c r="F150" s="285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  <c r="AA150" s="325"/>
      <c r="AB150" s="826"/>
      <c r="AC150" s="325"/>
      <c r="AD150" s="325"/>
      <c r="AE150" s="325"/>
      <c r="AF150" s="325"/>
      <c r="AG150" s="325"/>
      <c r="AH150" s="325"/>
      <c r="AI150" s="325"/>
      <c r="AJ150" s="325"/>
      <c r="AK150" s="325"/>
      <c r="BB150" s="1070"/>
    </row>
    <row r="151" spans="2:54">
      <c r="B151" s="285" t="s">
        <v>409</v>
      </c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380"/>
      <c r="AB151" s="826"/>
      <c r="AC151" s="380"/>
      <c r="AD151" s="380"/>
      <c r="AE151" s="914"/>
      <c r="AF151" s="52"/>
      <c r="AG151" s="380"/>
      <c r="AH151" s="914"/>
      <c r="AI151" s="915"/>
      <c r="AJ151" s="380"/>
      <c r="AK151" s="380"/>
      <c r="BB151" s="1070"/>
    </row>
    <row r="152" spans="2:54">
      <c r="B152" s="285" t="s">
        <v>410</v>
      </c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380"/>
      <c r="AB152" s="826"/>
      <c r="AC152" s="380"/>
      <c r="AD152" s="380"/>
      <c r="AE152" s="914"/>
      <c r="AF152" s="52"/>
      <c r="AG152" s="380"/>
      <c r="AH152" s="914"/>
      <c r="AI152" s="915"/>
      <c r="AJ152" s="380"/>
      <c r="AK152" s="380"/>
      <c r="BB152" s="1070"/>
    </row>
    <row r="153" spans="2:54">
      <c r="B153" s="285" t="s">
        <v>411</v>
      </c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380"/>
      <c r="AB153" s="826"/>
      <c r="AC153" s="380"/>
      <c r="AD153" s="380"/>
      <c r="AE153" s="914"/>
      <c r="AF153" s="52"/>
      <c r="AG153" s="380"/>
      <c r="AH153" s="914"/>
      <c r="AI153" s="915"/>
      <c r="AJ153" s="380"/>
      <c r="AK153" s="380"/>
      <c r="BB153" s="1070"/>
    </row>
    <row r="154" spans="2:54">
      <c r="B154" s="285" t="s">
        <v>412</v>
      </c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380"/>
      <c r="AB154" s="826"/>
      <c r="AC154" s="380"/>
      <c r="AD154" s="380"/>
      <c r="AE154" s="914"/>
      <c r="AF154" s="52"/>
      <c r="AG154" s="380"/>
      <c r="AH154" s="914"/>
      <c r="AI154" s="915"/>
      <c r="AJ154" s="380"/>
      <c r="AK154" s="380"/>
      <c r="BB154" s="1070"/>
    </row>
    <row r="155" spans="2:54">
      <c r="B155" s="19" t="s">
        <v>413</v>
      </c>
      <c r="C155" s="19"/>
      <c r="D155" s="19"/>
      <c r="E155" s="19"/>
      <c r="F155" s="19"/>
      <c r="G155" s="285"/>
      <c r="H155" s="285"/>
      <c r="I155" s="285"/>
      <c r="J155" s="285"/>
      <c r="K155" s="285"/>
      <c r="L155" s="285"/>
      <c r="M155" s="285"/>
      <c r="N155" s="285"/>
      <c r="O155" s="285"/>
      <c r="P155" s="285"/>
      <c r="Q155" s="285"/>
      <c r="R155" s="285"/>
      <c r="S155" s="285"/>
      <c r="T155" s="285"/>
      <c r="U155" s="285"/>
      <c r="V155" s="285"/>
      <c r="W155" s="285"/>
      <c r="X155" s="285"/>
      <c r="Y155" s="285"/>
      <c r="Z155" s="285"/>
      <c r="AA155" s="380"/>
      <c r="AB155" s="826"/>
      <c r="AC155" s="380"/>
      <c r="AD155" s="380"/>
      <c r="AE155" s="914"/>
      <c r="AF155" s="52"/>
      <c r="AG155" s="380"/>
      <c r="AH155" s="914"/>
      <c r="AI155" s="915"/>
      <c r="AJ155" s="380"/>
      <c r="AK155" s="380"/>
      <c r="BB155" s="1070"/>
    </row>
    <row r="156" spans="2:54">
      <c r="B156" s="285"/>
      <c r="C156" s="285"/>
      <c r="D156" s="285"/>
      <c r="E156" s="285"/>
      <c r="F156" s="285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380"/>
      <c r="AB156" s="826"/>
      <c r="AC156" s="380"/>
      <c r="AD156" s="380"/>
      <c r="AE156" s="914"/>
      <c r="AF156" s="52"/>
      <c r="AG156" s="380"/>
      <c r="AH156" s="914"/>
      <c r="AI156" s="915"/>
      <c r="AJ156" s="380"/>
      <c r="AK156" s="380"/>
      <c r="BB156" s="1070"/>
    </row>
    <row r="157" spans="2:54">
      <c r="B157" s="823" t="s">
        <v>414</v>
      </c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26"/>
      <c r="AB157" s="826"/>
      <c r="AC157" s="326"/>
      <c r="AD157" s="326"/>
      <c r="AE157" s="326"/>
      <c r="AF157" s="326"/>
      <c r="AG157" s="326"/>
      <c r="AH157" s="326"/>
      <c r="AI157" s="326"/>
      <c r="AJ157" s="326"/>
      <c r="AK157" s="326"/>
      <c r="BB157" s="1070"/>
    </row>
    <row r="158" spans="2:54">
      <c r="B158" s="326" t="s">
        <v>415</v>
      </c>
      <c r="C158" s="326"/>
      <c r="D158" s="326"/>
      <c r="E158" s="326"/>
      <c r="F158" s="326"/>
      <c r="G158" s="326"/>
      <c r="H158" s="326"/>
      <c r="I158" s="326"/>
      <c r="J158" s="326"/>
      <c r="K158" s="326"/>
      <c r="L158" s="326"/>
      <c r="M158" s="326"/>
      <c r="N158" s="326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  <c r="Y158" s="326"/>
      <c r="Z158" s="326"/>
      <c r="AA158" s="326"/>
      <c r="AB158" s="826"/>
      <c r="AC158" s="326"/>
      <c r="AD158" s="326"/>
      <c r="AE158" s="326"/>
      <c r="AF158" s="326"/>
      <c r="AG158" s="326"/>
      <c r="AH158" s="326"/>
      <c r="AI158" s="326"/>
      <c r="AJ158" s="326"/>
      <c r="AK158" s="326"/>
      <c r="BB158" s="1070"/>
    </row>
    <row r="159" spans="2:54">
      <c r="B159" s="326" t="s">
        <v>504</v>
      </c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  <c r="Y159" s="326"/>
      <c r="Z159" s="326"/>
      <c r="AA159" s="326"/>
      <c r="AB159" s="826"/>
      <c r="AC159" s="326"/>
      <c r="AD159" s="326"/>
      <c r="AE159" s="326"/>
      <c r="AF159" s="326"/>
      <c r="AG159" s="326"/>
      <c r="AH159" s="326"/>
      <c r="AI159" s="326"/>
      <c r="AJ159" s="326"/>
      <c r="AK159" s="326"/>
      <c r="BB159" s="1070"/>
    </row>
    <row r="160" spans="2:54">
      <c r="B160" s="326" t="s">
        <v>416</v>
      </c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326"/>
      <c r="AB160" s="826"/>
      <c r="AC160" s="380"/>
      <c r="AD160" s="380"/>
      <c r="AE160" s="380"/>
      <c r="AF160" s="380"/>
      <c r="AG160" s="380"/>
      <c r="AH160" s="380"/>
      <c r="AI160" s="380"/>
      <c r="AJ160" s="380"/>
      <c r="AK160" s="326"/>
      <c r="BB160" s="1070"/>
    </row>
    <row r="161" spans="2:56">
      <c r="B161" s="326" t="s">
        <v>417</v>
      </c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26"/>
      <c r="Z161" s="326"/>
      <c r="AA161" s="326"/>
      <c r="AB161" s="826"/>
      <c r="AC161" s="380"/>
      <c r="AD161" s="380"/>
      <c r="AE161" s="380"/>
      <c r="AF161" s="380"/>
      <c r="AG161" s="380"/>
      <c r="AH161" s="380"/>
      <c r="AI161" s="380"/>
      <c r="AJ161" s="380"/>
      <c r="AK161" s="326"/>
      <c r="BB161" s="1070"/>
    </row>
    <row r="162" spans="2:56">
      <c r="B162" s="326" t="s">
        <v>418</v>
      </c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  <c r="Y162" s="326"/>
      <c r="Z162" s="326"/>
      <c r="AA162" s="326"/>
      <c r="AB162" s="905"/>
      <c r="AC162" s="380"/>
      <c r="AD162" s="380"/>
      <c r="AE162" s="380"/>
      <c r="AF162" s="380"/>
      <c r="AG162" s="380"/>
      <c r="AH162" s="380"/>
      <c r="AI162" s="380"/>
      <c r="AJ162" s="380"/>
      <c r="AK162" s="924"/>
      <c r="BB162" s="1070"/>
    </row>
    <row r="163" spans="2:56">
      <c r="B163" s="326"/>
      <c r="C163" s="326"/>
      <c r="D163" s="326"/>
      <c r="E163" s="326"/>
      <c r="F163" s="326"/>
      <c r="G163" s="326"/>
      <c r="H163" s="326"/>
      <c r="I163" s="326"/>
      <c r="J163" s="326"/>
      <c r="K163" s="326"/>
      <c r="L163" s="326"/>
      <c r="M163" s="326"/>
      <c r="N163" s="326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  <c r="Y163" s="326"/>
      <c r="Z163" s="326"/>
      <c r="AA163" s="326"/>
      <c r="AB163" s="905"/>
      <c r="AC163" s="380"/>
      <c r="AD163" s="380"/>
      <c r="AE163" s="380"/>
      <c r="AF163" s="380"/>
      <c r="AG163" s="380"/>
      <c r="AH163" s="380"/>
      <c r="AI163" s="380"/>
      <c r="AJ163" s="380"/>
      <c r="AK163" s="20"/>
      <c r="BB163" s="1070"/>
    </row>
    <row r="164" spans="2:56">
      <c r="B164" s="326" t="s">
        <v>419</v>
      </c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  <c r="Y164" s="326"/>
      <c r="Z164" s="326"/>
      <c r="AA164" s="326"/>
      <c r="AB164" s="905"/>
      <c r="AC164" s="380"/>
      <c r="AD164" s="380"/>
      <c r="AE164" s="380"/>
      <c r="AF164" s="380"/>
      <c r="AG164" s="380"/>
      <c r="AH164" s="380"/>
      <c r="AI164" s="380"/>
      <c r="AJ164" s="380"/>
      <c r="AK164" s="925"/>
      <c r="BB164" s="1070"/>
    </row>
    <row r="165" spans="2:56" ht="12.75" customHeight="1">
      <c r="B165" s="326" t="s">
        <v>505</v>
      </c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  <c r="AA165" s="326"/>
      <c r="AB165" s="905"/>
      <c r="AC165" s="380"/>
      <c r="AD165" s="338" t="s">
        <v>467</v>
      </c>
      <c r="AE165" s="285"/>
      <c r="AF165" s="285"/>
      <c r="AG165" s="285"/>
      <c r="AH165" s="285"/>
      <c r="AI165" s="285"/>
      <c r="AJ165" s="285"/>
      <c r="AK165" s="377"/>
      <c r="AO165" s="377"/>
      <c r="AP165" s="377"/>
      <c r="AQ165" s="377"/>
      <c r="AR165" s="377"/>
      <c r="AS165" s="377"/>
      <c r="AT165" s="932"/>
      <c r="AU165" s="932"/>
      <c r="AV165" s="932"/>
      <c r="AW165" s="932"/>
      <c r="AX165" s="377"/>
      <c r="AY165" s="377"/>
      <c r="BB165" s="1070"/>
      <c r="BD165" s="375" t="s">
        <v>21</v>
      </c>
    </row>
    <row r="166" spans="2:56" ht="12.75" customHeight="1"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326"/>
      <c r="AB166" s="826"/>
      <c r="AC166" s="380"/>
      <c r="AD166" s="919"/>
      <c r="AE166" s="919"/>
      <c r="AF166" s="919"/>
      <c r="AG166" s="919"/>
      <c r="AH166" s="919"/>
      <c r="AI166" s="931"/>
      <c r="AJ166" s="931"/>
      <c r="AK166" s="933"/>
      <c r="AL166" s="933"/>
      <c r="AM166" s="933"/>
      <c r="AN166" s="933"/>
      <c r="AO166" s="933"/>
      <c r="AP166" s="928"/>
      <c r="AQ166" s="933"/>
      <c r="AR166" s="933"/>
      <c r="AS166" s="1475" t="s">
        <v>537</v>
      </c>
      <c r="AT166" s="1475"/>
      <c r="AU166" s="1475"/>
      <c r="AV166" s="1475"/>
      <c r="AW166" s="1475"/>
      <c r="AX166" s="1475"/>
      <c r="BB166" s="1070"/>
    </row>
    <row r="167" spans="2:56">
      <c r="B167" s="823" t="s">
        <v>189</v>
      </c>
      <c r="C167" s="285"/>
      <c r="D167" s="285"/>
      <c r="E167" s="285"/>
      <c r="F167" s="285"/>
      <c r="G167" s="285"/>
      <c r="H167" s="285"/>
      <c r="I167" s="285"/>
      <c r="J167" s="285"/>
      <c r="K167" s="285"/>
      <c r="L167" s="285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326"/>
      <c r="AB167" s="826"/>
      <c r="AC167" s="380"/>
      <c r="AD167" s="920"/>
      <c r="AE167" s="931"/>
      <c r="AF167" s="931"/>
      <c r="AG167" s="931"/>
      <c r="AH167" s="931"/>
      <c r="AI167" s="931"/>
      <c r="AJ167" s="920"/>
      <c r="AK167" s="1481" t="s">
        <v>468</v>
      </c>
      <c r="AL167" s="1481"/>
      <c r="AM167" s="1481"/>
      <c r="AN167" s="1481"/>
      <c r="AO167" s="1481"/>
      <c r="AP167" s="928"/>
      <c r="AQ167" s="933"/>
      <c r="AR167" s="933"/>
      <c r="AS167" s="1475"/>
      <c r="AT167" s="1475"/>
      <c r="AU167" s="1475"/>
      <c r="AV167" s="1475"/>
      <c r="AW167" s="1475"/>
      <c r="AX167" s="1475"/>
      <c r="BB167" s="1070"/>
    </row>
    <row r="168" spans="2:56" ht="12.75" customHeight="1" thickBot="1">
      <c r="B168" s="326" t="s">
        <v>506</v>
      </c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26"/>
      <c r="Z168" s="326"/>
      <c r="AA168" s="326"/>
      <c r="AB168" s="826"/>
      <c r="AC168" s="380"/>
      <c r="AD168" s="921" t="s">
        <v>290</v>
      </c>
      <c r="AE168" s="920"/>
      <c r="AF168" s="920"/>
      <c r="AG168" s="931"/>
      <c r="AH168" s="931"/>
      <c r="AI168" s="931"/>
      <c r="AJ168" s="931"/>
      <c r="AK168" s="933"/>
      <c r="AL168" s="1482">
        <v>5000000</v>
      </c>
      <c r="AM168" s="1483"/>
      <c r="AN168" s="1484"/>
      <c r="AO168" s="1478" t="s">
        <v>469</v>
      </c>
      <c r="AP168" s="1480"/>
      <c r="AQ168" s="933"/>
      <c r="AR168" s="933"/>
      <c r="AS168" s="1475"/>
      <c r="AT168" s="1475"/>
      <c r="AU168" s="1475"/>
      <c r="AV168" s="1475"/>
      <c r="AW168" s="1475"/>
      <c r="AX168" s="1475"/>
      <c r="BB168" s="1070"/>
    </row>
    <row r="169" spans="2:56" ht="12.75" customHeight="1">
      <c r="B169" s="16" t="s">
        <v>507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326"/>
      <c r="AB169" s="826"/>
      <c r="AC169" s="380"/>
      <c r="AD169" s="921" t="s">
        <v>511</v>
      </c>
      <c r="AE169" s="920"/>
      <c r="AF169" s="922"/>
      <c r="AG169" s="931"/>
      <c r="AH169" s="931"/>
      <c r="AI169" s="931"/>
      <c r="AJ169" s="931"/>
      <c r="AK169" s="931"/>
      <c r="AL169" s="1534">
        <f>IF(AL168=0,0,AL168*AO169)</f>
        <v>1500000</v>
      </c>
      <c r="AM169" s="1535"/>
      <c r="AN169" s="1536"/>
      <c r="AO169" s="1478">
        <f>IF(AL168=0,"",IF(AND(AQ170=0,AQ169=0),0,IF(AND(AQ170&gt;0,AQ169&gt;0),"??",IF(AND(AQ170&gt;0,AQ169=0),100%-AQ170,IF(AND(AQ170=0,AQ169&gt;0),AQ169)))))</f>
        <v>0.3</v>
      </c>
      <c r="AP169" s="1479"/>
      <c r="AQ169" s="1476">
        <v>0.3</v>
      </c>
      <c r="AR169" s="1477"/>
      <c r="AS169" s="935" t="s">
        <v>186</v>
      </c>
      <c r="AT169" s="933"/>
      <c r="AU169" s="933"/>
      <c r="AV169" s="933"/>
      <c r="AW169" s="933"/>
      <c r="AX169" s="933"/>
      <c r="BB169" s="1070"/>
    </row>
    <row r="170" spans="2:56" ht="12.75" customHeight="1" thickBot="1">
      <c r="B170" s="16" t="s">
        <v>509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326"/>
      <c r="AB170" s="826"/>
      <c r="AC170" s="380"/>
      <c r="AD170" s="921" t="s">
        <v>291</v>
      </c>
      <c r="AE170" s="920"/>
      <c r="AF170" s="931"/>
      <c r="AG170" s="931"/>
      <c r="AH170" s="931"/>
      <c r="AI170" s="931"/>
      <c r="AJ170" s="931"/>
      <c r="AK170" s="923" t="s">
        <v>7</v>
      </c>
      <c r="AL170" s="1472">
        <f>AL168-AL169</f>
        <v>3500000</v>
      </c>
      <c r="AM170" s="1473"/>
      <c r="AN170" s="1474"/>
      <c r="AO170" s="1478">
        <f>IF(AL168=0,"",IF(AND(AQ170=0,AQ169=0),0,IF(AND(AQ170&gt;0,AQ169&gt;0),"??",IF(AND(AQ170&gt;0,AQ169=0),AQ170,IF(AND(AQ170=0,AQ169&gt;0),100%-AQ169)))))</f>
        <v>0.7</v>
      </c>
      <c r="AP170" s="1479"/>
      <c r="AQ170" s="1450"/>
      <c r="AR170" s="1451"/>
      <c r="AS170" s="935" t="s">
        <v>187</v>
      </c>
      <c r="AT170" s="933"/>
      <c r="AU170" s="933"/>
      <c r="AV170" s="933"/>
      <c r="AW170" s="933"/>
      <c r="AX170" s="933"/>
      <c r="BB170" s="1070"/>
    </row>
    <row r="171" spans="2:56" ht="12.75" customHeight="1">
      <c r="B171" s="285" t="s">
        <v>508</v>
      </c>
      <c r="C171" s="285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5"/>
      <c r="Z171" s="285"/>
      <c r="AA171" s="326"/>
      <c r="AB171" s="826"/>
      <c r="AC171" s="380"/>
      <c r="AD171" s="920"/>
      <c r="AE171" s="920"/>
      <c r="AF171" s="920"/>
      <c r="AG171" s="920"/>
      <c r="AH171" s="920"/>
      <c r="AI171" s="920"/>
      <c r="AJ171" s="920"/>
      <c r="AK171" s="919"/>
      <c r="AL171" s="933"/>
      <c r="AM171" s="933"/>
      <c r="AN171" s="933"/>
      <c r="AO171" s="933"/>
      <c r="AP171" s="928"/>
      <c r="AQ171" s="933"/>
      <c r="AR171" s="933"/>
      <c r="AS171" s="933"/>
      <c r="AT171" s="933"/>
      <c r="AU171" s="933"/>
      <c r="AV171" s="933"/>
      <c r="AW171" s="933"/>
      <c r="AX171" s="933"/>
      <c r="BB171" s="1070"/>
    </row>
    <row r="172" spans="2:56" ht="12.75" customHeight="1">
      <c r="B172" s="285" t="s">
        <v>510</v>
      </c>
      <c r="C172" s="285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5"/>
      <c r="Z172" s="285"/>
      <c r="AA172" s="326"/>
      <c r="AB172" s="916"/>
      <c r="AC172" s="380"/>
      <c r="AD172" s="380"/>
      <c r="AE172" s="380"/>
      <c r="AF172" s="380"/>
      <c r="AG172" s="380"/>
      <c r="AH172" s="380"/>
      <c r="AI172" s="380"/>
      <c r="AJ172" s="380"/>
      <c r="AK172" s="326"/>
      <c r="AQ172" s="934"/>
      <c r="AR172" s="934"/>
      <c r="AS172" s="934"/>
      <c r="AT172" s="934"/>
      <c r="AU172" s="934"/>
      <c r="AV172" s="934"/>
      <c r="AW172" s="934"/>
      <c r="AX172" s="934"/>
      <c r="BB172" s="1070"/>
    </row>
    <row r="173" spans="2:56">
      <c r="B173" s="285"/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  <c r="AA173" s="380"/>
      <c r="AB173" s="826"/>
      <c r="AC173" s="380"/>
      <c r="AD173" s="380"/>
      <c r="AE173" s="914"/>
      <c r="AF173" s="52"/>
      <c r="AG173" s="380"/>
      <c r="AH173" s="914"/>
      <c r="AI173" s="915"/>
      <c r="AJ173" s="380"/>
      <c r="AK173" s="380"/>
      <c r="BB173" s="1070"/>
    </row>
    <row r="174" spans="2:56">
      <c r="B174" s="823" t="s">
        <v>420</v>
      </c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  <c r="U174" s="338"/>
      <c r="V174" s="338"/>
      <c r="W174" s="338"/>
      <c r="X174" s="338"/>
      <c r="Y174" s="338"/>
      <c r="Z174" s="338"/>
      <c r="AA174" s="380"/>
      <c r="AB174" s="827">
        <v>24</v>
      </c>
      <c r="AC174" s="911">
        <v>7</v>
      </c>
      <c r="AD174" s="907" t="s">
        <v>470</v>
      </c>
      <c r="AE174" s="380"/>
      <c r="AF174" s="380"/>
      <c r="AG174" s="380"/>
      <c r="AH174" s="380"/>
      <c r="AI174" s="380"/>
      <c r="AJ174" s="380"/>
      <c r="AK174" s="380"/>
      <c r="BB174" s="1070"/>
    </row>
    <row r="175" spans="2:56">
      <c r="B175" s="329" t="s">
        <v>421</v>
      </c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29"/>
      <c r="P175" s="329"/>
      <c r="Q175" s="329"/>
      <c r="R175" s="329"/>
      <c r="S175" s="329"/>
      <c r="T175" s="329"/>
      <c r="U175" s="329"/>
      <c r="V175" s="329"/>
      <c r="W175" s="329"/>
      <c r="X175" s="329"/>
      <c r="Y175" s="329"/>
      <c r="Z175" s="329"/>
      <c r="AA175" s="325"/>
      <c r="AB175" s="826"/>
      <c r="AC175" s="325"/>
      <c r="AD175" s="325"/>
      <c r="AE175" s="325"/>
      <c r="AF175" s="325"/>
      <c r="AG175" s="325"/>
      <c r="AH175" s="325"/>
      <c r="AI175" s="325"/>
      <c r="AJ175" s="325"/>
      <c r="AK175" s="325"/>
      <c r="BB175" s="1070"/>
    </row>
    <row r="176" spans="2:56">
      <c r="B176" s="329" t="s">
        <v>422</v>
      </c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29"/>
      <c r="P176" s="329"/>
      <c r="Q176" s="329"/>
      <c r="R176" s="329"/>
      <c r="S176" s="329"/>
      <c r="T176" s="329"/>
      <c r="U176" s="329"/>
      <c r="V176" s="329"/>
      <c r="W176" s="329"/>
      <c r="X176" s="329"/>
      <c r="Y176" s="329"/>
      <c r="Z176" s="329"/>
      <c r="AA176" s="325"/>
      <c r="AB176" s="826"/>
      <c r="AC176" s="325"/>
      <c r="AD176" s="325"/>
      <c r="AE176" s="325"/>
      <c r="AF176" s="325"/>
      <c r="AG176" s="325"/>
      <c r="AH176" s="325"/>
      <c r="AI176" s="913"/>
      <c r="AJ176" s="913"/>
      <c r="AK176" s="325"/>
      <c r="BB176" s="1070"/>
    </row>
    <row r="177" spans="2:54">
      <c r="B177" s="329" t="s">
        <v>423</v>
      </c>
      <c r="C177" s="329"/>
      <c r="D177" s="329"/>
      <c r="E177" s="329"/>
      <c r="F177" s="329"/>
      <c r="G177" s="329"/>
      <c r="H177" s="329"/>
      <c r="I177" s="329"/>
      <c r="J177" s="329"/>
      <c r="K177" s="329"/>
      <c r="L177" s="329"/>
      <c r="M177" s="329"/>
      <c r="N177" s="329"/>
      <c r="O177" s="329"/>
      <c r="P177" s="329"/>
      <c r="Q177" s="329"/>
      <c r="R177" s="329"/>
      <c r="S177" s="329"/>
      <c r="T177" s="329"/>
      <c r="U177" s="329"/>
      <c r="V177" s="329"/>
      <c r="W177" s="329"/>
      <c r="X177" s="329"/>
      <c r="Y177" s="329"/>
      <c r="Z177" s="329"/>
      <c r="AA177" s="325"/>
      <c r="AB177" s="826"/>
      <c r="AC177" s="325"/>
      <c r="BB177" s="1070"/>
    </row>
    <row r="178" spans="2:54">
      <c r="B178" s="382" t="s">
        <v>424</v>
      </c>
      <c r="C178" s="382"/>
      <c r="D178" s="382"/>
      <c r="E178" s="382"/>
      <c r="F178" s="382"/>
      <c r="G178" s="382"/>
      <c r="H178" s="382"/>
      <c r="I178" s="382"/>
      <c r="J178" s="382"/>
      <c r="K178" s="382"/>
      <c r="L178" s="382"/>
      <c r="M178" s="382"/>
      <c r="N178" s="382"/>
      <c r="O178" s="382"/>
      <c r="P178" s="382"/>
      <c r="Q178" s="382"/>
      <c r="R178" s="382"/>
      <c r="S178" s="382"/>
      <c r="T178" s="382"/>
      <c r="U178" s="382"/>
      <c r="V178" s="382"/>
      <c r="W178" s="382"/>
      <c r="X178" s="382"/>
      <c r="Y178" s="382"/>
      <c r="Z178" s="382"/>
      <c r="AA178" s="325"/>
      <c r="AB178" s="826"/>
      <c r="AC178" s="325"/>
      <c r="BB178" s="1070"/>
    </row>
    <row r="179" spans="2:54">
      <c r="B179" s="382" t="s">
        <v>518</v>
      </c>
      <c r="C179" s="382"/>
      <c r="D179" s="382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  <c r="AA179" s="325"/>
      <c r="AB179" s="826"/>
      <c r="AC179" s="325"/>
      <c r="BB179" s="1070"/>
    </row>
    <row r="180" spans="2:54">
      <c r="B180" s="382"/>
      <c r="C180" s="382"/>
      <c r="D180" s="382"/>
      <c r="E180" s="382"/>
      <c r="F180" s="382"/>
      <c r="G180" s="382"/>
      <c r="H180" s="382"/>
      <c r="I180" s="382"/>
      <c r="J180" s="382"/>
      <c r="K180" s="382"/>
      <c r="L180" s="382"/>
      <c r="M180" s="382"/>
      <c r="N180" s="382"/>
      <c r="O180" s="382"/>
      <c r="P180" s="382"/>
      <c r="Q180" s="382"/>
      <c r="R180" s="382"/>
      <c r="S180" s="382"/>
      <c r="T180" s="382"/>
      <c r="U180" s="382"/>
      <c r="V180" s="382"/>
      <c r="W180" s="382"/>
      <c r="X180" s="382"/>
      <c r="Y180" s="382"/>
      <c r="Z180" s="382"/>
      <c r="AA180" s="325"/>
      <c r="AB180" s="826"/>
      <c r="AC180" s="325"/>
      <c r="BB180" s="1070"/>
    </row>
    <row r="181" spans="2:54">
      <c r="B181" s="382"/>
      <c r="C181" s="1455" t="s">
        <v>425</v>
      </c>
      <c r="D181" s="1455"/>
      <c r="E181" s="1455"/>
      <c r="F181" s="1455"/>
      <c r="G181" s="1455"/>
      <c r="H181" s="1455"/>
      <c r="I181" s="1455"/>
      <c r="J181" s="1455"/>
      <c r="K181" s="1455"/>
      <c r="L181" s="1455"/>
      <c r="M181" s="1455"/>
      <c r="N181" s="1455"/>
      <c r="O181" s="1503" t="s">
        <v>426</v>
      </c>
      <c r="P181" s="1503"/>
      <c r="Q181" s="1503"/>
      <c r="R181" s="1503"/>
      <c r="S181" s="1503"/>
      <c r="T181" s="1503"/>
      <c r="U181" s="382"/>
      <c r="V181" s="382"/>
      <c r="W181" s="382"/>
      <c r="X181" s="382"/>
      <c r="Y181" s="382"/>
      <c r="Z181" s="382"/>
      <c r="AA181" s="825"/>
      <c r="AB181" s="826"/>
      <c r="AC181" s="325"/>
      <c r="BB181" s="1070"/>
    </row>
    <row r="182" spans="2:54">
      <c r="B182" s="326"/>
      <c r="C182" s="1467" t="s">
        <v>427</v>
      </c>
      <c r="D182" s="1467"/>
      <c r="E182" s="1467"/>
      <c r="F182" s="1467"/>
      <c r="G182" s="1467"/>
      <c r="H182" s="1467"/>
      <c r="I182" s="1467"/>
      <c r="J182" s="1467"/>
      <c r="K182" s="1467"/>
      <c r="L182" s="1467"/>
      <c r="M182" s="1467"/>
      <c r="N182" s="1467"/>
      <c r="O182" s="1503"/>
      <c r="P182" s="1503"/>
      <c r="Q182" s="1503"/>
      <c r="R182" s="1503"/>
      <c r="S182" s="1503"/>
      <c r="T182" s="1503"/>
      <c r="U182" s="326"/>
      <c r="V182" s="326"/>
      <c r="W182" s="326"/>
      <c r="X182" s="326"/>
      <c r="Y182" s="326"/>
      <c r="Z182" s="326"/>
      <c r="AA182" s="825"/>
      <c r="AB182" s="826"/>
      <c r="AC182" s="325"/>
      <c r="BB182" s="1070"/>
    </row>
    <row r="183" spans="2:54">
      <c r="B183" s="326"/>
      <c r="C183" s="326"/>
      <c r="D183" s="326"/>
      <c r="E183" s="326"/>
      <c r="F183" s="326"/>
      <c r="G183" s="326"/>
      <c r="H183" s="326"/>
      <c r="I183" s="326"/>
      <c r="J183" s="326"/>
      <c r="K183" s="326"/>
      <c r="L183" s="326"/>
      <c r="M183" s="326"/>
      <c r="N183" s="326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  <c r="Y183" s="326"/>
      <c r="Z183" s="326"/>
      <c r="AA183" s="325"/>
      <c r="AB183" s="826"/>
      <c r="AC183" s="325"/>
      <c r="AD183" s="325"/>
      <c r="AE183" s="325"/>
      <c r="AF183" s="325"/>
      <c r="AG183" s="325"/>
      <c r="AH183" s="325"/>
      <c r="AI183" s="325"/>
      <c r="BB183" s="1070"/>
    </row>
    <row r="184" spans="2:54">
      <c r="B184" s="326" t="s">
        <v>428</v>
      </c>
      <c r="C184" s="326"/>
      <c r="D184" s="326"/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  <c r="Y184" s="326"/>
      <c r="Z184" s="326"/>
      <c r="AA184" s="325"/>
      <c r="AB184" s="826"/>
      <c r="AC184" s="325"/>
      <c r="AD184" s="325"/>
      <c r="AE184" s="325"/>
      <c r="AF184" s="325"/>
      <c r="AG184" s="325"/>
      <c r="AH184" s="325"/>
      <c r="AI184" s="325"/>
      <c r="BB184" s="1070"/>
    </row>
    <row r="185" spans="2:54">
      <c r="B185" s="326" t="s">
        <v>429</v>
      </c>
      <c r="C185" s="326"/>
      <c r="D185" s="326"/>
      <c r="E185" s="326"/>
      <c r="F185" s="326"/>
      <c r="G185" s="326"/>
      <c r="H185" s="326"/>
      <c r="I185" s="326"/>
      <c r="J185" s="326"/>
      <c r="K185" s="326"/>
      <c r="L185" s="326"/>
      <c r="M185" s="326"/>
      <c r="N185" s="326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  <c r="Y185" s="326"/>
      <c r="Z185" s="326"/>
      <c r="AA185" s="325"/>
      <c r="AB185" s="826"/>
      <c r="AC185" s="325"/>
      <c r="AD185" s="325"/>
      <c r="AE185" s="325"/>
      <c r="AF185" s="325"/>
      <c r="AG185" s="325"/>
      <c r="AH185" s="325"/>
      <c r="AI185" s="325"/>
      <c r="BB185" s="1070"/>
    </row>
    <row r="186" spans="2:54">
      <c r="B186" s="18" t="s">
        <v>519</v>
      </c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325"/>
      <c r="AB186" s="826"/>
      <c r="AC186" s="325"/>
      <c r="AD186" s="325"/>
      <c r="AE186" s="325"/>
      <c r="AF186" s="325"/>
      <c r="AG186" s="325"/>
      <c r="AH186" s="325"/>
      <c r="AI186" s="325"/>
      <c r="BB186" s="1070"/>
    </row>
    <row r="187" spans="2:54">
      <c r="B187" s="340" t="s">
        <v>520</v>
      </c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25"/>
      <c r="AB187" s="916"/>
      <c r="AC187" s="325"/>
      <c r="AD187" s="325"/>
      <c r="AE187" s="325"/>
      <c r="AF187" s="325"/>
      <c r="AG187" s="325"/>
      <c r="AH187" s="325"/>
      <c r="AI187" s="325"/>
      <c r="BB187" s="1070"/>
    </row>
    <row r="188" spans="2:54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25"/>
      <c r="AB188" s="826"/>
      <c r="AC188" s="325"/>
      <c r="AD188" s="325"/>
      <c r="AE188" s="325"/>
      <c r="AF188" s="325"/>
      <c r="AG188" s="325"/>
      <c r="AH188" s="325"/>
      <c r="AI188" s="325"/>
      <c r="BB188" s="1070"/>
    </row>
    <row r="189" spans="2:54">
      <c r="B189" s="326"/>
      <c r="C189" s="1455" t="s">
        <v>430</v>
      </c>
      <c r="D189" s="1455"/>
      <c r="E189" s="1455"/>
      <c r="F189" s="1455"/>
      <c r="G189" s="1455"/>
      <c r="H189" s="1455"/>
      <c r="I189" s="1455"/>
      <c r="J189" s="1455"/>
      <c r="K189" s="1455"/>
      <c r="L189" s="1455"/>
      <c r="M189" s="1455"/>
      <c r="N189" s="1455"/>
      <c r="O189" s="1496" t="s">
        <v>431</v>
      </c>
      <c r="P189" s="1496"/>
      <c r="Q189" s="1496"/>
      <c r="R189" s="1496"/>
      <c r="S189" s="1496"/>
      <c r="T189" s="1496"/>
      <c r="U189" s="1496"/>
      <c r="V189" s="326"/>
      <c r="W189" s="326"/>
      <c r="X189" s="326"/>
      <c r="Y189" s="326"/>
      <c r="Z189" s="326"/>
      <c r="AA189" s="325"/>
      <c r="AB189" s="826"/>
      <c r="AC189" s="325"/>
      <c r="AD189" s="325"/>
      <c r="AE189" s="325"/>
      <c r="AF189" s="325"/>
      <c r="AG189" s="325"/>
      <c r="AH189" s="325"/>
      <c r="AI189" s="325"/>
      <c r="BB189" s="1070"/>
    </row>
    <row r="190" spans="2:54">
      <c r="B190" s="326"/>
      <c r="C190" s="1467" t="s">
        <v>432</v>
      </c>
      <c r="D190" s="1467"/>
      <c r="E190" s="1467"/>
      <c r="F190" s="1467"/>
      <c r="G190" s="1467"/>
      <c r="H190" s="1467"/>
      <c r="I190" s="1467"/>
      <c r="J190" s="1467"/>
      <c r="K190" s="1467"/>
      <c r="L190" s="1467"/>
      <c r="M190" s="1467"/>
      <c r="N190" s="1467"/>
      <c r="O190" s="1496"/>
      <c r="P190" s="1496"/>
      <c r="Q190" s="1496"/>
      <c r="R190" s="1496"/>
      <c r="S190" s="1496"/>
      <c r="T190" s="1496"/>
      <c r="U190" s="1496"/>
      <c r="V190" s="326"/>
      <c r="W190" s="326"/>
      <c r="X190" s="326"/>
      <c r="Y190" s="326"/>
      <c r="Z190" s="326"/>
      <c r="AA190" s="325"/>
      <c r="AB190" s="826"/>
      <c r="AC190" s="325"/>
      <c r="AD190" s="325"/>
      <c r="AE190" s="325"/>
      <c r="AF190" s="325"/>
      <c r="AG190" s="325"/>
      <c r="AH190" s="325"/>
      <c r="AI190" s="325"/>
      <c r="BB190" s="1070"/>
    </row>
    <row r="191" spans="2:54"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  <c r="Y191" s="326"/>
      <c r="Z191" s="326"/>
      <c r="AA191" s="325"/>
      <c r="AB191" s="826"/>
      <c r="AC191" s="325"/>
      <c r="AD191" s="325"/>
      <c r="AE191" s="325"/>
      <c r="AF191" s="325"/>
      <c r="AG191" s="325"/>
      <c r="AH191" s="325"/>
      <c r="AI191" s="325"/>
      <c r="BB191" s="1070"/>
    </row>
    <row r="192" spans="2:54">
      <c r="B192" s="326" t="s">
        <v>433</v>
      </c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  <c r="Y192" s="326"/>
      <c r="Z192" s="326"/>
      <c r="AA192" s="325"/>
      <c r="AB192" s="826"/>
      <c r="AC192" s="325"/>
      <c r="AD192" s="325"/>
      <c r="AE192" s="912"/>
      <c r="AF192" s="52"/>
      <c r="AG192" s="380"/>
      <c r="AH192" s="914"/>
      <c r="AI192" s="915"/>
      <c r="BB192" s="1070"/>
    </row>
    <row r="193" spans="2:54">
      <c r="B193" s="326" t="s">
        <v>434</v>
      </c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326"/>
      <c r="Z193" s="326"/>
      <c r="AA193" s="325"/>
      <c r="AB193" s="826"/>
      <c r="AC193" s="325"/>
      <c r="AD193" s="325"/>
      <c r="AE193" s="912"/>
      <c r="AF193" s="52"/>
      <c r="AG193" s="380"/>
      <c r="AH193" s="914"/>
      <c r="AI193" s="915"/>
      <c r="BB193" s="1070"/>
    </row>
    <row r="194" spans="2:54">
      <c r="B194" s="326" t="s">
        <v>435</v>
      </c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  <c r="Y194" s="326"/>
      <c r="Z194" s="326"/>
      <c r="AA194" s="325"/>
      <c r="AB194" s="826"/>
      <c r="AC194" s="325"/>
      <c r="AD194" s="325"/>
      <c r="AE194" s="912"/>
      <c r="AF194" s="52"/>
      <c r="AG194" s="380"/>
      <c r="AH194" s="914"/>
      <c r="AI194" s="915"/>
      <c r="BB194" s="1070"/>
    </row>
    <row r="195" spans="2:54"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  <c r="Y195" s="326"/>
      <c r="Z195" s="326"/>
      <c r="AA195" s="325"/>
      <c r="AB195" s="826"/>
      <c r="AC195" s="325"/>
      <c r="AD195" s="325"/>
      <c r="AE195" s="912"/>
      <c r="AF195" s="52"/>
      <c r="AG195" s="380"/>
      <c r="AH195" s="914"/>
      <c r="AI195" s="915"/>
      <c r="BB195" s="1070"/>
    </row>
    <row r="196" spans="2:54">
      <c r="B196" s="326" t="s">
        <v>436</v>
      </c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26"/>
      <c r="Z196" s="326"/>
      <c r="AA196" s="325"/>
      <c r="AB196" s="826"/>
      <c r="AC196" s="325"/>
      <c r="AD196" s="325"/>
      <c r="AE196" s="325"/>
      <c r="AF196" s="325"/>
      <c r="AG196" s="325"/>
      <c r="AH196" s="325"/>
      <c r="AI196" s="325"/>
      <c r="BB196" s="1070"/>
    </row>
    <row r="197" spans="2:54">
      <c r="B197" s="326" t="s">
        <v>437</v>
      </c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326"/>
      <c r="Z197" s="326"/>
      <c r="AA197" s="325"/>
      <c r="AB197" s="826"/>
      <c r="AC197" s="325"/>
      <c r="AD197" s="325"/>
      <c r="AE197" s="325"/>
      <c r="AF197" s="325"/>
      <c r="AG197" s="325"/>
      <c r="AH197" s="325"/>
      <c r="AI197" s="325"/>
      <c r="BB197" s="1070"/>
    </row>
    <row r="198" spans="2:54">
      <c r="B198" s="326" t="s">
        <v>438</v>
      </c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26"/>
      <c r="N198" s="326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  <c r="Y198" s="326"/>
      <c r="Z198" s="326"/>
      <c r="AA198" s="325"/>
      <c r="AB198" s="826"/>
      <c r="AC198" s="325"/>
      <c r="AD198" s="325"/>
      <c r="AE198" s="325"/>
      <c r="AF198" s="325"/>
      <c r="AG198" s="325"/>
      <c r="AH198" s="325"/>
      <c r="AI198" s="325"/>
      <c r="BB198" s="1070"/>
    </row>
    <row r="199" spans="2:54"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  <c r="Y199" s="326"/>
      <c r="Z199" s="326"/>
      <c r="AA199" s="325"/>
      <c r="AB199" s="826"/>
      <c r="AC199" s="325"/>
      <c r="AD199" s="325"/>
      <c r="AE199" s="325"/>
      <c r="AF199" s="325"/>
      <c r="AG199" s="325"/>
      <c r="AH199" s="325"/>
      <c r="AI199" s="325"/>
      <c r="BB199" s="1070"/>
    </row>
    <row r="200" spans="2:54">
      <c r="B200" s="823" t="s">
        <v>439</v>
      </c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38"/>
      <c r="Z200" s="338"/>
      <c r="AA200" s="325"/>
      <c r="AB200" s="916"/>
      <c r="AE200" s="325"/>
      <c r="AF200" s="325"/>
      <c r="AG200" s="325"/>
      <c r="AH200" s="325"/>
      <c r="AI200" s="325"/>
      <c r="BB200" s="1070"/>
    </row>
    <row r="201" spans="2:54">
      <c r="B201" s="326" t="s">
        <v>440</v>
      </c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26"/>
      <c r="Z201" s="326"/>
      <c r="AA201" s="325"/>
      <c r="AB201" s="826"/>
      <c r="AC201" s="911">
        <v>8</v>
      </c>
      <c r="AD201" s="331" t="s">
        <v>332</v>
      </c>
      <c r="AE201" s="325"/>
      <c r="AF201" s="325"/>
      <c r="AG201" s="325"/>
      <c r="AH201" s="325"/>
      <c r="AI201" s="325"/>
      <c r="AM201" s="1452" t="s">
        <v>463</v>
      </c>
      <c r="AN201" s="1452"/>
      <c r="AO201" s="1452"/>
      <c r="AP201" s="1452"/>
      <c r="AQ201" s="1452"/>
      <c r="BB201" s="1070"/>
    </row>
    <row r="202" spans="2:54" ht="13.8" thickBot="1">
      <c r="C202" s="326"/>
      <c r="D202" s="326"/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  <c r="Y202" s="326"/>
      <c r="Z202" s="326"/>
      <c r="AA202" s="325"/>
      <c r="AB202" s="917">
        <v>19</v>
      </c>
      <c r="AC202" s="325"/>
      <c r="AD202" s="325"/>
      <c r="AE202" s="325"/>
      <c r="AF202" s="325"/>
      <c r="AG202" s="325"/>
      <c r="AH202" s="325"/>
      <c r="AI202" s="325"/>
      <c r="AM202" s="1453" t="s">
        <v>80</v>
      </c>
      <c r="AN202" s="1453"/>
      <c r="AO202" s="1454" t="s">
        <v>59</v>
      </c>
      <c r="AP202" s="1454"/>
      <c r="AQ202" s="1454"/>
      <c r="AR202" s="1454"/>
      <c r="BB202" s="1070"/>
    </row>
    <row r="203" spans="2:54" ht="13.8" thickBot="1">
      <c r="B203" s="326" t="s">
        <v>513</v>
      </c>
      <c r="C203" s="326"/>
      <c r="D203" s="326"/>
      <c r="E203" s="326"/>
      <c r="F203" s="326"/>
      <c r="G203" s="326"/>
      <c r="H203" s="326"/>
      <c r="I203" s="326"/>
      <c r="J203" s="326"/>
      <c r="K203" s="326"/>
      <c r="L203" s="326"/>
      <c r="M203" s="326"/>
      <c r="N203" s="326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  <c r="Y203" s="326"/>
      <c r="Z203" s="326"/>
      <c r="AA203" s="325"/>
      <c r="AB203" s="826"/>
      <c r="AC203" s="325"/>
      <c r="AD203" s="325"/>
      <c r="AE203" s="325"/>
      <c r="AF203" s="325"/>
      <c r="AG203" s="325"/>
      <c r="AH203" s="325"/>
      <c r="AI203" s="325"/>
      <c r="AM203" s="1462" t="s">
        <v>82</v>
      </c>
      <c r="AN203" s="1463"/>
      <c r="AP203" s="1468">
        <v>0.25</v>
      </c>
      <c r="AQ203" s="1469"/>
      <c r="BB203" s="1070"/>
    </row>
    <row r="204" spans="2:54">
      <c r="B204" s="16" t="s">
        <v>514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326"/>
      <c r="AA204" s="325"/>
      <c r="AB204" s="826"/>
      <c r="AC204" s="325"/>
      <c r="AD204" s="325"/>
      <c r="AE204" s="325"/>
      <c r="AF204" s="325"/>
      <c r="AG204" s="325"/>
      <c r="AH204" s="325"/>
      <c r="AI204" s="325"/>
      <c r="BB204" s="1070"/>
    </row>
    <row r="205" spans="2:54">
      <c r="B205" s="285" t="s">
        <v>515</v>
      </c>
      <c r="C205" s="326"/>
      <c r="D205" s="326"/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  <c r="Y205" s="326"/>
      <c r="Z205" s="326"/>
      <c r="AA205" s="325"/>
      <c r="AB205" s="826"/>
      <c r="AC205" s="325"/>
      <c r="AD205" s="325"/>
      <c r="AE205" s="325"/>
      <c r="AF205" s="325"/>
      <c r="AG205" s="325"/>
      <c r="AH205" s="325"/>
      <c r="AI205" s="325"/>
      <c r="BB205" s="1070"/>
    </row>
    <row r="206" spans="2:54">
      <c r="B206" s="375" t="s">
        <v>516</v>
      </c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  <c r="Z206" s="325"/>
      <c r="AA206" s="325"/>
      <c r="AB206" s="826"/>
      <c r="AC206" s="325"/>
      <c r="AD206" s="325"/>
      <c r="AE206" s="325"/>
      <c r="AF206" s="325"/>
      <c r="AG206" s="325"/>
      <c r="AH206" s="325"/>
      <c r="AI206" s="325"/>
      <c r="BB206" s="1070"/>
    </row>
    <row r="207" spans="2:54">
      <c r="B207" s="285" t="s">
        <v>517</v>
      </c>
      <c r="Z207" s="326"/>
      <c r="AA207" s="325"/>
      <c r="AB207" s="826"/>
      <c r="AC207" s="325"/>
      <c r="AD207" s="325"/>
      <c r="AF207" s="325"/>
      <c r="AG207" s="325"/>
      <c r="AH207" s="325"/>
      <c r="AI207" s="325"/>
      <c r="BB207" s="1070"/>
    </row>
    <row r="208" spans="2:54">
      <c r="Z208" s="16"/>
      <c r="AA208" s="325"/>
      <c r="AB208" s="826"/>
      <c r="AC208" s="325"/>
      <c r="AD208" s="325"/>
      <c r="AE208" s="325"/>
      <c r="AF208" s="325"/>
      <c r="AG208" s="325"/>
      <c r="AH208" s="325"/>
      <c r="AI208" s="325"/>
      <c r="BB208" s="1070"/>
    </row>
    <row r="209" spans="2:54">
      <c r="B209" s="326" t="s">
        <v>521</v>
      </c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  <c r="Y209" s="326"/>
      <c r="Z209" s="326"/>
      <c r="AA209" s="325"/>
      <c r="AB209" s="917">
        <v>20</v>
      </c>
      <c r="AC209" s="325"/>
      <c r="AD209" s="325"/>
      <c r="AE209" s="325"/>
      <c r="AF209" s="325"/>
      <c r="AG209" s="325"/>
      <c r="AH209" s="325"/>
      <c r="AI209" s="325"/>
      <c r="BB209" s="1070"/>
    </row>
    <row r="210" spans="2:54">
      <c r="B210" s="326" t="s">
        <v>522</v>
      </c>
      <c r="C210" s="326"/>
      <c r="D210" s="326"/>
      <c r="E210" s="326"/>
      <c r="F210" s="326"/>
      <c r="G210" s="326"/>
      <c r="H210" s="326"/>
      <c r="I210" s="326"/>
      <c r="J210" s="326"/>
      <c r="K210" s="326"/>
      <c r="L210" s="326"/>
      <c r="M210" s="326"/>
      <c r="N210" s="326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  <c r="Y210" s="326"/>
      <c r="Z210" s="326"/>
      <c r="AA210" s="325"/>
      <c r="AB210" s="916"/>
      <c r="AC210" s="325"/>
      <c r="AD210" s="325"/>
      <c r="AE210" s="325"/>
      <c r="AF210" s="325"/>
      <c r="AG210" s="325"/>
      <c r="AH210" s="325"/>
      <c r="AI210" s="325"/>
      <c r="BB210" s="1070"/>
    </row>
    <row r="211" spans="2:54">
      <c r="B211" s="326"/>
      <c r="C211" s="326"/>
      <c r="D211" s="326"/>
      <c r="E211" s="326"/>
      <c r="F211" s="326"/>
      <c r="G211" s="326"/>
      <c r="H211" s="326"/>
      <c r="I211" s="326"/>
      <c r="J211" s="326"/>
      <c r="K211" s="326"/>
      <c r="L211" s="326"/>
      <c r="M211" s="326"/>
      <c r="N211" s="326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  <c r="Y211" s="326"/>
      <c r="Z211" s="326"/>
      <c r="AA211" s="325"/>
      <c r="AB211" s="916"/>
      <c r="AC211" s="325"/>
      <c r="AD211" s="325"/>
      <c r="AE211" s="325"/>
      <c r="AF211" s="325"/>
      <c r="AG211" s="325"/>
      <c r="AH211" s="325"/>
      <c r="AI211" s="325"/>
      <c r="BB211" s="1070"/>
    </row>
    <row r="212" spans="2:54">
      <c r="B212" s="326" t="s">
        <v>512</v>
      </c>
      <c r="C212" s="326"/>
      <c r="D212" s="326"/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  <c r="Y212" s="326"/>
      <c r="Z212" s="326"/>
      <c r="AA212" s="325"/>
      <c r="AB212" s="917">
        <v>21</v>
      </c>
      <c r="AC212" s="325"/>
      <c r="AD212" s="325"/>
      <c r="AE212" s="325"/>
      <c r="AF212" s="325"/>
      <c r="AG212" s="325"/>
      <c r="AH212" s="325"/>
      <c r="AI212" s="325"/>
      <c r="BB212" s="1070"/>
    </row>
    <row r="213" spans="2:54">
      <c r="B213" s="326" t="s">
        <v>523</v>
      </c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6"/>
      <c r="N213" s="326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  <c r="Y213" s="326"/>
      <c r="Z213" s="326"/>
      <c r="AA213" s="325"/>
      <c r="AB213" s="916"/>
      <c r="AC213" s="325"/>
      <c r="AD213" s="325"/>
      <c r="AE213" s="325"/>
      <c r="AF213" s="325"/>
      <c r="AG213" s="325"/>
      <c r="AH213" s="325"/>
      <c r="AI213" s="325"/>
      <c r="BB213" s="1070"/>
    </row>
    <row r="214" spans="2:54">
      <c r="B214" s="326" t="s">
        <v>524</v>
      </c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6"/>
      <c r="N214" s="326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  <c r="Y214" s="326"/>
      <c r="Z214" s="326"/>
      <c r="AA214" s="325"/>
      <c r="AB214" s="826"/>
      <c r="AC214" s="325"/>
      <c r="AD214" s="325"/>
      <c r="AE214" s="325"/>
      <c r="AF214" s="325"/>
      <c r="AG214" s="325"/>
      <c r="AH214" s="325"/>
      <c r="AI214" s="325"/>
      <c r="BB214" s="1070"/>
    </row>
    <row r="215" spans="2:54">
      <c r="B215" s="326" t="s">
        <v>525</v>
      </c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  <c r="Y215" s="326"/>
      <c r="Z215" s="326"/>
      <c r="AA215" s="325"/>
      <c r="AB215" s="826"/>
      <c r="AC215" s="325"/>
      <c r="AD215" s="325"/>
      <c r="AE215" s="325"/>
      <c r="AF215" s="325"/>
      <c r="AG215" s="325"/>
      <c r="AH215" s="325"/>
      <c r="AI215" s="325"/>
      <c r="BB215" s="1070"/>
    </row>
    <row r="216" spans="2:54">
      <c r="B216" s="326"/>
      <c r="C216" s="326"/>
      <c r="D216" s="326"/>
      <c r="E216" s="326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326"/>
      <c r="AA216" s="325"/>
      <c r="AB216" s="916"/>
      <c r="AC216" s="325"/>
      <c r="AD216" s="325"/>
      <c r="AE216" s="325"/>
      <c r="AF216" s="325"/>
      <c r="AG216" s="325"/>
      <c r="AH216" s="325"/>
      <c r="AI216" s="325"/>
      <c r="BB216" s="1070"/>
    </row>
    <row r="217" spans="2:54">
      <c r="B217" s="823" t="s">
        <v>441</v>
      </c>
      <c r="C217" s="338"/>
      <c r="D217" s="338"/>
      <c r="E217" s="338"/>
      <c r="F217" s="338"/>
      <c r="G217" s="338"/>
      <c r="H217" s="338"/>
      <c r="I217" s="338"/>
      <c r="J217" s="338"/>
      <c r="K217" s="338"/>
      <c r="L217" s="338"/>
      <c r="M217" s="338"/>
      <c r="N217" s="338"/>
      <c r="O217" s="338"/>
      <c r="P217" s="338"/>
      <c r="Q217" s="338"/>
      <c r="R217" s="338"/>
      <c r="S217" s="338"/>
      <c r="T217" s="338"/>
      <c r="U217" s="338"/>
      <c r="V217" s="338"/>
      <c r="W217" s="338"/>
      <c r="X217" s="338"/>
      <c r="Y217" s="338"/>
      <c r="Z217" s="338"/>
      <c r="AA217" s="325"/>
      <c r="AB217" s="827">
        <v>22</v>
      </c>
      <c r="AC217" s="911">
        <v>9</v>
      </c>
      <c r="AD217" s="331" t="s">
        <v>90</v>
      </c>
      <c r="AE217" s="325"/>
      <c r="AF217" s="325"/>
      <c r="AG217" s="325"/>
      <c r="AH217" s="325"/>
      <c r="AI217" s="325"/>
      <c r="BB217" s="1070"/>
    </row>
    <row r="218" spans="2:54">
      <c r="B218" s="326" t="s">
        <v>442</v>
      </c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6"/>
      <c r="N218" s="326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  <c r="Y218" s="326"/>
      <c r="Z218" s="326"/>
      <c r="AA218" s="325"/>
      <c r="AB218" s="826"/>
      <c r="AC218" s="325"/>
      <c r="AD218" s="325"/>
      <c r="AE218" s="325"/>
      <c r="AF218" s="325"/>
      <c r="AG218" s="325"/>
      <c r="AH218" s="325"/>
      <c r="AI218" s="325"/>
      <c r="BB218" s="1070"/>
    </row>
    <row r="219" spans="2:54">
      <c r="B219" s="16" t="s">
        <v>526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325"/>
      <c r="AB219" s="826"/>
      <c r="AC219" s="325"/>
      <c r="AD219" s="325"/>
      <c r="AE219" s="325"/>
      <c r="AF219" s="325"/>
      <c r="AG219" s="325"/>
      <c r="AH219" s="325"/>
      <c r="AI219" s="325"/>
      <c r="AM219" s="1452" t="s">
        <v>463</v>
      </c>
      <c r="AN219" s="1452"/>
      <c r="AO219" s="1452"/>
      <c r="AP219" s="1452"/>
      <c r="AQ219" s="1452"/>
      <c r="BB219" s="1070"/>
    </row>
    <row r="220" spans="2:54" ht="13.8" thickBot="1">
      <c r="B220" s="325" t="s">
        <v>527</v>
      </c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25"/>
      <c r="Y220" s="325"/>
      <c r="Z220" s="325"/>
      <c r="AA220" s="325"/>
      <c r="AB220" s="826"/>
      <c r="AC220" s="325"/>
      <c r="AD220" s="325"/>
      <c r="AE220" s="325"/>
      <c r="AF220" s="325"/>
      <c r="AG220" s="325"/>
      <c r="AH220" s="325"/>
      <c r="AI220" s="325"/>
      <c r="AM220" s="1453" t="s">
        <v>80</v>
      </c>
      <c r="AN220" s="1453"/>
      <c r="AO220" s="1454" t="s">
        <v>59</v>
      </c>
      <c r="AP220" s="1454"/>
      <c r="AQ220" s="1454"/>
      <c r="AR220" s="1454"/>
      <c r="BB220" s="1070"/>
    </row>
    <row r="221" spans="2:54" ht="13.8" thickBot="1">
      <c r="B221" s="16" t="s">
        <v>528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325"/>
      <c r="AB221" s="826"/>
      <c r="AC221" s="325"/>
      <c r="AD221" s="325"/>
      <c r="AE221" s="325"/>
      <c r="AF221" s="325"/>
      <c r="AG221" s="325"/>
      <c r="AH221" s="325"/>
      <c r="AI221" s="325"/>
      <c r="AM221" s="1462" t="s">
        <v>82</v>
      </c>
      <c r="AN221" s="1463"/>
      <c r="AP221" s="1468">
        <v>0.25</v>
      </c>
      <c r="AQ221" s="1469"/>
      <c r="BB221" s="1070"/>
    </row>
    <row r="222" spans="2:54">
      <c r="B222" s="16"/>
      <c r="C222" s="822" t="s">
        <v>333</v>
      </c>
      <c r="D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325"/>
      <c r="AB222" s="826"/>
      <c r="AC222" s="325"/>
      <c r="AD222" s="325"/>
      <c r="AE222" s="325"/>
      <c r="AF222" s="325"/>
      <c r="AG222" s="325"/>
      <c r="AH222" s="325"/>
      <c r="AI222" s="325"/>
      <c r="BB222" s="1070"/>
    </row>
    <row r="223" spans="2:54">
      <c r="B223" s="16"/>
      <c r="C223" s="822" t="s">
        <v>334</v>
      </c>
      <c r="D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325"/>
      <c r="AB223" s="826"/>
      <c r="AC223" s="325"/>
      <c r="AD223" s="325"/>
      <c r="AE223" s="325"/>
      <c r="AF223" s="325"/>
      <c r="AG223" s="325"/>
      <c r="AH223" s="325"/>
      <c r="AI223" s="325"/>
      <c r="BB223" s="1070"/>
    </row>
    <row r="224" spans="2:54">
      <c r="B224" s="325"/>
      <c r="C224" s="822" t="s">
        <v>529</v>
      </c>
      <c r="D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  <c r="Z224" s="325"/>
      <c r="AA224" s="325"/>
      <c r="AB224" s="826"/>
      <c r="AC224" s="325"/>
      <c r="AD224" s="325"/>
      <c r="AE224" s="325"/>
      <c r="AF224" s="325"/>
      <c r="AG224" s="325"/>
      <c r="AH224" s="325"/>
      <c r="AI224" s="325"/>
      <c r="BB224" s="1070"/>
    </row>
    <row r="225" spans="2:54">
      <c r="B225" s="325" t="s">
        <v>530</v>
      </c>
      <c r="D225" s="325"/>
      <c r="F225" s="822"/>
      <c r="G225" s="822"/>
      <c r="H225" s="822"/>
      <c r="I225" s="822"/>
      <c r="J225" s="822"/>
      <c r="K225" s="822"/>
      <c r="L225" s="822"/>
      <c r="M225" s="822"/>
      <c r="N225" s="325"/>
      <c r="O225" s="822"/>
      <c r="P225" s="822"/>
      <c r="Q225" s="822"/>
      <c r="R225" s="822"/>
      <c r="S225" s="822"/>
      <c r="T225" s="822"/>
      <c r="U225" s="822"/>
      <c r="V225" s="822"/>
      <c r="W225" s="822"/>
      <c r="X225" s="822"/>
      <c r="Y225" s="822"/>
      <c r="Z225" s="822"/>
      <c r="AA225" s="325"/>
      <c r="AB225" s="826"/>
      <c r="AC225" s="325"/>
      <c r="AD225" s="325"/>
      <c r="AE225" s="325"/>
      <c r="AF225" s="325"/>
      <c r="AG225" s="325"/>
      <c r="AH225" s="325"/>
      <c r="AI225" s="325"/>
      <c r="BB225" s="1070"/>
    </row>
    <row r="226" spans="2:54">
      <c r="B226" s="325" t="s">
        <v>531</v>
      </c>
      <c r="C226" s="530"/>
      <c r="D226" s="325"/>
      <c r="F226" s="822"/>
      <c r="G226" s="822"/>
      <c r="H226" s="822"/>
      <c r="I226" s="822"/>
      <c r="J226" s="822"/>
      <c r="K226" s="822"/>
      <c r="L226" s="822"/>
      <c r="M226" s="822"/>
      <c r="N226" s="325"/>
      <c r="O226" s="822"/>
      <c r="P226" s="822"/>
      <c r="Q226" s="822"/>
      <c r="R226" s="822"/>
      <c r="S226" s="822"/>
      <c r="T226" s="822"/>
      <c r="U226" s="822"/>
      <c r="V226" s="822"/>
      <c r="W226" s="822"/>
      <c r="X226" s="822"/>
      <c r="Y226" s="822"/>
      <c r="Z226" s="822"/>
      <c r="AA226" s="325"/>
      <c r="AB226" s="826"/>
      <c r="AC226" s="325"/>
      <c r="AD226" s="325"/>
      <c r="AE226" s="325"/>
      <c r="AF226" s="325"/>
      <c r="AG226" s="325"/>
      <c r="AH226" s="325"/>
      <c r="AI226" s="325"/>
      <c r="BB226" s="1070"/>
    </row>
    <row r="227" spans="2:54">
      <c r="B227" s="325" t="s">
        <v>532</v>
      </c>
      <c r="C227" s="325"/>
      <c r="D227" s="325"/>
      <c r="F227" s="822"/>
      <c r="G227" s="822"/>
      <c r="H227" s="822"/>
      <c r="I227" s="822"/>
      <c r="J227" s="822"/>
      <c r="K227" s="822"/>
      <c r="L227" s="822"/>
      <c r="M227" s="822"/>
      <c r="N227" s="325"/>
      <c r="O227" s="822"/>
      <c r="P227" s="822"/>
      <c r="Q227" s="822"/>
      <c r="R227" s="822"/>
      <c r="S227" s="822"/>
      <c r="T227" s="822"/>
      <c r="U227" s="822"/>
      <c r="V227" s="822"/>
      <c r="W227" s="822"/>
      <c r="X227" s="822"/>
      <c r="Y227" s="822"/>
      <c r="Z227" s="822"/>
      <c r="AA227" s="325"/>
      <c r="AB227" s="826"/>
      <c r="AC227" s="325"/>
      <c r="AD227" s="325"/>
      <c r="AE227" s="325"/>
      <c r="AF227" s="325"/>
      <c r="AG227" s="325"/>
      <c r="AH227" s="325"/>
      <c r="AI227" s="325"/>
      <c r="BB227" s="1070"/>
    </row>
    <row r="228" spans="2:54">
      <c r="B228" s="325"/>
      <c r="C228" s="325"/>
      <c r="D228" s="325"/>
      <c r="F228" s="530"/>
      <c r="G228" s="530"/>
      <c r="H228" s="530"/>
      <c r="I228" s="530"/>
      <c r="J228" s="530"/>
      <c r="K228" s="530"/>
      <c r="L228" s="530"/>
      <c r="M228" s="530"/>
      <c r="N228" s="530"/>
      <c r="O228" s="530"/>
      <c r="P228" s="530"/>
      <c r="Q228" s="530"/>
      <c r="R228" s="530"/>
      <c r="S228" s="530"/>
      <c r="T228" s="530"/>
      <c r="U228" s="530"/>
      <c r="V228" s="530"/>
      <c r="W228" s="530"/>
      <c r="X228" s="530"/>
      <c r="Y228" s="530"/>
      <c r="Z228" s="530"/>
      <c r="AA228" s="325"/>
      <c r="AB228" s="826"/>
      <c r="AC228" s="325"/>
      <c r="AD228" s="325"/>
      <c r="AE228" s="325"/>
      <c r="AF228" s="325"/>
      <c r="AG228" s="325"/>
      <c r="AH228" s="325"/>
      <c r="AI228" s="325"/>
      <c r="BB228" s="1070"/>
    </row>
    <row r="229" spans="2:54">
      <c r="B229" s="823" t="s">
        <v>533</v>
      </c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38"/>
      <c r="Z229" s="338"/>
      <c r="AA229" s="325"/>
      <c r="AB229" s="827">
        <v>39</v>
      </c>
      <c r="AC229" s="325"/>
      <c r="AD229" s="325"/>
      <c r="AE229" s="325"/>
      <c r="AF229" s="325"/>
      <c r="AG229" s="325"/>
      <c r="AH229" s="325"/>
      <c r="AI229" s="325"/>
      <c r="BB229" s="1070"/>
    </row>
    <row r="230" spans="2:54">
      <c r="B230" s="16" t="s">
        <v>443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325"/>
      <c r="AB230" s="917">
        <v>40</v>
      </c>
      <c r="AC230" s="325"/>
      <c r="AD230" s="325"/>
      <c r="AE230" s="325"/>
      <c r="AF230" s="325"/>
      <c r="AG230" s="325"/>
      <c r="AH230" s="325"/>
      <c r="AI230" s="325"/>
      <c r="BB230" s="1070"/>
    </row>
    <row r="231" spans="2:54">
      <c r="B231" s="16" t="s">
        <v>444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325"/>
      <c r="AB231" s="826"/>
      <c r="AC231" s="325"/>
      <c r="AD231" s="325"/>
      <c r="AE231" s="325"/>
      <c r="AF231" s="325"/>
      <c r="AG231" s="325"/>
      <c r="AH231" s="325"/>
      <c r="AI231" s="325"/>
      <c r="BB231" s="1070"/>
    </row>
    <row r="232" spans="2:54">
      <c r="B232" s="16" t="s">
        <v>445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325"/>
      <c r="AB232" s="826"/>
      <c r="AC232" s="325"/>
      <c r="AD232" s="325"/>
      <c r="AE232" s="325"/>
      <c r="AF232" s="325"/>
      <c r="AG232" s="325"/>
      <c r="AH232" s="325"/>
      <c r="BB232" s="1070"/>
    </row>
    <row r="233" spans="2:54">
      <c r="B233" s="16" t="s">
        <v>446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325"/>
      <c r="AB233" s="826"/>
      <c r="AC233" s="325"/>
      <c r="AD233" s="325"/>
      <c r="AE233" s="325"/>
      <c r="AF233" s="325"/>
      <c r="AG233" s="325"/>
      <c r="AH233" s="325"/>
      <c r="BB233" s="1070"/>
    </row>
    <row r="234" spans="2:54">
      <c r="B234" s="16" t="s">
        <v>534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325"/>
      <c r="AB234" s="826"/>
      <c r="AC234" s="325"/>
      <c r="AD234" s="325"/>
      <c r="AE234" s="325"/>
      <c r="AF234" s="325"/>
      <c r="AG234" s="325"/>
      <c r="AH234" s="325"/>
      <c r="BB234" s="1070"/>
    </row>
    <row r="235" spans="2:54">
      <c r="B235" s="325" t="s">
        <v>447</v>
      </c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25"/>
      <c r="Z235" s="325"/>
      <c r="AA235" s="325"/>
      <c r="AB235" s="826"/>
      <c r="AC235" s="325"/>
      <c r="AD235" s="325"/>
      <c r="AE235" s="325"/>
      <c r="AF235" s="325"/>
      <c r="AG235" s="325"/>
      <c r="AH235" s="325"/>
      <c r="BB235" s="1070"/>
    </row>
    <row r="236" spans="2:54"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  <c r="Z236" s="325"/>
      <c r="AA236" s="325"/>
      <c r="AB236" s="916"/>
      <c r="AC236" s="325"/>
      <c r="AD236" s="325"/>
      <c r="AE236" s="325"/>
      <c r="AF236" s="325"/>
      <c r="AG236" s="325"/>
      <c r="AH236" s="325"/>
      <c r="BB236" s="1070"/>
    </row>
    <row r="237" spans="2:54">
      <c r="B237" s="823" t="s">
        <v>552</v>
      </c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25"/>
      <c r="AB237" s="917">
        <v>42</v>
      </c>
      <c r="AC237" s="325"/>
      <c r="AD237" s="325"/>
      <c r="AE237" s="325"/>
      <c r="AF237" s="325"/>
      <c r="AG237" s="325"/>
      <c r="AH237" s="325"/>
      <c r="BB237" s="1070"/>
    </row>
    <row r="238" spans="2:54">
      <c r="B238" s="16" t="s">
        <v>455</v>
      </c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25"/>
      <c r="AB238" s="916"/>
      <c r="AC238" s="325"/>
      <c r="AD238" s="325"/>
      <c r="AE238" s="325"/>
      <c r="AF238" s="325"/>
      <c r="AH238" s="325"/>
      <c r="BB238" s="1070"/>
    </row>
    <row r="239" spans="2:54">
      <c r="B239" s="16" t="s">
        <v>456</v>
      </c>
      <c r="D239" s="325"/>
      <c r="E239" s="325"/>
      <c r="F239" s="325"/>
      <c r="G239" s="325"/>
      <c r="H239" s="325"/>
      <c r="I239" s="325"/>
      <c r="J239" s="325"/>
      <c r="K239" s="325"/>
      <c r="L239" s="325"/>
      <c r="M239" s="325"/>
      <c r="N239" s="325"/>
      <c r="O239" s="325"/>
      <c r="P239" s="325"/>
      <c r="Q239" s="325"/>
      <c r="R239" s="325"/>
      <c r="S239" s="325"/>
      <c r="T239" s="325"/>
      <c r="U239" s="325"/>
      <c r="V239" s="325"/>
      <c r="W239" s="325"/>
      <c r="X239" s="325"/>
      <c r="Y239" s="325"/>
      <c r="Z239" s="325"/>
      <c r="AA239" s="325"/>
      <c r="AB239" s="916"/>
      <c r="AC239" s="325"/>
      <c r="AD239" s="325"/>
      <c r="AE239" s="325"/>
      <c r="AF239" s="325"/>
      <c r="AG239" s="16"/>
      <c r="AH239" s="325"/>
      <c r="BB239" s="1070"/>
    </row>
    <row r="240" spans="2:54">
      <c r="B240" s="591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25"/>
      <c r="AB240" s="916"/>
      <c r="AC240" s="325"/>
      <c r="AD240" s="325"/>
      <c r="AE240" s="325"/>
      <c r="AF240" s="325"/>
      <c r="AG240" s="16"/>
      <c r="AH240" s="325"/>
      <c r="BB240" s="1070"/>
    </row>
    <row r="241" spans="2:54">
      <c r="B241" s="823" t="s">
        <v>538</v>
      </c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  <c r="Z241" s="325"/>
      <c r="AA241" s="325"/>
      <c r="AB241" s="917">
        <v>57</v>
      </c>
      <c r="AC241" s="325"/>
      <c r="AD241" s="325"/>
      <c r="AE241" s="325"/>
      <c r="AF241" s="325"/>
      <c r="AH241" s="325"/>
      <c r="BB241" s="1070"/>
    </row>
    <row r="242" spans="2:54">
      <c r="B242" s="16" t="s">
        <v>539</v>
      </c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  <c r="Z242" s="325"/>
      <c r="AA242" s="325"/>
      <c r="AB242" s="916"/>
      <c r="AC242" s="325"/>
      <c r="AD242" s="325"/>
      <c r="AE242" s="325"/>
      <c r="AF242" s="325"/>
      <c r="AG242" s="325"/>
      <c r="AH242" s="325"/>
      <c r="BB242" s="1070"/>
    </row>
    <row r="243" spans="2:54">
      <c r="B243" s="16" t="s">
        <v>540</v>
      </c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25"/>
      <c r="AB243" s="916"/>
      <c r="AC243" s="325"/>
      <c r="AD243" s="325"/>
      <c r="AE243" s="325"/>
      <c r="AF243" s="325"/>
      <c r="AG243" s="325"/>
      <c r="AH243" s="325"/>
      <c r="BB243" s="1070"/>
    </row>
    <row r="244" spans="2:54">
      <c r="B244" s="16" t="s">
        <v>541</v>
      </c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25"/>
      <c r="AB244" s="916"/>
      <c r="AC244" s="325"/>
      <c r="AD244" s="325"/>
      <c r="AE244" s="325"/>
      <c r="AF244" s="325"/>
      <c r="AG244" s="325"/>
      <c r="AH244" s="325"/>
      <c r="BB244" s="1070"/>
    </row>
    <row r="245" spans="2:54">
      <c r="B245" s="16" t="s">
        <v>542</v>
      </c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  <c r="Z245" s="325"/>
      <c r="AA245" s="325"/>
      <c r="AB245" s="916"/>
      <c r="AC245" s="325"/>
      <c r="AD245" s="325"/>
      <c r="AE245" s="325"/>
      <c r="AF245" s="325"/>
      <c r="AG245" s="325"/>
      <c r="AH245" s="325"/>
      <c r="BB245" s="1070"/>
    </row>
    <row r="246" spans="2:54">
      <c r="B246" s="16" t="s">
        <v>543</v>
      </c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  <c r="Z246" s="325"/>
      <c r="AA246" s="325"/>
      <c r="AB246" s="916"/>
      <c r="AC246" s="325"/>
      <c r="AD246" s="325"/>
      <c r="AE246" s="325"/>
      <c r="AF246" s="325"/>
      <c r="AG246" s="325"/>
      <c r="AH246" s="325"/>
      <c r="BB246" s="1070"/>
    </row>
    <row r="247" spans="2:54">
      <c r="B247" s="16" t="s">
        <v>544</v>
      </c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  <c r="Z247" s="325"/>
      <c r="AA247" s="325"/>
      <c r="AB247" s="916"/>
      <c r="AC247" s="325"/>
      <c r="AD247" s="325"/>
      <c r="AE247" s="325"/>
      <c r="AF247" s="325"/>
      <c r="AG247" s="325"/>
      <c r="AH247" s="325"/>
      <c r="BB247" s="1070"/>
    </row>
    <row r="248" spans="2:54">
      <c r="B248" s="16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  <c r="Z248" s="325"/>
      <c r="AA248" s="325"/>
      <c r="AB248" s="826"/>
      <c r="AC248" s="325"/>
      <c r="AD248" s="325"/>
      <c r="AE248" s="325"/>
      <c r="AF248" s="325"/>
      <c r="AG248" s="325"/>
      <c r="AH248" s="325"/>
      <c r="BB248" s="1070"/>
    </row>
    <row r="249" spans="2:54">
      <c r="B249" s="823" t="s">
        <v>548</v>
      </c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25"/>
      <c r="AB249" s="917">
        <v>58</v>
      </c>
      <c r="AC249" s="325"/>
      <c r="AD249" s="325"/>
      <c r="AE249" s="325"/>
      <c r="AF249" s="325"/>
      <c r="AG249" s="325"/>
      <c r="AH249" s="325"/>
      <c r="BB249" s="1070"/>
    </row>
    <row r="250" spans="2:54">
      <c r="B250" s="16" t="s">
        <v>751</v>
      </c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25"/>
      <c r="AB250" s="916"/>
      <c r="AC250" s="325"/>
      <c r="AD250" s="325"/>
      <c r="AE250" s="325"/>
      <c r="AF250" s="325"/>
      <c r="AG250" s="325"/>
      <c r="AH250" s="325"/>
      <c r="BB250" s="1070"/>
    </row>
    <row r="251" spans="2:54">
      <c r="B251" s="16" t="s">
        <v>545</v>
      </c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  <c r="Z251" s="325"/>
      <c r="AA251" s="325"/>
      <c r="AB251" s="916"/>
      <c r="AC251" s="325"/>
      <c r="AD251" s="325"/>
      <c r="AE251" s="325"/>
      <c r="AF251" s="325"/>
      <c r="AG251" s="325"/>
      <c r="AH251" s="325"/>
      <c r="BB251" s="1070"/>
    </row>
    <row r="252" spans="2:54">
      <c r="B252" s="16" t="s">
        <v>546</v>
      </c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  <c r="Z252" s="325"/>
      <c r="AA252" s="325"/>
      <c r="AB252" s="916"/>
      <c r="AC252" s="325"/>
      <c r="AD252" s="325"/>
      <c r="AE252" s="325"/>
      <c r="AF252" s="325"/>
      <c r="AG252" s="325"/>
      <c r="AH252" s="325"/>
      <c r="BB252" s="1070"/>
    </row>
    <row r="253" spans="2:54">
      <c r="B253" s="16" t="s">
        <v>547</v>
      </c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25"/>
      <c r="AB253" s="916"/>
      <c r="AC253" s="325"/>
      <c r="AD253" s="325"/>
      <c r="AE253" s="325"/>
      <c r="AF253" s="325"/>
      <c r="AG253" s="325"/>
      <c r="AH253" s="325"/>
      <c r="BB253" s="1070"/>
    </row>
    <row r="254" spans="2:54"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25"/>
      <c r="P254" s="325"/>
      <c r="Q254" s="325"/>
      <c r="R254" s="325"/>
      <c r="S254" s="325"/>
      <c r="T254" s="325"/>
      <c r="U254" s="325"/>
      <c r="V254" s="325"/>
      <c r="W254" s="325"/>
      <c r="X254" s="325"/>
      <c r="Y254" s="325"/>
      <c r="Z254" s="325"/>
      <c r="AA254" s="325"/>
      <c r="AB254" s="916"/>
      <c r="AC254" s="325"/>
      <c r="AD254" s="325"/>
      <c r="AE254" s="325"/>
      <c r="AF254" s="325"/>
      <c r="AG254" s="325"/>
      <c r="AH254" s="325"/>
      <c r="BB254" s="1070"/>
    </row>
    <row r="255" spans="2:54">
      <c r="B255" s="823" t="s">
        <v>549</v>
      </c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25"/>
      <c r="P255" s="325"/>
      <c r="Q255" s="325"/>
      <c r="R255" s="325"/>
      <c r="S255" s="325"/>
      <c r="T255" s="325"/>
      <c r="U255" s="325"/>
      <c r="V255" s="325"/>
      <c r="W255" s="325"/>
      <c r="X255" s="325"/>
      <c r="Y255" s="325"/>
      <c r="Z255" s="325"/>
      <c r="AA255" s="325"/>
      <c r="AB255" s="916"/>
      <c r="AC255" s="325"/>
      <c r="AD255" s="325"/>
      <c r="AE255" s="325"/>
      <c r="AF255" s="325"/>
      <c r="AG255" s="325"/>
      <c r="AH255" s="325"/>
      <c r="BB255" s="1070"/>
    </row>
    <row r="256" spans="2:54">
      <c r="B256" s="16" t="s">
        <v>752</v>
      </c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25"/>
      <c r="AB256" s="916"/>
      <c r="AC256" s="325"/>
      <c r="AD256" s="325"/>
      <c r="AE256" s="325"/>
      <c r="AF256" s="325"/>
      <c r="AG256" s="325"/>
      <c r="AH256" s="325"/>
      <c r="BB256" s="1070"/>
    </row>
    <row r="257" spans="2:54">
      <c r="B257" s="16" t="s">
        <v>753</v>
      </c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5"/>
      <c r="N257" s="325"/>
      <c r="O257" s="325"/>
      <c r="P257" s="325"/>
      <c r="Q257" s="325"/>
      <c r="R257" s="325"/>
      <c r="S257" s="325"/>
      <c r="T257" s="325"/>
      <c r="U257" s="325"/>
      <c r="V257" s="325"/>
      <c r="W257" s="325"/>
      <c r="X257" s="325"/>
      <c r="Y257" s="325"/>
      <c r="Z257" s="325"/>
      <c r="AA257" s="325"/>
      <c r="AB257" s="916"/>
      <c r="AC257" s="325"/>
      <c r="AD257" s="325"/>
      <c r="AE257" s="325"/>
      <c r="AF257" s="325"/>
      <c r="AG257" s="325"/>
      <c r="AH257" s="325"/>
      <c r="BB257" s="1070"/>
    </row>
    <row r="258" spans="2:54">
      <c r="B258" s="325" t="s">
        <v>754</v>
      </c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25"/>
      <c r="AB258" s="916"/>
      <c r="AC258" s="325"/>
      <c r="AD258" s="325"/>
      <c r="AE258" s="325"/>
      <c r="AF258" s="325"/>
      <c r="AG258" s="325"/>
      <c r="AH258" s="325"/>
      <c r="BB258" s="1070"/>
    </row>
    <row r="259" spans="2:54"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25"/>
      <c r="AB259" s="916"/>
      <c r="AC259" s="325"/>
      <c r="AD259" s="325"/>
      <c r="AE259" s="325"/>
      <c r="AF259" s="325"/>
      <c r="AG259" s="325"/>
      <c r="AH259" s="325"/>
      <c r="BB259" s="1070"/>
    </row>
    <row r="260" spans="2:54">
      <c r="B260" s="823" t="s">
        <v>450</v>
      </c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38"/>
      <c r="P260" s="338"/>
      <c r="Q260" s="338"/>
      <c r="R260" s="338"/>
      <c r="S260" s="338"/>
      <c r="T260" s="338"/>
      <c r="U260" s="338"/>
      <c r="V260" s="338"/>
      <c r="W260" s="338"/>
      <c r="X260" s="338"/>
      <c r="Y260" s="338"/>
      <c r="Z260" s="338"/>
      <c r="AA260" s="325"/>
      <c r="AB260" s="827">
        <v>59</v>
      </c>
      <c r="AC260" s="325"/>
      <c r="AD260" s="325"/>
      <c r="AE260" s="325"/>
      <c r="AF260" s="325"/>
      <c r="AG260" s="325"/>
      <c r="AH260" s="325"/>
      <c r="BB260" s="1070"/>
    </row>
    <row r="261" spans="2:54">
      <c r="B261" s="16" t="s">
        <v>451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325"/>
      <c r="AB261" s="826"/>
      <c r="AC261" s="325"/>
      <c r="AD261" s="325"/>
      <c r="AE261" s="325"/>
      <c r="AF261" s="325"/>
      <c r="AG261" s="325"/>
      <c r="AH261" s="325"/>
      <c r="BB261" s="1070"/>
    </row>
    <row r="262" spans="2:54">
      <c r="B262" s="16" t="s">
        <v>452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325"/>
      <c r="AB262" s="826"/>
      <c r="AC262" s="325"/>
      <c r="AD262" s="325"/>
      <c r="AE262" s="325"/>
      <c r="AF262" s="325"/>
      <c r="AG262" s="325"/>
      <c r="AH262" s="325"/>
      <c r="BB262" s="1070"/>
    </row>
    <row r="263" spans="2:54">
      <c r="B263" s="16" t="s">
        <v>453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325"/>
      <c r="AB263" s="826"/>
      <c r="AC263" s="325"/>
      <c r="AD263" s="325"/>
      <c r="AE263" s="325"/>
      <c r="AF263" s="325"/>
      <c r="AG263" s="325"/>
      <c r="AH263" s="325"/>
      <c r="BB263" s="1070"/>
    </row>
    <row r="264" spans="2:54">
      <c r="B264" s="16" t="s">
        <v>550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325"/>
      <c r="AB264" s="826"/>
      <c r="AC264" s="325"/>
      <c r="AD264" s="325"/>
      <c r="AE264" s="325"/>
      <c r="AF264" s="325"/>
      <c r="AG264" s="325"/>
      <c r="AH264" s="325"/>
      <c r="BB264" s="1070"/>
    </row>
    <row r="265" spans="2:54"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25"/>
      <c r="AB265" s="826"/>
      <c r="AC265" s="325"/>
      <c r="AD265" s="325"/>
      <c r="AE265" s="325"/>
      <c r="AF265" s="325"/>
      <c r="AG265" s="325"/>
      <c r="AH265" s="325"/>
      <c r="BB265" s="1070"/>
    </row>
    <row r="266" spans="2:54">
      <c r="B266" s="823" t="s">
        <v>551</v>
      </c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25"/>
      <c r="AB266" s="827">
        <v>60</v>
      </c>
      <c r="AC266" s="325"/>
      <c r="AD266" s="325"/>
      <c r="AE266" s="325"/>
      <c r="AF266" s="325"/>
      <c r="AG266" s="325"/>
      <c r="AH266" s="325"/>
      <c r="BB266" s="1070"/>
    </row>
    <row r="267" spans="2:54">
      <c r="B267" s="16" t="s">
        <v>448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325"/>
      <c r="AB267" s="826"/>
      <c r="AC267" s="325"/>
      <c r="AD267" s="325"/>
      <c r="AE267" s="325"/>
      <c r="AF267" s="325"/>
      <c r="AG267" s="325"/>
      <c r="AH267" s="325"/>
      <c r="BB267" s="1070"/>
    </row>
    <row r="268" spans="2:54">
      <c r="B268" s="16" t="s">
        <v>449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325"/>
      <c r="AB268" s="826"/>
      <c r="AC268" s="325"/>
      <c r="AD268" s="325"/>
      <c r="AE268" s="325"/>
      <c r="AF268" s="325"/>
      <c r="AG268" s="325"/>
      <c r="AH268" s="325"/>
      <c r="BB268" s="1070"/>
    </row>
    <row r="269" spans="2:54">
      <c r="B269" s="16" t="s">
        <v>536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325"/>
      <c r="AB269" s="826"/>
      <c r="AC269" s="325"/>
      <c r="AD269" s="325"/>
      <c r="AE269" s="325"/>
      <c r="AF269" s="325"/>
      <c r="AG269" s="325"/>
      <c r="AH269" s="325"/>
      <c r="BB269" s="1070"/>
    </row>
    <row r="270" spans="2:54">
      <c r="B270" s="16" t="s">
        <v>535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325"/>
      <c r="AB270" s="826"/>
      <c r="AC270" s="325"/>
      <c r="AD270" s="325"/>
      <c r="AE270" s="325"/>
      <c r="AF270" s="325"/>
      <c r="AG270" s="325"/>
      <c r="AH270" s="325"/>
      <c r="BB270" s="1070"/>
    </row>
    <row r="271" spans="2:54"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25"/>
      <c r="AB271" s="826"/>
      <c r="BB271" s="1070"/>
    </row>
    <row r="272" spans="2:54">
      <c r="B272" s="823" t="s">
        <v>454</v>
      </c>
      <c r="C272" s="823"/>
      <c r="D272" s="823"/>
      <c r="E272" s="823"/>
      <c r="F272" s="823"/>
      <c r="G272" s="823"/>
      <c r="H272" s="823"/>
      <c r="I272" s="823"/>
      <c r="J272" s="823"/>
      <c r="K272" s="823"/>
      <c r="L272" s="823"/>
      <c r="M272" s="823"/>
      <c r="N272" s="823"/>
      <c r="O272" s="823"/>
      <c r="P272" s="823"/>
      <c r="Q272" s="823"/>
      <c r="R272" s="823"/>
      <c r="S272" s="823"/>
      <c r="T272" s="823"/>
      <c r="U272" s="823"/>
      <c r="V272" s="823"/>
      <c r="W272" s="823"/>
      <c r="X272" s="823"/>
      <c r="Y272" s="823"/>
      <c r="Z272" s="823"/>
      <c r="AA272" s="325"/>
      <c r="AB272" s="827">
        <v>62</v>
      </c>
      <c r="BB272" s="1070"/>
    </row>
    <row r="273" spans="2:54">
      <c r="B273" s="16" t="s">
        <v>455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325"/>
      <c r="AB273" s="826"/>
      <c r="BB273" s="1070"/>
    </row>
    <row r="274" spans="2:54">
      <c r="B274" s="16" t="s">
        <v>456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325"/>
      <c r="AB274" s="826"/>
      <c r="BB274" s="1070"/>
    </row>
    <row r="275" spans="2:54">
      <c r="B275" s="325"/>
      <c r="C275" s="325"/>
      <c r="D275" s="325"/>
      <c r="E275" s="325"/>
      <c r="F275" s="325"/>
      <c r="G275" s="325"/>
      <c r="H275" s="325"/>
      <c r="I275" s="325"/>
      <c r="J275" s="325"/>
      <c r="K275" s="325"/>
      <c r="L275" s="325"/>
      <c r="M275" s="325"/>
      <c r="N275" s="325"/>
      <c r="O275" s="325"/>
      <c r="P275" s="325"/>
      <c r="Q275" s="325"/>
      <c r="R275" s="325"/>
      <c r="S275" s="325"/>
      <c r="T275" s="325"/>
      <c r="U275" s="325"/>
      <c r="V275" s="325"/>
      <c r="W275" s="325"/>
      <c r="X275" s="325"/>
      <c r="Y275" s="325"/>
      <c r="Z275" s="325"/>
      <c r="AA275" s="325"/>
      <c r="AB275" s="826"/>
      <c r="BB275" s="1070"/>
    </row>
    <row r="276" spans="2:54">
      <c r="B276" s="823" t="s">
        <v>457</v>
      </c>
      <c r="C276" s="823"/>
      <c r="D276" s="823"/>
      <c r="E276" s="823"/>
      <c r="F276" s="823"/>
      <c r="G276" s="823"/>
      <c r="H276" s="823"/>
      <c r="I276" s="823"/>
      <c r="J276" s="823"/>
      <c r="K276" s="823"/>
      <c r="L276" s="823"/>
      <c r="M276" s="823"/>
      <c r="N276" s="823"/>
      <c r="O276" s="823"/>
      <c r="P276" s="823"/>
      <c r="Q276" s="823"/>
      <c r="R276" s="823"/>
      <c r="S276" s="823"/>
      <c r="T276" s="823"/>
      <c r="U276" s="823"/>
      <c r="V276" s="823"/>
      <c r="W276" s="823"/>
      <c r="X276" s="823"/>
      <c r="Y276" s="823"/>
      <c r="Z276" s="823"/>
      <c r="AA276" s="325"/>
      <c r="AB276" s="826"/>
      <c r="BB276" s="1070"/>
    </row>
    <row r="277" spans="2:54">
      <c r="B277" s="16" t="s">
        <v>553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325"/>
      <c r="AB277" s="827">
        <v>66</v>
      </c>
      <c r="BB277" s="1070"/>
    </row>
    <row r="278" spans="2:54">
      <c r="B278" s="19" t="s">
        <v>554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325"/>
      <c r="AB278" s="826"/>
      <c r="BB278" s="1070"/>
    </row>
    <row r="279" spans="2:54">
      <c r="B279" s="19" t="s">
        <v>555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325"/>
      <c r="AB279" s="906"/>
      <c r="BB279" s="1070"/>
    </row>
    <row r="280" spans="2:54"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  <c r="Z280" s="325"/>
      <c r="AA280" s="325"/>
      <c r="AB280" s="325"/>
      <c r="AC280" s="325"/>
      <c r="AD280" s="325"/>
      <c r="AE280" s="325"/>
      <c r="AF280" s="325"/>
      <c r="AG280" s="325"/>
      <c r="AH280" s="325"/>
      <c r="AI280" s="325"/>
      <c r="BB280" s="1070"/>
    </row>
    <row r="281" spans="2:54" ht="13.8">
      <c r="B281" s="1062" t="s">
        <v>673</v>
      </c>
      <c r="C281" s="1058"/>
      <c r="D281" s="1058"/>
      <c r="E281" s="1058"/>
      <c r="F281" s="1058"/>
      <c r="G281" s="1058"/>
      <c r="H281" s="1058"/>
      <c r="I281" s="1058"/>
      <c r="J281" s="1058"/>
      <c r="K281" s="1058"/>
      <c r="L281" s="1058"/>
      <c r="M281" s="1058"/>
      <c r="N281" s="1058"/>
      <c r="O281" s="1058"/>
      <c r="P281" s="1058"/>
      <c r="Q281" s="1058"/>
      <c r="R281" s="1057"/>
      <c r="S281" s="1057"/>
      <c r="T281" s="1057"/>
      <c r="U281" s="1057"/>
      <c r="V281" s="1057"/>
      <c r="W281" s="1057"/>
      <c r="X281" s="1057"/>
      <c r="Y281" s="1057"/>
      <c r="Z281" s="1057"/>
      <c r="AA281" s="325"/>
      <c r="AB281" s="325"/>
      <c r="AC281" s="1050" t="s">
        <v>644</v>
      </c>
      <c r="AD281" s="1049"/>
      <c r="AE281" s="1049"/>
      <c r="AF281" s="1049"/>
      <c r="AG281" s="1049"/>
      <c r="AH281" s="1049"/>
      <c r="AI281" s="1049"/>
      <c r="AJ281" s="1049"/>
      <c r="AK281" s="1049"/>
      <c r="AL281" s="1049"/>
      <c r="AM281" s="1049"/>
      <c r="AN281" s="1049"/>
      <c r="AO281" s="1049"/>
      <c r="AP281" s="1049"/>
      <c r="AQ281" s="1049"/>
      <c r="AR281" s="1049"/>
      <c r="AS281" s="1049"/>
      <c r="AT281" s="1049"/>
      <c r="AU281" s="1049"/>
      <c r="AV281" s="1049"/>
      <c r="AW281" s="1049"/>
      <c r="AX281" s="1049"/>
      <c r="AY281" s="1049"/>
      <c r="AZ281" s="1049"/>
      <c r="BA281" s="1049"/>
      <c r="BB281" s="1072"/>
    </row>
    <row r="282" spans="2:54"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26"/>
      <c r="N282" s="326"/>
      <c r="O282" s="326"/>
      <c r="P282" s="326"/>
      <c r="Q282" s="326"/>
      <c r="R282" s="326"/>
      <c r="S282" s="326"/>
      <c r="T282" s="326"/>
      <c r="U282" s="326"/>
      <c r="V282" s="326"/>
      <c r="W282" s="326"/>
      <c r="AA282" s="325"/>
      <c r="AB282" s="325"/>
      <c r="AC282" s="325"/>
      <c r="AD282" s="325"/>
      <c r="AE282" s="325"/>
      <c r="AF282" s="325"/>
      <c r="AG282" s="325"/>
      <c r="AH282" s="325"/>
      <c r="AI282" s="325"/>
      <c r="AJ282" s="325"/>
      <c r="AK282" s="325"/>
      <c r="AL282" s="325"/>
      <c r="AM282" s="325"/>
      <c r="AN282" s="325"/>
      <c r="AO282" s="325"/>
      <c r="AP282" s="325"/>
      <c r="AQ282" s="325"/>
      <c r="AR282" s="325"/>
      <c r="AS282" s="325"/>
      <c r="AT282" s="325"/>
      <c r="AU282" s="325"/>
      <c r="AV282" s="325"/>
      <c r="AW282" s="325"/>
      <c r="AX282" s="325"/>
      <c r="AY282" s="325"/>
      <c r="AZ282" s="325"/>
      <c r="BA282" s="325"/>
      <c r="BB282" s="1072"/>
    </row>
    <row r="283" spans="2:54">
      <c r="B283" s="331" t="s">
        <v>604</v>
      </c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26"/>
      <c r="N283" s="326"/>
      <c r="O283" s="326"/>
      <c r="P283" s="326"/>
      <c r="Q283" s="326"/>
      <c r="R283" s="326"/>
      <c r="S283" s="326"/>
      <c r="T283" s="326"/>
      <c r="U283" s="326"/>
      <c r="V283" s="326"/>
      <c r="W283" s="326"/>
      <c r="AA283" s="325"/>
      <c r="AB283" s="1069"/>
      <c r="AC283" s="904" t="s">
        <v>61</v>
      </c>
      <c r="AD283" s="326"/>
      <c r="AE283" s="326"/>
      <c r="AF283" s="326"/>
      <c r="AG283" s="326"/>
      <c r="AH283" s="326"/>
      <c r="AI283" s="326"/>
      <c r="AJ283" s="326"/>
      <c r="AK283" s="326"/>
      <c r="AL283" s="326"/>
      <c r="AM283" s="326"/>
      <c r="AN283" s="326"/>
      <c r="AO283" s="326"/>
      <c r="AP283" s="326"/>
      <c r="AQ283" s="326"/>
      <c r="AR283" s="326"/>
      <c r="AS283" s="326"/>
      <c r="AT283" s="326"/>
      <c r="AU283" s="326"/>
      <c r="AV283" s="326"/>
      <c r="AW283" s="326"/>
      <c r="AX283" s="326"/>
      <c r="AY283" s="326"/>
      <c r="AZ283" s="326"/>
      <c r="BA283" s="326"/>
      <c r="BB283" s="1072"/>
    </row>
    <row r="284" spans="2:54">
      <c r="B284" s="1032" t="s">
        <v>605</v>
      </c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AA284" s="325"/>
      <c r="AB284" s="1069"/>
      <c r="AC284" s="1024" t="s">
        <v>201</v>
      </c>
      <c r="AD284" s="1017"/>
      <c r="AE284" s="1017"/>
      <c r="AF284" s="1017"/>
      <c r="AG284" s="1017"/>
      <c r="AH284" s="1017"/>
      <c r="AI284" s="1017"/>
      <c r="AJ284" s="1017"/>
      <c r="AK284" s="1017"/>
      <c r="AL284" s="1017"/>
      <c r="AM284" s="1017"/>
      <c r="AN284" s="1017"/>
      <c r="AO284" s="1017"/>
      <c r="AP284" s="1017"/>
      <c r="AQ284" s="1017"/>
      <c r="AR284" s="1017"/>
      <c r="AS284" s="1017"/>
      <c r="AT284" s="1017"/>
      <c r="AU284" s="1017"/>
      <c r="AV284" s="1017"/>
      <c r="AW284" s="1017"/>
      <c r="AX284" s="1017"/>
      <c r="AY284" s="1017"/>
      <c r="AZ284" s="1017"/>
      <c r="BA284" s="1018"/>
      <c r="BB284" s="1072"/>
    </row>
    <row r="285" spans="2:54">
      <c r="B285" s="1032" t="s">
        <v>606</v>
      </c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26"/>
      <c r="P285" s="326"/>
      <c r="Q285" s="326"/>
      <c r="R285" s="326"/>
      <c r="S285" s="326"/>
      <c r="T285" s="326"/>
      <c r="U285" s="326"/>
      <c r="V285" s="326"/>
      <c r="W285" s="326"/>
      <c r="AA285" s="325"/>
      <c r="AB285" s="1069"/>
      <c r="AC285" s="1025" t="s">
        <v>202</v>
      </c>
      <c r="AD285" s="1019"/>
      <c r="AE285" s="1019"/>
      <c r="AF285" s="1019"/>
      <c r="AG285" s="1019"/>
      <c r="AH285" s="1019"/>
      <c r="AI285" s="1019"/>
      <c r="AJ285" s="1019"/>
      <c r="AK285" s="1019"/>
      <c r="AL285" s="1019"/>
      <c r="AM285" s="1019"/>
      <c r="AN285" s="1019"/>
      <c r="AO285" s="1019"/>
      <c r="AP285" s="1019"/>
      <c r="AQ285" s="1019"/>
      <c r="AR285" s="1019"/>
      <c r="AS285" s="1019"/>
      <c r="AT285" s="1019"/>
      <c r="AU285" s="1019"/>
      <c r="AV285" s="1019"/>
      <c r="AW285" s="1019"/>
      <c r="AX285" s="1019"/>
      <c r="AY285" s="1019"/>
      <c r="AZ285" s="1019"/>
      <c r="BA285" s="1020"/>
      <c r="BB285" s="1072"/>
    </row>
    <row r="286" spans="2:54">
      <c r="B286" s="1032" t="s">
        <v>607</v>
      </c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26"/>
      <c r="P286" s="326"/>
      <c r="Q286" s="326"/>
      <c r="R286" s="326"/>
      <c r="S286" s="326"/>
      <c r="T286" s="326"/>
      <c r="U286" s="326"/>
      <c r="V286" s="326"/>
      <c r="W286" s="326"/>
      <c r="AA286" s="325"/>
      <c r="AB286" s="1069"/>
      <c r="AC286" s="1025" t="s">
        <v>203</v>
      </c>
      <c r="AD286" s="1019"/>
      <c r="AE286" s="1019"/>
      <c r="AF286" s="1019"/>
      <c r="AG286" s="1019"/>
      <c r="AH286" s="1019"/>
      <c r="AI286" s="1019"/>
      <c r="AJ286" s="1019"/>
      <c r="AK286" s="1019"/>
      <c r="AL286" s="1019"/>
      <c r="AM286" s="1019"/>
      <c r="AN286" s="1019"/>
      <c r="AO286" s="1019"/>
      <c r="AP286" s="1019"/>
      <c r="AQ286" s="1019"/>
      <c r="AR286" s="1019"/>
      <c r="AS286" s="1019"/>
      <c r="AT286" s="1019"/>
      <c r="AU286" s="1019"/>
      <c r="AV286" s="1019"/>
      <c r="AW286" s="1019"/>
      <c r="AX286" s="1019"/>
      <c r="AY286" s="1019"/>
      <c r="AZ286" s="1019"/>
      <c r="BA286" s="1020"/>
      <c r="BB286" s="1072"/>
    </row>
    <row r="287" spans="2:54">
      <c r="B287" s="1032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  <c r="R287" s="326"/>
      <c r="S287" s="326"/>
      <c r="T287" s="326"/>
      <c r="U287" s="326"/>
      <c r="V287" s="326"/>
      <c r="W287" s="326"/>
      <c r="AA287" s="325"/>
      <c r="AB287" s="1069"/>
      <c r="AC287" s="1025"/>
      <c r="AD287" s="1019"/>
      <c r="AE287" s="1019"/>
      <c r="AF287" s="1019"/>
      <c r="AG287" s="1019"/>
      <c r="AH287" s="1019"/>
      <c r="AI287" s="1019"/>
      <c r="AJ287" s="1019"/>
      <c r="AK287" s="1019"/>
      <c r="AL287" s="1019"/>
      <c r="AM287" s="1019"/>
      <c r="AN287" s="1019"/>
      <c r="AO287" s="1019"/>
      <c r="AP287" s="1019"/>
      <c r="AQ287" s="1019"/>
      <c r="AR287" s="1019"/>
      <c r="AS287" s="1019"/>
      <c r="AT287" s="1019"/>
      <c r="AU287" s="1019"/>
      <c r="AV287" s="1019"/>
      <c r="AW287" s="1019"/>
      <c r="AX287" s="1019"/>
      <c r="AY287" s="1019"/>
      <c r="AZ287" s="1019"/>
      <c r="BA287" s="1020"/>
      <c r="BB287" s="1072"/>
    </row>
    <row r="288" spans="2:54">
      <c r="B288" s="326" t="s">
        <v>608</v>
      </c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AA288" s="1051"/>
      <c r="AB288" s="1069"/>
      <c r="AC288" s="1026" t="s">
        <v>204</v>
      </c>
      <c r="AD288" s="1019"/>
      <c r="AE288" s="1019"/>
      <c r="AF288" s="1019"/>
      <c r="AG288" s="1019"/>
      <c r="AH288" s="1019"/>
      <c r="AI288" s="1019"/>
      <c r="AJ288" s="1019"/>
      <c r="AK288" s="1019"/>
      <c r="AL288" s="1019"/>
      <c r="AM288" s="1019"/>
      <c r="AN288" s="1019"/>
      <c r="AO288" s="1019"/>
      <c r="AP288" s="1019"/>
      <c r="AQ288" s="1019"/>
      <c r="AR288" s="1019"/>
      <c r="AS288" s="1019"/>
      <c r="AT288" s="1019"/>
      <c r="AU288" s="1019"/>
      <c r="AV288" s="1019"/>
      <c r="AW288" s="1019"/>
      <c r="AX288" s="1019"/>
      <c r="AY288" s="1019"/>
      <c r="AZ288" s="1019"/>
      <c r="BA288" s="1020"/>
      <c r="BB288" s="1072"/>
    </row>
    <row r="289" spans="2:54">
      <c r="B289" s="326" t="s">
        <v>609</v>
      </c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326"/>
      <c r="P289" s="326"/>
      <c r="Q289" s="326"/>
      <c r="R289" s="326"/>
      <c r="S289" s="326"/>
      <c r="T289" s="326"/>
      <c r="U289" s="326"/>
      <c r="V289" s="326"/>
      <c r="W289" s="326"/>
      <c r="AB289" s="1069"/>
      <c r="AC289" s="1025" t="s">
        <v>205</v>
      </c>
      <c r="AD289" s="1019"/>
      <c r="AE289" s="1019"/>
      <c r="AF289" s="1019"/>
      <c r="AG289" s="1019"/>
      <c r="AH289" s="1019"/>
      <c r="AI289" s="1019"/>
      <c r="AJ289" s="1019"/>
      <c r="AK289" s="1019"/>
      <c r="AL289" s="1019"/>
      <c r="AM289" s="1019"/>
      <c r="AN289" s="1019"/>
      <c r="AO289" s="1019"/>
      <c r="AP289" s="1019"/>
      <c r="AQ289" s="1019"/>
      <c r="AR289" s="1019"/>
      <c r="AS289" s="1019"/>
      <c r="AT289" s="1019"/>
      <c r="AU289" s="1019"/>
      <c r="AV289" s="1019"/>
      <c r="AW289" s="1019"/>
      <c r="AX289" s="1019"/>
      <c r="AY289" s="1019"/>
      <c r="AZ289" s="1019"/>
      <c r="BA289" s="1020"/>
      <c r="BB289" s="1072"/>
    </row>
    <row r="290" spans="2:54">
      <c r="B290" s="326" t="s">
        <v>610</v>
      </c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326"/>
      <c r="P290" s="326"/>
      <c r="Q290" s="326"/>
      <c r="R290" s="326"/>
      <c r="S290" s="326"/>
      <c r="T290" s="326"/>
      <c r="U290" s="326"/>
      <c r="V290" s="326"/>
      <c r="W290" s="326"/>
      <c r="AB290" s="1069"/>
      <c r="AC290" s="1025" t="s">
        <v>206</v>
      </c>
      <c r="AD290" s="1019"/>
      <c r="AE290" s="1019"/>
      <c r="AF290" s="1019"/>
      <c r="AG290" s="1019"/>
      <c r="AH290" s="1019"/>
      <c r="AI290" s="1019"/>
      <c r="AJ290" s="1019"/>
      <c r="AK290" s="1019"/>
      <c r="AL290" s="1019"/>
      <c r="AM290" s="1019"/>
      <c r="AN290" s="1019"/>
      <c r="AO290" s="1019"/>
      <c r="AP290" s="1019"/>
      <c r="AQ290" s="1019"/>
      <c r="AR290" s="1019"/>
      <c r="AS290" s="1019"/>
      <c r="AT290" s="1019"/>
      <c r="AU290" s="1019"/>
      <c r="AV290" s="1019"/>
      <c r="AW290" s="1019"/>
      <c r="AX290" s="1019"/>
      <c r="AY290" s="1019"/>
      <c r="AZ290" s="1019"/>
      <c r="BA290" s="1020"/>
      <c r="BB290" s="1072"/>
    </row>
    <row r="291" spans="2:54">
      <c r="B291" s="326" t="s">
        <v>611</v>
      </c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6"/>
      <c r="P291" s="326"/>
      <c r="Q291" s="326"/>
      <c r="R291" s="326"/>
      <c r="S291" s="326"/>
      <c r="T291" s="326"/>
      <c r="U291" s="326"/>
      <c r="V291" s="326"/>
      <c r="W291" s="326"/>
      <c r="AB291" s="1069"/>
      <c r="AC291" s="1025" t="s">
        <v>207</v>
      </c>
      <c r="AD291" s="1019"/>
      <c r="AE291" s="1019"/>
      <c r="AF291" s="1019"/>
      <c r="AG291" s="1019"/>
      <c r="AH291" s="1019"/>
      <c r="AI291" s="1019"/>
      <c r="AJ291" s="1019"/>
      <c r="AK291" s="1019"/>
      <c r="AL291" s="1019"/>
      <c r="AM291" s="1019"/>
      <c r="AN291" s="1019"/>
      <c r="AO291" s="1019"/>
      <c r="AP291" s="1019"/>
      <c r="AQ291" s="1019"/>
      <c r="AR291" s="1019"/>
      <c r="AS291" s="1019"/>
      <c r="AT291" s="1019"/>
      <c r="AU291" s="1019"/>
      <c r="AV291" s="1019"/>
      <c r="AW291" s="1019"/>
      <c r="AX291" s="1019"/>
      <c r="AY291" s="1019"/>
      <c r="AZ291" s="1019"/>
      <c r="BA291" s="1020"/>
      <c r="BB291" s="1072"/>
    </row>
    <row r="292" spans="2:54" ht="12.75" customHeight="1">
      <c r="B292" s="326" t="s">
        <v>612</v>
      </c>
      <c r="C292" s="326"/>
      <c r="D292" s="326"/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326"/>
      <c r="P292" s="326"/>
      <c r="Q292" s="326"/>
      <c r="R292" s="326"/>
      <c r="S292" s="326"/>
      <c r="T292" s="326"/>
      <c r="U292" s="326"/>
      <c r="V292" s="326"/>
      <c r="W292" s="326"/>
      <c r="AB292" s="1069"/>
      <c r="AC292" s="1025" t="s">
        <v>293</v>
      </c>
      <c r="AD292" s="1019"/>
      <c r="AE292" s="1019"/>
      <c r="AF292" s="1019"/>
      <c r="AG292" s="1019"/>
      <c r="AH292" s="1019"/>
      <c r="AI292" s="1019"/>
      <c r="AJ292" s="1019"/>
      <c r="AK292" s="1019"/>
      <c r="AL292" s="1019"/>
      <c r="AM292" s="1019"/>
      <c r="AN292" s="1019"/>
      <c r="AO292" s="1019"/>
      <c r="AP292" s="1019"/>
      <c r="AQ292" s="1019"/>
      <c r="AR292" s="1019"/>
      <c r="AS292" s="1019"/>
      <c r="AT292" s="1019"/>
      <c r="AU292" s="1019"/>
      <c r="AV292" s="1019"/>
      <c r="AW292" s="1019"/>
      <c r="AX292" s="1019"/>
      <c r="AY292" s="1019"/>
      <c r="AZ292" s="1019"/>
      <c r="BA292" s="1020"/>
      <c r="BB292" s="1072"/>
    </row>
    <row r="293" spans="2:54" ht="13.8" thickBot="1">
      <c r="B293" s="1033"/>
      <c r="C293" s="1033"/>
      <c r="D293" s="1033"/>
      <c r="E293" s="1033"/>
      <c r="F293" s="1033"/>
      <c r="G293" s="1033"/>
      <c r="H293" s="1033"/>
      <c r="I293" s="1033"/>
      <c r="J293" s="1033"/>
      <c r="K293" s="1033"/>
      <c r="L293" s="1033"/>
      <c r="M293" s="1033"/>
      <c r="N293" s="1033"/>
      <c r="O293" s="1504" t="s">
        <v>69</v>
      </c>
      <c r="P293" s="1504"/>
      <c r="Q293" s="1504" t="s">
        <v>70</v>
      </c>
      <c r="R293" s="1504"/>
      <c r="S293" s="1504" t="s">
        <v>71</v>
      </c>
      <c r="T293" s="1504"/>
      <c r="U293" s="326"/>
      <c r="V293" s="326"/>
      <c r="W293" s="326"/>
      <c r="AB293" s="1069"/>
      <c r="AC293" s="1021" t="s">
        <v>570</v>
      </c>
      <c r="AD293" s="1022"/>
      <c r="AE293" s="1022"/>
      <c r="AF293" s="1022"/>
      <c r="AG293" s="1022"/>
      <c r="AH293" s="1022"/>
      <c r="AI293" s="1022"/>
      <c r="AJ293" s="1022"/>
      <c r="AK293" s="1022"/>
      <c r="AL293" s="1022"/>
      <c r="AM293" s="1022"/>
      <c r="AN293" s="1022"/>
      <c r="AO293" s="1022"/>
      <c r="AP293" s="1022"/>
      <c r="AQ293" s="1022"/>
      <c r="AR293" s="1022"/>
      <c r="AS293" s="1022"/>
      <c r="AT293" s="1022"/>
      <c r="AU293" s="1022"/>
      <c r="AV293" s="1022"/>
      <c r="AW293" s="1022"/>
      <c r="AX293" s="1022"/>
      <c r="AY293" s="1022"/>
      <c r="AZ293" s="1022"/>
      <c r="BA293" s="1023"/>
      <c r="BB293" s="1072"/>
    </row>
    <row r="294" spans="2:54" ht="13.8" thickBot="1">
      <c r="B294" s="1036" t="s">
        <v>613</v>
      </c>
      <c r="C294" s="1037"/>
      <c r="D294" s="1037"/>
      <c r="E294" s="1037"/>
      <c r="F294" s="1037"/>
      <c r="G294" s="1037"/>
      <c r="H294" s="1037"/>
      <c r="I294" s="1038"/>
      <c r="J294" s="1493" t="s">
        <v>132</v>
      </c>
      <c r="K294" s="1495"/>
      <c r="L294" s="1039"/>
      <c r="M294" s="1493" t="s">
        <v>614</v>
      </c>
      <c r="N294" s="1494"/>
      <c r="O294" s="1505"/>
      <c r="P294" s="1506"/>
      <c r="Q294" s="1499"/>
      <c r="R294" s="1500"/>
      <c r="S294" s="1499">
        <v>10000</v>
      </c>
      <c r="T294" s="1500"/>
      <c r="U294" s="326"/>
      <c r="V294" s="326"/>
      <c r="W294" s="326"/>
      <c r="AB294" s="1067"/>
      <c r="AC294" s="1051"/>
      <c r="AD294" s="1051"/>
      <c r="AE294" s="1051"/>
      <c r="AF294" s="1051"/>
      <c r="AG294" s="1051"/>
      <c r="AH294" s="1051"/>
      <c r="AI294" s="1051"/>
      <c r="AJ294" s="1051"/>
      <c r="AK294" s="1051"/>
      <c r="AL294" s="1051"/>
      <c r="AM294" s="1051"/>
      <c r="AN294" s="1051"/>
      <c r="AO294" s="1051"/>
      <c r="AP294" s="1051"/>
      <c r="AQ294" s="1051"/>
      <c r="AR294" s="1051"/>
      <c r="AS294" s="1051"/>
      <c r="AT294" s="1051"/>
      <c r="AU294" s="1051"/>
      <c r="AV294" s="1051"/>
      <c r="AW294" s="1051"/>
      <c r="AX294" s="1051"/>
      <c r="AY294" s="1051"/>
      <c r="AZ294" s="1051"/>
      <c r="BA294" s="1051"/>
      <c r="BB294" s="1070"/>
    </row>
    <row r="295" spans="2:54" ht="13.8" thickBot="1">
      <c r="B295" s="1036" t="s">
        <v>615</v>
      </c>
      <c r="C295" s="1037"/>
      <c r="D295" s="1037"/>
      <c r="E295" s="1037"/>
      <c r="F295" s="1037"/>
      <c r="G295" s="1037"/>
      <c r="H295" s="1037"/>
      <c r="I295" s="1038"/>
      <c r="J295" s="1493" t="s">
        <v>132</v>
      </c>
      <c r="K295" s="1495"/>
      <c r="L295" s="1039"/>
      <c r="M295" s="1493" t="s">
        <v>616</v>
      </c>
      <c r="N295" s="1494"/>
      <c r="O295" s="1497"/>
      <c r="P295" s="1498"/>
      <c r="Q295" s="1501"/>
      <c r="R295" s="1502"/>
      <c r="S295" s="1501">
        <v>8000</v>
      </c>
      <c r="T295" s="1502"/>
      <c r="U295" s="326"/>
      <c r="V295" s="326"/>
      <c r="W295" s="326"/>
      <c r="AB295" s="1067"/>
      <c r="AC295" s="338" t="s">
        <v>61</v>
      </c>
      <c r="AD295" s="341"/>
      <c r="AE295" s="341"/>
      <c r="AF295" s="341"/>
      <c r="AG295" s="341"/>
      <c r="AH295" s="341"/>
      <c r="AI295" s="341"/>
      <c r="AJ295" s="341"/>
      <c r="AK295" s="341"/>
      <c r="AL295" s="341"/>
      <c r="AM295" s="341"/>
      <c r="AN295" s="341"/>
      <c r="AO295" s="341"/>
      <c r="AP295" s="341"/>
      <c r="AQ295" s="341"/>
      <c r="AR295" s="341"/>
      <c r="AS295" s="341"/>
      <c r="AT295" s="341"/>
      <c r="AU295" s="341"/>
      <c r="AV295" s="341"/>
      <c r="AW295" s="341"/>
      <c r="AX295" s="341"/>
      <c r="AY295" s="341"/>
      <c r="AZ295" s="341"/>
      <c r="BA295" s="341"/>
      <c r="BB295" s="1070"/>
    </row>
    <row r="296" spans="2:54" ht="13.8" thickBot="1">
      <c r="B296" s="1033"/>
      <c r="C296" s="1033"/>
      <c r="D296" s="1033"/>
      <c r="E296" s="1033"/>
      <c r="F296" s="1033"/>
      <c r="G296" s="1033"/>
      <c r="H296" s="1033"/>
      <c r="I296" s="1033"/>
      <c r="J296" s="1033"/>
      <c r="K296" s="1033"/>
      <c r="L296" s="1033"/>
      <c r="M296" s="1033"/>
      <c r="N296" s="1033"/>
      <c r="O296" s="1033"/>
      <c r="P296" s="1033"/>
      <c r="Q296" s="1033"/>
      <c r="R296" s="1033"/>
      <c r="S296" s="326"/>
      <c r="T296" s="326"/>
      <c r="U296" s="326"/>
      <c r="V296" s="326"/>
      <c r="W296" s="326"/>
      <c r="AB296" s="1067"/>
      <c r="AC296" s="325"/>
      <c r="AD296" s="18"/>
      <c r="AE296" s="18"/>
      <c r="AF296" s="339"/>
      <c r="AG296" s="18"/>
      <c r="AH296" s="18"/>
      <c r="AI296" s="326"/>
      <c r="AJ296" s="326"/>
      <c r="AK296" s="326"/>
      <c r="AL296" s="326"/>
      <c r="AM296" s="326"/>
      <c r="AN296" s="325"/>
      <c r="AO296" s="325"/>
      <c r="AP296" s="325"/>
      <c r="AQ296" s="325"/>
      <c r="AR296" s="325"/>
      <c r="AS296" s="325"/>
      <c r="AT296" s="325"/>
      <c r="AU296" s="325"/>
      <c r="AV296" s="325"/>
      <c r="AW296" s="325"/>
      <c r="AX296" s="325"/>
      <c r="AY296" s="325"/>
      <c r="AZ296" s="325"/>
      <c r="BA296" s="325"/>
      <c r="BB296" s="1070"/>
    </row>
    <row r="297" spans="2:54" ht="13.8" thickBot="1">
      <c r="B297" s="1036" t="s">
        <v>617</v>
      </c>
      <c r="C297" s="1037"/>
      <c r="D297" s="1037"/>
      <c r="E297" s="1037"/>
      <c r="F297" s="1037"/>
      <c r="G297" s="1037"/>
      <c r="H297" s="1037"/>
      <c r="I297" s="1038"/>
      <c r="J297" s="1493" t="s">
        <v>132</v>
      </c>
      <c r="K297" s="1495"/>
      <c r="L297" s="1039"/>
      <c r="M297" s="1493" t="s">
        <v>614</v>
      </c>
      <c r="N297" s="1494"/>
      <c r="O297" s="1499">
        <v>10000</v>
      </c>
      <c r="P297" s="1500"/>
      <c r="Q297" s="1499"/>
      <c r="R297" s="1500"/>
      <c r="S297" s="1499"/>
      <c r="T297" s="1500"/>
      <c r="U297" s="326"/>
      <c r="V297" s="326"/>
      <c r="W297" s="326"/>
      <c r="AB297" s="1067"/>
      <c r="AC297" s="326"/>
      <c r="AD297" s="1465" t="s">
        <v>240</v>
      </c>
      <c r="AE297" s="1466"/>
      <c r="AF297" s="1465" t="s">
        <v>241</v>
      </c>
      <c r="AG297" s="1466"/>
      <c r="AH297" s="1465" t="s">
        <v>242</v>
      </c>
      <c r="AI297" s="1466"/>
      <c r="AJ297" s="1465" t="s">
        <v>243</v>
      </c>
      <c r="AK297" s="1466"/>
      <c r="AL297" s="1465" t="s">
        <v>62</v>
      </c>
      <c r="AM297" s="1466"/>
      <c r="AN297" s="1489" t="s">
        <v>244</v>
      </c>
      <c r="AO297" s="1490"/>
      <c r="AP297" s="1470" t="s">
        <v>245</v>
      </c>
      <c r="AQ297" s="1471"/>
      <c r="AR297" s="1465" t="s">
        <v>246</v>
      </c>
      <c r="AS297" s="1466"/>
      <c r="AT297" s="1465" t="s">
        <v>247</v>
      </c>
      <c r="AU297" s="1466"/>
      <c r="AV297" s="1465" t="s">
        <v>248</v>
      </c>
      <c r="AW297" s="1466"/>
      <c r="AX297" s="1465" t="s">
        <v>249</v>
      </c>
      <c r="AY297" s="1466"/>
      <c r="AZ297" s="1465" t="s">
        <v>250</v>
      </c>
      <c r="BA297" s="1466"/>
      <c r="BB297" s="1070"/>
    </row>
    <row r="298" spans="2:54">
      <c r="B298" s="326"/>
      <c r="C298" s="326"/>
      <c r="D298" s="326"/>
      <c r="E298" s="326"/>
      <c r="F298" s="326"/>
      <c r="G298" s="326"/>
      <c r="H298" s="326"/>
      <c r="I298" s="326"/>
      <c r="J298" s="326"/>
      <c r="K298" s="326"/>
      <c r="L298" s="326"/>
      <c r="M298" s="326"/>
      <c r="N298" s="326"/>
      <c r="O298" s="326"/>
      <c r="P298" s="326"/>
      <c r="Q298" s="326"/>
      <c r="R298" s="326"/>
      <c r="S298" s="326"/>
      <c r="T298" s="326"/>
      <c r="U298" s="326"/>
      <c r="V298" s="326"/>
      <c r="W298" s="326"/>
      <c r="AB298" s="1067"/>
      <c r="AC298" s="326"/>
      <c r="AD298" s="337"/>
      <c r="AE298" s="337"/>
      <c r="AF298" s="337"/>
      <c r="AG298" s="337"/>
      <c r="AH298" s="337"/>
      <c r="AI298" s="337"/>
      <c r="AJ298" s="337"/>
      <c r="AK298" s="337"/>
      <c r="AL298" s="337"/>
      <c r="AM298" s="337"/>
      <c r="AN298" s="345"/>
      <c r="AO298" s="346"/>
      <c r="AP298" s="337"/>
      <c r="AQ298" s="337"/>
      <c r="AR298" s="337"/>
      <c r="AS298" s="337"/>
      <c r="AT298" s="337"/>
      <c r="AU298" s="337"/>
      <c r="AV298" s="337"/>
      <c r="AW298" s="337"/>
      <c r="AX298" s="337"/>
      <c r="AY298" s="337"/>
      <c r="AZ298" s="337"/>
      <c r="BA298" s="337"/>
      <c r="BB298" s="1070"/>
    </row>
    <row r="299" spans="2:54">
      <c r="B299" s="326" t="s">
        <v>618</v>
      </c>
      <c r="C299" s="326"/>
      <c r="D299" s="326"/>
      <c r="E299" s="326"/>
      <c r="F299" s="326"/>
      <c r="G299" s="326"/>
      <c r="H299" s="326"/>
      <c r="I299" s="326"/>
      <c r="J299" s="326"/>
      <c r="K299" s="326"/>
      <c r="L299" s="326"/>
      <c r="M299" s="326"/>
      <c r="N299" s="326"/>
      <c r="O299" s="326"/>
      <c r="P299" s="326"/>
      <c r="Q299" s="326"/>
      <c r="R299" s="326"/>
      <c r="S299" s="326"/>
      <c r="T299" s="326"/>
      <c r="U299" s="326"/>
      <c r="V299" s="326"/>
      <c r="W299" s="326"/>
      <c r="AB299" s="1067"/>
      <c r="AC299" s="285"/>
      <c r="AD299" s="347" t="s">
        <v>252</v>
      </c>
      <c r="AE299" s="348"/>
      <c r="AF299" s="349"/>
      <c r="AG299" s="349"/>
      <c r="AH299" s="349"/>
      <c r="AI299" s="349"/>
      <c r="AJ299" s="349"/>
      <c r="AK299" s="349"/>
      <c r="AL299" s="349"/>
      <c r="AM299" s="349"/>
      <c r="AN299" s="349"/>
      <c r="AO299" s="345"/>
      <c r="AP299" s="346"/>
      <c r="AQ299" s="349"/>
      <c r="AR299" s="349"/>
      <c r="AS299" s="349"/>
      <c r="AT299" s="349"/>
      <c r="AU299" s="349"/>
      <c r="AV299" s="349"/>
      <c r="AW299" s="349"/>
      <c r="AX299" s="349"/>
      <c r="AY299" s="349"/>
      <c r="AZ299" s="349"/>
      <c r="BA299" s="350"/>
      <c r="BB299" s="1070"/>
    </row>
    <row r="300" spans="2:54">
      <c r="B300" s="326" t="s">
        <v>619</v>
      </c>
      <c r="C300" s="326"/>
      <c r="D300" s="326"/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R300" s="326"/>
      <c r="S300" s="326"/>
      <c r="T300" s="326"/>
      <c r="U300" s="326"/>
      <c r="V300" s="326"/>
      <c r="W300" s="326"/>
      <c r="AB300" s="1067"/>
      <c r="AC300" s="19"/>
      <c r="AD300" s="351"/>
      <c r="AE300" s="337"/>
      <c r="AF300" s="337"/>
      <c r="AG300" s="337"/>
      <c r="AH300" s="337"/>
      <c r="AI300" s="337"/>
      <c r="AJ300" s="337"/>
      <c r="AK300" s="337"/>
      <c r="AL300" s="337"/>
      <c r="AM300" s="19"/>
      <c r="AN300" s="352"/>
      <c r="AO300" s="337"/>
      <c r="AP300" s="353"/>
      <c r="AQ300" s="354"/>
      <c r="AR300" s="337"/>
      <c r="AS300" s="337"/>
      <c r="AT300" s="337"/>
      <c r="AU300" s="337"/>
      <c r="AV300" s="337"/>
      <c r="AW300" s="337"/>
      <c r="AX300" s="337"/>
      <c r="AY300" s="337"/>
      <c r="AZ300" s="337"/>
      <c r="BA300" s="355"/>
      <c r="BB300" s="1070"/>
    </row>
    <row r="301" spans="2:54"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6"/>
      <c r="P301" s="326"/>
      <c r="Q301" s="326"/>
      <c r="R301" s="326"/>
      <c r="S301" s="326"/>
      <c r="T301" s="326"/>
      <c r="U301" s="326"/>
      <c r="V301" s="326"/>
      <c r="W301" s="326"/>
      <c r="AB301" s="1067"/>
      <c r="AC301" s="19"/>
      <c r="AD301" s="835" t="s">
        <v>253</v>
      </c>
      <c r="AE301" s="21"/>
      <c r="AF301" s="337"/>
      <c r="AG301" s="337"/>
      <c r="AH301" s="337"/>
      <c r="AI301" s="337"/>
      <c r="AJ301" s="337"/>
      <c r="AK301" s="337"/>
      <c r="AL301" s="337"/>
      <c r="AM301" s="19"/>
      <c r="AN301" s="1487" t="s">
        <v>254</v>
      </c>
      <c r="AO301" s="1488"/>
      <c r="AP301" s="356"/>
      <c r="AQ301" s="354"/>
      <c r="AR301" s="337"/>
      <c r="AS301" s="337"/>
      <c r="AT301" s="337"/>
      <c r="AU301" s="337"/>
      <c r="AV301" s="337"/>
      <c r="AW301" s="337"/>
      <c r="AX301" s="337"/>
      <c r="AY301" s="337"/>
      <c r="AZ301" s="337"/>
      <c r="BA301" s="355"/>
      <c r="BB301" s="1070"/>
    </row>
    <row r="302" spans="2:54">
      <c r="B302" s="331" t="s">
        <v>620</v>
      </c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  <c r="R302" s="326"/>
      <c r="S302" s="326"/>
      <c r="T302" s="326"/>
      <c r="U302" s="326"/>
      <c r="V302" s="326"/>
      <c r="W302" s="326"/>
      <c r="AB302" s="1067"/>
      <c r="AC302" s="19"/>
      <c r="AD302" s="351"/>
      <c r="AE302" s="337"/>
      <c r="AF302" s="337"/>
      <c r="AG302" s="337"/>
      <c r="AH302" s="337"/>
      <c r="AI302" s="337"/>
      <c r="AJ302" s="337"/>
      <c r="AK302" s="337"/>
      <c r="AL302" s="337"/>
      <c r="AM302" s="19"/>
      <c r="AN302" s="1485" t="s">
        <v>255</v>
      </c>
      <c r="AO302" s="1486"/>
      <c r="AP302" s="835" t="s">
        <v>256</v>
      </c>
      <c r="AQ302" s="354"/>
      <c r="AR302" s="337"/>
      <c r="AS302" s="337"/>
      <c r="AT302" s="337"/>
      <c r="AU302" s="337"/>
      <c r="AV302" s="337"/>
      <c r="AW302" s="337"/>
      <c r="AX302" s="337"/>
      <c r="AY302" s="337"/>
      <c r="AZ302" s="337"/>
      <c r="BA302" s="355"/>
      <c r="BB302" s="1070"/>
    </row>
    <row r="303" spans="2:54">
      <c r="B303" s="1032" t="s">
        <v>621</v>
      </c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6"/>
      <c r="P303" s="326"/>
      <c r="Q303" s="326"/>
      <c r="R303" s="326"/>
      <c r="S303" s="326"/>
      <c r="T303" s="326"/>
      <c r="U303" s="326"/>
      <c r="V303" s="326"/>
      <c r="W303" s="326"/>
      <c r="AB303" s="1067"/>
      <c r="AC303" s="19"/>
      <c r="AD303" s="351"/>
      <c r="AE303" s="337"/>
      <c r="AF303" s="337"/>
      <c r="AG303" s="337"/>
      <c r="AH303" s="337"/>
      <c r="AI303" s="337"/>
      <c r="AJ303" s="337"/>
      <c r="AK303" s="337"/>
      <c r="AL303" s="337"/>
      <c r="AM303" s="19"/>
      <c r="AN303" s="345"/>
      <c r="AO303" s="337"/>
      <c r="AP303" s="353"/>
      <c r="AQ303" s="354"/>
      <c r="AR303" s="337"/>
      <c r="AS303" s="337"/>
      <c r="AT303" s="337"/>
      <c r="AU303" s="337"/>
      <c r="AV303" s="337"/>
      <c r="AW303" s="337"/>
      <c r="AX303" s="337"/>
      <c r="AY303" s="337"/>
      <c r="AZ303" s="337"/>
      <c r="BA303" s="355"/>
      <c r="BB303" s="1070"/>
    </row>
    <row r="304" spans="2:54">
      <c r="B304" s="1032" t="s">
        <v>622</v>
      </c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26"/>
      <c r="N304" s="326"/>
      <c r="O304" s="326"/>
      <c r="P304" s="326"/>
      <c r="Q304" s="326"/>
      <c r="R304" s="326"/>
      <c r="S304" s="326"/>
      <c r="T304" s="326"/>
      <c r="U304" s="326"/>
      <c r="V304" s="326"/>
      <c r="W304" s="326"/>
      <c r="AB304" s="1067"/>
      <c r="AC304" s="19"/>
      <c r="AD304" s="835" t="s">
        <v>257</v>
      </c>
      <c r="AE304" s="337"/>
      <c r="AF304" s="337"/>
      <c r="AG304" s="337"/>
      <c r="AH304" s="337"/>
      <c r="AI304" s="337"/>
      <c r="AJ304" s="337"/>
      <c r="AK304" s="337"/>
      <c r="AL304" s="337"/>
      <c r="AM304" s="19"/>
      <c r="AN304" s="353"/>
      <c r="AO304" s="337"/>
      <c r="AP304" s="1470" t="s">
        <v>258</v>
      </c>
      <c r="AQ304" s="1471"/>
      <c r="AR304" s="337"/>
      <c r="AS304" s="337"/>
      <c r="AT304" s="337"/>
      <c r="AU304" s="337"/>
      <c r="AV304" s="337"/>
      <c r="AW304" s="337"/>
      <c r="AX304" s="337"/>
      <c r="AY304" s="337"/>
      <c r="AZ304" s="337"/>
      <c r="BA304" s="355"/>
      <c r="BB304" s="1070"/>
    </row>
    <row r="305" spans="2:54"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AB305" s="1067"/>
      <c r="AC305" s="19"/>
      <c r="AD305" s="357"/>
      <c r="AE305" s="358"/>
      <c r="AF305" s="358"/>
      <c r="AG305" s="358"/>
      <c r="AH305" s="358"/>
      <c r="AI305" s="358"/>
      <c r="AJ305" s="358"/>
      <c r="AK305" s="358"/>
      <c r="AL305" s="358"/>
      <c r="AM305" s="19"/>
      <c r="AN305" s="352"/>
      <c r="AO305" s="358"/>
      <c r="AP305" s="359"/>
      <c r="AQ305" s="360"/>
      <c r="AR305" s="358"/>
      <c r="AS305" s="358"/>
      <c r="AT305" s="358"/>
      <c r="AU305" s="358"/>
      <c r="AV305" s="358"/>
      <c r="AW305" s="358"/>
      <c r="AX305" s="358"/>
      <c r="AY305" s="358"/>
      <c r="AZ305" s="358"/>
      <c r="BA305" s="361"/>
      <c r="BB305" s="1070"/>
    </row>
    <row r="306" spans="2:54">
      <c r="B306" s="326" t="s">
        <v>633</v>
      </c>
      <c r="C306" s="326"/>
      <c r="D306" s="326"/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6"/>
      <c r="P306" s="326"/>
      <c r="Q306" s="326"/>
      <c r="R306" s="326"/>
      <c r="S306" s="326"/>
      <c r="T306" s="326"/>
      <c r="U306" s="326"/>
      <c r="V306" s="326"/>
      <c r="W306" s="326"/>
      <c r="AB306" s="1067"/>
      <c r="AC306" s="19"/>
      <c r="AD306" s="285"/>
      <c r="AE306" s="337"/>
      <c r="AF306" s="337"/>
      <c r="AG306" s="337"/>
      <c r="AH306" s="337"/>
      <c r="AI306" s="337"/>
      <c r="AJ306" s="337"/>
      <c r="AK306" s="337"/>
      <c r="AL306" s="337"/>
      <c r="AM306" s="362"/>
      <c r="AN306" s="353"/>
      <c r="AO306" s="337"/>
      <c r="AP306" s="353"/>
      <c r="AQ306" s="354"/>
      <c r="AR306" s="337"/>
      <c r="AS306" s="337"/>
      <c r="AT306" s="337"/>
      <c r="AU306" s="337"/>
      <c r="AV306" s="337"/>
      <c r="AW306" s="337"/>
      <c r="AX306" s="337"/>
      <c r="AY306" s="337"/>
      <c r="AZ306" s="337"/>
      <c r="BA306" s="337"/>
      <c r="BB306" s="1070"/>
    </row>
    <row r="307" spans="2:54">
      <c r="B307" s="326" t="s">
        <v>634</v>
      </c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326"/>
      <c r="W307" s="326"/>
      <c r="AB307" s="1067"/>
      <c r="AC307" s="19"/>
      <c r="AD307" s="347" t="s">
        <v>259</v>
      </c>
      <c r="AE307" s="349"/>
      <c r="AF307" s="349"/>
      <c r="AG307" s="349"/>
      <c r="AH307" s="349"/>
      <c r="AI307" s="349"/>
      <c r="AJ307" s="349"/>
      <c r="AK307" s="349"/>
      <c r="AL307" s="349"/>
      <c r="AM307" s="19"/>
      <c r="AN307" s="345"/>
      <c r="AO307" s="349"/>
      <c r="AP307" s="345"/>
      <c r="AQ307" s="346"/>
      <c r="AR307" s="349"/>
      <c r="AS307" s="349"/>
      <c r="AT307" s="349"/>
      <c r="AU307" s="349"/>
      <c r="AV307" s="349"/>
      <c r="AW307" s="349"/>
      <c r="AX307" s="349"/>
      <c r="AY307" s="349"/>
      <c r="AZ307" s="349"/>
      <c r="BA307" s="350"/>
      <c r="BB307" s="1070"/>
    </row>
    <row r="308" spans="2:54">
      <c r="B308" s="326" t="s">
        <v>623</v>
      </c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6"/>
      <c r="P308" s="326"/>
      <c r="Q308" s="326"/>
      <c r="R308" s="326"/>
      <c r="S308" s="326"/>
      <c r="T308" s="326"/>
      <c r="U308" s="326"/>
      <c r="V308" s="326"/>
      <c r="W308" s="326"/>
      <c r="AB308" s="1067"/>
      <c r="AC308" s="19"/>
      <c r="AD308" s="351"/>
      <c r="AE308" s="337"/>
      <c r="AF308" s="337"/>
      <c r="AG308" s="337"/>
      <c r="AH308" s="337"/>
      <c r="AI308" s="337"/>
      <c r="AJ308" s="337"/>
      <c r="AK308" s="337"/>
      <c r="AL308" s="337"/>
      <c r="AM308" s="19"/>
      <c r="AN308" s="352"/>
      <c r="AO308" s="337"/>
      <c r="AP308" s="353"/>
      <c r="AQ308" s="354"/>
      <c r="AR308" s="337"/>
      <c r="AS308" s="337"/>
      <c r="AT308" s="337"/>
      <c r="AU308" s="337"/>
      <c r="AV308" s="337"/>
      <c r="AW308" s="337"/>
      <c r="AX308" s="337"/>
      <c r="AY308" s="337"/>
      <c r="AZ308" s="337"/>
      <c r="BA308" s="355"/>
      <c r="BB308" s="1070"/>
    </row>
    <row r="309" spans="2:54">
      <c r="B309" s="326" t="s">
        <v>624</v>
      </c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R309" s="326"/>
      <c r="S309" s="326"/>
      <c r="T309" s="326"/>
      <c r="U309" s="326"/>
      <c r="V309" s="326"/>
      <c r="W309" s="326"/>
      <c r="AB309" s="1067"/>
      <c r="AC309" s="19"/>
      <c r="AD309" s="835" t="s">
        <v>253</v>
      </c>
      <c r="AE309" s="18"/>
      <c r="AF309" s="18"/>
      <c r="AG309" s="339"/>
      <c r="AH309" s="18"/>
      <c r="AI309" s="18"/>
      <c r="AJ309" s="18"/>
      <c r="AK309" s="18"/>
      <c r="AL309" s="18"/>
      <c r="AM309" s="325"/>
      <c r="AN309" s="1491" t="s">
        <v>254</v>
      </c>
      <c r="AO309" s="1492"/>
      <c r="AP309" s="22"/>
      <c r="AQ309" s="36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4"/>
      <c r="BB309" s="1070"/>
    </row>
    <row r="310" spans="2:54">
      <c r="B310" s="1034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6"/>
      <c r="P310" s="326"/>
      <c r="Q310" s="326"/>
      <c r="R310" s="326"/>
      <c r="S310" s="326"/>
      <c r="T310" s="326"/>
      <c r="U310" s="326"/>
      <c r="V310" s="326"/>
      <c r="W310" s="326"/>
      <c r="AB310" s="1067"/>
      <c r="AC310" s="325"/>
      <c r="AD310" s="364"/>
      <c r="AE310" s="18"/>
      <c r="AF310" s="18"/>
      <c r="AG310" s="339"/>
      <c r="AH310" s="18"/>
      <c r="AI310" s="18"/>
      <c r="AJ310" s="18"/>
      <c r="AK310" s="18"/>
      <c r="AL310" s="18"/>
      <c r="AM310" s="325"/>
      <c r="AN310" s="18"/>
      <c r="AO310" s="18"/>
      <c r="AP310" s="365"/>
      <c r="AQ310" s="366"/>
      <c r="AR310" s="23"/>
      <c r="AS310" s="23"/>
      <c r="AT310" s="23"/>
      <c r="AU310" s="23"/>
      <c r="AV310" s="23"/>
      <c r="AW310" s="23"/>
      <c r="AX310" s="23"/>
      <c r="AY310" s="23"/>
      <c r="AZ310" s="23"/>
      <c r="BA310" s="24"/>
      <c r="BB310" s="1070"/>
    </row>
    <row r="311" spans="2:54">
      <c r="B311" s="331" t="s">
        <v>208</v>
      </c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AB311" s="1067"/>
      <c r="AC311" s="325"/>
      <c r="AD311" s="835" t="s">
        <v>257</v>
      </c>
      <c r="AE311" s="18"/>
      <c r="AF311" s="18"/>
      <c r="AG311" s="339"/>
      <c r="AH311" s="18"/>
      <c r="AI311" s="18"/>
      <c r="AJ311" s="18"/>
      <c r="AK311" s="18"/>
      <c r="AL311" s="18"/>
      <c r="AM311" s="325"/>
      <c r="AN311" s="18"/>
      <c r="AO311" s="18"/>
      <c r="AP311" s="1514" t="s">
        <v>258</v>
      </c>
      <c r="AQ311" s="1515"/>
      <c r="AR311" s="23"/>
      <c r="AS311" s="23"/>
      <c r="AT311" s="23"/>
      <c r="AU311" s="23"/>
      <c r="AV311" s="23"/>
      <c r="AW311" s="23"/>
      <c r="AX311" s="23"/>
      <c r="AY311" s="23"/>
      <c r="AZ311" s="23"/>
      <c r="BA311" s="24"/>
      <c r="BB311" s="1070"/>
    </row>
    <row r="312" spans="2:54" ht="13.8">
      <c r="B312" s="1035" t="s">
        <v>625</v>
      </c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AB312" s="1067"/>
      <c r="AC312" s="325"/>
      <c r="AD312" s="367"/>
      <c r="AE312" s="23"/>
      <c r="AF312" s="18"/>
      <c r="AG312" s="339"/>
      <c r="AH312" s="18"/>
      <c r="AI312" s="18"/>
      <c r="AJ312" s="18"/>
      <c r="AK312" s="18"/>
      <c r="AL312" s="18"/>
      <c r="AM312" s="325"/>
      <c r="AN312" s="18"/>
      <c r="AO312" s="18"/>
      <c r="AP312" s="1457" t="s">
        <v>255</v>
      </c>
      <c r="AQ312" s="1458"/>
      <c r="AR312" s="835" t="s">
        <v>260</v>
      </c>
      <c r="AS312" s="23"/>
      <c r="AT312" s="23"/>
      <c r="AU312" s="23"/>
      <c r="AV312" s="23"/>
      <c r="AW312" s="23"/>
      <c r="AX312" s="23"/>
      <c r="AY312" s="23"/>
      <c r="AZ312" s="23"/>
      <c r="BA312" s="24"/>
      <c r="BB312" s="1070"/>
    </row>
    <row r="313" spans="2:54">
      <c r="B313" s="18"/>
      <c r="C313" s="326"/>
      <c r="D313" s="326"/>
      <c r="E313" s="326"/>
      <c r="F313" s="326"/>
      <c r="G313" s="326"/>
      <c r="H313" s="326"/>
      <c r="I313" s="326"/>
      <c r="J313" s="326"/>
      <c r="K313" s="326"/>
      <c r="L313" s="326"/>
      <c r="M313" s="326"/>
      <c r="N313" s="326"/>
      <c r="O313" s="326"/>
      <c r="P313" s="326"/>
      <c r="Q313" s="326"/>
      <c r="R313" s="326"/>
      <c r="S313" s="326"/>
      <c r="T313" s="326"/>
      <c r="U313" s="326"/>
      <c r="V313" s="326"/>
      <c r="W313" s="326"/>
      <c r="AB313" s="1067"/>
      <c r="AC313" s="325"/>
      <c r="AD313" s="368"/>
      <c r="AE313" s="369"/>
      <c r="AF313" s="369"/>
      <c r="AG313" s="370"/>
      <c r="AH313" s="369"/>
      <c r="AI313" s="369"/>
      <c r="AJ313" s="369"/>
      <c r="AK313" s="369"/>
      <c r="AL313" s="369"/>
      <c r="AM313" s="369"/>
      <c r="AN313" s="369"/>
      <c r="AO313" s="371"/>
      <c r="AP313" s="371"/>
      <c r="AQ313" s="371"/>
      <c r="AR313" s="371"/>
      <c r="AS313" s="371"/>
      <c r="AT313" s="371"/>
      <c r="AU313" s="371"/>
      <c r="AV313" s="371"/>
      <c r="AW313" s="371"/>
      <c r="AX313" s="371"/>
      <c r="AY313" s="371"/>
      <c r="AZ313" s="371"/>
      <c r="BA313" s="372"/>
      <c r="BB313" s="1070"/>
    </row>
    <row r="314" spans="2:54">
      <c r="B314" s="326" t="s">
        <v>209</v>
      </c>
      <c r="AB314" s="1067"/>
      <c r="AC314" s="16"/>
      <c r="AD314" s="836" t="s">
        <v>261</v>
      </c>
      <c r="AE314" s="18"/>
      <c r="AF314" s="339"/>
      <c r="AG314" s="18"/>
      <c r="AH314" s="18"/>
      <c r="AI314" s="326"/>
      <c r="AJ314" s="326"/>
      <c r="AK314" s="326"/>
      <c r="AL314" s="326"/>
      <c r="AM314" s="32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335"/>
      <c r="AZ314" s="335"/>
      <c r="BA314" s="335"/>
      <c r="BB314" s="1070"/>
    </row>
    <row r="315" spans="2:54">
      <c r="B315" s="326" t="s">
        <v>210</v>
      </c>
      <c r="AB315" s="1067"/>
      <c r="AC315" s="16"/>
      <c r="AD315" s="18"/>
      <c r="AE315" s="18"/>
      <c r="AF315" s="339"/>
      <c r="AG315" s="18"/>
      <c r="AH315" s="18"/>
      <c r="AI315" s="326"/>
      <c r="AJ315" s="326"/>
      <c r="AK315" s="326"/>
      <c r="AL315" s="326"/>
      <c r="AM315" s="32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335"/>
      <c r="AZ315" s="335"/>
      <c r="BA315" s="335"/>
      <c r="BB315" s="1070"/>
    </row>
    <row r="316" spans="2:54">
      <c r="B316" s="326" t="s">
        <v>211</v>
      </c>
      <c r="AB316" s="1067"/>
      <c r="AC316" s="332" t="s">
        <v>195</v>
      </c>
      <c r="AD316" s="332"/>
      <c r="AE316" s="332"/>
      <c r="AF316" s="332"/>
      <c r="AG316" s="332"/>
      <c r="AH316" s="332"/>
      <c r="AI316" s="332"/>
      <c r="AJ316" s="332"/>
      <c r="AK316" s="332"/>
      <c r="AL316" s="332"/>
      <c r="AM316" s="332"/>
      <c r="AN316" s="332"/>
      <c r="AO316" s="332"/>
      <c r="AP316" s="332"/>
      <c r="AQ316" s="332"/>
      <c r="AR316" s="332"/>
      <c r="AS316" s="332"/>
      <c r="AT316" s="332"/>
      <c r="AU316" s="332"/>
      <c r="AV316" s="332"/>
      <c r="AW316" s="332"/>
      <c r="AX316" s="332"/>
      <c r="AY316" s="332"/>
      <c r="AZ316" s="332"/>
      <c r="BA316" s="325"/>
      <c r="BB316" s="1070"/>
    </row>
    <row r="317" spans="2:54">
      <c r="B317" s="326" t="s">
        <v>212</v>
      </c>
      <c r="AB317" s="1067"/>
      <c r="AC317" s="887" t="s">
        <v>198</v>
      </c>
      <c r="AD317" s="888"/>
      <c r="AE317" s="888"/>
      <c r="AF317" s="888"/>
      <c r="AG317" s="888"/>
      <c r="AH317" s="889"/>
      <c r="AI317" s="890"/>
      <c r="AJ317" s="888"/>
      <c r="AK317" s="891"/>
      <c r="AL317" s="888"/>
      <c r="AM317" s="888"/>
      <c r="AN317" s="888"/>
      <c r="AO317" s="888"/>
      <c r="AP317" s="888"/>
      <c r="AQ317" s="887"/>
      <c r="AR317" s="888"/>
      <c r="AS317" s="891"/>
      <c r="AT317" s="888"/>
      <c r="AU317" s="888"/>
      <c r="AV317" s="888"/>
      <c r="AW317" s="888"/>
      <c r="AX317" s="888"/>
      <c r="AY317" s="888"/>
      <c r="AZ317" s="889"/>
      <c r="BA317" s="325"/>
      <c r="BB317" s="1070"/>
    </row>
    <row r="318" spans="2:54">
      <c r="AB318" s="1067"/>
      <c r="AC318" s="898" t="s">
        <v>196</v>
      </c>
      <c r="AD318" s="888"/>
      <c r="AE318" s="888"/>
      <c r="AF318" s="888"/>
      <c r="AG318" s="888"/>
      <c r="AH318" s="889"/>
      <c r="AI318" s="899" t="s">
        <v>197</v>
      </c>
      <c r="AJ318" s="888"/>
      <c r="AK318" s="900"/>
      <c r="AL318" s="888"/>
      <c r="AM318" s="888"/>
      <c r="AN318" s="888"/>
      <c r="AO318" s="888"/>
      <c r="AP318" s="888"/>
      <c r="AQ318" s="901" t="s">
        <v>458</v>
      </c>
      <c r="AR318" s="888"/>
      <c r="AS318" s="900"/>
      <c r="AT318" s="888"/>
      <c r="AU318" s="888"/>
      <c r="AV318" s="888"/>
      <c r="AW318" s="888"/>
      <c r="AX318" s="888"/>
      <c r="AY318" s="888"/>
      <c r="AZ318" s="889"/>
      <c r="BA318" s="325"/>
      <c r="BB318" s="1070"/>
    </row>
    <row r="319" spans="2:54">
      <c r="B319" s="331" t="s">
        <v>213</v>
      </c>
      <c r="AB319" s="1067"/>
      <c r="AC319" s="892" t="s">
        <v>159</v>
      </c>
      <c r="AD319" s="893"/>
      <c r="AE319" s="893"/>
      <c r="AF319" s="893"/>
      <c r="AG319" s="893"/>
      <c r="AH319" s="894"/>
      <c r="AI319" s="895" t="s">
        <v>199</v>
      </c>
      <c r="AJ319" s="893"/>
      <c r="AK319" s="896"/>
      <c r="AL319" s="893"/>
      <c r="AM319" s="893"/>
      <c r="AN319" s="893"/>
      <c r="AO319" s="893"/>
      <c r="AP319" s="893"/>
      <c r="AQ319" s="892" t="s">
        <v>200</v>
      </c>
      <c r="AR319" s="893"/>
      <c r="AS319" s="896"/>
      <c r="AT319" s="893"/>
      <c r="AU319" s="893"/>
      <c r="AV319" s="893"/>
      <c r="AW319" s="893"/>
      <c r="AX319" s="893"/>
      <c r="AY319" s="893"/>
      <c r="AZ319" s="894"/>
      <c r="BA319" s="325"/>
      <c r="BB319" s="1070"/>
    </row>
    <row r="320" spans="2:54">
      <c r="B320" s="1030" t="s">
        <v>636</v>
      </c>
      <c r="AB320" s="1067"/>
      <c r="AC320" s="325"/>
      <c r="AD320" s="325"/>
      <c r="AE320" s="325"/>
      <c r="AF320" s="325"/>
      <c r="AG320" s="325"/>
      <c r="AH320" s="325"/>
      <c r="AI320" s="325"/>
      <c r="AJ320" s="325"/>
      <c r="AK320" s="325"/>
      <c r="AL320" s="325"/>
      <c r="AM320" s="325"/>
      <c r="AN320" s="325"/>
      <c r="AO320" s="325"/>
      <c r="AP320" s="325"/>
      <c r="AQ320" s="325"/>
      <c r="AR320" s="325"/>
      <c r="AS320" s="325"/>
      <c r="AT320" s="325"/>
      <c r="AU320" s="325"/>
      <c r="AV320" s="325"/>
      <c r="AW320" s="325"/>
      <c r="AX320" s="325"/>
      <c r="AY320" s="325"/>
      <c r="AZ320" s="325"/>
      <c r="BA320" s="325"/>
      <c r="BB320" s="1070"/>
    </row>
    <row r="321" spans="2:54">
      <c r="AB321" s="1067"/>
      <c r="AC321" s="829" t="s">
        <v>459</v>
      </c>
      <c r="AD321" s="829"/>
      <c r="AE321" s="18"/>
      <c r="AF321" s="339"/>
      <c r="AG321" s="18"/>
      <c r="AH321" s="18"/>
      <c r="AI321" s="18"/>
      <c r="AJ321" s="325"/>
      <c r="AK321" s="18"/>
      <c r="AL321" s="18"/>
      <c r="AM321" s="18"/>
      <c r="AN321" s="325"/>
      <c r="AO321" s="325"/>
      <c r="AP321" s="325"/>
      <c r="AQ321" s="325"/>
      <c r="AR321" s="325"/>
      <c r="AS321" s="325"/>
      <c r="AT321" s="325"/>
      <c r="AU321" s="325"/>
      <c r="AV321" s="325"/>
      <c r="AW321" s="325"/>
      <c r="AX321" s="325"/>
      <c r="AY321" s="325"/>
      <c r="AZ321" s="325"/>
      <c r="BA321" s="325"/>
      <c r="BB321" s="1070"/>
    </row>
    <row r="322" spans="2:54" ht="14.4">
      <c r="B322" s="326" t="s">
        <v>214</v>
      </c>
      <c r="C322" s="326"/>
      <c r="D322" s="326"/>
      <c r="E322" s="326"/>
      <c r="F322" s="326"/>
      <c r="G322" s="326"/>
      <c r="H322" s="326"/>
      <c r="I322" s="326"/>
      <c r="J322" s="326"/>
      <c r="K322" s="326"/>
      <c r="L322" s="326"/>
      <c r="M322" s="326"/>
      <c r="N322" s="326"/>
      <c r="O322" s="326"/>
      <c r="P322" s="326"/>
      <c r="Q322" s="326"/>
      <c r="R322" s="326"/>
      <c r="S322" s="326"/>
      <c r="T322" s="326"/>
      <c r="U322" s="326"/>
      <c r="V322" s="326"/>
      <c r="W322" s="326"/>
      <c r="X322" s="326"/>
      <c r="Y322" s="326"/>
      <c r="Z322" s="326"/>
      <c r="AB322" s="1067"/>
      <c r="AC322" s="829"/>
      <c r="AD322" s="829"/>
      <c r="AE322" s="18"/>
      <c r="AF322" s="1467" t="s">
        <v>299</v>
      </c>
      <c r="AG322" s="1467"/>
      <c r="AH322" s="18"/>
      <c r="AI322" s="18"/>
      <c r="AJ322" s="1467" t="s">
        <v>300</v>
      </c>
      <c r="AK322" s="1467"/>
      <c r="AL322" s="18"/>
      <c r="AM322" s="18"/>
      <c r="AN322" s="1467" t="s">
        <v>301</v>
      </c>
      <c r="AO322" s="1467"/>
      <c r="AP322" s="897"/>
      <c r="AQ322" s="897"/>
      <c r="AR322" s="1467" t="s">
        <v>302</v>
      </c>
      <c r="AS322" s="1467"/>
      <c r="AT322" s="897"/>
      <c r="AU322" s="897"/>
      <c r="AV322" s="1467" t="s">
        <v>303</v>
      </c>
      <c r="AW322" s="1467"/>
      <c r="AX322" s="897"/>
      <c r="AY322" s="897"/>
      <c r="AZ322" s="1467" t="s">
        <v>304</v>
      </c>
      <c r="BA322" s="1467"/>
      <c r="BB322" s="1070"/>
    </row>
    <row r="323" spans="2:54" ht="14.4">
      <c r="B323" s="326" t="s">
        <v>635</v>
      </c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326"/>
      <c r="W323" s="326"/>
      <c r="X323" s="326"/>
      <c r="Y323" s="326"/>
      <c r="Z323" s="326"/>
      <c r="AB323" s="1067"/>
      <c r="AC323" s="326"/>
      <c r="AD323" s="340"/>
      <c r="AE323" s="18"/>
      <c r="AF323" s="1455" t="s">
        <v>305</v>
      </c>
      <c r="AG323" s="1455"/>
      <c r="AH323" s="18"/>
      <c r="AI323" s="18"/>
      <c r="AJ323" s="1455" t="s">
        <v>305</v>
      </c>
      <c r="AK323" s="1455"/>
      <c r="AL323" s="18"/>
      <c r="AM323" s="18"/>
      <c r="AN323" s="1455" t="s">
        <v>305</v>
      </c>
      <c r="AO323" s="1455"/>
      <c r="AP323" s="897"/>
      <c r="AQ323" s="897"/>
      <c r="AR323" s="1455" t="s">
        <v>305</v>
      </c>
      <c r="AS323" s="1455"/>
      <c r="AT323" s="897"/>
      <c r="AU323" s="897"/>
      <c r="AV323" s="1455" t="s">
        <v>305</v>
      </c>
      <c r="AW323" s="1455"/>
      <c r="AX323" s="897"/>
      <c r="AY323" s="897"/>
      <c r="AZ323" s="1455" t="s">
        <v>305</v>
      </c>
      <c r="BA323" s="1455"/>
      <c r="BB323" s="1070"/>
    </row>
    <row r="324" spans="2:54">
      <c r="B324" s="326" t="s">
        <v>215</v>
      </c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6"/>
      <c r="N324" s="326"/>
      <c r="O324" s="326"/>
      <c r="P324" s="326"/>
      <c r="Q324" s="326"/>
      <c r="R324" s="326"/>
      <c r="S324" s="326"/>
      <c r="T324" s="336" t="s">
        <v>216</v>
      </c>
      <c r="U324" s="336"/>
      <c r="V324" s="336"/>
      <c r="W324" s="336"/>
      <c r="X324" s="326"/>
      <c r="Y324" s="326"/>
      <c r="Z324" s="326"/>
      <c r="AB324" s="1067"/>
      <c r="AC324" s="326"/>
      <c r="AD324" s="1448" t="s">
        <v>240</v>
      </c>
      <c r="AE324" s="1448"/>
      <c r="AF324" s="1447" t="s">
        <v>241</v>
      </c>
      <c r="AG324" s="1447"/>
      <c r="AH324" s="1448" t="s">
        <v>242</v>
      </c>
      <c r="AI324" s="1448"/>
      <c r="AJ324" s="1447" t="s">
        <v>243</v>
      </c>
      <c r="AK324" s="1447"/>
      <c r="AL324" s="1448" t="s">
        <v>62</v>
      </c>
      <c r="AM324" s="1448"/>
      <c r="AN324" s="1447" t="s">
        <v>244</v>
      </c>
      <c r="AO324" s="1447"/>
      <c r="AP324" s="1448" t="s">
        <v>245</v>
      </c>
      <c r="AQ324" s="1448"/>
      <c r="AR324" s="1447" t="s">
        <v>246</v>
      </c>
      <c r="AS324" s="1447"/>
      <c r="AT324" s="1448" t="s">
        <v>247</v>
      </c>
      <c r="AU324" s="1448"/>
      <c r="AV324" s="1447" t="s">
        <v>248</v>
      </c>
      <c r="AW324" s="1447"/>
      <c r="AX324" s="1448" t="s">
        <v>249</v>
      </c>
      <c r="AY324" s="1448"/>
      <c r="AZ324" s="1447" t="s">
        <v>250</v>
      </c>
      <c r="BA324" s="1447"/>
      <c r="BB324" s="1070"/>
    </row>
    <row r="325" spans="2:54" ht="14.4">
      <c r="B325" s="1034"/>
      <c r="C325" s="1034"/>
      <c r="D325" s="326"/>
      <c r="E325" s="326"/>
      <c r="F325" s="326"/>
      <c r="G325" s="326"/>
      <c r="H325" s="326"/>
      <c r="I325" s="326"/>
      <c r="J325" s="326"/>
      <c r="K325" s="326"/>
      <c r="L325" s="326"/>
      <c r="M325" s="326"/>
      <c r="N325" s="326"/>
      <c r="O325" s="326"/>
      <c r="P325" s="326"/>
      <c r="Q325" s="326"/>
      <c r="R325" s="326"/>
      <c r="S325" s="326"/>
      <c r="T325" s="326"/>
      <c r="U325" s="326"/>
      <c r="V325" s="326"/>
      <c r="W325" s="326"/>
      <c r="AB325" s="1067"/>
      <c r="AC325" s="285"/>
      <c r="AD325" s="1449" t="s">
        <v>294</v>
      </c>
      <c r="AE325" s="1449"/>
      <c r="AF325" s="381"/>
      <c r="AG325" s="381"/>
      <c r="AH325" s="1449" t="s">
        <v>294</v>
      </c>
      <c r="AI325" s="1449"/>
      <c r="AJ325" s="381"/>
      <c r="AK325" s="381"/>
      <c r="AL325" s="1449" t="s">
        <v>294</v>
      </c>
      <c r="AM325" s="1449"/>
      <c r="AN325" s="381"/>
      <c r="AO325" s="381"/>
      <c r="AP325" s="1449" t="s">
        <v>294</v>
      </c>
      <c r="AQ325" s="1449"/>
      <c r="AR325" s="381"/>
      <c r="AS325" s="381"/>
      <c r="AT325" s="1449" t="s">
        <v>294</v>
      </c>
      <c r="AU325" s="1449"/>
      <c r="AV325" s="381"/>
      <c r="AW325" s="381"/>
      <c r="AX325" s="1449" t="s">
        <v>294</v>
      </c>
      <c r="AY325" s="1449"/>
      <c r="AZ325" s="897"/>
      <c r="BA325" s="897"/>
      <c r="BB325" s="1070"/>
    </row>
    <row r="326" spans="2:54" ht="14.4">
      <c r="B326" s="331" t="s">
        <v>217</v>
      </c>
      <c r="C326" s="1034"/>
      <c r="D326" s="326"/>
      <c r="E326" s="326"/>
      <c r="F326" s="326"/>
      <c r="G326" s="326"/>
      <c r="H326" s="326"/>
      <c r="I326" s="326"/>
      <c r="J326" s="326"/>
      <c r="K326" s="326"/>
      <c r="L326" s="326"/>
      <c r="M326" s="326"/>
      <c r="N326" s="326"/>
      <c r="O326" s="326"/>
      <c r="P326" s="326"/>
      <c r="Q326" s="326"/>
      <c r="R326" s="326"/>
      <c r="S326" s="326"/>
      <c r="T326" s="326"/>
      <c r="U326" s="326"/>
      <c r="V326" s="326"/>
      <c r="W326" s="326"/>
      <c r="AB326" s="1067"/>
      <c r="AC326" s="326"/>
      <c r="AD326" s="1467" t="s">
        <v>306</v>
      </c>
      <c r="AE326" s="1467"/>
      <c r="AF326" s="382"/>
      <c r="AG326" s="382"/>
      <c r="AH326" s="1467" t="s">
        <v>307</v>
      </c>
      <c r="AI326" s="1467"/>
      <c r="AJ326" s="382"/>
      <c r="AK326" s="382"/>
      <c r="AL326" s="1467" t="s">
        <v>308</v>
      </c>
      <c r="AM326" s="1467"/>
      <c r="AN326" s="382"/>
      <c r="AO326" s="382"/>
      <c r="AP326" s="1467" t="s">
        <v>309</v>
      </c>
      <c r="AQ326" s="1467"/>
      <c r="AR326" s="382"/>
      <c r="AS326" s="382"/>
      <c r="AT326" s="1467" t="s">
        <v>310</v>
      </c>
      <c r="AU326" s="1467"/>
      <c r="AV326" s="382"/>
      <c r="AW326" s="382"/>
      <c r="AX326" s="1467" t="s">
        <v>311</v>
      </c>
      <c r="AY326" s="1467"/>
      <c r="AZ326" s="897"/>
      <c r="BA326" s="897"/>
      <c r="BB326" s="1070"/>
    </row>
    <row r="327" spans="2:54" ht="14.4">
      <c r="B327" s="1030" t="s">
        <v>626</v>
      </c>
      <c r="C327" s="1029"/>
      <c r="D327" s="1029"/>
      <c r="E327" s="1029"/>
      <c r="F327" s="1029"/>
      <c r="G327" s="1029"/>
      <c r="H327" s="1029"/>
      <c r="I327" s="1029"/>
      <c r="J327" s="1029"/>
      <c r="K327" s="1029"/>
      <c r="L327" s="1029"/>
      <c r="M327" s="1029"/>
      <c r="N327" s="1029"/>
      <c r="O327" s="1029"/>
      <c r="P327" s="1029"/>
      <c r="Q327" s="1029"/>
      <c r="R327" s="1029"/>
      <c r="S327" s="1029"/>
      <c r="T327" s="1029"/>
      <c r="U327" s="1029"/>
      <c r="V327" s="1029"/>
      <c r="W327" s="1029"/>
      <c r="AB327" s="1067"/>
      <c r="AC327" s="828" t="s">
        <v>460</v>
      </c>
      <c r="AD327" s="326"/>
      <c r="AE327" s="339"/>
      <c r="AF327" s="18"/>
      <c r="AG327" s="18"/>
      <c r="AH327" s="18"/>
      <c r="AI327" s="326"/>
      <c r="AJ327" s="326"/>
      <c r="AK327" s="326"/>
      <c r="AL327" s="326"/>
      <c r="AM327" s="326"/>
      <c r="AN327" s="325"/>
      <c r="AO327" s="325"/>
      <c r="AP327" s="325"/>
      <c r="AQ327" s="325"/>
      <c r="AR327" s="325"/>
      <c r="AS327" s="325"/>
      <c r="AT327" s="325"/>
      <c r="AU327" s="325"/>
      <c r="AV327" s="325"/>
      <c r="AW327" s="325"/>
      <c r="AX327" s="325"/>
      <c r="AY327" s="325"/>
      <c r="AZ327" s="325"/>
      <c r="BA327" s="325"/>
      <c r="BB327" s="1070"/>
    </row>
    <row r="328" spans="2:54" ht="14.4">
      <c r="B328" s="16" t="s">
        <v>627</v>
      </c>
      <c r="C328" s="1029"/>
      <c r="D328" s="1029"/>
      <c r="E328" s="1029"/>
      <c r="F328" s="1029"/>
      <c r="G328" s="1029"/>
      <c r="H328" s="1029"/>
      <c r="I328" s="1029"/>
      <c r="J328" s="1029"/>
      <c r="K328" s="1029"/>
      <c r="L328" s="1029"/>
      <c r="M328" s="1029"/>
      <c r="N328" s="1029"/>
      <c r="O328" s="1029"/>
      <c r="P328" s="1029"/>
      <c r="Q328" s="1029"/>
      <c r="R328" s="1029"/>
      <c r="S328" s="1029"/>
      <c r="T328" s="1029"/>
      <c r="U328" s="1029"/>
      <c r="V328" s="1029"/>
      <c r="W328" s="1029"/>
      <c r="AB328" s="1067"/>
      <c r="AC328" s="326"/>
      <c r="AD328" s="325"/>
      <c r="AE328" s="339"/>
      <c r="AF328" s="18"/>
      <c r="AG328" s="18"/>
      <c r="AH328" s="18"/>
      <c r="AI328" s="326"/>
      <c r="AJ328" s="326"/>
      <c r="AK328" s="326"/>
      <c r="AL328" s="326"/>
      <c r="AM328" s="326"/>
      <c r="AN328" s="325"/>
      <c r="AO328" s="325"/>
      <c r="AP328" s="325"/>
      <c r="AQ328" s="325"/>
      <c r="AR328" s="325"/>
      <c r="AS328" s="325"/>
      <c r="AT328" s="325"/>
      <c r="AU328" s="325"/>
      <c r="AV328" s="325"/>
      <c r="AW328" s="325"/>
      <c r="AX328" s="325"/>
      <c r="AY328" s="325"/>
      <c r="AZ328" s="325"/>
      <c r="BA328" s="325"/>
      <c r="BB328" s="1070"/>
    </row>
    <row r="329" spans="2:54" ht="14.4">
      <c r="B329" s="1029"/>
      <c r="C329" s="1029"/>
      <c r="D329" s="1029"/>
      <c r="E329" s="1029"/>
      <c r="F329" s="1029"/>
      <c r="G329" s="1029"/>
      <c r="H329" s="1029"/>
      <c r="I329" s="1029"/>
      <c r="J329" s="1029"/>
      <c r="K329" s="1029"/>
      <c r="L329" s="1029"/>
      <c r="M329" s="1029"/>
      <c r="N329" s="1029"/>
      <c r="O329" s="1029"/>
      <c r="P329" s="1029"/>
      <c r="Q329" s="1029"/>
      <c r="R329" s="1029"/>
      <c r="S329" s="1029"/>
      <c r="T329" s="1029"/>
      <c r="U329" s="1029"/>
      <c r="V329" s="1029"/>
      <c r="W329" s="1029"/>
      <c r="AB329" s="1067"/>
      <c r="AC329" s="326"/>
      <c r="AD329" s="1507" t="s">
        <v>240</v>
      </c>
      <c r="AE329" s="1508"/>
      <c r="AF329" s="1507" t="s">
        <v>241</v>
      </c>
      <c r="AG329" s="1508"/>
      <c r="AH329" s="1507" t="s">
        <v>242</v>
      </c>
      <c r="AI329" s="1513"/>
      <c r="AJ329" s="1511" t="s">
        <v>243</v>
      </c>
      <c r="AK329" s="1510"/>
      <c r="AL329" s="1509" t="s">
        <v>62</v>
      </c>
      <c r="AM329" s="1510"/>
      <c r="AN329" s="1509" t="s">
        <v>244</v>
      </c>
      <c r="AO329" s="1512"/>
      <c r="AP329" s="1517" t="s">
        <v>245</v>
      </c>
      <c r="AQ329" s="1508"/>
      <c r="AR329" s="1507" t="s">
        <v>246</v>
      </c>
      <c r="AS329" s="1508"/>
      <c r="AT329" s="1507" t="s">
        <v>247</v>
      </c>
      <c r="AU329" s="1516"/>
      <c r="AV329" s="1511" t="s">
        <v>248</v>
      </c>
      <c r="AW329" s="1510"/>
      <c r="AX329" s="1509" t="s">
        <v>249</v>
      </c>
      <c r="AY329" s="1510"/>
      <c r="AZ329" s="1509" t="s">
        <v>250</v>
      </c>
      <c r="BA329" s="1510"/>
      <c r="BB329" s="1070"/>
    </row>
    <row r="330" spans="2:54" ht="14.4">
      <c r="B330" s="326" t="s">
        <v>218</v>
      </c>
      <c r="C330" s="1029"/>
      <c r="D330" s="1029"/>
      <c r="E330" s="1029"/>
      <c r="F330" s="1029"/>
      <c r="G330" s="1029"/>
      <c r="H330" s="1029"/>
      <c r="I330" s="1029"/>
      <c r="J330" s="1029"/>
      <c r="K330" s="1029"/>
      <c r="L330" s="1029"/>
      <c r="M330" s="1029"/>
      <c r="N330" s="1029"/>
      <c r="O330" s="1029"/>
      <c r="P330" s="1029"/>
      <c r="Q330" s="1029"/>
      <c r="R330" s="1029"/>
      <c r="S330" s="1029"/>
      <c r="T330" s="1029"/>
      <c r="U330" s="1029"/>
      <c r="V330" s="1029"/>
      <c r="W330" s="1029"/>
      <c r="AB330" s="1067"/>
      <c r="AC330" s="326"/>
      <c r="AD330" s="379"/>
      <c r="AE330" s="378"/>
      <c r="AF330" s="1449" t="s">
        <v>294</v>
      </c>
      <c r="AG330" s="1449"/>
      <c r="AH330" s="379"/>
      <c r="AI330" s="379"/>
      <c r="AJ330" s="379"/>
      <c r="AK330" s="379"/>
      <c r="AL330" s="1449" t="s">
        <v>294</v>
      </c>
      <c r="AM330" s="1449"/>
      <c r="AN330" s="897"/>
      <c r="AO330" s="897"/>
      <c r="AP330" s="897"/>
      <c r="AQ330" s="897"/>
      <c r="AR330" s="1449" t="s">
        <v>294</v>
      </c>
      <c r="AS330" s="1449"/>
      <c r="AT330" s="897"/>
      <c r="AU330" s="897"/>
      <c r="AV330" s="897"/>
      <c r="AW330" s="897"/>
      <c r="AX330" s="1449" t="s">
        <v>294</v>
      </c>
      <c r="AY330" s="1449"/>
      <c r="AZ330" s="897"/>
      <c r="BA330" s="897"/>
      <c r="BB330" s="1070"/>
    </row>
    <row r="331" spans="2:54" ht="14.4">
      <c r="B331" s="326" t="s">
        <v>219</v>
      </c>
      <c r="C331" s="1029"/>
      <c r="D331" s="1029"/>
      <c r="E331" s="1029"/>
      <c r="F331" s="1029"/>
      <c r="G331" s="1029"/>
      <c r="H331" s="1029"/>
      <c r="I331" s="1029"/>
      <c r="J331" s="1029"/>
      <c r="K331" s="1029"/>
      <c r="L331" s="1029"/>
      <c r="M331" s="1029"/>
      <c r="N331" s="1029"/>
      <c r="O331" s="1029"/>
      <c r="P331" s="1029"/>
      <c r="Q331" s="1029"/>
      <c r="R331" s="1029"/>
      <c r="S331" s="1029"/>
      <c r="T331" s="1029"/>
      <c r="U331" s="1029"/>
      <c r="V331" s="1029"/>
      <c r="W331" s="1029"/>
      <c r="AB331" s="1067"/>
      <c r="AC331" s="326"/>
      <c r="AD331" s="18"/>
      <c r="AE331" s="18"/>
      <c r="AF331" s="326" t="s">
        <v>295</v>
      </c>
      <c r="AG331" s="326"/>
      <c r="AH331" s="18"/>
      <c r="AI331" s="18"/>
      <c r="AJ331" s="18"/>
      <c r="AK331" s="18"/>
      <c r="AL331" s="326" t="s">
        <v>296</v>
      </c>
      <c r="AM331" s="326"/>
      <c r="AN331" s="897"/>
      <c r="AO331" s="897"/>
      <c r="AP331" s="897"/>
      <c r="AQ331" s="897"/>
      <c r="AR331" s="326" t="s">
        <v>297</v>
      </c>
      <c r="AS331" s="326"/>
      <c r="AT331" s="897"/>
      <c r="AU331" s="897"/>
      <c r="AV331" s="897"/>
      <c r="AW331" s="897"/>
      <c r="AX331" s="326" t="s">
        <v>298</v>
      </c>
      <c r="AY331" s="326"/>
      <c r="AZ331" s="897"/>
      <c r="BA331" s="897"/>
      <c r="BB331" s="1070"/>
    </row>
    <row r="332" spans="2:54" ht="14.4">
      <c r="B332" s="326" t="s">
        <v>220</v>
      </c>
      <c r="C332" s="1029"/>
      <c r="D332" s="1029"/>
      <c r="E332" s="1029"/>
      <c r="F332" s="1029"/>
      <c r="G332" s="1029"/>
      <c r="H332" s="1029"/>
      <c r="I332" s="1029"/>
      <c r="J332" s="1029"/>
      <c r="K332" s="1029"/>
      <c r="L332" s="1029"/>
      <c r="M332" s="1029"/>
      <c r="N332" s="1029"/>
      <c r="O332" s="1029"/>
      <c r="P332" s="1029"/>
      <c r="Q332" s="1029"/>
      <c r="R332" s="1029"/>
      <c r="S332" s="1029"/>
      <c r="T332" s="1029"/>
      <c r="U332" s="1029"/>
      <c r="V332" s="1029"/>
      <c r="W332" s="1029"/>
      <c r="AB332" s="1067"/>
      <c r="AC332" s="326"/>
      <c r="AD332" s="18"/>
      <c r="AE332" s="18"/>
      <c r="AF332" s="326"/>
      <c r="AG332" s="326"/>
      <c r="AH332" s="18"/>
      <c r="AI332" s="18"/>
      <c r="AJ332" s="18"/>
      <c r="AK332" s="18"/>
      <c r="AL332" s="326"/>
      <c r="AM332" s="326"/>
      <c r="AN332" s="897"/>
      <c r="AO332" s="897"/>
      <c r="AP332" s="897"/>
      <c r="AQ332" s="897"/>
      <c r="AR332" s="326"/>
      <c r="AS332" s="326"/>
      <c r="AT332" s="897"/>
      <c r="AU332" s="897"/>
      <c r="AV332" s="897"/>
      <c r="AW332" s="897"/>
      <c r="AX332" s="326"/>
      <c r="AY332" s="326"/>
      <c r="AZ332" s="897"/>
      <c r="BA332" s="897"/>
      <c r="BB332" s="1070"/>
    </row>
    <row r="333" spans="2:54" ht="14.4">
      <c r="B333" s="326" t="s">
        <v>628</v>
      </c>
      <c r="C333" s="1029"/>
      <c r="D333" s="1029"/>
      <c r="E333" s="1029"/>
      <c r="F333" s="1029"/>
      <c r="G333" s="1029"/>
      <c r="H333" s="1029"/>
      <c r="I333" s="1029"/>
      <c r="J333" s="1029"/>
      <c r="K333" s="1029"/>
      <c r="L333" s="1029"/>
      <c r="M333" s="1029"/>
      <c r="N333" s="1029"/>
      <c r="O333" s="1029"/>
      <c r="P333" s="1029"/>
      <c r="Q333" s="336" t="s">
        <v>629</v>
      </c>
      <c r="R333" s="336"/>
      <c r="S333" s="336"/>
      <c r="T333" s="336"/>
      <c r="U333" s="336"/>
      <c r="V333" s="336"/>
      <c r="W333" s="1029"/>
      <c r="AB333" s="1067"/>
      <c r="AC333" s="830" t="s">
        <v>251</v>
      </c>
      <c r="AD333" s="340"/>
      <c r="AE333" s="18"/>
      <c r="AF333" s="339"/>
      <c r="AG333" s="18"/>
      <c r="AH333" s="18"/>
      <c r="AI333" s="18"/>
      <c r="AJ333" s="325"/>
      <c r="AK333" s="18"/>
      <c r="AL333" s="18"/>
      <c r="AM333" s="18"/>
      <c r="AN333" s="325"/>
      <c r="AO333" s="325"/>
      <c r="AP333" s="325"/>
      <c r="AQ333" s="325"/>
      <c r="AR333" s="325"/>
      <c r="AS333" s="325"/>
      <c r="AT333" s="325"/>
      <c r="AU333" s="325"/>
      <c r="AV333" s="325"/>
      <c r="AW333" s="325"/>
      <c r="AX333" s="325"/>
      <c r="AY333" s="325"/>
      <c r="AZ333" s="325"/>
      <c r="BA333" s="325"/>
      <c r="BB333" s="1070"/>
    </row>
    <row r="334" spans="2:54" ht="14.4">
      <c r="B334" s="1040"/>
      <c r="C334" s="1029"/>
      <c r="D334" s="1029"/>
      <c r="E334" s="1029"/>
      <c r="F334" s="1029"/>
      <c r="G334" s="1029"/>
      <c r="H334" s="1029"/>
      <c r="I334" s="1029"/>
      <c r="J334" s="1029"/>
      <c r="K334" s="1029"/>
      <c r="L334" s="1029"/>
      <c r="M334" s="1029"/>
      <c r="N334" s="1029"/>
      <c r="O334" s="1029"/>
      <c r="P334" s="1029"/>
      <c r="Q334" s="1029"/>
      <c r="R334" s="1029"/>
      <c r="S334" s="1029"/>
      <c r="T334" s="1029"/>
      <c r="U334" s="1029"/>
      <c r="V334" s="1029"/>
      <c r="W334" s="1029"/>
      <c r="AB334" s="1067"/>
      <c r="AC334" s="1012"/>
      <c r="AD334" s="340"/>
      <c r="AE334" s="18"/>
      <c r="AF334" s="339"/>
      <c r="AG334" s="18"/>
      <c r="AH334" s="18"/>
      <c r="AI334" s="18"/>
      <c r="AJ334" s="325"/>
      <c r="AK334" s="18"/>
      <c r="AL334" s="18"/>
      <c r="AM334" s="18"/>
      <c r="AN334" s="325"/>
      <c r="AO334" s="325"/>
      <c r="AP334" s="325"/>
      <c r="AQ334" s="325"/>
      <c r="AR334" s="325"/>
      <c r="AS334" s="325"/>
      <c r="AT334" s="325"/>
      <c r="AU334" s="325"/>
      <c r="AV334" s="325"/>
      <c r="AW334" s="325"/>
      <c r="AX334" s="325"/>
      <c r="AY334" s="325"/>
      <c r="AZ334" s="325"/>
      <c r="BA334" s="325"/>
      <c r="BB334" s="1070"/>
    </row>
    <row r="335" spans="2:54" ht="14.4">
      <c r="B335" s="326" t="s">
        <v>630</v>
      </c>
      <c r="C335" s="326"/>
      <c r="D335" s="1029"/>
      <c r="E335" s="1029"/>
      <c r="F335" s="1029"/>
      <c r="G335" s="1029"/>
      <c r="H335" s="1029"/>
      <c r="I335" s="1029"/>
      <c r="J335" s="1029"/>
      <c r="K335" s="1029"/>
      <c r="L335" s="1029"/>
      <c r="M335" s="1029"/>
      <c r="N335" s="1029"/>
      <c r="O335" s="1029"/>
      <c r="P335" s="1029"/>
      <c r="Q335" s="1029"/>
      <c r="R335" s="1029"/>
      <c r="S335" s="1029"/>
      <c r="T335" s="1029"/>
      <c r="U335" s="1029"/>
      <c r="V335" s="1029"/>
      <c r="W335" s="1029"/>
      <c r="AB335" s="1067"/>
      <c r="AC335" s="342" t="s">
        <v>563</v>
      </c>
      <c r="AD335" s="325"/>
      <c r="AE335" s="18"/>
      <c r="AF335" s="339"/>
      <c r="AG335" s="18"/>
      <c r="AH335" s="18"/>
      <c r="AI335" s="18"/>
      <c r="AJ335" s="325"/>
      <c r="AK335" s="18"/>
      <c r="AL335" s="18"/>
      <c r="AM335" s="18"/>
      <c r="AN335" s="325"/>
      <c r="AO335" s="325"/>
      <c r="AP335" s="325"/>
      <c r="AQ335" s="325"/>
      <c r="AR335" s="325"/>
      <c r="AS335" s="325"/>
      <c r="AT335" s="325"/>
      <c r="AU335" s="325"/>
      <c r="AV335" s="325"/>
      <c r="AW335" s="325"/>
      <c r="AX335" s="325"/>
      <c r="AY335" s="325"/>
      <c r="AZ335" s="325"/>
      <c r="BA335" s="325"/>
      <c r="BB335" s="1070"/>
    </row>
    <row r="336" spans="2:54" ht="14.4">
      <c r="B336" s="326" t="s">
        <v>631</v>
      </c>
      <c r="C336" s="326"/>
      <c r="D336" s="1029"/>
      <c r="E336" s="1029"/>
      <c r="F336" s="1029"/>
      <c r="G336" s="1029"/>
      <c r="H336" s="1029"/>
      <c r="I336" s="1029"/>
      <c r="J336" s="1029"/>
      <c r="K336" s="1029"/>
      <c r="L336" s="1029"/>
      <c r="M336" s="1029"/>
      <c r="N336" s="1029"/>
      <c r="O336" s="1029"/>
      <c r="P336" s="1029"/>
      <c r="Q336" s="1029"/>
      <c r="R336" s="1029"/>
      <c r="S336" s="1029"/>
      <c r="T336" s="1029"/>
      <c r="U336" s="1029"/>
      <c r="V336" s="1029"/>
      <c r="W336" s="1029"/>
      <c r="AB336" s="1067"/>
      <c r="AC336" s="343" t="s">
        <v>564</v>
      </c>
      <c r="AD336" s="344"/>
      <c r="AE336" s="341"/>
      <c r="AF336" s="341"/>
      <c r="AG336" s="341"/>
      <c r="AH336" s="341"/>
      <c r="AI336" s="341"/>
      <c r="AJ336" s="341"/>
      <c r="AK336" s="341"/>
      <c r="AL336" s="341"/>
      <c r="AM336" s="341"/>
      <c r="AN336" s="341"/>
      <c r="AO336" s="341"/>
      <c r="AP336" s="341"/>
      <c r="AQ336" s="341"/>
      <c r="AR336" s="341"/>
      <c r="AS336" s="341"/>
      <c r="AT336" s="341"/>
      <c r="AU336" s="341"/>
      <c r="AV336" s="341"/>
      <c r="AW336" s="341"/>
      <c r="AX336" s="341"/>
      <c r="AY336" s="341"/>
      <c r="AZ336" s="341"/>
      <c r="BA336" s="341"/>
      <c r="BB336" s="1070"/>
    </row>
    <row r="337" spans="2:54" ht="14.4">
      <c r="B337" s="326" t="s">
        <v>632</v>
      </c>
      <c r="C337" s="326"/>
      <c r="D337" s="1029"/>
      <c r="E337" s="1029"/>
      <c r="F337" s="1029"/>
      <c r="G337" s="1029"/>
      <c r="H337" s="1029"/>
      <c r="I337" s="1029"/>
      <c r="J337" s="1029"/>
      <c r="K337" s="1029"/>
      <c r="L337" s="1029"/>
      <c r="M337" s="1029"/>
      <c r="N337" s="1029"/>
      <c r="O337" s="1029"/>
      <c r="P337" s="1029"/>
      <c r="Q337" s="1029"/>
      <c r="R337" s="1029"/>
      <c r="S337" s="1029"/>
      <c r="T337" s="1029"/>
      <c r="U337" s="1029"/>
      <c r="V337" s="1029"/>
      <c r="W337" s="1029"/>
      <c r="AB337" s="1067"/>
      <c r="AC337" s="343" t="s">
        <v>565</v>
      </c>
      <c r="AD337" s="344"/>
      <c r="AE337" s="325"/>
      <c r="AF337" s="325"/>
      <c r="AG337" s="325"/>
      <c r="AH337" s="325"/>
      <c r="AI337" s="325"/>
      <c r="AJ337" s="325"/>
      <c r="AK337" s="325"/>
      <c r="AL337" s="325"/>
      <c r="AM337" s="325"/>
      <c r="AN337" s="325"/>
      <c r="AO337" s="325"/>
      <c r="AP337" s="325"/>
      <c r="AQ337" s="325"/>
      <c r="AR337" s="325"/>
      <c r="AS337" s="325"/>
      <c r="AT337" s="325"/>
      <c r="AU337" s="325"/>
      <c r="AV337" s="325"/>
      <c r="AW337" s="325"/>
      <c r="AX337" s="325"/>
      <c r="AY337" s="325"/>
      <c r="AZ337" s="325"/>
      <c r="BA337" s="325"/>
      <c r="BB337" s="1070"/>
    </row>
    <row r="338" spans="2:54">
      <c r="AB338" s="1067"/>
      <c r="AC338" s="343"/>
      <c r="AD338" s="344"/>
      <c r="AE338" s="325"/>
      <c r="AF338" s="325"/>
      <c r="AG338" s="325"/>
      <c r="AH338" s="325"/>
      <c r="AI338" s="325"/>
      <c r="AJ338" s="325"/>
      <c r="AK338" s="325"/>
      <c r="AL338" s="325"/>
      <c r="AM338" s="325"/>
      <c r="AN338" s="325"/>
      <c r="AO338" s="325"/>
      <c r="AP338" s="325"/>
      <c r="AQ338" s="325"/>
      <c r="AR338" s="325"/>
      <c r="AS338" s="325"/>
      <c r="AT338" s="325"/>
      <c r="AU338" s="325"/>
      <c r="AV338" s="325"/>
      <c r="AW338" s="325"/>
      <c r="AX338" s="325"/>
      <c r="AY338" s="325"/>
      <c r="AZ338" s="325"/>
      <c r="BA338" s="325"/>
      <c r="BB338" s="1070"/>
    </row>
    <row r="339" spans="2:54">
      <c r="B339" s="334" t="s">
        <v>221</v>
      </c>
      <c r="AB339" s="1067"/>
      <c r="AC339" s="326"/>
      <c r="AD339" s="831" t="s">
        <v>240</v>
      </c>
      <c r="AE339" s="831" t="s">
        <v>241</v>
      </c>
      <c r="AF339" s="831" t="s">
        <v>242</v>
      </c>
      <c r="AG339" s="831" t="s">
        <v>243</v>
      </c>
      <c r="AH339" s="831" t="s">
        <v>62</v>
      </c>
      <c r="AI339" s="831" t="s">
        <v>244</v>
      </c>
      <c r="AJ339" s="831" t="s">
        <v>245</v>
      </c>
      <c r="AK339" s="831" t="s">
        <v>246</v>
      </c>
      <c r="AL339" s="831" t="s">
        <v>247</v>
      </c>
      <c r="AM339" s="831" t="s">
        <v>248</v>
      </c>
      <c r="AN339" s="831" t="s">
        <v>249</v>
      </c>
      <c r="AO339" s="832" t="s">
        <v>250</v>
      </c>
      <c r="AP339" s="833" t="s">
        <v>240</v>
      </c>
      <c r="AQ339" s="833" t="s">
        <v>241</v>
      </c>
      <c r="AR339" s="1014" t="s">
        <v>242</v>
      </c>
      <c r="AS339" s="1014" t="s">
        <v>243</v>
      </c>
      <c r="AT339" s="1014" t="s">
        <v>62</v>
      </c>
      <c r="AU339" s="341"/>
      <c r="AV339" s="341"/>
      <c r="AW339" s="341"/>
      <c r="AX339" s="341"/>
      <c r="AY339" s="341"/>
      <c r="AZ339" s="341"/>
      <c r="BA339" s="341"/>
      <c r="BB339" s="1070"/>
    </row>
    <row r="340" spans="2:54">
      <c r="B340" s="326" t="s">
        <v>222</v>
      </c>
      <c r="AB340" s="1067"/>
      <c r="AC340" s="326"/>
      <c r="AD340" s="341"/>
      <c r="AE340" s="341"/>
      <c r="AF340" s="341"/>
      <c r="AG340" s="341"/>
      <c r="AH340" s="341"/>
      <c r="AI340" s="341"/>
      <c r="AJ340" s="341"/>
      <c r="AK340" s="341"/>
      <c r="AL340" s="341"/>
      <c r="AM340" s="341"/>
      <c r="AN340" s="341"/>
      <c r="AO340" s="341"/>
      <c r="AP340" s="341"/>
      <c r="AR340" s="341"/>
      <c r="AS340" s="341"/>
      <c r="AT340" s="341" t="s">
        <v>294</v>
      </c>
      <c r="AU340" s="341"/>
      <c r="AV340" s="341"/>
      <c r="AW340" s="341"/>
      <c r="AX340" s="341"/>
      <c r="AY340" s="341"/>
      <c r="AZ340" s="341"/>
      <c r="BA340" s="341"/>
      <c r="BB340" s="1070"/>
    </row>
    <row r="341" spans="2:54">
      <c r="B341" s="326" t="s">
        <v>223</v>
      </c>
      <c r="AB341" s="1067"/>
      <c r="AC341" s="326"/>
      <c r="AD341" s="341"/>
      <c r="AE341" s="341"/>
      <c r="AF341" s="341"/>
      <c r="AG341" s="341"/>
      <c r="AH341" s="341"/>
      <c r="AI341" s="341"/>
      <c r="AJ341" s="341"/>
      <c r="AK341" s="341"/>
      <c r="AL341" s="341"/>
      <c r="AM341" s="341"/>
      <c r="AN341" s="341"/>
      <c r="AO341" s="341"/>
      <c r="AP341" s="341"/>
      <c r="AR341" s="341"/>
      <c r="AS341" s="341"/>
      <c r="AT341" s="341" t="s">
        <v>569</v>
      </c>
      <c r="AU341" s="341"/>
      <c r="AV341" s="341"/>
      <c r="AW341" s="341"/>
      <c r="AX341" s="341"/>
      <c r="AY341" s="341"/>
      <c r="AZ341" s="341"/>
      <c r="BA341" s="341"/>
      <c r="BB341" s="1070"/>
    </row>
    <row r="342" spans="2:54">
      <c r="B342" s="326" t="s">
        <v>224</v>
      </c>
      <c r="AB342" s="1067"/>
      <c r="AC342" s="342"/>
      <c r="AE342" s="834"/>
      <c r="AF342" s="834"/>
      <c r="AG342" s="834"/>
      <c r="AH342" s="834"/>
      <c r="AI342" s="834"/>
      <c r="AJ342" s="834"/>
      <c r="AK342" s="834"/>
      <c r="AL342" s="834"/>
      <c r="AM342" s="834"/>
      <c r="AN342" s="834"/>
      <c r="AO342" s="834"/>
      <c r="AP342" s="834"/>
      <c r="AQ342" s="834"/>
      <c r="AR342" s="834"/>
      <c r="AS342" s="834"/>
      <c r="AT342" s="834"/>
      <c r="AU342" s="834"/>
      <c r="AV342" s="834"/>
      <c r="AW342" s="834"/>
      <c r="AX342" s="834"/>
      <c r="AY342" s="834"/>
      <c r="AZ342" s="834"/>
      <c r="BA342" s="834"/>
      <c r="BB342" s="1070"/>
    </row>
    <row r="343" spans="2:54">
      <c r="B343" s="326" t="s">
        <v>225</v>
      </c>
      <c r="AB343" s="1067"/>
      <c r="AC343" s="342" t="s">
        <v>682</v>
      </c>
      <c r="AE343" s="834"/>
      <c r="AF343" s="834"/>
      <c r="AG343" s="834"/>
      <c r="AH343" s="834"/>
      <c r="AI343" s="834"/>
      <c r="AJ343" s="834"/>
      <c r="AK343" s="834"/>
      <c r="AL343" s="834"/>
      <c r="AM343" s="834"/>
      <c r="AN343" s="834"/>
      <c r="AO343" s="834"/>
      <c r="AP343" s="834"/>
      <c r="AQ343" s="834"/>
      <c r="AR343" s="834"/>
      <c r="AS343" s="834"/>
      <c r="AT343" s="834"/>
      <c r="AU343" s="834"/>
      <c r="AV343" s="834"/>
      <c r="AW343" s="834"/>
      <c r="AX343" s="834"/>
      <c r="AY343" s="834"/>
      <c r="AZ343" s="834"/>
      <c r="BA343" s="834"/>
      <c r="BB343" s="1072"/>
    </row>
    <row r="344" spans="2:54">
      <c r="B344" s="326" t="s">
        <v>226</v>
      </c>
      <c r="AB344" s="1067"/>
      <c r="AC344" s="342" t="s">
        <v>683</v>
      </c>
      <c r="AE344" s="1015"/>
      <c r="AF344" s="1015"/>
      <c r="AG344" s="1015"/>
      <c r="AH344" s="1015"/>
      <c r="AI344" s="1015"/>
      <c r="AJ344" s="1015"/>
      <c r="AK344" s="1015"/>
      <c r="AL344" s="1015"/>
      <c r="AM344" s="1015"/>
      <c r="AN344" s="1015"/>
      <c r="AO344" s="1015"/>
      <c r="AP344" s="1015"/>
      <c r="AQ344" s="1015"/>
      <c r="AR344" s="1015"/>
      <c r="AS344" s="1015"/>
      <c r="AT344" s="1015"/>
      <c r="AU344" s="1015"/>
      <c r="AV344" s="1015"/>
      <c r="AW344" s="1015"/>
      <c r="AX344" s="1015"/>
      <c r="AY344" s="1015"/>
      <c r="AZ344" s="1015"/>
      <c r="BA344" s="1015"/>
      <c r="BB344" s="1072"/>
    </row>
    <row r="345" spans="2:54">
      <c r="B345" s="326" t="s">
        <v>227</v>
      </c>
      <c r="AB345" s="1067"/>
      <c r="AC345" s="342" t="s">
        <v>566</v>
      </c>
      <c r="AE345" s="1015"/>
      <c r="AF345" s="1015"/>
      <c r="AG345" s="1015"/>
      <c r="AH345" s="1015"/>
      <c r="AI345" s="1015"/>
      <c r="AJ345" s="1015"/>
      <c r="AK345" s="1015"/>
      <c r="AL345" s="1015"/>
      <c r="AM345" s="1015"/>
      <c r="AN345" s="1015"/>
      <c r="AO345" s="1015"/>
      <c r="AP345" s="1015"/>
      <c r="AQ345" s="1015"/>
      <c r="AR345" s="1015"/>
      <c r="AS345" s="1015"/>
      <c r="AT345" s="1015"/>
      <c r="AU345" s="1015"/>
      <c r="AV345" s="1015"/>
      <c r="AW345" s="1015"/>
      <c r="AX345" s="1015"/>
      <c r="AY345" s="1015"/>
      <c r="AZ345" s="1015"/>
      <c r="BA345" s="1015"/>
      <c r="BB345" s="1072"/>
    </row>
    <row r="346" spans="2:54">
      <c r="B346" s="326" t="s">
        <v>228</v>
      </c>
      <c r="AB346" s="1067"/>
      <c r="AC346" s="343" t="s">
        <v>567</v>
      </c>
      <c r="AD346" s="1015"/>
      <c r="AE346" s="1015"/>
      <c r="AF346" s="1015"/>
      <c r="AG346" s="1015"/>
      <c r="AH346" s="1015"/>
      <c r="AI346" s="1015"/>
      <c r="AJ346" s="1015"/>
      <c r="AK346" s="1015"/>
      <c r="AL346" s="1015"/>
      <c r="AM346" s="1015"/>
      <c r="AN346" s="1015"/>
      <c r="AO346" s="1015"/>
      <c r="AP346" s="1015"/>
      <c r="AQ346" s="1015"/>
      <c r="AR346" s="1015"/>
      <c r="AS346" s="1015"/>
      <c r="AT346" s="1015"/>
      <c r="AU346" s="1015"/>
      <c r="AV346" s="1015"/>
      <c r="AW346" s="1015"/>
      <c r="AX346" s="1015"/>
      <c r="AY346" s="1015"/>
      <c r="AZ346" s="1015"/>
      <c r="BA346" s="1015"/>
      <c r="BB346" s="1072"/>
    </row>
    <row r="347" spans="2:54">
      <c r="B347" s="326" t="s">
        <v>229</v>
      </c>
      <c r="AB347" s="1067"/>
      <c r="AC347" s="343"/>
      <c r="AD347" s="834"/>
      <c r="AE347" s="834"/>
      <c r="AF347" s="834"/>
      <c r="AG347" s="834"/>
      <c r="AH347" s="834"/>
      <c r="AI347" s="834"/>
      <c r="AJ347" s="834"/>
      <c r="AK347" s="834"/>
      <c r="AL347" s="834"/>
      <c r="AM347" s="834"/>
      <c r="AN347" s="834"/>
      <c r="AO347" s="834"/>
      <c r="AP347" s="834"/>
      <c r="AQ347" s="834"/>
      <c r="AR347" s="834"/>
      <c r="AS347" s="834"/>
      <c r="AT347" s="834"/>
      <c r="AU347" s="834"/>
      <c r="AV347" s="834"/>
      <c r="AW347" s="834"/>
      <c r="AX347" s="834"/>
      <c r="AY347" s="834"/>
      <c r="AZ347" s="834"/>
      <c r="BA347" s="834"/>
      <c r="BB347" s="1072"/>
    </row>
    <row r="348" spans="2:54">
      <c r="B348" s="326" t="s">
        <v>230</v>
      </c>
      <c r="AB348" s="1067"/>
      <c r="AC348" s="326"/>
      <c r="AD348" s="1013" t="s">
        <v>568</v>
      </c>
      <c r="AE348" s="1013" t="s">
        <v>241</v>
      </c>
      <c r="AF348" s="1013" t="s">
        <v>242</v>
      </c>
      <c r="AG348" s="1013" t="s">
        <v>243</v>
      </c>
      <c r="AH348" s="1013" t="s">
        <v>62</v>
      </c>
      <c r="AI348" s="1013" t="s">
        <v>244</v>
      </c>
      <c r="AJ348" s="1013" t="s">
        <v>245</v>
      </c>
      <c r="AK348" s="1013" t="s">
        <v>246</v>
      </c>
      <c r="AL348" s="1013" t="s">
        <v>247</v>
      </c>
      <c r="AM348" s="1013" t="s">
        <v>248</v>
      </c>
      <c r="AN348" s="1013" t="s">
        <v>249</v>
      </c>
      <c r="AO348" s="1013" t="s">
        <v>250</v>
      </c>
      <c r="AP348" s="1014" t="s">
        <v>240</v>
      </c>
      <c r="AQ348" s="1014" t="s">
        <v>241</v>
      </c>
      <c r="AR348" s="1014" t="s">
        <v>242</v>
      </c>
      <c r="AS348" s="1014" t="s">
        <v>243</v>
      </c>
      <c r="AT348" s="1014" t="s">
        <v>62</v>
      </c>
      <c r="AU348" s="1014" t="s">
        <v>244</v>
      </c>
      <c r="AV348" s="1014" t="s">
        <v>245</v>
      </c>
      <c r="AW348" s="1014" t="s">
        <v>246</v>
      </c>
      <c r="AX348" s="1014" t="s">
        <v>247</v>
      </c>
      <c r="AY348" s="325"/>
      <c r="AZ348" s="341"/>
      <c r="BA348" s="341"/>
      <c r="BB348" s="1072"/>
    </row>
    <row r="349" spans="2:54">
      <c r="B349" s="326" t="s">
        <v>231</v>
      </c>
      <c r="AB349" s="1067"/>
      <c r="AC349" s="326"/>
      <c r="AD349" s="341"/>
      <c r="AE349" s="341"/>
      <c r="AF349" s="341"/>
      <c r="AG349" s="341"/>
      <c r="AH349" s="341"/>
      <c r="AI349" s="341"/>
      <c r="AJ349" s="341"/>
      <c r="AK349" s="341"/>
      <c r="AL349" s="341"/>
      <c r="AM349" s="341"/>
      <c r="AN349" s="341"/>
      <c r="AO349" s="341"/>
      <c r="AP349" s="341"/>
      <c r="AR349" s="341"/>
      <c r="AT349" s="341"/>
      <c r="AU349" s="341"/>
      <c r="AV349" s="341" t="s">
        <v>294</v>
      </c>
      <c r="AW349" s="341"/>
      <c r="AX349" s="341"/>
      <c r="AY349" s="325"/>
      <c r="AZ349" s="341"/>
      <c r="BA349" s="341"/>
      <c r="BB349" s="1072"/>
    </row>
    <row r="350" spans="2:54">
      <c r="B350" s="325"/>
      <c r="AB350" s="1067"/>
      <c r="AC350" s="326"/>
      <c r="AD350" s="341"/>
      <c r="AE350" s="341"/>
      <c r="AF350" s="341"/>
      <c r="AG350" s="341"/>
      <c r="AH350" s="341"/>
      <c r="AI350" s="341"/>
      <c r="AJ350" s="341"/>
      <c r="AK350" s="341"/>
      <c r="AL350" s="341"/>
      <c r="AM350" s="341"/>
      <c r="AN350" s="341"/>
      <c r="AO350" s="341"/>
      <c r="AP350" s="341"/>
      <c r="AR350" s="341"/>
      <c r="AT350" s="341"/>
      <c r="AU350" s="341"/>
      <c r="AV350" s="341" t="s">
        <v>569</v>
      </c>
      <c r="AW350" s="341"/>
      <c r="AX350" s="341"/>
      <c r="AY350" s="341"/>
      <c r="AZ350" s="341"/>
      <c r="BA350" s="341"/>
      <c r="BB350" s="1072"/>
    </row>
    <row r="351" spans="2:54">
      <c r="B351" s="334" t="s">
        <v>232</v>
      </c>
      <c r="AB351" s="1067"/>
      <c r="AC351" s="326"/>
      <c r="AD351" s="341"/>
      <c r="AE351" s="341"/>
      <c r="AF351" s="341"/>
      <c r="AG351" s="341"/>
      <c r="AH351" s="341"/>
      <c r="AI351" s="341"/>
      <c r="AJ351" s="341"/>
      <c r="AK351" s="341"/>
      <c r="AL351" s="341"/>
      <c r="AM351" s="341"/>
      <c r="AN351" s="341"/>
      <c r="AO351" s="341"/>
      <c r="AP351" s="341"/>
      <c r="AQ351" s="341"/>
      <c r="AR351" s="341"/>
      <c r="AS351" s="341"/>
      <c r="AT351" s="341"/>
      <c r="AU351" s="341"/>
      <c r="AV351" s="341"/>
      <c r="AW351" s="341"/>
      <c r="AX351" s="341"/>
      <c r="AY351" s="341"/>
      <c r="AZ351" s="341"/>
      <c r="BA351" s="341"/>
      <c r="BB351" s="1072"/>
    </row>
    <row r="352" spans="2:54">
      <c r="B352" s="326" t="s">
        <v>233</v>
      </c>
      <c r="AB352" s="1067"/>
      <c r="AC352" s="338" t="s">
        <v>262</v>
      </c>
      <c r="AD352" s="374"/>
      <c r="AE352" s="374"/>
      <c r="AF352" s="374"/>
      <c r="AG352" s="374"/>
      <c r="AH352" s="374"/>
      <c r="AI352" s="374"/>
      <c r="AJ352" s="374"/>
      <c r="AK352" s="374"/>
      <c r="AL352" s="374"/>
      <c r="AM352" s="374"/>
      <c r="AN352" s="325"/>
      <c r="AO352" s="325"/>
      <c r="AP352" s="325"/>
      <c r="AQ352" s="325"/>
      <c r="AR352" s="325"/>
      <c r="AS352" s="325"/>
      <c r="AT352" s="325"/>
      <c r="AU352" s="325"/>
      <c r="AV352" s="325"/>
      <c r="AW352" s="325"/>
      <c r="AX352" s="325"/>
      <c r="AY352" s="325"/>
      <c r="AZ352" s="325"/>
      <c r="BA352" s="325"/>
      <c r="BB352" s="24"/>
    </row>
    <row r="353" spans="2:54">
      <c r="B353" s="326" t="s">
        <v>234</v>
      </c>
      <c r="AB353" s="1067"/>
      <c r="AC353" s="331"/>
      <c r="AD353" s="374"/>
      <c r="AE353" s="374"/>
      <c r="AF353" s="374"/>
      <c r="AG353" s="374"/>
      <c r="AH353" s="374"/>
      <c r="AI353" s="374"/>
      <c r="AJ353" s="374"/>
      <c r="AK353" s="374"/>
      <c r="AL353" s="374"/>
      <c r="AM353" s="374"/>
      <c r="AN353" s="325"/>
      <c r="AO353" s="325"/>
      <c r="AP353" s="325"/>
      <c r="AQ353" s="325"/>
      <c r="AR353" s="325"/>
      <c r="AS353" s="325"/>
      <c r="AT353" s="325"/>
      <c r="AU353" s="325"/>
      <c r="AV353" s="325"/>
      <c r="AW353" s="325"/>
      <c r="AX353" s="325"/>
      <c r="AY353" s="325"/>
      <c r="AZ353" s="325"/>
      <c r="BA353" s="325"/>
      <c r="BB353" s="24"/>
    </row>
    <row r="354" spans="2:54">
      <c r="B354" s="326" t="s">
        <v>235</v>
      </c>
      <c r="AB354" s="1067"/>
      <c r="AC354" s="330" t="s">
        <v>263</v>
      </c>
      <c r="AD354" s="325"/>
      <c r="AE354" s="325"/>
      <c r="AF354" s="325"/>
      <c r="AG354" s="325"/>
      <c r="AH354" s="325"/>
      <c r="AI354" s="325"/>
      <c r="AJ354" s="325"/>
      <c r="AK354" s="325"/>
      <c r="AL354" s="325"/>
      <c r="AM354" s="325"/>
      <c r="AN354" s="325"/>
      <c r="AO354" s="325"/>
      <c r="AP354" s="325"/>
      <c r="AQ354" s="325"/>
      <c r="AR354" s="325"/>
      <c r="AS354" s="325"/>
      <c r="AT354" s="325"/>
      <c r="AU354" s="325"/>
      <c r="AV354" s="325"/>
      <c r="AW354" s="325"/>
      <c r="AX354" s="325"/>
      <c r="AY354" s="325"/>
      <c r="AZ354" s="325"/>
      <c r="BA354" s="325"/>
      <c r="BB354" s="24"/>
    </row>
    <row r="355" spans="2:54">
      <c r="B355" s="326" t="s">
        <v>236</v>
      </c>
      <c r="AB355" s="1067"/>
      <c r="AC355" s="837"/>
      <c r="AD355" s="838"/>
      <c r="AE355" s="838"/>
      <c r="AF355" s="838"/>
      <c r="AG355" s="838"/>
      <c r="AH355" s="839" t="s">
        <v>264</v>
      </c>
      <c r="AI355" s="838"/>
      <c r="AJ355" s="838"/>
      <c r="AK355" s="838"/>
      <c r="AL355" s="838"/>
      <c r="AM355" s="838"/>
      <c r="AN355" s="838"/>
      <c r="AO355" s="840"/>
      <c r="AP355" s="838"/>
      <c r="AQ355" s="838"/>
      <c r="AR355" s="838"/>
      <c r="AS355" s="838"/>
      <c r="AT355" s="841" t="s">
        <v>265</v>
      </c>
      <c r="AU355" s="838"/>
      <c r="AV355" s="838"/>
      <c r="AW355" s="838"/>
      <c r="AX355" s="838"/>
      <c r="AY355" s="838"/>
      <c r="AZ355" s="842"/>
      <c r="BA355" s="843" t="s">
        <v>266</v>
      </c>
      <c r="BB355" s="1073"/>
    </row>
    <row r="356" spans="2:54">
      <c r="B356" s="325"/>
      <c r="E356" s="20"/>
      <c r="F356" s="341"/>
      <c r="G356" s="341"/>
      <c r="H356" s="341"/>
      <c r="I356" s="341"/>
      <c r="J356" s="341"/>
      <c r="K356" s="341"/>
      <c r="L356" s="341"/>
      <c r="M356" s="341"/>
      <c r="N356" s="341"/>
      <c r="O356" s="341"/>
      <c r="P356" s="341"/>
      <c r="Q356" s="341"/>
      <c r="R356" s="341"/>
      <c r="S356" s="21"/>
      <c r="T356" s="341"/>
      <c r="U356" s="341"/>
      <c r="V356" s="341"/>
      <c r="W356" s="341"/>
      <c r="X356" s="1016"/>
      <c r="Y356" s="21"/>
      <c r="Z356" s="341"/>
      <c r="AB356" s="1067"/>
      <c r="AC356" s="844">
        <v>1</v>
      </c>
      <c r="AD356" s="844">
        <v>2</v>
      </c>
      <c r="AE356" s="844">
        <v>3</v>
      </c>
      <c r="AF356" s="844">
        <v>4</v>
      </c>
      <c r="AG356" s="844">
        <v>5</v>
      </c>
      <c r="AH356" s="844">
        <v>6</v>
      </c>
      <c r="AI356" s="844">
        <v>7</v>
      </c>
      <c r="AJ356" s="844">
        <v>8</v>
      </c>
      <c r="AK356" s="844">
        <v>9</v>
      </c>
      <c r="AL356" s="844">
        <v>10</v>
      </c>
      <c r="AM356" s="844">
        <v>11</v>
      </c>
      <c r="AN356" s="845">
        <v>12</v>
      </c>
      <c r="AO356" s="846">
        <v>1</v>
      </c>
      <c r="AP356" s="847">
        <v>2</v>
      </c>
      <c r="AQ356" s="847">
        <v>3</v>
      </c>
      <c r="AR356" s="847">
        <v>4</v>
      </c>
      <c r="AS356" s="847">
        <v>5</v>
      </c>
      <c r="AT356" s="847">
        <v>6</v>
      </c>
      <c r="AU356" s="847">
        <v>7</v>
      </c>
      <c r="AV356" s="847">
        <v>8</v>
      </c>
      <c r="AW356" s="847">
        <v>9</v>
      </c>
      <c r="AX356" s="847">
        <v>10</v>
      </c>
      <c r="AY356" s="848">
        <v>11</v>
      </c>
      <c r="AZ356" s="848">
        <v>12</v>
      </c>
      <c r="BA356" s="849">
        <v>1</v>
      </c>
      <c r="BB356" s="24"/>
    </row>
    <row r="357" spans="2:54">
      <c r="B357" s="326" t="s">
        <v>237</v>
      </c>
      <c r="AB357" s="1067"/>
      <c r="AC357" s="850"/>
      <c r="AD357" s="851"/>
      <c r="AE357" s="852"/>
      <c r="AF357" s="852"/>
      <c r="AG357" s="852"/>
      <c r="AH357" s="852"/>
      <c r="AI357" s="852"/>
      <c r="AJ357" s="852"/>
      <c r="AK357" s="852"/>
      <c r="AL357" s="852"/>
      <c r="AM357" s="852"/>
      <c r="AN357" s="853"/>
      <c r="AO357" s="854"/>
      <c r="AP357" s="852"/>
      <c r="AQ357" s="852"/>
      <c r="AR357" s="852"/>
      <c r="AS357" s="852"/>
      <c r="AT357" s="852"/>
      <c r="AU357" s="852"/>
      <c r="AV357" s="852"/>
      <c r="AW357" s="852"/>
      <c r="AX357" s="852"/>
      <c r="AY357" s="853"/>
      <c r="AZ357" s="853"/>
      <c r="BA357" s="854"/>
      <c r="BB357" s="1072"/>
    </row>
    <row r="358" spans="2:54">
      <c r="B358" s="326" t="s">
        <v>238</v>
      </c>
      <c r="AB358" s="1067"/>
      <c r="AC358" s="855"/>
      <c r="AD358" s="855"/>
      <c r="AE358" s="855"/>
      <c r="AF358" s="855"/>
      <c r="AG358" s="855"/>
      <c r="AH358" s="855" t="s">
        <v>267</v>
      </c>
      <c r="AI358" s="855"/>
      <c r="AJ358" s="855"/>
      <c r="AK358" s="855"/>
      <c r="AL358" s="855"/>
      <c r="AM358" s="855"/>
      <c r="AN358" s="856"/>
      <c r="AO358" s="849"/>
      <c r="AP358" s="857"/>
      <c r="AQ358" s="857"/>
      <c r="AR358" s="857"/>
      <c r="AS358" s="857"/>
      <c r="AT358" s="857"/>
      <c r="AU358" s="857"/>
      <c r="AV358" s="857"/>
      <c r="AW358" s="857"/>
      <c r="AX358" s="857"/>
      <c r="AY358" s="858"/>
      <c r="AZ358" s="858"/>
      <c r="BA358" s="849"/>
      <c r="BB358" s="1072"/>
    </row>
    <row r="359" spans="2:54" ht="13.8">
      <c r="B359" s="326"/>
      <c r="AB359" s="1067"/>
      <c r="AC359" s="857"/>
      <c r="AD359" s="859" t="s">
        <v>268</v>
      </c>
      <c r="AE359" s="860"/>
      <c r="AF359" s="860"/>
      <c r="AG359" s="860"/>
      <c r="AH359" s="860"/>
      <c r="AI359" s="860"/>
      <c r="AJ359" s="860"/>
      <c r="AK359" s="860"/>
      <c r="AL359" s="860"/>
      <c r="AM359" s="860"/>
      <c r="AN359" s="861"/>
      <c r="AO359" s="862"/>
      <c r="AP359" s="326"/>
      <c r="AQ359" s="857"/>
      <c r="AR359" s="857"/>
      <c r="AS359" s="863" t="s">
        <v>269</v>
      </c>
      <c r="AT359" s="863"/>
      <c r="AU359" s="857"/>
      <c r="AV359" s="857"/>
      <c r="AW359" s="857"/>
      <c r="AX359" s="857"/>
      <c r="AY359" s="858"/>
      <c r="AZ359" s="864"/>
      <c r="BA359" s="849"/>
      <c r="BB359" s="1072"/>
    </row>
    <row r="360" spans="2:54" ht="13.8">
      <c r="B360" s="326" t="s">
        <v>239</v>
      </c>
      <c r="AB360" s="1067"/>
      <c r="AC360" s="865" t="s">
        <v>270</v>
      </c>
      <c r="AD360" s="857"/>
      <c r="AE360" s="857"/>
      <c r="AF360" s="857"/>
      <c r="AG360" s="866" t="s">
        <v>271</v>
      </c>
      <c r="AH360" s="860"/>
      <c r="AI360" s="860"/>
      <c r="AJ360" s="860"/>
      <c r="AK360" s="860"/>
      <c r="AL360" s="860"/>
      <c r="AM360" s="860"/>
      <c r="AN360" s="861"/>
      <c r="AO360" s="860"/>
      <c r="AP360" s="863" t="s">
        <v>269</v>
      </c>
      <c r="AQ360" s="857"/>
      <c r="AR360" s="857"/>
      <c r="AS360" s="857"/>
      <c r="AT360" s="867"/>
      <c r="AU360" s="857"/>
      <c r="AV360" s="857"/>
      <c r="AW360" s="857"/>
      <c r="AX360" s="857"/>
      <c r="AY360" s="858"/>
      <c r="AZ360" s="864"/>
      <c r="BA360" s="849"/>
      <c r="BB360" s="1072"/>
    </row>
    <row r="361" spans="2:54" ht="13.8">
      <c r="AB361" s="1067"/>
      <c r="AC361" s="868"/>
      <c r="AD361" s="326"/>
      <c r="AE361" s="867"/>
      <c r="AF361" s="326"/>
      <c r="AG361" s="857"/>
      <c r="AH361" s="857"/>
      <c r="AI361" s="857"/>
      <c r="AJ361" s="857"/>
      <c r="AK361" s="857"/>
      <c r="AL361" s="857"/>
      <c r="AM361" s="857"/>
      <c r="AN361" s="858"/>
      <c r="AO361" s="849"/>
      <c r="AP361" s="857"/>
      <c r="AQ361" s="857"/>
      <c r="AR361" s="857"/>
      <c r="AS361" s="857"/>
      <c r="AT361" s="857"/>
      <c r="AU361" s="857"/>
      <c r="AV361" s="857"/>
      <c r="AW361" s="857"/>
      <c r="AX361" s="857"/>
      <c r="AY361" s="858"/>
      <c r="AZ361" s="858"/>
      <c r="BA361" s="849"/>
      <c r="BB361" s="1072"/>
    </row>
    <row r="362" spans="2:54">
      <c r="B362" s="1062" t="s">
        <v>656</v>
      </c>
      <c r="C362" s="1061"/>
      <c r="D362" s="1061"/>
      <c r="E362" s="1061"/>
      <c r="F362" s="1061"/>
      <c r="G362" s="1061"/>
      <c r="H362" s="1061"/>
      <c r="I362" s="1061"/>
      <c r="J362" s="1061"/>
      <c r="K362" s="1061"/>
      <c r="L362" s="1061"/>
      <c r="M362" s="1061"/>
      <c r="N362" s="1061"/>
      <c r="O362" s="1061"/>
      <c r="P362" s="1061"/>
      <c r="Q362" s="1061"/>
      <c r="R362" s="1061"/>
      <c r="S362" s="1061"/>
      <c r="T362" s="1061"/>
      <c r="U362" s="1061"/>
      <c r="V362" s="1061"/>
      <c r="W362" s="1061"/>
      <c r="X362" s="1061"/>
      <c r="Y362" s="1061"/>
      <c r="Z362" s="1061"/>
      <c r="AB362" s="1067"/>
      <c r="AC362" s="857"/>
      <c r="AD362" s="857"/>
      <c r="AE362" s="869"/>
      <c r="AF362" s="869"/>
      <c r="AG362" s="869"/>
      <c r="AH362" s="855"/>
      <c r="AI362" s="855"/>
      <c r="AJ362" s="855"/>
      <c r="AK362" s="855" t="s">
        <v>272</v>
      </c>
      <c r="AL362" s="855"/>
      <c r="AM362" s="855"/>
      <c r="AN362" s="856"/>
      <c r="AO362" s="849"/>
      <c r="AP362" s="869"/>
      <c r="AQ362" s="869"/>
      <c r="AR362" s="869"/>
      <c r="AS362" s="869"/>
      <c r="AT362" s="869"/>
      <c r="AU362" s="869"/>
      <c r="AV362" s="869"/>
      <c r="AW362" s="869"/>
      <c r="AX362" s="869"/>
      <c r="AY362" s="858"/>
      <c r="AZ362" s="858"/>
      <c r="BA362" s="870"/>
      <c r="BB362" s="1072"/>
    </row>
    <row r="363" spans="2:54" ht="13.8">
      <c r="B363" s="334"/>
      <c r="C363" s="325"/>
      <c r="D363" s="325"/>
      <c r="E363" s="325"/>
      <c r="F363" s="325"/>
      <c r="G363" s="325"/>
      <c r="H363" s="325"/>
      <c r="I363" s="325"/>
      <c r="J363" s="325"/>
      <c r="K363" s="325"/>
      <c r="L363" s="325"/>
      <c r="M363" s="325"/>
      <c r="N363" s="325"/>
      <c r="O363" s="325"/>
      <c r="P363" s="325"/>
      <c r="Q363" s="325"/>
      <c r="R363" s="325"/>
      <c r="S363" s="325"/>
      <c r="T363" s="325"/>
      <c r="U363" s="325"/>
      <c r="V363" s="325"/>
      <c r="W363" s="325"/>
      <c r="X363" s="325"/>
      <c r="Y363" s="325"/>
      <c r="Z363" s="325"/>
      <c r="AB363" s="1067"/>
      <c r="AC363" s="857"/>
      <c r="AD363" s="869"/>
      <c r="AE363" s="869"/>
      <c r="AF363" s="869"/>
      <c r="AG363" s="869"/>
      <c r="AH363" s="869"/>
      <c r="AI363" s="859" t="s">
        <v>273</v>
      </c>
      <c r="AJ363" s="860"/>
      <c r="AK363" s="860"/>
      <c r="AL363" s="860"/>
      <c r="AM363" s="860"/>
      <c r="AN363" s="861"/>
      <c r="AO363" s="862"/>
      <c r="AP363" s="863" t="s">
        <v>269</v>
      </c>
      <c r="AQ363" s="869"/>
      <c r="AR363" s="857"/>
      <c r="AS363" s="857"/>
      <c r="AT363" s="857"/>
      <c r="AU363" s="326"/>
      <c r="AV363" s="857"/>
      <c r="AW363" s="867"/>
      <c r="AX363" s="326"/>
      <c r="AY363" s="858"/>
      <c r="AZ363" s="858"/>
      <c r="BA363" s="849"/>
      <c r="BB363" s="1072"/>
    </row>
    <row r="364" spans="2:54" ht="13.8">
      <c r="B364" s="326" t="s">
        <v>657</v>
      </c>
      <c r="C364" s="325"/>
      <c r="D364" s="325"/>
      <c r="E364" s="325"/>
      <c r="F364" s="325"/>
      <c r="G364" s="325"/>
      <c r="H364" s="325"/>
      <c r="I364" s="325"/>
      <c r="J364" s="325"/>
      <c r="K364" s="325"/>
      <c r="L364" s="325"/>
      <c r="M364" s="325"/>
      <c r="N364" s="325"/>
      <c r="O364" s="325"/>
      <c r="P364" s="325"/>
      <c r="Q364" s="325"/>
      <c r="R364" s="325"/>
      <c r="S364" s="325"/>
      <c r="T364" s="325"/>
      <c r="U364" s="325"/>
      <c r="V364" s="325"/>
      <c r="W364" s="325"/>
      <c r="X364" s="325"/>
      <c r="Y364" s="325"/>
      <c r="Z364" s="325"/>
      <c r="AB364" s="1067"/>
      <c r="AC364" s="857"/>
      <c r="AD364" s="869"/>
      <c r="AE364" s="869"/>
      <c r="AF364" s="869"/>
      <c r="AG364" s="871" t="s">
        <v>274</v>
      </c>
      <c r="AH364" s="869"/>
      <c r="AI364" s="857"/>
      <c r="AJ364" s="857"/>
      <c r="AK364" s="857"/>
      <c r="AL364" s="859" t="s">
        <v>275</v>
      </c>
      <c r="AM364" s="860"/>
      <c r="AN364" s="861"/>
      <c r="AO364" s="862"/>
      <c r="AP364" s="867"/>
      <c r="AQ364" s="869"/>
      <c r="AR364" s="857"/>
      <c r="AS364" s="863" t="s">
        <v>269</v>
      </c>
      <c r="AT364" s="863"/>
      <c r="AU364" s="867"/>
      <c r="AV364" s="857"/>
      <c r="AW364" s="867"/>
      <c r="AX364" s="867"/>
      <c r="AY364" s="858"/>
      <c r="AZ364" s="858"/>
      <c r="BA364" s="849"/>
      <c r="BB364" s="1072"/>
    </row>
    <row r="365" spans="2:54" ht="13.8">
      <c r="B365" s="326" t="s">
        <v>658</v>
      </c>
      <c r="C365" s="325"/>
      <c r="D365" s="325"/>
      <c r="E365" s="325"/>
      <c r="F365" s="325"/>
      <c r="G365" s="325"/>
      <c r="H365" s="325"/>
      <c r="I365" s="325"/>
      <c r="J365" s="325"/>
      <c r="K365" s="325"/>
      <c r="L365" s="325"/>
      <c r="M365" s="325"/>
      <c r="N365" s="325"/>
      <c r="O365" s="325"/>
      <c r="P365" s="325"/>
      <c r="Q365" s="325"/>
      <c r="R365" s="325"/>
      <c r="S365" s="325"/>
      <c r="T365" s="325"/>
      <c r="U365" s="325"/>
      <c r="V365" s="325"/>
      <c r="W365" s="325"/>
      <c r="X365" s="325"/>
      <c r="Y365" s="325"/>
      <c r="Z365" s="325"/>
      <c r="AB365" s="1067"/>
      <c r="AC365" s="857"/>
      <c r="AD365" s="857"/>
      <c r="AE365" s="857"/>
      <c r="AF365" s="872"/>
      <c r="AG365" s="857"/>
      <c r="AH365" s="857"/>
      <c r="AI365" s="326"/>
      <c r="AJ365" s="867"/>
      <c r="AK365" s="326"/>
      <c r="AL365" s="857"/>
      <c r="AM365" s="857"/>
      <c r="AN365" s="858"/>
      <c r="AO365" s="849"/>
      <c r="AP365" s="857"/>
      <c r="AQ365" s="857"/>
      <c r="AR365" s="857"/>
      <c r="AS365" s="857"/>
      <c r="AT365" s="857"/>
      <c r="AU365" s="857"/>
      <c r="AV365" s="857"/>
      <c r="AW365" s="857"/>
      <c r="AX365" s="857"/>
      <c r="AY365" s="858"/>
      <c r="AZ365" s="858"/>
      <c r="BA365" s="849"/>
      <c r="BB365" s="1072"/>
    </row>
    <row r="366" spans="2:54">
      <c r="B366" s="326" t="s">
        <v>659</v>
      </c>
      <c r="C366" s="325"/>
      <c r="D366" s="325"/>
      <c r="E366" s="325"/>
      <c r="F366" s="325"/>
      <c r="G366" s="325"/>
      <c r="H366" s="325"/>
      <c r="I366" s="325"/>
      <c r="J366" s="325"/>
      <c r="K366" s="325"/>
      <c r="L366" s="325"/>
      <c r="M366" s="325"/>
      <c r="N366" s="325"/>
      <c r="O366" s="325"/>
      <c r="P366" s="325"/>
      <c r="Q366" s="325"/>
      <c r="R366" s="325"/>
      <c r="S366" s="325"/>
      <c r="T366" s="325"/>
      <c r="U366" s="325"/>
      <c r="V366" s="325"/>
      <c r="W366" s="325"/>
      <c r="X366" s="325"/>
      <c r="Y366" s="325"/>
      <c r="Z366" s="325"/>
      <c r="AB366" s="1067"/>
      <c r="AC366" s="857"/>
      <c r="AD366" s="857"/>
      <c r="AE366" s="869"/>
      <c r="AF366" s="869"/>
      <c r="AG366" s="869"/>
      <c r="AH366" s="857"/>
      <c r="AI366" s="857"/>
      <c r="AJ366" s="857"/>
      <c r="AK366" s="869"/>
      <c r="AL366" s="873"/>
      <c r="AM366" s="874" t="s">
        <v>276</v>
      </c>
      <c r="AN366" s="875"/>
      <c r="AO366" s="876"/>
      <c r="AP366" s="869"/>
      <c r="AQ366" s="869"/>
      <c r="AR366" s="869"/>
      <c r="AS366" s="869"/>
      <c r="AT366" s="869"/>
      <c r="AU366" s="869"/>
      <c r="AV366" s="857"/>
      <c r="AW366" s="857"/>
      <c r="AX366" s="857"/>
      <c r="AY366" s="858"/>
      <c r="AZ366" s="858"/>
      <c r="BA366" s="877"/>
      <c r="BB366" s="1072"/>
    </row>
    <row r="367" spans="2:54" ht="13.8">
      <c r="B367" s="326" t="s">
        <v>660</v>
      </c>
      <c r="C367" s="325"/>
      <c r="D367" s="325"/>
      <c r="E367" s="325"/>
      <c r="F367" s="325"/>
      <c r="G367" s="325"/>
      <c r="H367" s="325"/>
      <c r="I367" s="325"/>
      <c r="J367" s="325"/>
      <c r="K367" s="325"/>
      <c r="L367" s="325"/>
      <c r="M367" s="325"/>
      <c r="N367" s="325"/>
      <c r="O367" s="325"/>
      <c r="P367" s="325"/>
      <c r="Q367" s="325"/>
      <c r="R367" s="325"/>
      <c r="S367" s="325"/>
      <c r="T367" s="325"/>
      <c r="U367" s="325"/>
      <c r="V367" s="325"/>
      <c r="W367" s="325"/>
      <c r="X367" s="325"/>
      <c r="Y367" s="325"/>
      <c r="Z367" s="325"/>
      <c r="AB367" s="1067"/>
      <c r="AC367" s="857"/>
      <c r="AD367" s="869"/>
      <c r="AE367" s="869"/>
      <c r="AF367" s="869"/>
      <c r="AG367" s="869"/>
      <c r="AH367" s="869"/>
      <c r="AI367" s="869"/>
      <c r="AJ367" s="869"/>
      <c r="AK367" s="869"/>
      <c r="AL367" s="869"/>
      <c r="AM367" s="869"/>
      <c r="AN367" s="878"/>
      <c r="AO367" s="859" t="s">
        <v>277</v>
      </c>
      <c r="AP367" s="879"/>
      <c r="AQ367" s="857"/>
      <c r="AR367" s="857"/>
      <c r="AS367" s="857"/>
      <c r="AT367" s="857"/>
      <c r="AU367" s="863" t="s">
        <v>269</v>
      </c>
      <c r="AV367" s="869"/>
      <c r="AW367" s="869"/>
      <c r="AX367" s="869"/>
      <c r="AY367" s="858"/>
      <c r="AZ367" s="858"/>
      <c r="BA367" s="849"/>
      <c r="BB367" s="1072"/>
    </row>
    <row r="368" spans="2:54" ht="13.8">
      <c r="B368" s="326" t="s">
        <v>661</v>
      </c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25"/>
      <c r="N368" s="325"/>
      <c r="O368" s="325"/>
      <c r="P368" s="325"/>
      <c r="Q368" s="325"/>
      <c r="R368" s="325"/>
      <c r="S368" s="325"/>
      <c r="T368" s="325"/>
      <c r="U368" s="325"/>
      <c r="V368" s="325"/>
      <c r="W368" s="325"/>
      <c r="X368" s="325"/>
      <c r="Y368" s="325"/>
      <c r="Z368" s="325"/>
      <c r="AB368" s="1067"/>
      <c r="AC368" s="857"/>
      <c r="AD368" s="857"/>
      <c r="AE368" s="857"/>
      <c r="AF368" s="872"/>
      <c r="AG368" s="857"/>
      <c r="AH368" s="857"/>
      <c r="AI368" s="857"/>
      <c r="AJ368" s="857"/>
      <c r="AK368" s="857"/>
      <c r="AL368" s="857"/>
      <c r="AM368" s="857"/>
      <c r="AN368" s="858"/>
      <c r="AO368" s="880"/>
      <c r="AP368" s="857"/>
      <c r="AQ368" s="857"/>
      <c r="AR368" s="857"/>
      <c r="AS368" s="857"/>
      <c r="AT368" s="857"/>
      <c r="AU368" s="857"/>
      <c r="AV368" s="857"/>
      <c r="AW368" s="857"/>
      <c r="AX368" s="857"/>
      <c r="AY368" s="858"/>
      <c r="AZ368" s="858"/>
      <c r="BA368" s="877"/>
      <c r="BB368" s="1072"/>
    </row>
    <row r="369" spans="2:54">
      <c r="AB369" s="1067"/>
      <c r="AC369" s="857"/>
      <c r="AD369" s="857"/>
      <c r="AE369" s="857"/>
      <c r="AF369" s="872"/>
      <c r="AG369" s="857"/>
      <c r="AH369" s="857"/>
      <c r="AI369" s="881"/>
      <c r="AJ369" s="881"/>
      <c r="AK369" s="882" t="s">
        <v>278</v>
      </c>
      <c r="AL369" s="881"/>
      <c r="AM369" s="881"/>
      <c r="AN369" s="881"/>
      <c r="AO369" s="881"/>
      <c r="AP369" s="881"/>
      <c r="AQ369" s="881"/>
      <c r="AR369" s="881"/>
      <c r="AS369" s="881"/>
      <c r="AT369" s="881"/>
      <c r="AU369" s="881"/>
      <c r="AV369" s="881"/>
      <c r="AW369" s="881"/>
      <c r="AX369" s="881"/>
      <c r="AY369" s="881"/>
      <c r="AZ369" s="881"/>
      <c r="BA369" s="877"/>
      <c r="BB369" s="1072"/>
    </row>
    <row r="370" spans="2:54">
      <c r="B370" s="1062"/>
      <c r="C370" s="1061"/>
      <c r="D370" s="1061"/>
      <c r="E370" s="1061"/>
      <c r="F370" s="1061"/>
      <c r="G370" s="1061"/>
      <c r="H370" s="1061"/>
      <c r="I370" s="1061"/>
      <c r="J370" s="1061"/>
      <c r="K370" s="1061"/>
      <c r="L370" s="1061"/>
      <c r="M370" s="1061"/>
      <c r="N370" s="1061"/>
      <c r="O370" s="1061"/>
      <c r="P370" s="1061"/>
      <c r="Q370" s="1061"/>
      <c r="R370" s="1061"/>
      <c r="S370" s="1061"/>
      <c r="T370" s="1061"/>
      <c r="U370" s="1061"/>
      <c r="V370" s="1061"/>
      <c r="W370" s="1061"/>
      <c r="X370" s="1061"/>
      <c r="Y370" s="1061"/>
      <c r="Z370" s="1061"/>
      <c r="AB370" s="1067"/>
      <c r="AC370" s="857"/>
      <c r="AD370" s="857"/>
      <c r="AE370" s="857"/>
      <c r="AF370" s="872"/>
      <c r="AG370" s="857"/>
      <c r="AH370" s="857"/>
      <c r="AI370" s="857"/>
      <c r="AJ370" s="872"/>
      <c r="AK370" s="857"/>
      <c r="AL370" s="325"/>
      <c r="AM370" s="857"/>
      <c r="AN370" s="872"/>
      <c r="AO370" s="857"/>
      <c r="AP370" s="883"/>
      <c r="AQ370" s="860"/>
      <c r="AR370" s="860"/>
      <c r="AS370" s="884"/>
      <c r="AT370" s="884" t="s">
        <v>279</v>
      </c>
      <c r="AU370" s="860"/>
      <c r="AV370" s="860"/>
      <c r="AW370" s="860"/>
      <c r="AX370" s="860"/>
      <c r="AY370" s="860"/>
      <c r="AZ370" s="860"/>
      <c r="BA370" s="860"/>
      <c r="BB370" s="1072"/>
    </row>
    <row r="371" spans="2:54" ht="13.8">
      <c r="AB371" s="1067"/>
      <c r="AC371" s="857"/>
      <c r="AD371" s="857"/>
      <c r="AE371" s="857"/>
      <c r="AF371" s="872"/>
      <c r="AG371" s="857"/>
      <c r="AH371" s="857"/>
      <c r="AI371" s="857"/>
      <c r="AJ371" s="872"/>
      <c r="AK371" s="857"/>
      <c r="AL371" s="857"/>
      <c r="AM371" s="857"/>
      <c r="AN371" s="872"/>
      <c r="AO371" s="880"/>
      <c r="AP371" s="865"/>
      <c r="AQ371" s="857"/>
      <c r="AR371" s="857"/>
      <c r="AS371" s="863"/>
      <c r="AT371" s="857"/>
      <c r="AU371" s="857"/>
      <c r="AV371" s="857"/>
      <c r="AW371" s="872"/>
      <c r="AX371" s="857"/>
      <c r="AY371" s="857"/>
      <c r="AZ371" s="857"/>
      <c r="BA371" s="849"/>
      <c r="BB371" s="1072"/>
    </row>
    <row r="372" spans="2:54">
      <c r="AB372" s="1067"/>
      <c r="AC372" s="333" t="s">
        <v>280</v>
      </c>
      <c r="AD372" s="885"/>
      <c r="AE372" s="885"/>
      <c r="AF372" s="885"/>
      <c r="AG372" s="885"/>
      <c r="AH372" s="885"/>
      <c r="AI372" s="885"/>
      <c r="AJ372" s="885"/>
      <c r="AK372" s="885"/>
      <c r="AL372" s="885"/>
      <c r="AM372" s="885"/>
      <c r="AN372" s="885"/>
      <c r="AO372" s="885"/>
      <c r="AP372" s="885"/>
      <c r="AQ372" s="885"/>
      <c r="AR372" s="885"/>
      <c r="AS372" s="885"/>
      <c r="AT372" s="885"/>
      <c r="AU372" s="885"/>
      <c r="AV372" s="885"/>
      <c r="AW372" s="885"/>
      <c r="AX372" s="885"/>
      <c r="AY372" s="885"/>
      <c r="AZ372" s="885"/>
      <c r="BA372" s="885"/>
      <c r="BB372" s="1072"/>
    </row>
    <row r="373" spans="2:54">
      <c r="AB373" s="1067"/>
      <c r="AC373" s="333" t="s">
        <v>281</v>
      </c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072"/>
    </row>
    <row r="374" spans="2:54">
      <c r="AB374" s="1067"/>
      <c r="AC374" s="333" t="s">
        <v>282</v>
      </c>
      <c r="AD374" s="326"/>
      <c r="AE374" s="326"/>
      <c r="AF374" s="326"/>
      <c r="AG374" s="326"/>
      <c r="AH374" s="326"/>
      <c r="AI374" s="326"/>
      <c r="AJ374" s="326"/>
      <c r="AK374" s="326"/>
      <c r="AL374" s="326"/>
      <c r="AM374" s="326"/>
      <c r="AN374" s="326"/>
      <c r="AO374" s="326"/>
      <c r="AP374" s="326"/>
      <c r="AQ374" s="326"/>
      <c r="AR374" s="326"/>
      <c r="AS374" s="326"/>
      <c r="AT374" s="326"/>
      <c r="AU374" s="326"/>
      <c r="AV374" s="326"/>
      <c r="AW374" s="326"/>
      <c r="AX374" s="326"/>
      <c r="AY374" s="326"/>
      <c r="AZ374" s="326"/>
      <c r="BA374" s="326"/>
      <c r="BB374" s="1072"/>
    </row>
    <row r="375" spans="2:54">
      <c r="AB375" s="1067"/>
      <c r="AC375" s="886" t="s">
        <v>283</v>
      </c>
      <c r="AD375" s="326"/>
      <c r="AE375" s="326"/>
      <c r="AF375" s="326"/>
      <c r="AG375" s="326"/>
      <c r="AH375" s="326"/>
      <c r="AI375" s="326"/>
      <c r="AJ375" s="326"/>
      <c r="AK375" s="326"/>
      <c r="AL375" s="326"/>
      <c r="AM375" s="326"/>
      <c r="AN375" s="326"/>
      <c r="AO375" s="326"/>
      <c r="AP375" s="326"/>
      <c r="AQ375" s="326"/>
      <c r="AR375" s="326"/>
      <c r="AS375" s="326"/>
      <c r="AT375" s="326"/>
      <c r="AU375" s="326"/>
      <c r="AV375" s="326"/>
      <c r="AW375" s="326"/>
      <c r="AX375" s="326"/>
      <c r="AY375" s="326"/>
      <c r="AZ375" s="326"/>
      <c r="BA375" s="326"/>
      <c r="BB375" s="1072"/>
    </row>
    <row r="376" spans="2:54">
      <c r="AB376" s="1067"/>
      <c r="AC376" s="886" t="s">
        <v>284</v>
      </c>
      <c r="AD376" s="325"/>
      <c r="AE376" s="325"/>
      <c r="AF376" s="325"/>
      <c r="AG376" s="325"/>
      <c r="AH376" s="325"/>
      <c r="AI376" s="325"/>
      <c r="AJ376" s="325"/>
      <c r="AK376" s="325"/>
      <c r="AL376" s="325"/>
      <c r="AM376" s="325"/>
      <c r="AN376" s="325"/>
      <c r="AO376" s="325"/>
      <c r="AP376" s="325"/>
      <c r="AQ376" s="325"/>
      <c r="AR376" s="325"/>
      <c r="AS376" s="325"/>
      <c r="AT376" s="325"/>
      <c r="AU376" s="325"/>
      <c r="AV376" s="325"/>
      <c r="AW376" s="325"/>
      <c r="AX376" s="325"/>
      <c r="AY376" s="325"/>
      <c r="AZ376" s="325"/>
      <c r="BA376" s="325"/>
      <c r="BB376" s="1072"/>
    </row>
    <row r="377" spans="2:54">
      <c r="AB377" s="1067"/>
      <c r="AC377" s="886" t="s">
        <v>285</v>
      </c>
      <c r="AD377" s="325"/>
      <c r="AE377" s="325"/>
      <c r="AF377" s="325"/>
      <c r="AG377" s="325"/>
      <c r="AH377" s="325"/>
      <c r="AI377" s="325"/>
      <c r="AJ377" s="325"/>
      <c r="AK377" s="325"/>
      <c r="AL377" s="325"/>
      <c r="AM377" s="325"/>
      <c r="AN377" s="325"/>
      <c r="AO377" s="325"/>
      <c r="AP377" s="325"/>
      <c r="AQ377" s="325"/>
      <c r="AR377" s="325"/>
      <c r="AS377" s="325"/>
      <c r="AT377" s="325"/>
      <c r="AU377" s="325"/>
      <c r="AV377" s="325"/>
      <c r="AW377" s="325"/>
      <c r="AX377" s="325"/>
      <c r="AY377" s="325"/>
      <c r="AZ377" s="325"/>
      <c r="BA377" s="325"/>
      <c r="BB377" s="1074"/>
    </row>
    <row r="378" spans="2:54">
      <c r="AB378" s="1067"/>
      <c r="AC378" s="886" t="s">
        <v>286</v>
      </c>
      <c r="AD378" s="325"/>
      <c r="AE378" s="325"/>
      <c r="AF378" s="325"/>
      <c r="AG378" s="325"/>
      <c r="AH378" s="325"/>
      <c r="AI378" s="325"/>
      <c r="AJ378" s="325"/>
      <c r="AK378" s="325"/>
      <c r="AL378" s="325"/>
      <c r="AM378" s="336" t="s">
        <v>287</v>
      </c>
      <c r="AN378" s="336"/>
      <c r="AO378" s="336"/>
      <c r="AP378" s="336"/>
      <c r="AQ378" s="336"/>
      <c r="AR378" s="336"/>
      <c r="AS378" s="325"/>
      <c r="AT378" s="325"/>
      <c r="AU378" s="325"/>
      <c r="AV378" s="325"/>
      <c r="AW378" s="325"/>
      <c r="AX378" s="325"/>
      <c r="AY378" s="325"/>
      <c r="AZ378" s="325"/>
      <c r="BA378" s="325"/>
      <c r="BB378" s="1074"/>
    </row>
    <row r="379" spans="2:54">
      <c r="AB379" s="325"/>
      <c r="AC379" s="325"/>
      <c r="AD379" s="325"/>
      <c r="AE379" s="325"/>
      <c r="AF379" s="325"/>
      <c r="AG379" s="325"/>
      <c r="AH379" s="325"/>
      <c r="AI379" s="325"/>
      <c r="AJ379" s="325"/>
      <c r="AK379" s="325"/>
      <c r="AL379" s="325"/>
      <c r="AM379" s="325"/>
      <c r="AN379" s="325"/>
      <c r="AO379" s="325"/>
      <c r="AP379" s="325"/>
      <c r="AQ379" s="325"/>
      <c r="AR379" s="325"/>
      <c r="AS379" s="325"/>
      <c r="AT379" s="325"/>
      <c r="AU379" s="325"/>
      <c r="AV379" s="325"/>
      <c r="AW379" s="325"/>
      <c r="AX379" s="325"/>
      <c r="AY379" s="325"/>
      <c r="AZ379" s="325"/>
      <c r="BA379" s="325"/>
      <c r="BB379" s="325"/>
    </row>
    <row r="380" spans="2:54">
      <c r="AB380" s="325"/>
      <c r="AC380" s="1062"/>
      <c r="AD380" s="1061"/>
      <c r="AE380" s="1061"/>
      <c r="AF380" s="1061"/>
      <c r="AG380" s="1061"/>
      <c r="AH380" s="1061"/>
      <c r="AI380" s="1061"/>
      <c r="AJ380" s="1061"/>
      <c r="AK380" s="1061"/>
      <c r="AL380" s="1061"/>
      <c r="AM380" s="1061"/>
      <c r="AN380" s="1061"/>
      <c r="AO380" s="1061"/>
      <c r="AP380" s="1061"/>
      <c r="AQ380" s="1061"/>
      <c r="AR380" s="1061"/>
      <c r="AS380" s="1061"/>
      <c r="AT380" s="1061"/>
      <c r="AU380" s="1061"/>
      <c r="AV380" s="1061"/>
      <c r="AW380" s="1061"/>
      <c r="AX380" s="1061"/>
      <c r="AY380" s="1061"/>
      <c r="AZ380" s="1061"/>
      <c r="BA380" s="1061"/>
    </row>
  </sheetData>
  <sheetProtection algorithmName="SHA-512" hashValue="7p2RHGEa//3gvXOFqKia6vTWBnhkrmWr/XqyU+9bguX27svJC7R15SFfSNtFRiQhMm5K4EOSBS0D3bCEBsdUXw==" saltValue="/14ijBW0RhJzqLYTLCdLpg==" spinCount="100000" sheet="1" objects="1" scenarios="1"/>
  <mergeCells count="143">
    <mergeCell ref="O9:Q9"/>
    <mergeCell ref="I12:K12"/>
    <mergeCell ref="B4:K5"/>
    <mergeCell ref="W11:Y11"/>
    <mergeCell ref="AO110:AQ110"/>
    <mergeCell ref="AN116:AT116"/>
    <mergeCell ref="AL169:AN169"/>
    <mergeCell ref="AM137:AN137"/>
    <mergeCell ref="AU13:AZ15"/>
    <mergeCell ref="AM7:AR8"/>
    <mergeCell ref="AM10:AR11"/>
    <mergeCell ref="AM13:AR15"/>
    <mergeCell ref="AE7:AJ8"/>
    <mergeCell ref="AE10:AJ11"/>
    <mergeCell ref="AM17:AR21"/>
    <mergeCell ref="AP137:AQ137"/>
    <mergeCell ref="AO145:AR145"/>
    <mergeCell ref="AM144:AQ144"/>
    <mergeCell ref="AM145:AN145"/>
    <mergeCell ref="AP146:AQ146"/>
    <mergeCell ref="AV82:AW82"/>
    <mergeCell ref="AT82:AU82"/>
    <mergeCell ref="AI94:AN94"/>
    <mergeCell ref="AI93:AN93"/>
    <mergeCell ref="AF330:AG330"/>
    <mergeCell ref="AL330:AM330"/>
    <mergeCell ref="AF329:AG329"/>
    <mergeCell ref="AJ329:AK329"/>
    <mergeCell ref="AN329:AO329"/>
    <mergeCell ref="AH329:AI329"/>
    <mergeCell ref="AX330:AY330"/>
    <mergeCell ref="AP311:AQ311"/>
    <mergeCell ref="AR330:AS330"/>
    <mergeCell ref="AV329:AW329"/>
    <mergeCell ref="AP325:AQ325"/>
    <mergeCell ref="AT326:AU326"/>
    <mergeCell ref="AR324:AS324"/>
    <mergeCell ref="AT325:AU325"/>
    <mergeCell ref="AR322:AS322"/>
    <mergeCell ref="AV324:AW324"/>
    <mergeCell ref="AX326:AY326"/>
    <mergeCell ref="AX329:AY329"/>
    <mergeCell ref="AT329:AU329"/>
    <mergeCell ref="AV323:AW323"/>
    <mergeCell ref="AT324:AU324"/>
    <mergeCell ref="AR329:AS329"/>
    <mergeCell ref="AP329:AQ329"/>
    <mergeCell ref="AL329:AM329"/>
    <mergeCell ref="AD329:AE329"/>
    <mergeCell ref="S295:T295"/>
    <mergeCell ref="Q297:R297"/>
    <mergeCell ref="S297:T297"/>
    <mergeCell ref="AZ297:BA297"/>
    <mergeCell ref="AL326:AM326"/>
    <mergeCell ref="AP326:AQ326"/>
    <mergeCell ref="AH325:AI325"/>
    <mergeCell ref="AF322:AG322"/>
    <mergeCell ref="AP324:AQ324"/>
    <mergeCell ref="AX297:AY297"/>
    <mergeCell ref="AV297:AW297"/>
    <mergeCell ref="AN324:AO324"/>
    <mergeCell ref="AP304:AQ304"/>
    <mergeCell ref="AD297:AE297"/>
    <mergeCell ref="AD324:AE324"/>
    <mergeCell ref="AF324:AG324"/>
    <mergeCell ref="AD325:AE325"/>
    <mergeCell ref="AD326:AE326"/>
    <mergeCell ref="AH326:AI326"/>
    <mergeCell ref="AL325:AM325"/>
    <mergeCell ref="AL324:AM324"/>
    <mergeCell ref="AZ322:BA322"/>
    <mergeCell ref="AZ329:BA329"/>
    <mergeCell ref="M297:N297"/>
    <mergeCell ref="M294:N294"/>
    <mergeCell ref="J295:K295"/>
    <mergeCell ref="C189:N189"/>
    <mergeCell ref="J297:K297"/>
    <mergeCell ref="C182:N182"/>
    <mergeCell ref="C190:N190"/>
    <mergeCell ref="O189:U190"/>
    <mergeCell ref="O295:P295"/>
    <mergeCell ref="S294:T294"/>
    <mergeCell ref="O297:P297"/>
    <mergeCell ref="Q295:R295"/>
    <mergeCell ref="O181:T182"/>
    <mergeCell ref="O293:P293"/>
    <mergeCell ref="Q293:R293"/>
    <mergeCell ref="S293:T293"/>
    <mergeCell ref="O294:P294"/>
    <mergeCell ref="Q294:R294"/>
    <mergeCell ref="C181:N181"/>
    <mergeCell ref="J294:K294"/>
    <mergeCell ref="M295:N295"/>
    <mergeCell ref="AH324:AI324"/>
    <mergeCell ref="AN302:AO302"/>
    <mergeCell ref="AF297:AG297"/>
    <mergeCell ref="AF323:AG323"/>
    <mergeCell ref="AJ323:AK323"/>
    <mergeCell ref="AN322:AO322"/>
    <mergeCell ref="AN301:AO301"/>
    <mergeCell ref="AJ324:AK324"/>
    <mergeCell ref="AN297:AO297"/>
    <mergeCell ref="AH297:AI297"/>
    <mergeCell ref="AJ297:AK297"/>
    <mergeCell ref="AN323:AO323"/>
    <mergeCell ref="AJ322:AK322"/>
    <mergeCell ref="AN309:AO309"/>
    <mergeCell ref="AN117:AT117"/>
    <mergeCell ref="AN121:AT121"/>
    <mergeCell ref="AM221:AN221"/>
    <mergeCell ref="AN120:AT120"/>
    <mergeCell ref="AR297:AS297"/>
    <mergeCell ref="AT297:AU297"/>
    <mergeCell ref="AV322:AW322"/>
    <mergeCell ref="AM146:AN146"/>
    <mergeCell ref="AP221:AQ221"/>
    <mergeCell ref="AL297:AM297"/>
    <mergeCell ref="AP297:AQ297"/>
    <mergeCell ref="AL170:AN170"/>
    <mergeCell ref="AS166:AX168"/>
    <mergeCell ref="AM220:AN220"/>
    <mergeCell ref="AO220:AR220"/>
    <mergeCell ref="AQ169:AR169"/>
    <mergeCell ref="AM219:AQ219"/>
    <mergeCell ref="AO170:AP170"/>
    <mergeCell ref="AO168:AP168"/>
    <mergeCell ref="AM203:AN203"/>
    <mergeCell ref="AP203:AQ203"/>
    <mergeCell ref="AO169:AP169"/>
    <mergeCell ref="AK167:AO167"/>
    <mergeCell ref="AL168:AN168"/>
    <mergeCell ref="AZ324:BA324"/>
    <mergeCell ref="AX324:AY324"/>
    <mergeCell ref="AX325:AY325"/>
    <mergeCell ref="AQ170:AR170"/>
    <mergeCell ref="AM201:AQ201"/>
    <mergeCell ref="AM202:AN202"/>
    <mergeCell ref="AO202:AR202"/>
    <mergeCell ref="AZ323:BA323"/>
    <mergeCell ref="AM136:AN136"/>
    <mergeCell ref="AO136:AR136"/>
    <mergeCell ref="AP312:AQ312"/>
    <mergeCell ref="AR323:AS323"/>
  </mergeCells>
  <dataValidations count="7">
    <dataValidation type="list" allowBlank="1" showInputMessage="1" showErrorMessage="1" sqref="AI94">
      <formula1>$AI$96:$AI$97</formula1>
    </dataValidation>
    <dataValidation type="list" allowBlank="1" showInputMessage="1" showErrorMessage="1" sqref="AN117:AT117">
      <formula1>$AT$118:$AT$119</formula1>
    </dataValidation>
    <dataValidation type="list" allowBlank="1" showInputMessage="1" showErrorMessage="1" sqref="AN121:AT121">
      <formula1>$AU$123:$AU$125</formula1>
    </dataValidation>
    <dataValidation type="list" allowBlank="1" showInputMessage="1" showErrorMessage="1" sqref="AM203:AN203 AM221:AN221">
      <formula1>$AS$137:$AS$140</formula1>
    </dataValidation>
    <dataValidation type="list" allowBlank="1" showInputMessage="1" showErrorMessage="1" sqref="AP137:AQ137 AP221:AQ221 AP146:AQ146 AP203:AQ203">
      <formula1>$AS$141:$AS$144</formula1>
    </dataValidation>
    <dataValidation type="list" allowBlank="1" showInputMessage="1" showErrorMessage="1" sqref="AO110:AQ110">
      <formula1>$AJ$111:$AJ$122</formula1>
    </dataValidation>
    <dataValidation type="list" allowBlank="1" showInputMessage="1" showErrorMessage="1" sqref="AM137:AN137 AM146:AN146">
      <formula1>$AS$136:$AS$140</formula1>
    </dataValidation>
  </dataValidations>
  <hyperlinks>
    <hyperlink ref="AE20" r:id="rId1"/>
    <hyperlink ref="AZ377:BB377" location="'2 Användningstips'!A85" display="Tillbaka▲"/>
    <hyperlink ref="AM378:AR378" r:id="rId2" display="Företagsregistrering"/>
    <hyperlink ref="Q333:V333" r:id="rId3" display="Omvänd skattskyldighet."/>
    <hyperlink ref="T324:V324" r:id="rId4" display="importmoms "/>
    <hyperlink ref="T324:W324" r:id="rId5" display="importmoms "/>
    <hyperlink ref="C20:K20" location="Instruktion!B115" display="Likviditetsbudget steg för steg &gt;&gt;"/>
    <hyperlink ref="W20" location="Instruktion!A115" display="B88"/>
    <hyperlink ref="C22:J22" location="Instruktion!B383" display="Reservation och friskrivning &gt;&gt;"/>
    <hyperlink ref="W21" location="Instruktion!A302" display="B276"/>
    <hyperlink ref="C24:F24" location="Instruktion!BN42" display="Exceltips &gt;&gt;"/>
    <hyperlink ref="C21:P21" location="Instruktion!BN303" display="Frågor och svar om speciella budgeteringssituationer &gt;&gt;"/>
    <hyperlink ref="W25" location="Instruktion!BN303" display="AC276"/>
    <hyperlink ref="W24" location="Instruktion!BN42" display="AC16"/>
    <hyperlink ref="W19" location="Instruktion!A50" display="B24"/>
    <hyperlink ref="C19:J19" location="Instruktion!A50" display="Budgetera start av företag &gt;&gt;"/>
    <hyperlink ref="W22" location="Instruktion!A383" display="B357"/>
    <hyperlink ref="C25:T25" location="Instruktion!BY302" display="Om bokföringsmetod, momsredovisning, momssatser och prel. F-skatt &gt;&gt;"/>
    <hyperlink ref="C25:X25" location="Instruktion!BP302" display="Om bokföringsmetod, momsredovisning, momssatser och prel. F-skatt &gt;&gt;"/>
    <hyperlink ref="C21:T21" location="Instruktion!A302" display="Frågor och svar om speciella budgeteringssituationer - Likviditetsbudget &gt;&gt;"/>
    <hyperlink ref="J46:R46" r:id="rId6" display="Almis Företagarskola, ekonomi"/>
    <hyperlink ref="H47:Y47" r:id="rId7" display="Lönsamhetskalkyl - snabbtest"/>
  </hyperlinks>
  <pageMargins left="0.70866141732283472" right="0.70866141732283472" top="0.74803149606299213" bottom="0.74803149606299213" header="0.31496062992125984" footer="0.31496062992125984"/>
  <pageSetup paperSize="9" orientation="portrait" r:id="rId8"/>
  <headerFooter>
    <oddFooter>&amp;C&amp;"Arial Narrow,Normal"&amp;8©Almi Företagspartner AB 2015-12-07</oddFooter>
  </headerFooter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H124"/>
  <sheetViews>
    <sheetView showGridLines="0" showZeros="0" zoomScaleNormal="100" workbookViewId="0">
      <selection activeCell="AE26" sqref="AE26"/>
    </sheetView>
  </sheetViews>
  <sheetFormatPr defaultColWidth="9.109375" defaultRowHeight="11.4"/>
  <cols>
    <col min="1" max="1" width="0.88671875" style="26" customWidth="1"/>
    <col min="2" max="2" width="0.5546875" style="26" customWidth="1"/>
    <col min="3" max="3" width="7.109375" style="26" customWidth="1"/>
    <col min="4" max="4" width="11.6640625" style="26" customWidth="1"/>
    <col min="5" max="5" width="9.109375" style="26"/>
    <col min="6" max="6" width="11.6640625" style="26" customWidth="1"/>
    <col min="7" max="7" width="9.6640625" style="26" customWidth="1"/>
    <col min="8" max="8" width="9" style="26" customWidth="1"/>
    <col min="9" max="9" width="1.5546875" style="26" customWidth="1"/>
    <col min="10" max="10" width="0.6640625" style="26" customWidth="1"/>
    <col min="11" max="11" width="10.6640625" style="26" customWidth="1"/>
    <col min="12" max="12" width="14.109375" style="260" customWidth="1"/>
    <col min="13" max="13" width="0.88671875" style="27" customWidth="1"/>
    <col min="14" max="15" width="12.6640625" style="26" customWidth="1"/>
    <col min="16" max="16" width="11.88671875" style="26" customWidth="1"/>
    <col min="17" max="17" width="6.109375" style="26" customWidth="1"/>
    <col min="18" max="18" width="5.33203125" style="26" customWidth="1"/>
    <col min="19" max="19" width="0.6640625" style="26" customWidth="1"/>
    <col min="20" max="20" width="0.5546875" style="26" customWidth="1"/>
    <col min="21" max="22" width="10.6640625" style="26" customWidth="1"/>
    <col min="23" max="23" width="0.5546875" style="26" customWidth="1"/>
    <col min="24" max="25" width="10.6640625" style="26" customWidth="1"/>
    <col min="26" max="26" width="0.6640625" style="26" customWidth="1"/>
    <col min="27" max="27" width="0.5546875" style="26" customWidth="1"/>
    <col min="28" max="28" width="9.109375" style="5" hidden="1" customWidth="1"/>
    <col min="29" max="29" width="3.33203125" style="5" customWidth="1"/>
    <col min="30" max="30" width="12.44140625" style="5" customWidth="1"/>
    <col min="31" max="33" width="9.109375" style="5" customWidth="1"/>
    <col min="34" max="34" width="1.44140625" style="5" customWidth="1"/>
    <col min="35" max="35" width="9.109375" style="5" customWidth="1"/>
    <col min="36" max="36" width="9.109375" style="266" customWidth="1"/>
    <col min="37" max="138" width="9.109375" style="266"/>
    <col min="139" max="16384" width="9.109375" style="26"/>
  </cols>
  <sheetData>
    <row r="1" spans="1:35">
      <c r="L1" s="240" t="s">
        <v>368</v>
      </c>
      <c r="Y1" s="763" t="s">
        <v>369</v>
      </c>
    </row>
    <row r="2" spans="1:35" s="266" customFormat="1" ht="23.1" customHeight="1">
      <c r="C2" s="1377" t="s">
        <v>190</v>
      </c>
      <c r="L2" s="260"/>
      <c r="M2" s="260"/>
      <c r="N2" s="1377" t="s">
        <v>60</v>
      </c>
      <c r="O2" s="1393"/>
      <c r="P2" s="1372"/>
      <c r="Q2" s="260"/>
      <c r="T2" s="1383"/>
      <c r="Y2" s="265"/>
      <c r="Z2" s="265"/>
      <c r="AA2" s="265"/>
      <c r="AB2" s="265"/>
      <c r="AC2" s="265"/>
      <c r="AD2" s="1358"/>
      <c r="AG2" s="1578" t="s">
        <v>558</v>
      </c>
      <c r="AH2" s="1578"/>
      <c r="AI2" s="1578"/>
    </row>
    <row r="3" spans="1:35" s="266" customFormat="1" ht="17.100000000000001" customHeight="1">
      <c r="C3" s="1394" t="s">
        <v>23</v>
      </c>
      <c r="L3" s="260"/>
      <c r="M3" s="260"/>
      <c r="N3" s="1382"/>
      <c r="O3" s="1382"/>
      <c r="P3" s="260"/>
      <c r="Q3" s="260"/>
      <c r="T3" s="1383"/>
      <c r="Y3" s="265"/>
      <c r="Z3" s="265"/>
      <c r="AA3" s="265"/>
      <c r="AB3" s="265"/>
      <c r="AC3" s="265"/>
      <c r="AD3" s="1358"/>
      <c r="AG3" s="1578"/>
      <c r="AH3" s="1578"/>
      <c r="AI3" s="1578"/>
    </row>
    <row r="4" spans="1:35" s="266" customFormat="1" ht="17.100000000000001" customHeight="1">
      <c r="A4" s="1377"/>
      <c r="B4" s="1377"/>
      <c r="C4" s="1582"/>
      <c r="D4" s="1582"/>
      <c r="E4" s="1582"/>
      <c r="J4" s="1383"/>
      <c r="L4" s="260"/>
      <c r="M4" s="260"/>
      <c r="N4" s="1584">
        <f>C4</f>
        <v>0</v>
      </c>
      <c r="O4" s="1584"/>
      <c r="Q4" s="260"/>
      <c r="R4" s="260"/>
      <c r="S4" s="260"/>
      <c r="T4" s="1372"/>
      <c r="U4" s="233"/>
      <c r="V4" s="1380"/>
      <c r="W4" s="265"/>
      <c r="X4" s="1380"/>
      <c r="Y4" s="1380"/>
      <c r="Z4" s="265"/>
      <c r="AA4" s="265"/>
      <c r="AB4" s="265"/>
      <c r="AC4" s="265"/>
      <c r="AD4" s="265"/>
      <c r="AG4" s="1578"/>
      <c r="AH4" s="1578"/>
      <c r="AI4" s="1578"/>
    </row>
    <row r="5" spans="1:35" ht="15" customHeight="1">
      <c r="A5" s="34"/>
      <c r="B5" s="34"/>
      <c r="C5" s="319" t="s">
        <v>53</v>
      </c>
      <c r="D5" s="34"/>
      <c r="E5" s="318"/>
      <c r="F5" s="34"/>
      <c r="G5" s="34"/>
      <c r="H5" s="30"/>
      <c r="I5" s="30"/>
      <c r="J5" s="318" t="s">
        <v>24</v>
      </c>
      <c r="K5" s="247"/>
      <c r="N5" s="1583" t="s">
        <v>53</v>
      </c>
      <c r="O5" s="1583"/>
      <c r="P5" s="1395"/>
      <c r="Q5" s="1395"/>
      <c r="R5" s="1395"/>
      <c r="S5" s="1395"/>
      <c r="T5" s="1374"/>
      <c r="U5" s="1374" t="s">
        <v>24</v>
      </c>
      <c r="V5" s="247"/>
      <c r="W5" s="253"/>
      <c r="X5" s="280"/>
      <c r="Y5" s="247"/>
      <c r="Z5" s="3"/>
      <c r="AA5" s="1"/>
      <c r="AB5" s="1"/>
      <c r="AC5" s="1"/>
      <c r="AD5" s="1"/>
      <c r="AE5" s="26"/>
      <c r="AF5" s="26"/>
      <c r="AG5" s="1352" t="str">
        <f>'Likviditetsbudget AB o ek_för'!AG5</f>
        <v>År 1</v>
      </c>
      <c r="AH5" s="754"/>
      <c r="AI5" s="1353" t="str">
        <f>'Likviditetsbudget AB o ek_för'!AI5</f>
        <v>År 2</v>
      </c>
    </row>
    <row r="6" spans="1:35" ht="4.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20"/>
      <c r="N6" s="2"/>
      <c r="O6" s="4"/>
      <c r="P6" s="4"/>
      <c r="Q6" s="4"/>
      <c r="R6" s="4"/>
      <c r="S6" s="4"/>
      <c r="T6" s="4"/>
      <c r="U6" s="248"/>
      <c r="V6" s="248"/>
      <c r="W6" s="248"/>
      <c r="X6" s="248"/>
      <c r="Y6" s="248"/>
      <c r="Z6" s="3"/>
      <c r="AA6" s="1"/>
      <c r="AB6" s="1"/>
      <c r="AC6" s="1"/>
      <c r="AD6" s="1"/>
      <c r="AE6" s="26"/>
      <c r="AF6" s="26"/>
      <c r="AG6" s="1360">
        <f>IF($E$171=1,SUM(M6:X6),0)</f>
        <v>0</v>
      </c>
      <c r="AH6" s="754"/>
      <c r="AI6" s="1361">
        <f>IF($E$171=1,SUM(O6:Z6),0)</f>
        <v>0</v>
      </c>
    </row>
    <row r="7" spans="1:35" ht="15" customHeight="1">
      <c r="A7" s="269"/>
      <c r="B7" s="244"/>
      <c r="C7" s="256" t="s">
        <v>28</v>
      </c>
      <c r="D7" s="257"/>
      <c r="E7" s="257"/>
      <c r="F7" s="257"/>
      <c r="G7" s="257"/>
      <c r="H7" s="257"/>
      <c r="I7" s="258"/>
      <c r="J7" s="259"/>
      <c r="K7" s="1251"/>
      <c r="L7" s="245"/>
      <c r="N7" s="226" t="s">
        <v>176</v>
      </c>
      <c r="O7" s="227"/>
      <c r="P7" s="227"/>
      <c r="Q7" s="227"/>
      <c r="R7" s="227"/>
      <c r="S7" s="228"/>
      <c r="T7" s="34"/>
      <c r="U7" s="34"/>
      <c r="V7" s="1576"/>
      <c r="W7" s="30"/>
      <c r="X7" s="34"/>
      <c r="Y7" s="1576"/>
      <c r="Z7" s="248"/>
      <c r="AA7" s="1"/>
      <c r="AB7" s="1"/>
      <c r="AC7" s="1"/>
      <c r="AD7" s="1"/>
      <c r="AE7" s="26"/>
      <c r="AF7" s="26"/>
      <c r="AG7" s="754"/>
      <c r="AH7" s="754"/>
      <c r="AI7" s="754"/>
    </row>
    <row r="8" spans="1:35" ht="15" customHeight="1">
      <c r="A8" s="269"/>
      <c r="B8" s="245"/>
      <c r="C8" s="240" t="s">
        <v>29</v>
      </c>
      <c r="D8" s="260"/>
      <c r="E8" s="260"/>
      <c r="F8" s="260"/>
      <c r="G8" s="260"/>
      <c r="H8" s="260"/>
      <c r="I8" s="261"/>
      <c r="J8" s="259"/>
      <c r="K8" s="1251"/>
      <c r="L8" s="245"/>
      <c r="N8" s="229" t="s">
        <v>173</v>
      </c>
      <c r="O8" s="230"/>
      <c r="P8" s="230"/>
      <c r="Q8" s="230"/>
      <c r="R8" s="230"/>
      <c r="S8" s="231"/>
      <c r="T8" s="34"/>
      <c r="U8" s="41"/>
      <c r="V8" s="1579"/>
      <c r="W8" s="30"/>
      <c r="X8" s="41"/>
      <c r="Y8" s="1579"/>
      <c r="Z8" s="248"/>
      <c r="AA8" s="1"/>
      <c r="AB8" s="1"/>
      <c r="AC8" s="1"/>
      <c r="AD8" s="1362" t="s">
        <v>290</v>
      </c>
      <c r="AE8" s="26"/>
      <c r="AF8" s="26"/>
      <c r="AG8" s="755">
        <f>SUM('Likviditetsbudget AB o ek_för'!AG10:AG13)</f>
        <v>0</v>
      </c>
      <c r="AH8" s="815"/>
      <c r="AI8" s="756">
        <f>SUM('Likviditetsbudget AB o ek_för'!AI10:AI13)</f>
        <v>0</v>
      </c>
    </row>
    <row r="9" spans="1:35" ht="15" customHeight="1">
      <c r="A9" s="269"/>
      <c r="B9" s="245"/>
      <c r="C9" s="240" t="s">
        <v>30</v>
      </c>
      <c r="D9" s="260"/>
      <c r="E9" s="260"/>
      <c r="F9" s="260"/>
      <c r="G9" s="260"/>
      <c r="H9" s="260"/>
      <c r="I9" s="261"/>
      <c r="J9" s="27"/>
      <c r="K9" s="1233"/>
      <c r="L9" s="245"/>
      <c r="N9" s="232" t="s">
        <v>177</v>
      </c>
      <c r="O9" s="233"/>
      <c r="P9" s="233"/>
      <c r="Q9" s="233"/>
      <c r="R9" s="233"/>
      <c r="S9" s="234"/>
      <c r="T9" s="34"/>
      <c r="U9" s="32"/>
      <c r="V9" s="1580"/>
      <c r="W9" s="30"/>
      <c r="X9" s="32"/>
      <c r="Y9" s="1580"/>
      <c r="Z9" s="248"/>
      <c r="AA9" s="1"/>
      <c r="AB9" s="1"/>
      <c r="AC9" s="1"/>
      <c r="AD9" s="1363"/>
      <c r="AE9" s="26"/>
      <c r="AF9" s="26"/>
      <c r="AG9" s="815"/>
      <c r="AH9" s="815"/>
      <c r="AI9" s="815"/>
    </row>
    <row r="10" spans="1:35" ht="15" customHeight="1">
      <c r="A10" s="269"/>
      <c r="B10" s="245"/>
      <c r="C10" s="240" t="s">
        <v>31</v>
      </c>
      <c r="D10" s="260"/>
      <c r="E10" s="260"/>
      <c r="F10" s="260"/>
      <c r="G10" s="260"/>
      <c r="H10" s="260"/>
      <c r="I10" s="261"/>
      <c r="J10" s="27"/>
      <c r="K10" s="1234"/>
      <c r="L10" s="245"/>
      <c r="N10" s="229" t="s">
        <v>27</v>
      </c>
      <c r="O10" s="233"/>
      <c r="P10" s="233"/>
      <c r="Q10" s="233"/>
      <c r="R10" s="233"/>
      <c r="S10" s="234"/>
      <c r="T10" s="34"/>
      <c r="U10" s="42"/>
      <c r="V10" s="1581"/>
      <c r="W10" s="34"/>
      <c r="X10" s="32"/>
      <c r="Y10" s="1581"/>
      <c r="Z10" s="35"/>
      <c r="AA10" s="36"/>
      <c r="AB10" s="36"/>
      <c r="AC10" s="36"/>
      <c r="AD10" s="1362" t="s">
        <v>350</v>
      </c>
      <c r="AE10" s="26"/>
      <c r="AF10" s="26"/>
      <c r="AG10" s="755">
        <f>SUM('Likviditetsbudget AB o ek_för'!AG15:AG18)</f>
        <v>0</v>
      </c>
      <c r="AH10" s="815"/>
      <c r="AI10" s="756">
        <f>SUM('Likviditetsbudget AB o ek_för'!AI15:AI18)</f>
        <v>0</v>
      </c>
    </row>
    <row r="11" spans="1:35" ht="15" customHeight="1">
      <c r="A11" s="269"/>
      <c r="B11" s="245"/>
      <c r="C11" s="240" t="s">
        <v>32</v>
      </c>
      <c r="D11" s="260"/>
      <c r="E11" s="260"/>
      <c r="F11" s="260"/>
      <c r="G11" s="260"/>
      <c r="H11" s="260"/>
      <c r="I11" s="261"/>
      <c r="J11" s="27"/>
      <c r="K11" s="1234"/>
      <c r="L11" s="245"/>
      <c r="N11" s="232" t="s">
        <v>178</v>
      </c>
      <c r="O11" s="233"/>
      <c r="P11" s="233"/>
      <c r="Q11" s="233"/>
      <c r="R11" s="233"/>
      <c r="S11" s="234"/>
      <c r="T11" s="34"/>
      <c r="U11" s="262">
        <f>IF(OR(V7=0,V9=0),0,V11/V7)</f>
        <v>0</v>
      </c>
      <c r="V11" s="1232">
        <f>V7-V9</f>
        <v>0</v>
      </c>
      <c r="W11" s="30"/>
      <c r="X11" s="262">
        <f>IF(OR(Y7=0,Y9=0),0,Y11/Y7)</f>
        <v>0</v>
      </c>
      <c r="Y11" s="1232">
        <f>Y7-Y9</f>
        <v>0</v>
      </c>
      <c r="Z11" s="248"/>
      <c r="AA11" s="1"/>
      <c r="AB11" s="1"/>
      <c r="AC11" s="1"/>
      <c r="AD11" s="1363"/>
      <c r="AE11" s="26"/>
      <c r="AF11" s="26"/>
      <c r="AG11" s="815"/>
      <c r="AH11" s="815"/>
      <c r="AI11" s="815"/>
    </row>
    <row r="12" spans="1:35" ht="15" customHeight="1">
      <c r="A12" s="269"/>
      <c r="B12" s="245"/>
      <c r="C12" s="1230"/>
      <c r="D12" s="1230"/>
      <c r="E12" s="1230"/>
      <c r="F12" s="1230"/>
      <c r="G12" s="1230"/>
      <c r="H12" s="260"/>
      <c r="I12" s="261"/>
      <c r="J12" s="27"/>
      <c r="K12" s="1234"/>
      <c r="L12" s="245"/>
      <c r="N12" s="232" t="s">
        <v>179</v>
      </c>
      <c r="O12" s="233"/>
      <c r="P12" s="233"/>
      <c r="Q12" s="233"/>
      <c r="R12" s="233"/>
      <c r="S12" s="234"/>
      <c r="T12" s="34"/>
      <c r="U12" s="1576"/>
      <c r="V12" s="39"/>
      <c r="W12" s="30"/>
      <c r="X12" s="1576"/>
      <c r="Y12" s="263"/>
      <c r="Z12" s="248"/>
      <c r="AA12" s="1"/>
      <c r="AB12" s="1"/>
      <c r="AC12" s="1"/>
      <c r="AD12" s="1363"/>
      <c r="AE12" s="26"/>
      <c r="AF12" s="26"/>
      <c r="AG12" s="815"/>
      <c r="AH12" s="815"/>
      <c r="AI12" s="815"/>
    </row>
    <row r="13" spans="1:35" ht="15" customHeight="1">
      <c r="A13" s="269"/>
      <c r="B13" s="245"/>
      <c r="C13" s="240" t="s">
        <v>33</v>
      </c>
      <c r="D13" s="260"/>
      <c r="E13" s="260"/>
      <c r="F13" s="260"/>
      <c r="G13" s="260"/>
      <c r="H13" s="260"/>
      <c r="I13" s="261"/>
      <c r="J13" s="27"/>
      <c r="K13" s="1234"/>
      <c r="L13" s="245"/>
      <c r="N13" s="229" t="s">
        <v>10</v>
      </c>
      <c r="O13" s="233"/>
      <c r="P13" s="233"/>
      <c r="Q13" s="233"/>
      <c r="R13" s="233"/>
      <c r="S13" s="234"/>
      <c r="T13" s="34"/>
      <c r="U13" s="1575"/>
      <c r="V13" s="39"/>
      <c r="W13" s="34"/>
      <c r="X13" s="1577"/>
      <c r="Y13" s="263"/>
      <c r="Z13" s="248"/>
      <c r="AA13" s="1"/>
      <c r="AB13" s="1"/>
      <c r="AC13" s="1"/>
      <c r="AD13" s="1362" t="s">
        <v>345</v>
      </c>
      <c r="AE13" s="43"/>
      <c r="AF13" s="43"/>
      <c r="AG13" s="755">
        <f>'Likviditetsbudget AB o ek_för'!AG24</f>
        <v>0</v>
      </c>
      <c r="AH13" s="815"/>
      <c r="AI13" s="756">
        <f>'Likviditetsbudget AB o ek_för'!AI24</f>
        <v>0</v>
      </c>
    </row>
    <row r="14" spans="1:35" ht="15" customHeight="1">
      <c r="A14" s="269"/>
      <c r="B14" s="245"/>
      <c r="C14" s="240" t="s">
        <v>51</v>
      </c>
      <c r="D14" s="260"/>
      <c r="E14" s="260"/>
      <c r="F14" s="260"/>
      <c r="G14" s="260"/>
      <c r="H14" s="260"/>
      <c r="I14" s="261"/>
      <c r="J14" s="27"/>
      <c r="K14" s="1234"/>
      <c r="L14" s="245"/>
      <c r="N14" s="229" t="s">
        <v>171</v>
      </c>
      <c r="O14" s="233"/>
      <c r="P14" s="233"/>
      <c r="Q14" s="233"/>
      <c r="R14" s="233"/>
      <c r="S14" s="234"/>
      <c r="T14" s="34"/>
      <c r="U14" s="1249"/>
      <c r="V14" s="39"/>
      <c r="W14" s="34"/>
      <c r="X14" s="1249"/>
      <c r="Y14" s="263"/>
      <c r="Z14" s="248"/>
      <c r="AA14" s="1"/>
      <c r="AB14" s="1"/>
      <c r="AC14" s="1"/>
      <c r="AD14" s="1362" t="s">
        <v>351</v>
      </c>
      <c r="AE14" s="26"/>
      <c r="AF14" s="26"/>
      <c r="AG14" s="755">
        <f>'Likviditetsbudget AB o ek_för'!AG25</f>
        <v>0</v>
      </c>
      <c r="AH14" s="815"/>
      <c r="AI14" s="756">
        <f>'Likviditetsbudget AB o ek_för'!AI25</f>
        <v>0</v>
      </c>
    </row>
    <row r="15" spans="1:35" ht="15" customHeight="1">
      <c r="A15" s="269"/>
      <c r="B15" s="245"/>
      <c r="C15" s="240" t="s">
        <v>34</v>
      </c>
      <c r="D15" s="260"/>
      <c r="E15" s="260"/>
      <c r="F15" s="260"/>
      <c r="G15" s="260"/>
      <c r="H15" s="260"/>
      <c r="I15" s="261"/>
      <c r="J15" s="27"/>
      <c r="K15" s="1234"/>
      <c r="L15" s="245"/>
      <c r="N15" s="229" t="s">
        <v>349</v>
      </c>
      <c r="O15" s="233"/>
      <c r="P15" s="233"/>
      <c r="Q15" s="233"/>
      <c r="R15" s="222">
        <v>0.31419999999999998</v>
      </c>
      <c r="S15" s="234"/>
      <c r="T15" s="34"/>
      <c r="U15" s="1239">
        <f>(U12+U14)*R15</f>
        <v>0</v>
      </c>
      <c r="V15" s="39"/>
      <c r="W15" s="34"/>
      <c r="X15" s="1248">
        <f>(X12+X14)*R15</f>
        <v>0</v>
      </c>
      <c r="Y15" s="264"/>
      <c r="Z15" s="248"/>
      <c r="AA15" s="1"/>
      <c r="AB15" s="1"/>
      <c r="AC15" s="1"/>
      <c r="AD15" s="1364" t="s">
        <v>356</v>
      </c>
      <c r="AE15" s="26"/>
      <c r="AF15" s="26"/>
      <c r="AG15" s="755">
        <f>'Likviditetsbudget AB o ek_för'!AG26</f>
        <v>0</v>
      </c>
      <c r="AH15" s="815"/>
      <c r="AI15" s="756">
        <f>'Likviditetsbudget AB o ek_för'!AI26</f>
        <v>0</v>
      </c>
    </row>
    <row r="16" spans="1:35" ht="15" customHeight="1">
      <c r="A16" s="269"/>
      <c r="B16" s="245"/>
      <c r="C16" s="240" t="s">
        <v>35</v>
      </c>
      <c r="D16" s="260"/>
      <c r="E16" s="260"/>
      <c r="F16" s="260"/>
      <c r="G16" s="260"/>
      <c r="H16" s="260"/>
      <c r="I16" s="261"/>
      <c r="J16" s="27"/>
      <c r="K16" s="1234"/>
      <c r="L16" s="245"/>
      <c r="N16" s="229" t="s">
        <v>169</v>
      </c>
      <c r="O16" s="233"/>
      <c r="P16" s="233"/>
      <c r="Q16" s="233"/>
      <c r="R16" s="324">
        <v>7.0000000000000007E-2</v>
      </c>
      <c r="S16" s="234"/>
      <c r="T16" s="34"/>
      <c r="U16" s="1239">
        <f>U12*R16</f>
        <v>0</v>
      </c>
      <c r="V16" s="39"/>
      <c r="W16" s="34"/>
      <c r="X16" s="1239">
        <f>X12*R16</f>
        <v>0</v>
      </c>
      <c r="Y16" s="263"/>
      <c r="Z16" s="248"/>
      <c r="AA16" s="1"/>
      <c r="AB16" s="1"/>
      <c r="AC16" s="1"/>
      <c r="AD16" s="1362" t="s">
        <v>365</v>
      </c>
      <c r="AE16" s="26"/>
      <c r="AF16" s="26"/>
      <c r="AG16" s="755">
        <f>'Likviditetsbudget AB o ek_för'!AG27</f>
        <v>0</v>
      </c>
      <c r="AH16" s="816"/>
      <c r="AI16" s="756">
        <f>'Likviditetsbudget AB o ek_för'!AI27</f>
        <v>0</v>
      </c>
    </row>
    <row r="17" spans="1:35" ht="15" customHeight="1">
      <c r="A17" s="269"/>
      <c r="B17" s="245"/>
      <c r="C17" s="240" t="s">
        <v>36</v>
      </c>
      <c r="D17" s="260"/>
      <c r="E17" s="260"/>
      <c r="F17" s="260"/>
      <c r="G17" s="260"/>
      <c r="H17" s="260"/>
      <c r="I17" s="261"/>
      <c r="J17" s="27"/>
      <c r="K17" s="1234"/>
      <c r="L17" s="245"/>
      <c r="N17" s="229" t="s">
        <v>354</v>
      </c>
      <c r="O17" s="233"/>
      <c r="P17" s="233"/>
      <c r="Q17" s="233"/>
      <c r="R17" s="324">
        <v>7.0000000000000007E-2</v>
      </c>
      <c r="S17" s="261"/>
      <c r="T17" s="34"/>
      <c r="U17" s="1241">
        <f>U14*R17</f>
        <v>0</v>
      </c>
      <c r="V17" s="39"/>
      <c r="W17" s="34"/>
      <c r="X17" s="1241">
        <f>X14*R17</f>
        <v>0</v>
      </c>
      <c r="Y17" s="263"/>
      <c r="Z17" s="248"/>
      <c r="AA17" s="1"/>
      <c r="AB17" s="1"/>
      <c r="AC17" s="1"/>
      <c r="AD17" s="1362" t="s">
        <v>366</v>
      </c>
      <c r="AE17" s="26"/>
      <c r="AF17" s="26"/>
      <c r="AG17" s="757">
        <f>'Likviditetsbudget AB o ek_för'!AG28</f>
        <v>0</v>
      </c>
      <c r="AH17" s="815"/>
      <c r="AI17" s="758">
        <f>'Likviditetsbudget AB o ek_för'!AI28</f>
        <v>0</v>
      </c>
    </row>
    <row r="18" spans="1:35" ht="15" customHeight="1">
      <c r="A18" s="269"/>
      <c r="B18" s="245"/>
      <c r="C18" s="1230"/>
      <c r="D18" s="1230"/>
      <c r="E18" s="1230"/>
      <c r="F18" s="1230"/>
      <c r="G18" s="1230"/>
      <c r="H18" s="260"/>
      <c r="I18" s="261"/>
      <c r="J18" s="27"/>
      <c r="K18" s="1252"/>
      <c r="L18" s="245"/>
      <c r="N18" s="235"/>
      <c r="O18" s="265"/>
      <c r="P18" s="236" t="s">
        <v>11</v>
      </c>
      <c r="Q18" s="266"/>
      <c r="R18" s="236"/>
      <c r="S18" s="237"/>
      <c r="T18" s="34"/>
      <c r="U18" s="1232">
        <f>SUM(U12:U17)</f>
        <v>0</v>
      </c>
      <c r="V18" s="39"/>
      <c r="W18" s="34"/>
      <c r="X18" s="1232">
        <f>SUM(X12:X17)</f>
        <v>0</v>
      </c>
      <c r="Y18" s="263"/>
      <c r="Z18" s="248"/>
      <c r="AA18" s="1"/>
      <c r="AB18" s="1"/>
      <c r="AC18" s="1"/>
      <c r="AD18" s="1362" t="s">
        <v>764</v>
      </c>
      <c r="AG18" s="759">
        <f>SUM(AG13:AG17)</f>
        <v>0</v>
      </c>
      <c r="AH18" s="817"/>
      <c r="AI18" s="759">
        <f>SUM(AI13:AI17)</f>
        <v>0</v>
      </c>
    </row>
    <row r="19" spans="1:35" ht="15" customHeight="1" thickBot="1">
      <c r="A19" s="269"/>
      <c r="B19" s="245"/>
      <c r="C19" s="1222" t="s">
        <v>37</v>
      </c>
      <c r="D19" s="260"/>
      <c r="E19" s="260"/>
      <c r="F19" s="268" t="str">
        <f>IF(K19&gt;9999999,"Ange belopp i tusental kronor!","")</f>
        <v/>
      </c>
      <c r="G19" s="260"/>
      <c r="H19" s="260"/>
      <c r="I19" s="261"/>
      <c r="J19" s="269"/>
      <c r="K19" s="1237">
        <f>SUM(K9:K18)</f>
        <v>0</v>
      </c>
      <c r="L19" s="245"/>
      <c r="N19" s="232" t="s">
        <v>12</v>
      </c>
      <c r="O19" s="233"/>
      <c r="P19" s="233"/>
      <c r="Q19" s="233"/>
      <c r="R19" s="233"/>
      <c r="S19" s="234"/>
      <c r="T19" s="34"/>
      <c r="U19" s="1574"/>
      <c r="V19" s="39"/>
      <c r="W19" s="34"/>
      <c r="X19" s="1574"/>
      <c r="Y19" s="263"/>
      <c r="Z19" s="248"/>
      <c r="AA19" s="1"/>
      <c r="AB19" s="1"/>
      <c r="AC19" s="1"/>
      <c r="AD19" s="1363"/>
      <c r="AG19" s="817"/>
      <c r="AH19" s="817"/>
      <c r="AI19" s="817"/>
    </row>
    <row r="20" spans="1:35" ht="15" customHeight="1" thickTop="1">
      <c r="A20" s="269"/>
      <c r="B20" s="245"/>
      <c r="C20" s="270" t="s">
        <v>38</v>
      </c>
      <c r="D20" s="260"/>
      <c r="E20" s="260"/>
      <c r="F20" s="260"/>
      <c r="G20" s="260"/>
      <c r="H20" s="260"/>
      <c r="I20" s="261"/>
      <c r="J20" s="269"/>
      <c r="K20" s="1238"/>
      <c r="L20" s="245"/>
      <c r="N20" s="701" t="s">
        <v>357</v>
      </c>
      <c r="O20" s="233"/>
      <c r="P20" s="233"/>
      <c r="Q20" s="233"/>
      <c r="R20" s="233"/>
      <c r="S20" s="234"/>
      <c r="T20" s="34"/>
      <c r="U20" s="1575"/>
      <c r="V20" s="39"/>
      <c r="W20" s="34"/>
      <c r="X20" s="1575"/>
      <c r="Y20" s="263"/>
      <c r="Z20" s="248"/>
      <c r="AA20" s="1"/>
      <c r="AB20" s="1"/>
      <c r="AC20" s="1"/>
      <c r="AD20" s="1362" t="s">
        <v>322</v>
      </c>
      <c r="AG20" s="755">
        <f>'Likviditetsbudget AB o ek_för'!AG19</f>
        <v>0</v>
      </c>
      <c r="AH20" s="815"/>
      <c r="AI20" s="756">
        <f>'Likviditetsbudget AB o ek_för'!AI19</f>
        <v>0</v>
      </c>
    </row>
    <row r="21" spans="1:35" ht="15" customHeight="1">
      <c r="A21" s="269"/>
      <c r="B21" s="245"/>
      <c r="C21" s="240" t="s">
        <v>39</v>
      </c>
      <c r="D21" s="260"/>
      <c r="E21" s="260"/>
      <c r="F21" s="260"/>
      <c r="G21" s="260"/>
      <c r="H21" s="260"/>
      <c r="I21" s="261"/>
      <c r="J21" s="269"/>
      <c r="K21" s="1238"/>
      <c r="L21" s="245"/>
      <c r="N21" s="701" t="s">
        <v>358</v>
      </c>
      <c r="O21" s="233"/>
      <c r="P21" s="233"/>
      <c r="Q21" s="233"/>
      <c r="R21" s="233"/>
      <c r="S21" s="234"/>
      <c r="T21" s="34"/>
      <c r="U21" s="1239"/>
      <c r="V21" s="39"/>
      <c r="W21" s="34"/>
      <c r="X21" s="1239"/>
      <c r="Y21" s="263"/>
      <c r="Z21" s="248"/>
      <c r="AA21" s="1"/>
      <c r="AB21" s="1"/>
      <c r="AC21" s="1"/>
      <c r="AD21" s="1362" t="s">
        <v>323</v>
      </c>
      <c r="AG21" s="755">
        <f>'Likviditetsbudget AB o ek_för'!AG20</f>
        <v>0</v>
      </c>
      <c r="AH21" s="815"/>
      <c r="AI21" s="756">
        <f>'Likviditetsbudget AB o ek_för'!AI20</f>
        <v>0</v>
      </c>
    </row>
    <row r="22" spans="1:35" ht="15" customHeight="1">
      <c r="A22" s="269"/>
      <c r="B22" s="245"/>
      <c r="C22" s="240" t="s">
        <v>40</v>
      </c>
      <c r="D22" s="260"/>
      <c r="E22" s="260"/>
      <c r="F22" s="260"/>
      <c r="G22" s="260"/>
      <c r="H22" s="260"/>
      <c r="I22" s="261"/>
      <c r="J22" s="27"/>
      <c r="K22" s="1233"/>
      <c r="L22" s="245"/>
      <c r="N22" s="701" t="s">
        <v>359</v>
      </c>
      <c r="O22" s="233"/>
      <c r="P22" s="233"/>
      <c r="Q22" s="233"/>
      <c r="R22" s="233"/>
      <c r="S22" s="234"/>
      <c r="T22" s="34"/>
      <c r="U22" s="1239"/>
      <c r="V22" s="39"/>
      <c r="W22" s="34"/>
      <c r="X22" s="1239"/>
      <c r="Y22" s="263"/>
      <c r="Z22" s="248"/>
      <c r="AA22" s="1"/>
      <c r="AB22" s="1"/>
      <c r="AC22" s="1"/>
      <c r="AD22" s="1363"/>
      <c r="AG22" s="818"/>
      <c r="AH22" s="817"/>
      <c r="AI22" s="819"/>
    </row>
    <row r="23" spans="1:35" ht="15" customHeight="1">
      <c r="A23" s="269"/>
      <c r="B23" s="245"/>
      <c r="C23" s="240" t="s">
        <v>41</v>
      </c>
      <c r="D23" s="317"/>
      <c r="E23" s="271" t="s">
        <v>52</v>
      </c>
      <c r="F23" s="240"/>
      <c r="G23" s="1585"/>
      <c r="H23" s="1585"/>
      <c r="I23" s="272" t="s">
        <v>7</v>
      </c>
      <c r="J23" s="273"/>
      <c r="K23" s="1234">
        <f>D23+G23</f>
        <v>0</v>
      </c>
      <c r="L23" s="245"/>
      <c r="N23" s="701" t="s">
        <v>13</v>
      </c>
      <c r="O23" s="233"/>
      <c r="P23" s="233"/>
      <c r="Q23" s="233"/>
      <c r="R23" s="233"/>
      <c r="S23" s="238"/>
      <c r="T23" s="34"/>
      <c r="U23" s="1239"/>
      <c r="V23" s="39"/>
      <c r="W23" s="34"/>
      <c r="X23" s="1239"/>
      <c r="Y23" s="263"/>
      <c r="Z23" s="248"/>
      <c r="AA23" s="1"/>
      <c r="AB23" s="1"/>
      <c r="AC23" s="1"/>
      <c r="AD23" s="1365"/>
      <c r="AE23" s="6"/>
      <c r="AG23" s="820"/>
      <c r="AH23" s="817"/>
      <c r="AI23" s="816"/>
    </row>
    <row r="24" spans="1:35" ht="15" customHeight="1">
      <c r="A24" s="269"/>
      <c r="B24" s="245"/>
      <c r="C24" s="240" t="s">
        <v>154</v>
      </c>
      <c r="D24" s="260"/>
      <c r="E24" s="260"/>
      <c r="F24" s="260"/>
      <c r="G24" s="260"/>
      <c r="H24" s="260"/>
      <c r="I24" s="261"/>
      <c r="J24" s="27"/>
      <c r="K24" s="1234"/>
      <c r="L24" s="245"/>
      <c r="N24" s="701" t="s">
        <v>14</v>
      </c>
      <c r="O24" s="233"/>
      <c r="P24" s="233"/>
      <c r="Q24" s="233"/>
      <c r="R24" s="233"/>
      <c r="S24" s="238"/>
      <c r="T24" s="34"/>
      <c r="U24" s="1239"/>
      <c r="V24" s="39"/>
      <c r="W24" s="34"/>
      <c r="X24" s="1239"/>
      <c r="Y24" s="263"/>
      <c r="Z24" s="248"/>
      <c r="AA24" s="1"/>
      <c r="AB24" s="1"/>
      <c r="AC24" s="1"/>
      <c r="AD24" s="1365"/>
      <c r="AE24" s="6"/>
      <c r="AG24" s="820"/>
      <c r="AH24" s="817"/>
      <c r="AI24" s="816"/>
    </row>
    <row r="25" spans="1:35" ht="15" customHeight="1">
      <c r="A25" s="269"/>
      <c r="B25" s="245"/>
      <c r="C25" s="240" t="s">
        <v>42</v>
      </c>
      <c r="D25" s="260"/>
      <c r="E25" s="260"/>
      <c r="F25" s="1229"/>
      <c r="G25" s="313"/>
      <c r="H25" s="313"/>
      <c r="I25" s="261"/>
      <c r="J25" s="27"/>
      <c r="K25" s="1250"/>
      <c r="L25" s="245"/>
      <c r="N25" s="701" t="s">
        <v>15</v>
      </c>
      <c r="O25" s="233"/>
      <c r="P25" s="233"/>
      <c r="Q25" s="233"/>
      <c r="R25" s="233"/>
      <c r="S25" s="238"/>
      <c r="T25" s="34"/>
      <c r="U25" s="1239"/>
      <c r="V25" s="39"/>
      <c r="W25" s="34"/>
      <c r="X25" s="1239"/>
      <c r="Y25" s="263"/>
      <c r="Z25" s="248"/>
      <c r="AA25" s="1"/>
      <c r="AB25" s="1"/>
      <c r="AC25" s="1"/>
      <c r="AD25" s="1365"/>
      <c r="AE25" s="6"/>
      <c r="AG25" s="820"/>
      <c r="AH25" s="817"/>
      <c r="AI25" s="816"/>
    </row>
    <row r="26" spans="1:35" ht="15" customHeight="1">
      <c r="A26" s="269"/>
      <c r="B26" s="245"/>
      <c r="C26" s="1573"/>
      <c r="D26" s="1573"/>
      <c r="E26" s="1573"/>
      <c r="F26" s="1573"/>
      <c r="G26" s="1573"/>
      <c r="H26" s="1573"/>
      <c r="I26" s="261"/>
      <c r="J26" s="27"/>
      <c r="K26" s="1253"/>
      <c r="L26" s="245"/>
      <c r="N26" s="701" t="s">
        <v>16</v>
      </c>
      <c r="O26" s="233"/>
      <c r="P26" s="233"/>
      <c r="Q26" s="233"/>
      <c r="R26" s="233"/>
      <c r="S26" s="238"/>
      <c r="T26" s="34"/>
      <c r="U26" s="1239"/>
      <c r="V26" s="39"/>
      <c r="W26" s="34"/>
      <c r="X26" s="1239"/>
      <c r="Y26" s="263"/>
      <c r="Z26" s="248"/>
      <c r="AA26" s="1"/>
      <c r="AB26" s="1"/>
      <c r="AC26" s="1"/>
      <c r="AD26" s="1365"/>
      <c r="AE26" s="6"/>
      <c r="AG26" s="820"/>
      <c r="AH26" s="817"/>
      <c r="AI26" s="816"/>
    </row>
    <row r="27" spans="1:35" ht="15" customHeight="1">
      <c r="A27" s="269"/>
      <c r="B27" s="245"/>
      <c r="C27" s="1573"/>
      <c r="D27" s="1573"/>
      <c r="E27" s="1573"/>
      <c r="F27" s="1573"/>
      <c r="G27" s="1573"/>
      <c r="H27" s="1573"/>
      <c r="I27" s="261"/>
      <c r="J27" s="27"/>
      <c r="K27" s="1236"/>
      <c r="L27" s="245"/>
      <c r="N27" s="701" t="s">
        <v>17</v>
      </c>
      <c r="O27" s="233"/>
      <c r="P27" s="233"/>
      <c r="Q27" s="233"/>
      <c r="R27" s="233"/>
      <c r="S27" s="238"/>
      <c r="T27" s="34"/>
      <c r="U27" s="1239"/>
      <c r="V27" s="39"/>
      <c r="W27" s="34"/>
      <c r="X27" s="1239"/>
      <c r="Y27" s="263"/>
      <c r="Z27" s="248"/>
      <c r="AA27" s="1"/>
      <c r="AB27" s="1"/>
      <c r="AC27" s="1"/>
      <c r="AD27" s="1365"/>
      <c r="AE27" s="6"/>
      <c r="AG27" s="820"/>
      <c r="AH27" s="817"/>
      <c r="AI27" s="816"/>
    </row>
    <row r="28" spans="1:35" ht="15" customHeight="1" thickBot="1">
      <c r="A28" s="269"/>
      <c r="B28" s="246"/>
      <c r="C28" s="1221" t="s">
        <v>153</v>
      </c>
      <c r="D28" s="274"/>
      <c r="E28" s="274"/>
      <c r="F28" s="274"/>
      <c r="G28" s="274"/>
      <c r="H28" s="274"/>
      <c r="I28" s="275"/>
      <c r="J28" s="269"/>
      <c r="K28" s="1240">
        <f>SUM(K22:K27)</f>
        <v>0</v>
      </c>
      <c r="L28" s="245"/>
      <c r="N28" s="701" t="s">
        <v>18</v>
      </c>
      <c r="O28" s="233"/>
      <c r="P28" s="233"/>
      <c r="Q28" s="233"/>
      <c r="R28" s="233"/>
      <c r="S28" s="238"/>
      <c r="T28" s="34"/>
      <c r="U28" s="1239"/>
      <c r="V28" s="39"/>
      <c r="W28" s="34"/>
      <c r="X28" s="1239"/>
      <c r="Y28" s="263"/>
      <c r="Z28" s="248"/>
      <c r="AA28" s="1"/>
      <c r="AB28" s="1"/>
      <c r="AC28" s="1"/>
      <c r="AD28" s="1365"/>
      <c r="AE28" s="6"/>
      <c r="AG28" s="820"/>
      <c r="AH28" s="817"/>
      <c r="AI28" s="816"/>
    </row>
    <row r="29" spans="1:35" ht="15" customHeight="1" thickTop="1">
      <c r="A29" s="27"/>
      <c r="B29" s="27"/>
      <c r="C29" s="225"/>
      <c r="D29" s="27"/>
      <c r="E29" s="27"/>
      <c r="F29" s="27"/>
      <c r="G29" s="27"/>
      <c r="H29" s="27"/>
      <c r="I29" s="27"/>
      <c r="J29" s="27"/>
      <c r="K29" s="322">
        <f>K19-K28</f>
        <v>0</v>
      </c>
      <c r="N29" s="701" t="s">
        <v>19</v>
      </c>
      <c r="O29" s="233"/>
      <c r="P29" s="233"/>
      <c r="Q29" s="233"/>
      <c r="R29" s="233"/>
      <c r="S29" s="238"/>
      <c r="T29" s="34"/>
      <c r="U29" s="1239"/>
      <c r="V29" s="39"/>
      <c r="W29" s="34"/>
      <c r="X29" s="1239"/>
      <c r="Y29" s="263"/>
      <c r="Z29" s="248"/>
      <c r="AA29" s="1"/>
      <c r="AB29" s="1"/>
      <c r="AC29" s="1"/>
      <c r="AD29" s="1365"/>
      <c r="AE29" s="6"/>
      <c r="AG29" s="820"/>
      <c r="AH29" s="817"/>
      <c r="AI29" s="816"/>
    </row>
    <row r="30" spans="1:35" ht="15" customHeight="1">
      <c r="A30" s="27"/>
      <c r="B30" s="27"/>
      <c r="C30" s="762"/>
      <c r="D30" s="27"/>
      <c r="E30" s="27"/>
      <c r="F30" s="27"/>
      <c r="G30" s="27"/>
      <c r="H30" s="27"/>
      <c r="I30" s="27"/>
      <c r="J30" s="27"/>
      <c r="K30" s="700"/>
      <c r="N30" s="701" t="s">
        <v>20</v>
      </c>
      <c r="O30" s="233"/>
      <c r="P30" s="233"/>
      <c r="Q30" s="233"/>
      <c r="R30" s="233"/>
      <c r="S30" s="238"/>
      <c r="T30" s="34"/>
      <c r="U30" s="1250"/>
      <c r="V30" s="39"/>
      <c r="W30" s="34"/>
      <c r="X30" s="1250"/>
      <c r="Y30" s="263"/>
      <c r="Z30" s="248"/>
      <c r="AA30" s="1"/>
      <c r="AB30" s="1"/>
      <c r="AC30" s="1"/>
      <c r="AD30" s="1365"/>
      <c r="AE30" s="6"/>
      <c r="AG30" s="820"/>
      <c r="AH30" s="817"/>
      <c r="AI30" s="816"/>
    </row>
    <row r="31" spans="1:35" ht="15" customHeight="1">
      <c r="A31" s="27"/>
      <c r="B31" s="221"/>
      <c r="C31" s="1225" t="s">
        <v>43</v>
      </c>
      <c r="D31" s="277"/>
      <c r="E31" s="277"/>
      <c r="F31" s="277"/>
      <c r="G31" s="277"/>
      <c r="H31" s="277"/>
      <c r="I31" s="277"/>
      <c r="J31" s="277"/>
      <c r="K31" s="277"/>
      <c r="L31" s="245"/>
      <c r="N31" s="701" t="s">
        <v>20</v>
      </c>
      <c r="O31" s="233"/>
      <c r="P31" s="233"/>
      <c r="Q31" s="233"/>
      <c r="R31" s="233"/>
      <c r="S31" s="238"/>
      <c r="T31" s="34"/>
      <c r="U31" s="1242"/>
      <c r="V31" s="39"/>
      <c r="W31" s="34"/>
      <c r="X31" s="1242"/>
      <c r="Y31" s="263"/>
      <c r="Z31" s="248"/>
      <c r="AA31" s="1"/>
      <c r="AB31" s="1"/>
      <c r="AC31" s="1"/>
      <c r="AD31" s="1362" t="s">
        <v>360</v>
      </c>
      <c r="AG31" s="757">
        <f>'Likviditetsbudget AB o ek_för'!AG21</f>
        <v>0</v>
      </c>
      <c r="AH31" s="815"/>
      <c r="AI31" s="758">
        <f>'Likviditetsbudget AB o ek_för'!AI21</f>
        <v>0</v>
      </c>
    </row>
    <row r="32" spans="1:35" ht="15" customHeight="1">
      <c r="A32" s="27"/>
      <c r="B32" s="29"/>
      <c r="C32" s="1223" t="s">
        <v>44</v>
      </c>
      <c r="D32" s="30"/>
      <c r="E32" s="30"/>
      <c r="F32" s="30"/>
      <c r="G32" s="30"/>
      <c r="H32" s="30"/>
      <c r="I32" s="30"/>
      <c r="J32" s="30"/>
      <c r="K32" s="30"/>
      <c r="L32" s="245"/>
      <c r="N32" s="229"/>
      <c r="O32" s="239" t="s">
        <v>26</v>
      </c>
      <c r="P32" s="239"/>
      <c r="Q32" s="265"/>
      <c r="R32" s="265"/>
      <c r="S32" s="238"/>
      <c r="T32" s="34"/>
      <c r="U32" s="1243">
        <f>SUM(U19:U31)</f>
        <v>0</v>
      </c>
      <c r="V32" s="39"/>
      <c r="W32" s="34"/>
      <c r="X32" s="1243">
        <f>SUM(X19:X31)</f>
        <v>0</v>
      </c>
      <c r="Y32" s="263"/>
      <c r="Z32" s="248"/>
      <c r="AA32" s="1"/>
      <c r="AB32" s="1"/>
      <c r="AC32" s="1"/>
      <c r="AD32" s="1362" t="s">
        <v>763</v>
      </c>
      <c r="AG32" s="759">
        <f>AG20+AG21+AG31</f>
        <v>0</v>
      </c>
      <c r="AH32" s="817"/>
      <c r="AI32" s="759">
        <f>AI20+AI21+AI31</f>
        <v>0</v>
      </c>
    </row>
    <row r="33" spans="1:35" ht="15" customHeight="1">
      <c r="A33" s="27"/>
      <c r="B33" s="29"/>
      <c r="C33" s="321"/>
      <c r="D33" s="313"/>
      <c r="E33" s="313"/>
      <c r="F33" s="313"/>
      <c r="G33" s="313"/>
      <c r="H33" s="313"/>
      <c r="I33" s="313"/>
      <c r="J33" s="313"/>
      <c r="K33" s="1226"/>
      <c r="L33" s="245"/>
      <c r="N33" s="232" t="s">
        <v>22</v>
      </c>
      <c r="O33" s="233"/>
      <c r="P33" s="233"/>
      <c r="Q33" s="233"/>
      <c r="R33" s="233"/>
      <c r="S33" s="238"/>
      <c r="T33" s="34"/>
      <c r="U33" s="1574"/>
      <c r="V33" s="39"/>
      <c r="W33" s="34"/>
      <c r="X33" s="1574"/>
      <c r="Y33" s="263"/>
      <c r="Z33" s="248"/>
      <c r="AA33" s="1"/>
      <c r="AB33" s="1"/>
      <c r="AC33" s="1"/>
      <c r="AD33" s="1363"/>
      <c r="AG33" s="817"/>
      <c r="AH33" s="817"/>
      <c r="AI33" s="817"/>
    </row>
    <row r="34" spans="1:35" ht="15" customHeight="1">
      <c r="A34" s="27"/>
      <c r="B34" s="29"/>
      <c r="C34" s="1218"/>
      <c r="D34" s="1219"/>
      <c r="E34" s="1219"/>
      <c r="G34" s="278" t="s">
        <v>45</v>
      </c>
      <c r="H34" s="279"/>
      <c r="I34" s="37" t="s">
        <v>48</v>
      </c>
      <c r="K34" s="30"/>
      <c r="L34" s="245"/>
      <c r="N34" s="229" t="s">
        <v>50</v>
      </c>
      <c r="O34" s="233"/>
      <c r="P34" s="233"/>
      <c r="Q34" s="233"/>
      <c r="R34" s="233"/>
      <c r="S34" s="238"/>
      <c r="T34" s="34"/>
      <c r="U34" s="1575"/>
      <c r="V34" s="39"/>
      <c r="W34" s="34"/>
      <c r="X34" s="1575"/>
      <c r="Y34" s="263"/>
      <c r="Z34" s="248"/>
      <c r="AA34" s="1"/>
      <c r="AB34" s="1"/>
      <c r="AC34" s="1"/>
      <c r="AD34" s="1363"/>
      <c r="AG34" s="817"/>
      <c r="AH34" s="817"/>
      <c r="AI34" s="817"/>
    </row>
    <row r="35" spans="1:35" ht="15" customHeight="1">
      <c r="A35" s="27"/>
      <c r="B35" s="29"/>
      <c r="C35" s="37" t="s">
        <v>46</v>
      </c>
      <c r="D35" s="30"/>
      <c r="E35" s="30"/>
      <c r="F35" s="321"/>
      <c r="G35" s="1227"/>
      <c r="H35" s="1227"/>
      <c r="I35" s="1227"/>
      <c r="J35" s="1227"/>
      <c r="K35" s="1228"/>
      <c r="L35" s="245"/>
      <c r="N35" s="229" t="s">
        <v>167</v>
      </c>
      <c r="O35" s="233"/>
      <c r="P35" s="233"/>
      <c r="Q35" s="233"/>
      <c r="R35" s="233"/>
      <c r="S35" s="238"/>
      <c r="T35" s="34"/>
      <c r="U35" s="1242"/>
      <c r="V35" s="39"/>
      <c r="W35" s="34"/>
      <c r="X35" s="1242"/>
      <c r="Y35" s="263"/>
      <c r="Z35" s="248"/>
      <c r="AA35" s="1"/>
      <c r="AB35" s="1"/>
      <c r="AC35" s="1"/>
      <c r="AD35" s="1362" t="s">
        <v>361</v>
      </c>
      <c r="AG35" s="752">
        <f>'Likviditetsbudget AB o ek_för'!AG59</f>
        <v>0</v>
      </c>
      <c r="AH35" s="815"/>
      <c r="AI35" s="752">
        <f>'Likviditetsbudget AB o ek_för'!AI59</f>
        <v>0</v>
      </c>
    </row>
    <row r="36" spans="1:35" ht="15" customHeight="1">
      <c r="A36" s="27"/>
      <c r="B36" s="29"/>
      <c r="C36" s="321"/>
      <c r="D36" s="313"/>
      <c r="E36" s="313"/>
      <c r="F36" s="313"/>
      <c r="G36" s="313"/>
      <c r="H36" s="313"/>
      <c r="I36" s="313"/>
      <c r="J36" s="313"/>
      <c r="K36" s="1226"/>
      <c r="L36" s="245"/>
      <c r="N36" s="229"/>
      <c r="O36" s="240" t="s">
        <v>25</v>
      </c>
      <c r="P36" s="240"/>
      <c r="Q36" s="265"/>
      <c r="R36" s="265"/>
      <c r="S36" s="238"/>
      <c r="T36" s="34"/>
      <c r="U36" s="1244">
        <f>SUM(U33:U35)</f>
        <v>0</v>
      </c>
      <c r="V36" s="39"/>
      <c r="W36" s="34"/>
      <c r="X36" s="1244">
        <f>SUM(X33:X35)</f>
        <v>0</v>
      </c>
      <c r="Y36" s="263"/>
      <c r="Z36" s="248"/>
      <c r="AA36" s="1"/>
      <c r="AB36" s="1"/>
      <c r="AC36" s="1"/>
      <c r="AD36" s="1"/>
    </row>
    <row r="37" spans="1:35" ht="15" customHeight="1" thickBot="1">
      <c r="A37" s="27"/>
      <c r="B37" s="29"/>
      <c r="C37" s="323" t="s">
        <v>47</v>
      </c>
      <c r="E37" s="30"/>
      <c r="F37" s="30"/>
      <c r="G37" s="279"/>
      <c r="H37" s="37" t="s">
        <v>49</v>
      </c>
      <c r="I37" s="37"/>
      <c r="J37" s="37"/>
      <c r="K37" s="30"/>
      <c r="L37" s="245"/>
      <c r="N37" s="232" t="s">
        <v>164</v>
      </c>
      <c r="O37" s="233"/>
      <c r="P37" s="233"/>
      <c r="Q37" s="233"/>
      <c r="R37" s="233"/>
      <c r="S37" s="238"/>
      <c r="T37" s="34"/>
      <c r="U37" s="1245">
        <f>U18+U32+U36</f>
        <v>0</v>
      </c>
      <c r="V37" s="283">
        <f>U37</f>
        <v>0</v>
      </c>
      <c r="W37" s="34"/>
      <c r="X37" s="1245">
        <f>X18+X32+X36</f>
        <v>0</v>
      </c>
      <c r="Y37" s="1244">
        <f>X37</f>
        <v>0</v>
      </c>
      <c r="Z37" s="248"/>
      <c r="AA37" s="1"/>
      <c r="AB37" s="1"/>
      <c r="AC37" s="1"/>
      <c r="AD37" s="1"/>
    </row>
    <row r="38" spans="1:35" ht="15" customHeight="1" thickTop="1">
      <c r="A38" s="27"/>
      <c r="B38" s="29"/>
      <c r="C38" s="323" t="s">
        <v>165</v>
      </c>
      <c r="D38" s="30"/>
      <c r="E38" s="30"/>
      <c r="F38" s="30"/>
      <c r="G38" s="30"/>
      <c r="H38" s="30"/>
      <c r="I38" s="30"/>
      <c r="J38" s="30"/>
      <c r="K38" s="30"/>
      <c r="L38" s="245"/>
      <c r="N38" s="241" t="s">
        <v>172</v>
      </c>
      <c r="O38" s="242"/>
      <c r="P38" s="242"/>
      <c r="Q38" s="242"/>
      <c r="R38" s="242"/>
      <c r="S38" s="243"/>
      <c r="T38" s="34"/>
      <c r="U38" s="32" t="s">
        <v>7</v>
      </c>
      <c r="V38" s="284">
        <f>V11-V37</f>
        <v>0</v>
      </c>
      <c r="W38" s="34"/>
      <c r="X38" s="40" t="s">
        <v>7</v>
      </c>
      <c r="Y38" s="282">
        <f>Y11-Y37</f>
        <v>0</v>
      </c>
      <c r="Z38" s="248"/>
      <c r="AA38" s="1"/>
      <c r="AB38" s="1"/>
      <c r="AC38" s="1"/>
      <c r="AD38" s="1"/>
    </row>
    <row r="39" spans="1:35" ht="15" customHeight="1">
      <c r="A39" s="27"/>
      <c r="B39" s="28"/>
      <c r="C39" s="1224" t="s">
        <v>166</v>
      </c>
      <c r="D39" s="31"/>
      <c r="E39" s="31"/>
      <c r="F39" s="31"/>
      <c r="G39" s="31"/>
      <c r="H39" s="31"/>
      <c r="I39" s="31"/>
      <c r="J39" s="31"/>
      <c r="K39" s="31"/>
      <c r="L39" s="245"/>
      <c r="Z39" s="3"/>
      <c r="AA39" s="1"/>
      <c r="AB39" s="1"/>
      <c r="AC39" s="1"/>
      <c r="AD39" s="1"/>
      <c r="AE39" s="26"/>
      <c r="AF39" s="26"/>
      <c r="AG39" s="26"/>
      <c r="AH39" s="26"/>
      <c r="AI39" s="26"/>
    </row>
    <row r="40" spans="1:35" ht="17.100000000000001" customHeight="1">
      <c r="A40" s="27"/>
      <c r="B40" s="260"/>
      <c r="C40" s="266"/>
      <c r="D40" s="266"/>
      <c r="E40" s="266"/>
      <c r="F40" s="266"/>
      <c r="G40" s="266"/>
      <c r="H40" s="266"/>
      <c r="I40" s="266"/>
      <c r="J40" s="266"/>
      <c r="K40" s="266"/>
      <c r="AA40" s="1"/>
      <c r="AB40" s="26"/>
      <c r="AC40" s="26"/>
      <c r="AD40" s="1"/>
      <c r="AE40" s="26"/>
      <c r="AF40" s="26"/>
      <c r="AG40" s="26"/>
      <c r="AH40" s="26"/>
      <c r="AI40" s="26"/>
    </row>
    <row r="41" spans="1:35" ht="17.100000000000001" customHeight="1">
      <c r="A41" s="27"/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N41" s="1291" t="s">
        <v>184</v>
      </c>
      <c r="O41" s="1292"/>
      <c r="P41" s="1292"/>
      <c r="Q41" s="1292"/>
      <c r="R41" s="1292"/>
      <c r="S41" s="1301"/>
      <c r="T41" s="1301"/>
      <c r="U41" s="1302">
        <f>T7</f>
        <v>0</v>
      </c>
      <c r="V41" s="1301"/>
      <c r="W41" s="1302">
        <f>W7</f>
        <v>0</v>
      </c>
      <c r="X41" s="1301"/>
      <c r="Y41" s="1301"/>
      <c r="Z41" s="1307"/>
      <c r="AE41" s="26"/>
      <c r="AF41" s="26"/>
      <c r="AG41" s="26"/>
      <c r="AH41" s="26"/>
      <c r="AI41" s="26"/>
    </row>
    <row r="42" spans="1:35" ht="15">
      <c r="A42" s="27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N42" s="1293"/>
      <c r="O42" s="1294"/>
      <c r="P42" s="1282"/>
      <c r="Q42" s="1282"/>
      <c r="R42" s="1282"/>
      <c r="S42" s="1303"/>
      <c r="T42" s="1282"/>
      <c r="U42" s="1283"/>
      <c r="V42" s="1308"/>
      <c r="W42" s="1303"/>
      <c r="X42" s="1296"/>
      <c r="Y42" s="1308"/>
      <c r="Z42" s="1305"/>
      <c r="AE42" s="26"/>
      <c r="AF42" s="26"/>
      <c r="AG42" s="26"/>
      <c r="AH42" s="26"/>
      <c r="AI42" s="26"/>
    </row>
    <row r="43" spans="1:35">
      <c r="A43" s="27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N43" s="1295" t="s">
        <v>181</v>
      </c>
      <c r="O43" s="1282"/>
      <c r="P43" s="1294"/>
      <c r="Q43" s="1282"/>
      <c r="R43" s="1282"/>
      <c r="S43" s="1282"/>
      <c r="T43" s="1282"/>
      <c r="U43" s="1283"/>
      <c r="V43" s="1255">
        <f>V38</f>
        <v>0</v>
      </c>
      <c r="W43" s="1283"/>
      <c r="X43" s="1296"/>
      <c r="Y43" s="1255">
        <f>Y38</f>
        <v>0</v>
      </c>
      <c r="Z43" s="1305"/>
      <c r="AE43" s="26"/>
      <c r="AF43" s="26"/>
      <c r="AG43" s="26"/>
      <c r="AH43" s="26"/>
      <c r="AI43" s="26"/>
    </row>
    <row r="44" spans="1:35">
      <c r="A44" s="27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N44" s="1284" t="s">
        <v>732</v>
      </c>
      <c r="O44" s="1282"/>
      <c r="P44" s="1294"/>
      <c r="Q44" s="1282"/>
      <c r="R44" s="1282"/>
      <c r="S44" s="1282"/>
      <c r="T44" s="1282"/>
      <c r="U44" s="1285"/>
      <c r="V44" s="223"/>
      <c r="W44" s="1283"/>
      <c r="X44" s="1296"/>
      <c r="Y44" s="223"/>
      <c r="Z44" s="1305"/>
      <c r="AE44" s="26"/>
      <c r="AF44" s="26"/>
      <c r="AG44" s="26"/>
      <c r="AH44" s="26"/>
      <c r="AI44" s="26"/>
    </row>
    <row r="45" spans="1:35">
      <c r="A45" s="27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N45" s="1284" t="s">
        <v>733</v>
      </c>
      <c r="O45" s="1282"/>
      <c r="P45" s="1294"/>
      <c r="Q45" s="1282"/>
      <c r="R45" s="1282"/>
      <c r="S45" s="1282"/>
      <c r="T45" s="1282"/>
      <c r="U45" s="1285"/>
      <c r="V45" s="1254">
        <f>V43+V44</f>
        <v>0</v>
      </c>
      <c r="W45" s="1283"/>
      <c r="X45" s="1296"/>
      <c r="Y45" s="1254">
        <f>Y43+Y44</f>
        <v>0</v>
      </c>
      <c r="Z45" s="1305"/>
      <c r="AE45" s="26"/>
      <c r="AF45" s="26"/>
      <c r="AG45" s="26"/>
      <c r="AH45" s="26"/>
      <c r="AI45" s="26"/>
    </row>
    <row r="46" spans="1:35">
      <c r="A46" s="27"/>
      <c r="B46" s="260"/>
      <c r="C46" s="260"/>
      <c r="D46" s="260"/>
      <c r="E46" s="260"/>
      <c r="F46" s="260"/>
      <c r="G46" s="260"/>
      <c r="H46" s="260"/>
      <c r="I46" s="260"/>
      <c r="J46" s="260"/>
      <c r="K46" s="260"/>
      <c r="N46" s="1284" t="s">
        <v>750</v>
      </c>
      <c r="O46" s="1286"/>
      <c r="P46" s="1286"/>
      <c r="Q46" s="1296"/>
      <c r="R46" s="1290">
        <v>0.22</v>
      </c>
      <c r="S46" s="1286"/>
      <c r="T46" s="1282"/>
      <c r="U46" s="1285"/>
      <c r="V46" s="1255">
        <f>V45*R46</f>
        <v>0</v>
      </c>
      <c r="W46" s="1287"/>
      <c r="X46" s="1296"/>
      <c r="Y46" s="1255">
        <f>Y45*R46</f>
        <v>0</v>
      </c>
      <c r="Z46" s="1305"/>
      <c r="AE46" s="26"/>
      <c r="AF46" s="26"/>
      <c r="AG46" s="26"/>
      <c r="AH46" s="26"/>
      <c r="AI46" s="26"/>
    </row>
    <row r="47" spans="1:35" ht="12" thickBot="1">
      <c r="A47" s="27"/>
      <c r="B47" s="260"/>
      <c r="C47" s="260"/>
      <c r="D47" s="260"/>
      <c r="E47" s="260"/>
      <c r="F47" s="260"/>
      <c r="G47" s="260"/>
      <c r="H47" s="260"/>
      <c r="I47" s="260"/>
      <c r="J47" s="260"/>
      <c r="K47" s="260"/>
      <c r="N47" s="1295" t="s">
        <v>182</v>
      </c>
      <c r="O47" s="1286"/>
      <c r="P47" s="1286"/>
      <c r="Q47" s="1286"/>
      <c r="R47" s="1286"/>
      <c r="S47" s="1286"/>
      <c r="T47" s="1282"/>
      <c r="U47" s="1287"/>
      <c r="V47" s="1256">
        <f>V45-V46</f>
        <v>0</v>
      </c>
      <c r="W47" s="1287"/>
      <c r="X47" s="1296"/>
      <c r="Y47" s="1256">
        <f>Y45-Y46</f>
        <v>0</v>
      </c>
      <c r="Z47" s="1305"/>
      <c r="AE47" s="26"/>
      <c r="AF47" s="26"/>
      <c r="AG47" s="26"/>
      <c r="AH47" s="26"/>
      <c r="AI47" s="26"/>
    </row>
    <row r="48" spans="1:35" ht="12" thickTop="1">
      <c r="A48" s="27"/>
      <c r="B48" s="260"/>
      <c r="C48" s="260"/>
      <c r="D48" s="260"/>
      <c r="E48" s="260"/>
      <c r="F48" s="260"/>
      <c r="G48" s="260"/>
      <c r="H48" s="260"/>
      <c r="I48" s="260"/>
      <c r="J48" s="260"/>
      <c r="K48" s="260"/>
      <c r="N48" s="1288"/>
      <c r="O48" s="1286"/>
      <c r="P48" s="1286"/>
      <c r="Q48" s="1286"/>
      <c r="R48" s="1286"/>
      <c r="S48" s="1286"/>
      <c r="T48" s="1282"/>
      <c r="U48" s="1287"/>
      <c r="V48" s="1282"/>
      <c r="W48" s="1287"/>
      <c r="X48" s="1296"/>
      <c r="Y48" s="1282"/>
      <c r="Z48" s="1305"/>
      <c r="AE48" s="26"/>
      <c r="AF48" s="26"/>
      <c r="AG48" s="26"/>
      <c r="AH48" s="26"/>
      <c r="AI48" s="26"/>
    </row>
    <row r="49" spans="1:35">
      <c r="A49" s="27"/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N49" s="1289" t="s">
        <v>735</v>
      </c>
      <c r="O49" s="1282"/>
      <c r="P49" s="1282"/>
      <c r="Q49" s="1282"/>
      <c r="R49" s="1282"/>
      <c r="S49" s="1282"/>
      <c r="T49" s="1282"/>
      <c r="U49" s="1287"/>
      <c r="V49" s="1282"/>
      <c r="W49" s="1282"/>
      <c r="X49" s="1282"/>
      <c r="Y49" s="1282"/>
      <c r="Z49" s="1305"/>
      <c r="AE49" s="26"/>
      <c r="AF49" s="26"/>
      <c r="AG49" s="26"/>
      <c r="AH49" s="26"/>
      <c r="AI49" s="26"/>
    </row>
    <row r="50" spans="1:35">
      <c r="A50" s="27"/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N50" s="1297" t="s">
        <v>736</v>
      </c>
      <c r="O50" s="1298"/>
      <c r="P50" s="1298"/>
      <c r="Q50" s="1298"/>
      <c r="R50" s="1282"/>
      <c r="S50" s="1282"/>
      <c r="T50" s="1282"/>
      <c r="U50" s="1287"/>
      <c r="V50" s="1282"/>
      <c r="W50" s="1282"/>
      <c r="X50" s="1282"/>
      <c r="Y50" s="1282"/>
      <c r="Z50" s="1305"/>
      <c r="AE50" s="26"/>
      <c r="AF50" s="26"/>
      <c r="AG50" s="26"/>
      <c r="AH50" s="26"/>
      <c r="AI50" s="26"/>
    </row>
    <row r="51" spans="1:35" ht="13.8">
      <c r="A51" s="27"/>
      <c r="B51" s="260"/>
      <c r="C51" s="260"/>
      <c r="D51" s="260"/>
      <c r="E51" s="260"/>
      <c r="F51" s="260"/>
      <c r="G51" s="260"/>
      <c r="H51" s="260"/>
      <c r="I51" s="260"/>
      <c r="J51" s="260"/>
      <c r="K51" s="260"/>
      <c r="N51" s="1299"/>
      <c r="O51" s="1300"/>
      <c r="P51" s="1300"/>
      <c r="Q51" s="1300"/>
      <c r="R51" s="1300"/>
      <c r="S51" s="1300"/>
      <c r="T51" s="1304"/>
      <c r="U51" s="1304"/>
      <c r="V51" s="1304"/>
      <c r="W51" s="1304"/>
      <c r="X51" s="1304"/>
      <c r="Y51" s="1304"/>
      <c r="Z51" s="1306"/>
      <c r="AE51" s="26"/>
      <c r="AF51" s="26"/>
      <c r="AG51" s="26"/>
      <c r="AH51" s="26"/>
      <c r="AI51" s="26"/>
    </row>
    <row r="52" spans="1:35" s="266" customFormat="1">
      <c r="A52" s="260"/>
      <c r="B52" s="260"/>
      <c r="C52" s="260"/>
      <c r="D52" s="260"/>
      <c r="E52" s="260"/>
      <c r="F52" s="260"/>
      <c r="G52" s="260"/>
      <c r="H52" s="260"/>
      <c r="I52" s="260"/>
      <c r="J52" s="260"/>
      <c r="K52" s="260"/>
      <c r="L52" s="260"/>
      <c r="M52" s="260"/>
      <c r="AB52" s="1358"/>
      <c r="AC52" s="1358"/>
      <c r="AD52" s="1358"/>
    </row>
    <row r="53" spans="1:35" s="266" customFormat="1">
      <c r="A53" s="260"/>
      <c r="B53" s="260"/>
      <c r="C53" s="260"/>
      <c r="D53" s="260"/>
      <c r="E53" s="260"/>
      <c r="F53" s="260"/>
      <c r="G53" s="260"/>
      <c r="H53" s="260"/>
      <c r="I53" s="260"/>
      <c r="J53" s="260"/>
      <c r="K53" s="260"/>
      <c r="L53" s="260"/>
      <c r="M53" s="260"/>
      <c r="AB53" s="1358"/>
      <c r="AC53" s="1358"/>
      <c r="AD53" s="1358"/>
    </row>
    <row r="54" spans="1:35" s="266" customFormat="1">
      <c r="A54" s="260"/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AB54" s="1358"/>
      <c r="AC54" s="1358"/>
      <c r="AD54" s="1358"/>
    </row>
    <row r="55" spans="1:35" s="266" customFormat="1">
      <c r="A55" s="260"/>
      <c r="B55" s="260"/>
      <c r="C55" s="260"/>
      <c r="D55" s="260"/>
      <c r="E55" s="260"/>
      <c r="F55" s="260"/>
      <c r="G55" s="260"/>
      <c r="H55" s="260"/>
      <c r="I55" s="260"/>
      <c r="J55" s="260"/>
      <c r="K55" s="260"/>
      <c r="L55" s="260"/>
      <c r="M55" s="260"/>
      <c r="AB55" s="1358"/>
      <c r="AC55" s="1358"/>
      <c r="AD55" s="1358"/>
    </row>
    <row r="56" spans="1:35" s="266" customFormat="1">
      <c r="A56" s="260"/>
      <c r="B56" s="260"/>
      <c r="C56" s="260"/>
      <c r="D56" s="260"/>
      <c r="E56" s="260"/>
      <c r="F56" s="260"/>
      <c r="G56" s="260"/>
      <c r="H56" s="260"/>
      <c r="I56" s="260"/>
      <c r="J56" s="260"/>
      <c r="K56" s="260"/>
      <c r="L56" s="260"/>
      <c r="M56" s="260"/>
      <c r="AB56" s="1358"/>
      <c r="AC56" s="1358"/>
      <c r="AD56" s="1358"/>
    </row>
    <row r="57" spans="1:35" s="266" customFormat="1">
      <c r="A57" s="260"/>
      <c r="B57" s="260"/>
      <c r="C57" s="260"/>
      <c r="D57" s="260"/>
      <c r="E57" s="260"/>
      <c r="F57" s="260"/>
      <c r="G57" s="260"/>
      <c r="H57" s="260"/>
      <c r="I57" s="260"/>
      <c r="J57" s="260"/>
      <c r="K57" s="260"/>
      <c r="L57" s="260"/>
      <c r="M57" s="260"/>
      <c r="AD57" s="1358"/>
    </row>
    <row r="58" spans="1:35" s="260" customFormat="1"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</row>
    <row r="59" spans="1:35" s="260" customFormat="1"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</row>
    <row r="60" spans="1:35" s="260" customFormat="1"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</row>
    <row r="61" spans="1:35" s="260" customFormat="1"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</row>
    <row r="62" spans="1:35" s="260" customFormat="1"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  <c r="AF62" s="266"/>
      <c r="AG62" s="266"/>
      <c r="AH62" s="266"/>
      <c r="AI62" s="266"/>
    </row>
    <row r="63" spans="1:35" s="260" customFormat="1"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</row>
    <row r="64" spans="1:35" s="260" customFormat="1"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</row>
    <row r="65" spans="14:35" s="260" customFormat="1"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</row>
    <row r="66" spans="14:35" s="260" customFormat="1"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</row>
    <row r="67" spans="14:35" s="260" customFormat="1"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</row>
    <row r="68" spans="14:35" s="260" customFormat="1"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  <c r="AF68" s="266"/>
      <c r="AG68" s="266"/>
      <c r="AH68" s="266"/>
      <c r="AI68" s="266"/>
    </row>
    <row r="69" spans="14:35" s="260" customFormat="1"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</row>
    <row r="70" spans="14:35" s="260" customFormat="1"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</row>
    <row r="71" spans="14:35" s="260" customFormat="1"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  <c r="AF71" s="266"/>
      <c r="AG71" s="266"/>
      <c r="AH71" s="266"/>
      <c r="AI71" s="266"/>
    </row>
    <row r="72" spans="14:35" s="260" customFormat="1"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</row>
    <row r="73" spans="14:35" s="260" customFormat="1"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</row>
    <row r="74" spans="14:35" s="260" customFormat="1"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1358"/>
      <c r="AC74" s="1358"/>
      <c r="AD74" s="266"/>
      <c r="AE74" s="266"/>
      <c r="AF74" s="266"/>
      <c r="AG74" s="266"/>
      <c r="AH74" s="266"/>
      <c r="AI74" s="266"/>
    </row>
    <row r="75" spans="14:35" s="260" customFormat="1"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1358"/>
      <c r="AC75" s="1358"/>
      <c r="AD75" s="1358"/>
      <c r="AE75" s="1358"/>
      <c r="AF75" s="1358"/>
      <c r="AG75" s="1358"/>
      <c r="AH75" s="1358"/>
      <c r="AI75" s="1358"/>
    </row>
    <row r="76" spans="14:35" s="260" customFormat="1"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  <c r="AA76" s="266"/>
      <c r="AB76" s="1358"/>
      <c r="AC76" s="1358"/>
      <c r="AD76" s="1358"/>
      <c r="AE76" s="1358"/>
      <c r="AF76" s="1358"/>
      <c r="AG76" s="1358"/>
      <c r="AH76" s="1358"/>
      <c r="AI76" s="1358"/>
    </row>
    <row r="77" spans="14:35" s="260" customFormat="1"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1358"/>
      <c r="AC77" s="1358"/>
      <c r="AD77" s="1358"/>
      <c r="AE77" s="1358"/>
      <c r="AF77" s="1358"/>
      <c r="AG77" s="1358"/>
      <c r="AH77" s="1358"/>
      <c r="AI77" s="1358"/>
    </row>
    <row r="78" spans="14:35" s="260" customFormat="1"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  <c r="AA78" s="266"/>
      <c r="AB78" s="1358"/>
      <c r="AC78" s="1358"/>
      <c r="AD78" s="1358"/>
      <c r="AE78" s="1358"/>
      <c r="AF78" s="1358"/>
      <c r="AG78" s="1358"/>
      <c r="AH78" s="1358"/>
      <c r="AI78" s="1358"/>
    </row>
    <row r="79" spans="14:35" s="260" customFormat="1"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1358"/>
      <c r="AC79" s="1358"/>
      <c r="AD79" s="1358"/>
      <c r="AE79" s="1358"/>
      <c r="AF79" s="1358"/>
      <c r="AG79" s="1358"/>
      <c r="AH79" s="1358"/>
      <c r="AI79" s="1358"/>
    </row>
    <row r="80" spans="14:35" s="260" customFormat="1"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1358"/>
      <c r="AC80" s="1358"/>
      <c r="AD80" s="1358"/>
      <c r="AE80" s="1358"/>
      <c r="AF80" s="1358"/>
      <c r="AG80" s="1358"/>
      <c r="AH80" s="1358"/>
      <c r="AI80" s="1358"/>
    </row>
    <row r="81" spans="14:35" s="260" customFormat="1"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1358"/>
      <c r="AC81" s="1358"/>
      <c r="AD81" s="1358"/>
      <c r="AE81" s="1358"/>
      <c r="AF81" s="1358"/>
      <c r="AG81" s="1358"/>
      <c r="AH81" s="1358"/>
      <c r="AI81" s="1358"/>
    </row>
    <row r="82" spans="14:35" s="260" customFormat="1"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1358"/>
      <c r="AC82" s="1358"/>
      <c r="AD82" s="1358"/>
      <c r="AE82" s="1358"/>
      <c r="AF82" s="1358"/>
      <c r="AG82" s="1358"/>
      <c r="AH82" s="1358"/>
      <c r="AI82" s="1358"/>
    </row>
    <row r="83" spans="14:35" s="260" customFormat="1"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  <c r="AA83" s="266"/>
      <c r="AB83" s="1358"/>
      <c r="AC83" s="1358"/>
      <c r="AD83" s="1358"/>
      <c r="AE83" s="1358"/>
      <c r="AF83" s="1358"/>
      <c r="AG83" s="1358"/>
      <c r="AH83" s="1358"/>
      <c r="AI83" s="1358"/>
    </row>
    <row r="84" spans="14:35" s="260" customFormat="1"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  <c r="AA84" s="266"/>
      <c r="AB84" s="1358"/>
      <c r="AC84" s="1358"/>
      <c r="AD84" s="1358"/>
      <c r="AE84" s="1358"/>
      <c r="AF84" s="1358"/>
      <c r="AG84" s="1358"/>
      <c r="AH84" s="1358"/>
      <c r="AI84" s="1358"/>
    </row>
    <row r="85" spans="14:35" s="260" customFormat="1"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1358"/>
      <c r="AC85" s="1358"/>
      <c r="AD85" s="1358"/>
      <c r="AE85" s="1358"/>
      <c r="AF85" s="1358"/>
      <c r="AG85" s="1358"/>
      <c r="AH85" s="1358"/>
      <c r="AI85" s="1358"/>
    </row>
    <row r="86" spans="14:35" s="260" customFormat="1"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  <c r="AA86" s="266"/>
      <c r="AB86" s="1358"/>
      <c r="AC86" s="1358"/>
      <c r="AD86" s="1358"/>
      <c r="AE86" s="1358"/>
      <c r="AF86" s="1358"/>
      <c r="AG86" s="1358"/>
      <c r="AH86" s="1358"/>
      <c r="AI86" s="1358"/>
    </row>
    <row r="87" spans="14:35" s="260" customFormat="1"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1358"/>
      <c r="AC87" s="1358"/>
      <c r="AD87" s="1358"/>
      <c r="AE87" s="1358"/>
      <c r="AF87" s="1358"/>
      <c r="AG87" s="1358"/>
      <c r="AH87" s="1358"/>
      <c r="AI87" s="1358"/>
    </row>
    <row r="88" spans="14:35" s="260" customFormat="1">
      <c r="N88" s="266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266"/>
      <c r="Z88" s="266"/>
      <c r="AA88" s="266"/>
      <c r="AB88" s="1358"/>
      <c r="AC88" s="1358"/>
      <c r="AD88" s="1358"/>
      <c r="AE88" s="1358"/>
      <c r="AF88" s="1358"/>
      <c r="AG88" s="1358"/>
      <c r="AH88" s="1358"/>
      <c r="AI88" s="1358"/>
    </row>
    <row r="89" spans="14:35" s="260" customFormat="1"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1358"/>
      <c r="AC89" s="1358"/>
      <c r="AD89" s="1358"/>
      <c r="AE89" s="1358"/>
      <c r="AF89" s="1358"/>
      <c r="AG89" s="1358"/>
      <c r="AH89" s="1358"/>
      <c r="AI89" s="1358"/>
    </row>
    <row r="90" spans="14:35" s="260" customFormat="1"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  <c r="AA90" s="266"/>
      <c r="AB90" s="1358"/>
      <c r="AC90" s="1358"/>
      <c r="AD90" s="1358"/>
      <c r="AE90" s="1358"/>
      <c r="AF90" s="1358"/>
      <c r="AG90" s="1358"/>
      <c r="AH90" s="1358"/>
      <c r="AI90" s="1358"/>
    </row>
    <row r="91" spans="14:35" s="260" customFormat="1"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  <c r="AA91" s="266"/>
      <c r="AB91" s="1358"/>
      <c r="AC91" s="1358"/>
      <c r="AD91" s="1358"/>
      <c r="AE91" s="1358"/>
      <c r="AF91" s="1358"/>
      <c r="AG91" s="1358"/>
      <c r="AH91" s="1358"/>
      <c r="AI91" s="1358"/>
    </row>
    <row r="92" spans="14:35" s="260" customFormat="1"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  <c r="AA92" s="266"/>
      <c r="AB92" s="1358"/>
      <c r="AC92" s="1358"/>
      <c r="AD92" s="1358"/>
      <c r="AE92" s="1358"/>
      <c r="AF92" s="1358"/>
      <c r="AG92" s="1358"/>
      <c r="AH92" s="1358"/>
      <c r="AI92" s="1358"/>
    </row>
    <row r="93" spans="14:35" s="260" customFormat="1"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1358"/>
      <c r="AC93" s="1358"/>
      <c r="AD93" s="1358"/>
      <c r="AE93" s="1358"/>
      <c r="AF93" s="1358"/>
      <c r="AG93" s="1358"/>
      <c r="AH93" s="1358"/>
      <c r="AI93" s="1358"/>
    </row>
    <row r="94" spans="14:35" s="260" customFormat="1"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1358"/>
      <c r="AC94" s="1358"/>
      <c r="AD94" s="1358"/>
      <c r="AE94" s="1358"/>
      <c r="AF94" s="1358"/>
      <c r="AG94" s="1358"/>
      <c r="AH94" s="1358"/>
      <c r="AI94" s="1358"/>
    </row>
    <row r="95" spans="14:35" s="260" customFormat="1"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  <c r="AA95" s="266"/>
      <c r="AB95" s="1358"/>
      <c r="AC95" s="1358"/>
      <c r="AD95" s="1358"/>
      <c r="AE95" s="1358"/>
      <c r="AF95" s="1358"/>
      <c r="AG95" s="1358"/>
      <c r="AH95" s="1358"/>
      <c r="AI95" s="1358"/>
    </row>
    <row r="96" spans="14:35" s="260" customFormat="1">
      <c r="N96" s="266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266"/>
      <c r="Z96" s="266"/>
      <c r="AA96" s="266"/>
      <c r="AB96" s="1358"/>
      <c r="AC96" s="1358"/>
      <c r="AD96" s="1358"/>
      <c r="AE96" s="1358"/>
      <c r="AF96" s="1358"/>
      <c r="AG96" s="1358"/>
      <c r="AH96" s="1358"/>
      <c r="AI96" s="1358"/>
    </row>
    <row r="97" spans="1:35" s="260" customFormat="1"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1358"/>
      <c r="AC97" s="1358"/>
      <c r="AD97" s="1358"/>
      <c r="AE97" s="1358"/>
      <c r="AF97" s="1358"/>
      <c r="AG97" s="1358"/>
      <c r="AH97" s="1358"/>
      <c r="AI97" s="1358"/>
    </row>
    <row r="98" spans="1:35" s="260" customFormat="1">
      <c r="N98" s="266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266"/>
      <c r="Z98" s="266"/>
      <c r="AA98" s="266"/>
      <c r="AB98" s="1358"/>
      <c r="AC98" s="1358"/>
      <c r="AD98" s="1358"/>
      <c r="AE98" s="1358"/>
      <c r="AF98" s="1358"/>
      <c r="AG98" s="1358"/>
      <c r="AH98" s="1358"/>
      <c r="AI98" s="1358"/>
    </row>
    <row r="99" spans="1:35" s="260" customFormat="1"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1358"/>
      <c r="AC99" s="1358"/>
      <c r="AD99" s="1358"/>
      <c r="AE99" s="1358"/>
      <c r="AF99" s="1358"/>
      <c r="AG99" s="1358"/>
      <c r="AH99" s="1358"/>
      <c r="AI99" s="1358"/>
    </row>
    <row r="100" spans="1:35" s="260" customFormat="1"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1358"/>
      <c r="AC100" s="1358"/>
      <c r="AD100" s="1358"/>
      <c r="AE100" s="1358"/>
      <c r="AF100" s="1358"/>
      <c r="AG100" s="1358"/>
      <c r="AH100" s="1358"/>
      <c r="AI100" s="1358"/>
    </row>
    <row r="101" spans="1:35" s="260" customFormat="1"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1358"/>
      <c r="AC101" s="1358"/>
      <c r="AD101" s="1358"/>
      <c r="AE101" s="1358"/>
      <c r="AF101" s="1358"/>
      <c r="AG101" s="1358"/>
      <c r="AH101" s="1358"/>
      <c r="AI101" s="1358"/>
    </row>
    <row r="102" spans="1:35" s="260" customFormat="1"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1358"/>
      <c r="AC102" s="1358"/>
      <c r="AD102" s="1358"/>
      <c r="AE102" s="1358"/>
      <c r="AF102" s="1358"/>
      <c r="AG102" s="1358"/>
      <c r="AH102" s="1358"/>
      <c r="AI102" s="1358"/>
    </row>
    <row r="103" spans="1:35" s="260" customFormat="1">
      <c r="N103" s="266"/>
      <c r="O103" s="266"/>
      <c r="P103" s="266"/>
      <c r="Q103" s="266"/>
      <c r="R103" s="266"/>
      <c r="S103" s="266"/>
      <c r="T103" s="266"/>
      <c r="U103" s="266"/>
      <c r="V103" s="266"/>
      <c r="W103" s="266"/>
      <c r="X103" s="266"/>
      <c r="Y103" s="266"/>
      <c r="Z103" s="266"/>
      <c r="AA103" s="266"/>
      <c r="AB103" s="1358"/>
      <c r="AC103" s="1358"/>
      <c r="AD103" s="1358"/>
      <c r="AE103" s="1358"/>
      <c r="AF103" s="1358"/>
      <c r="AG103" s="1358"/>
      <c r="AH103" s="1358"/>
      <c r="AI103" s="1358"/>
    </row>
    <row r="104" spans="1:35" s="266" customFormat="1">
      <c r="A104" s="260"/>
      <c r="B104" s="260"/>
      <c r="L104" s="260"/>
      <c r="M104" s="260"/>
      <c r="AB104" s="1358"/>
      <c r="AC104" s="1358"/>
      <c r="AD104" s="1358"/>
      <c r="AE104" s="1358"/>
      <c r="AF104" s="1358"/>
      <c r="AG104" s="1358"/>
      <c r="AH104" s="1358"/>
      <c r="AI104" s="1358"/>
    </row>
    <row r="105" spans="1:35" s="266" customFormat="1">
      <c r="L105" s="260"/>
      <c r="M105" s="260"/>
      <c r="AB105" s="1358"/>
      <c r="AC105" s="1358"/>
      <c r="AD105" s="1358"/>
      <c r="AE105" s="1358"/>
      <c r="AF105" s="1358"/>
      <c r="AG105" s="1358"/>
      <c r="AH105" s="1358"/>
      <c r="AI105" s="1358"/>
    </row>
    <row r="106" spans="1:35" s="266" customFormat="1">
      <c r="L106" s="260"/>
      <c r="M106" s="260"/>
      <c r="AB106" s="1358"/>
      <c r="AC106" s="1358"/>
      <c r="AD106" s="1358"/>
      <c r="AE106" s="1358"/>
      <c r="AF106" s="1358"/>
      <c r="AG106" s="1358"/>
      <c r="AH106" s="1358"/>
      <c r="AI106" s="1358"/>
    </row>
    <row r="107" spans="1:35" s="266" customFormat="1">
      <c r="L107" s="260"/>
      <c r="M107" s="260"/>
      <c r="AB107" s="1358"/>
      <c r="AC107" s="1358"/>
      <c r="AD107" s="1358"/>
      <c r="AE107" s="1358"/>
      <c r="AF107" s="1358"/>
      <c r="AG107" s="1358"/>
      <c r="AH107" s="1358"/>
      <c r="AI107" s="1358"/>
    </row>
    <row r="108" spans="1:35" s="266" customFormat="1">
      <c r="L108" s="260"/>
      <c r="M108" s="260"/>
      <c r="AB108" s="1358"/>
      <c r="AC108" s="1358"/>
      <c r="AD108" s="1358"/>
      <c r="AE108" s="1358"/>
      <c r="AF108" s="1358"/>
      <c r="AG108" s="1358"/>
      <c r="AH108" s="1358"/>
      <c r="AI108" s="1358"/>
    </row>
    <row r="109" spans="1:35" s="266" customFormat="1">
      <c r="L109" s="260"/>
      <c r="M109" s="260"/>
      <c r="AB109" s="1358"/>
      <c r="AC109" s="1358"/>
      <c r="AD109" s="1358"/>
      <c r="AE109" s="1358"/>
      <c r="AF109" s="1358"/>
      <c r="AG109" s="1358"/>
      <c r="AH109" s="1358"/>
      <c r="AI109" s="1358"/>
    </row>
    <row r="110" spans="1:35" s="266" customFormat="1">
      <c r="L110" s="260"/>
      <c r="M110" s="260"/>
      <c r="AB110" s="1358"/>
      <c r="AC110" s="1358"/>
      <c r="AD110" s="1358"/>
      <c r="AE110" s="1358"/>
      <c r="AF110" s="1358"/>
      <c r="AG110" s="1358"/>
      <c r="AH110" s="1358"/>
      <c r="AI110" s="1358"/>
    </row>
    <row r="111" spans="1:35" s="266" customFormat="1">
      <c r="L111" s="260"/>
      <c r="M111" s="260"/>
      <c r="AB111" s="1358"/>
      <c r="AC111" s="1358"/>
      <c r="AD111" s="1358"/>
      <c r="AE111" s="1358"/>
      <c r="AF111" s="1358"/>
      <c r="AG111" s="1358"/>
      <c r="AH111" s="1358"/>
      <c r="AI111" s="1358"/>
    </row>
    <row r="112" spans="1:35" s="266" customFormat="1">
      <c r="L112" s="260"/>
      <c r="M112" s="260"/>
      <c r="AB112" s="1358"/>
      <c r="AC112" s="1358"/>
      <c r="AD112" s="1358"/>
      <c r="AE112" s="1358"/>
      <c r="AF112" s="1358"/>
      <c r="AG112" s="1358"/>
      <c r="AH112" s="1358"/>
      <c r="AI112" s="1358"/>
    </row>
    <row r="113" spans="12:35" s="266" customFormat="1">
      <c r="L113" s="260"/>
      <c r="M113" s="260"/>
      <c r="AB113" s="1358"/>
      <c r="AC113" s="1358"/>
      <c r="AD113" s="1358"/>
      <c r="AE113" s="1358"/>
      <c r="AF113" s="1358"/>
      <c r="AG113" s="1358"/>
      <c r="AH113" s="1358"/>
      <c r="AI113" s="1358"/>
    </row>
    <row r="114" spans="12:35" s="266" customFormat="1">
      <c r="L114" s="260"/>
      <c r="M114" s="260"/>
      <c r="AB114" s="1358"/>
      <c r="AC114" s="1358"/>
      <c r="AD114" s="1358"/>
      <c r="AE114" s="1358"/>
      <c r="AF114" s="1358"/>
      <c r="AG114" s="1358"/>
      <c r="AH114" s="1358"/>
      <c r="AI114" s="1358"/>
    </row>
    <row r="115" spans="12:35" s="266" customFormat="1">
      <c r="L115" s="260"/>
      <c r="M115" s="260"/>
      <c r="AB115" s="1358"/>
      <c r="AC115" s="1358"/>
      <c r="AD115" s="1358"/>
      <c r="AE115" s="1358"/>
      <c r="AF115" s="1358"/>
      <c r="AG115" s="1358"/>
      <c r="AH115" s="1358"/>
      <c r="AI115" s="1358"/>
    </row>
    <row r="116" spans="12:35" s="266" customFormat="1">
      <c r="L116" s="260"/>
      <c r="M116" s="260"/>
      <c r="AB116" s="1358"/>
      <c r="AC116" s="1358"/>
      <c r="AD116" s="1358"/>
      <c r="AE116" s="1358"/>
      <c r="AF116" s="1358"/>
      <c r="AG116" s="1358"/>
      <c r="AH116" s="1358"/>
      <c r="AI116" s="1358"/>
    </row>
    <row r="117" spans="12:35" s="266" customFormat="1">
      <c r="L117" s="260"/>
      <c r="M117" s="260"/>
      <c r="AB117" s="1358"/>
      <c r="AC117" s="1358"/>
      <c r="AD117" s="1358"/>
      <c r="AE117" s="1358"/>
      <c r="AF117" s="1358"/>
      <c r="AG117" s="1358"/>
      <c r="AH117" s="1358"/>
      <c r="AI117" s="1358"/>
    </row>
    <row r="118" spans="12:35" s="266" customFormat="1">
      <c r="L118" s="260"/>
      <c r="M118" s="260"/>
      <c r="AB118" s="1358"/>
      <c r="AC118" s="1358"/>
      <c r="AD118" s="1358"/>
      <c r="AE118" s="1358"/>
      <c r="AF118" s="1358"/>
      <c r="AG118" s="1358"/>
      <c r="AH118" s="1358"/>
      <c r="AI118" s="1358"/>
    </row>
    <row r="119" spans="12:35" s="266" customFormat="1">
      <c r="L119" s="260"/>
      <c r="M119" s="260"/>
      <c r="AB119" s="1358"/>
      <c r="AC119" s="1358"/>
      <c r="AD119" s="1358"/>
      <c r="AE119" s="1358"/>
      <c r="AF119" s="1358"/>
      <c r="AG119" s="1358"/>
      <c r="AH119" s="1358"/>
      <c r="AI119" s="1358"/>
    </row>
    <row r="120" spans="12:35" s="266" customFormat="1">
      <c r="L120" s="260"/>
      <c r="M120" s="260"/>
      <c r="AB120" s="1358"/>
      <c r="AC120" s="1358"/>
      <c r="AD120" s="1358"/>
      <c r="AE120" s="1358"/>
      <c r="AF120" s="1358"/>
      <c r="AG120" s="1358"/>
      <c r="AH120" s="1358"/>
      <c r="AI120" s="1358"/>
    </row>
    <row r="121" spans="12:35" s="266" customFormat="1">
      <c r="L121" s="260"/>
      <c r="M121" s="260"/>
      <c r="AB121" s="1358"/>
      <c r="AC121" s="1358"/>
      <c r="AD121" s="1358"/>
      <c r="AE121" s="1358"/>
      <c r="AF121" s="1358"/>
      <c r="AG121" s="1358"/>
      <c r="AH121" s="1358"/>
      <c r="AI121" s="1358"/>
    </row>
    <row r="122" spans="12:35" s="266" customFormat="1">
      <c r="L122" s="260"/>
      <c r="M122" s="260"/>
      <c r="AB122" s="1358"/>
      <c r="AC122" s="1358"/>
      <c r="AD122" s="1358"/>
      <c r="AE122" s="1358"/>
      <c r="AF122" s="1358"/>
      <c r="AG122" s="1358"/>
      <c r="AH122" s="1358"/>
      <c r="AI122" s="1358"/>
    </row>
    <row r="123" spans="12:35" s="266" customFormat="1">
      <c r="L123" s="260"/>
      <c r="M123" s="260"/>
      <c r="AB123" s="1358"/>
      <c r="AC123" s="1358"/>
      <c r="AD123" s="1358"/>
      <c r="AE123" s="1358"/>
      <c r="AF123" s="1358"/>
      <c r="AG123" s="1358"/>
      <c r="AH123" s="1358"/>
      <c r="AI123" s="1358"/>
    </row>
    <row r="124" spans="12:35" s="266" customFormat="1">
      <c r="L124" s="260"/>
      <c r="M124" s="260"/>
      <c r="AB124" s="1358"/>
      <c r="AC124" s="1358"/>
      <c r="AD124" s="1358"/>
      <c r="AE124" s="1358"/>
      <c r="AF124" s="1358"/>
      <c r="AG124" s="1358"/>
      <c r="AH124" s="1358"/>
      <c r="AI124" s="1358"/>
    </row>
  </sheetData>
  <sheetProtection sheet="1" scenarios="1" formatCells="0" formatColumns="0"/>
  <mergeCells count="17">
    <mergeCell ref="C4:E4"/>
    <mergeCell ref="V9:V10"/>
    <mergeCell ref="N5:O5"/>
    <mergeCell ref="N4:O4"/>
    <mergeCell ref="G23:H23"/>
    <mergeCell ref="V7:V8"/>
    <mergeCell ref="AG2:AI4"/>
    <mergeCell ref="U33:U34"/>
    <mergeCell ref="X33:X34"/>
    <mergeCell ref="Y7:Y8"/>
    <mergeCell ref="Y9:Y10"/>
    <mergeCell ref="U12:U13"/>
    <mergeCell ref="C27:H27"/>
    <mergeCell ref="C26:H26"/>
    <mergeCell ref="U19:U20"/>
    <mergeCell ref="X19:X20"/>
    <mergeCell ref="X12:X13"/>
  </mergeCells>
  <hyperlinks>
    <hyperlink ref="N50:Q50" r:id="rId1" display="Till Skatteverkets skatteuträkning"/>
  </hyperlinks>
  <printOptions horizontalCentered="1" verticalCentered="1"/>
  <pageMargins left="0.6692913385826772" right="0.27559055118110237" top="0.39370078740157483" bottom="0.6692913385826772" header="0.27559055118110237" footer="0.39370078740157483"/>
  <pageSetup paperSize="9" orientation="portrait" r:id="rId2"/>
  <headerFooter alignWithMargins="0">
    <oddFooter>&amp;C&amp;"Arial Narrow,Normal"&amp;8©Almi Företagspartner AB 2015-12-07</oddFooter>
  </headerFooter>
  <ignoredErrors>
    <ignoredError sqref="F19" unlockedFormula="1"/>
  </ignoredError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176"/>
  <sheetViews>
    <sheetView showGridLines="0" showZeros="0" zoomScaleNormal="100" workbookViewId="0">
      <selection activeCell="AC4" sqref="AC4"/>
    </sheetView>
  </sheetViews>
  <sheetFormatPr defaultColWidth="9.109375" defaultRowHeight="11.4"/>
  <cols>
    <col min="1" max="1" width="10.88671875" style="266" customWidth="1"/>
    <col min="2" max="2" width="0.5546875" style="26" customWidth="1"/>
    <col min="3" max="3" width="7.109375" style="5" customWidth="1"/>
    <col min="4" max="4" width="11.6640625" style="5" customWidth="1"/>
    <col min="5" max="5" width="9.109375" style="5"/>
    <col min="6" max="6" width="11.6640625" style="5" customWidth="1"/>
    <col min="7" max="7" width="9.6640625" style="5" customWidth="1"/>
    <col min="8" max="8" width="9" style="5" customWidth="1"/>
    <col min="9" max="9" width="1.5546875" style="5" customWidth="1"/>
    <col min="10" max="10" width="0.6640625" style="5" customWidth="1"/>
    <col min="11" max="11" width="10.6640625" style="5" customWidth="1"/>
    <col min="12" max="12" width="12.109375" style="1373" customWidth="1"/>
    <col min="13" max="13" width="0.88671875" style="6" customWidth="1"/>
    <col min="14" max="15" width="12.6640625" style="5" customWidth="1"/>
    <col min="16" max="16" width="11.88671875" style="5" customWidth="1"/>
    <col min="17" max="17" width="6.109375" style="5" customWidth="1"/>
    <col min="18" max="18" width="5.33203125" style="5" customWidth="1"/>
    <col min="19" max="19" width="0.6640625" style="5" customWidth="1"/>
    <col min="20" max="20" width="0.5546875" style="5" customWidth="1"/>
    <col min="21" max="22" width="10.6640625" style="5" customWidth="1"/>
    <col min="23" max="23" width="0.5546875" style="5" customWidth="1"/>
    <col min="24" max="25" width="10.6640625" style="5" customWidth="1"/>
    <col min="26" max="26" width="0.6640625" style="5" customWidth="1"/>
    <col min="27" max="27" width="0.5546875" style="5" customWidth="1"/>
    <col min="28" max="28" width="3.33203125" style="1358" customWidth="1"/>
    <col min="29" max="29" width="12.44140625" style="1358" customWidth="1"/>
    <col min="30" max="31" width="9.109375" style="1358" customWidth="1"/>
    <col min="32" max="32" width="9.109375" style="5" customWidth="1"/>
    <col min="33" max="33" width="1.44140625" style="5" customWidth="1"/>
    <col min="34" max="34" width="9.109375" style="5" customWidth="1"/>
    <col min="35" max="35" width="9.109375" style="1358" customWidth="1"/>
    <col min="36" max="108" width="9.109375" style="1358"/>
    <col min="109" max="16384" width="9.109375" style="5"/>
  </cols>
  <sheetData>
    <row r="1" spans="1:40" ht="9.75" customHeight="1">
      <c r="B1" s="266"/>
      <c r="C1" s="1358"/>
      <c r="D1" s="1358"/>
      <c r="E1" s="1358"/>
      <c r="F1" s="1358"/>
      <c r="G1" s="1358"/>
      <c r="H1" s="1358"/>
      <c r="I1" s="1358"/>
      <c r="J1" s="1358"/>
      <c r="K1" s="1375" t="s">
        <v>319</v>
      </c>
      <c r="M1" s="1373"/>
      <c r="N1" s="1358"/>
      <c r="O1" s="1358"/>
      <c r="P1" s="1358"/>
      <c r="Q1" s="1358"/>
      <c r="R1" s="1358"/>
      <c r="S1" s="1358"/>
      <c r="T1" s="1358"/>
      <c r="U1" s="1358"/>
      <c r="V1" s="1358"/>
      <c r="W1" s="1358"/>
      <c r="X1" s="1358"/>
      <c r="Y1" s="1376" t="s">
        <v>320</v>
      </c>
      <c r="Z1" s="1358"/>
      <c r="AA1" s="1358"/>
      <c r="AF1" s="1358"/>
      <c r="AG1" s="1358"/>
      <c r="AH1" s="1358"/>
    </row>
    <row r="2" spans="1:40" ht="23.1" customHeight="1">
      <c r="B2" s="266"/>
      <c r="C2" s="1377" t="s">
        <v>161</v>
      </c>
      <c r="D2" s="266"/>
      <c r="E2" s="266"/>
      <c r="F2" s="266"/>
      <c r="G2" s="266"/>
      <c r="H2" s="266"/>
      <c r="I2" s="266"/>
      <c r="J2" s="266"/>
      <c r="K2" s="266"/>
      <c r="L2" s="1374"/>
      <c r="M2" s="260"/>
      <c r="N2" s="1378" t="s">
        <v>60</v>
      </c>
      <c r="O2" s="233"/>
      <c r="P2" s="1372"/>
      <c r="Q2" s="260"/>
      <c r="R2" s="260"/>
      <c r="S2" s="260"/>
      <c r="T2" s="1379"/>
      <c r="U2" s="260"/>
      <c r="V2" s="260"/>
      <c r="W2" s="260"/>
      <c r="X2" s="260"/>
      <c r="Y2" s="1374"/>
      <c r="Z2" s="1380"/>
      <c r="AA2" s="265"/>
      <c r="AB2" s="265"/>
      <c r="AD2" s="266"/>
      <c r="AE2" s="266"/>
      <c r="AF2" s="1586" t="s">
        <v>367</v>
      </c>
      <c r="AG2" s="1586"/>
      <c r="AH2" s="1586"/>
      <c r="AI2" s="1359"/>
      <c r="AJ2" s="266"/>
      <c r="AK2" s="266"/>
      <c r="AL2" s="266"/>
      <c r="AM2" s="266"/>
      <c r="AN2" s="266"/>
    </row>
    <row r="3" spans="1:40" ht="17.100000000000001" customHeight="1">
      <c r="B3" s="266"/>
      <c r="C3" s="1381" t="s">
        <v>23</v>
      </c>
      <c r="D3" s="266"/>
      <c r="E3" s="266"/>
      <c r="F3" s="266"/>
      <c r="G3" s="266"/>
      <c r="H3" s="266"/>
      <c r="I3" s="266"/>
      <c r="J3" s="266"/>
      <c r="K3" s="266"/>
      <c r="L3" s="260"/>
      <c r="M3" s="260"/>
      <c r="N3" s="1379"/>
      <c r="O3" s="1382"/>
      <c r="P3" s="1382"/>
      <c r="Q3" s="260"/>
      <c r="R3" s="260"/>
      <c r="S3" s="260"/>
      <c r="T3" s="1379"/>
      <c r="U3" s="260"/>
      <c r="V3" s="260"/>
      <c r="W3" s="260"/>
      <c r="X3" s="260"/>
      <c r="Y3" s="1380"/>
      <c r="Z3" s="1380"/>
      <c r="AA3" s="265"/>
      <c r="AB3" s="265"/>
      <c r="AD3" s="266"/>
      <c r="AE3" s="266"/>
      <c r="AF3" s="1586"/>
      <c r="AG3" s="1586"/>
      <c r="AH3" s="1586"/>
      <c r="AI3" s="266"/>
      <c r="AJ3" s="266"/>
      <c r="AK3" s="266"/>
      <c r="AL3" s="266"/>
      <c r="AM3" s="266"/>
      <c r="AN3" s="266"/>
    </row>
    <row r="4" spans="1:40" ht="17.100000000000001" customHeight="1">
      <c r="A4" s="1377"/>
      <c r="B4" s="1377"/>
      <c r="C4" s="1582"/>
      <c r="D4" s="1582"/>
      <c r="E4" s="1582"/>
      <c r="F4" s="266"/>
      <c r="G4" s="266"/>
      <c r="H4" s="266"/>
      <c r="I4" s="266"/>
      <c r="J4" s="1383"/>
      <c r="K4" s="266"/>
      <c r="L4" s="260"/>
      <c r="M4" s="260"/>
      <c r="N4" s="1591">
        <f>C4</f>
        <v>0</v>
      </c>
      <c r="O4" s="1591"/>
      <c r="P4" s="1591"/>
      <c r="Q4" s="260"/>
      <c r="R4" s="260"/>
      <c r="S4" s="260"/>
      <c r="T4" s="1372"/>
      <c r="U4" s="233"/>
      <c r="V4" s="1380"/>
      <c r="W4" s="1380"/>
      <c r="X4" s="1380"/>
      <c r="Y4" s="1380"/>
      <c r="Z4" s="1380"/>
      <c r="AA4" s="265"/>
      <c r="AB4" s="265"/>
      <c r="AC4" s="265"/>
      <c r="AD4" s="266"/>
      <c r="AE4" s="266"/>
      <c r="AF4" s="1358"/>
      <c r="AG4" s="1384"/>
      <c r="AH4" s="1358"/>
      <c r="AI4" s="266"/>
      <c r="AJ4" s="266"/>
      <c r="AK4" s="266"/>
      <c r="AL4" s="266"/>
      <c r="AM4" s="266"/>
      <c r="AN4" s="266"/>
    </row>
    <row r="5" spans="1:40" ht="15" customHeight="1">
      <c r="C5" s="224" t="s">
        <v>53</v>
      </c>
      <c r="D5" s="26"/>
      <c r="E5" s="249"/>
      <c r="F5" s="26"/>
      <c r="G5" s="26"/>
      <c r="H5" s="27"/>
      <c r="I5" s="27"/>
      <c r="J5" s="249" t="s">
        <v>24</v>
      </c>
      <c r="K5" s="247"/>
      <c r="L5" s="260"/>
      <c r="M5" s="27"/>
      <c r="N5" s="250" t="s">
        <v>53</v>
      </c>
      <c r="O5" s="33"/>
      <c r="P5" s="33"/>
      <c r="Q5" s="33"/>
      <c r="R5" s="33"/>
      <c r="S5" s="33"/>
      <c r="T5" s="251"/>
      <c r="U5" s="252" t="s">
        <v>24</v>
      </c>
      <c r="V5" s="247"/>
      <c r="W5" s="253"/>
      <c r="X5" s="254"/>
      <c r="Y5" s="247"/>
      <c r="Z5" s="3"/>
      <c r="AA5" s="1"/>
      <c r="AB5" s="265"/>
      <c r="AC5" s="265"/>
      <c r="AD5" s="266"/>
      <c r="AE5" s="266"/>
      <c r="AF5" s="1354" t="str">
        <f>'Likviditetsbudget enskildfa HB '!AG5</f>
        <v>År 1</v>
      </c>
      <c r="AG5" s="815"/>
      <c r="AH5" s="1355" t="str">
        <f>'Likviditetsbudget enskildfa HB '!AI5</f>
        <v>År 2</v>
      </c>
      <c r="AI5" s="266"/>
      <c r="AJ5" s="266"/>
      <c r="AK5" s="266"/>
      <c r="AL5" s="266"/>
      <c r="AM5" s="266"/>
      <c r="AN5" s="266"/>
    </row>
    <row r="6" spans="1:40" ht="3" customHeight="1">
      <c r="C6" s="26"/>
      <c r="D6" s="26"/>
      <c r="E6" s="26"/>
      <c r="F6" s="26"/>
      <c r="G6" s="26"/>
      <c r="H6" s="26"/>
      <c r="I6" s="26"/>
      <c r="J6" s="26"/>
      <c r="K6" s="255"/>
      <c r="L6" s="260"/>
      <c r="M6" s="27"/>
      <c r="N6" s="2"/>
      <c r="O6" s="4"/>
      <c r="P6" s="4"/>
      <c r="Q6" s="4"/>
      <c r="R6" s="4"/>
      <c r="S6" s="4"/>
      <c r="T6" s="4"/>
      <c r="U6" s="248"/>
      <c r="V6" s="248"/>
      <c r="W6" s="248"/>
      <c r="X6" s="248"/>
      <c r="Y6" s="248"/>
      <c r="Z6" s="3"/>
      <c r="AA6" s="1"/>
      <c r="AB6" s="265"/>
      <c r="AC6" s="265"/>
      <c r="AD6" s="266"/>
      <c r="AE6" s="266"/>
      <c r="AF6" s="1357">
        <f>IF($E$168=1,SUM(M6:X6),0)</f>
        <v>0</v>
      </c>
      <c r="AG6" s="815"/>
      <c r="AH6" s="1356">
        <f>IF($E$168=1,SUM(O6:Z6),0)</f>
        <v>0</v>
      </c>
      <c r="AI6" s="266"/>
      <c r="AJ6" s="266"/>
      <c r="AK6" s="266"/>
      <c r="AL6" s="266"/>
      <c r="AM6" s="266"/>
      <c r="AN6" s="266"/>
    </row>
    <row r="7" spans="1:40" ht="15" customHeight="1">
      <c r="A7" s="261"/>
      <c r="B7" s="244"/>
      <c r="C7" s="256" t="s">
        <v>28</v>
      </c>
      <c r="D7" s="257"/>
      <c r="E7" s="257"/>
      <c r="F7" s="257"/>
      <c r="G7" s="257"/>
      <c r="H7" s="257"/>
      <c r="I7" s="258"/>
      <c r="J7" s="259"/>
      <c r="K7" s="281"/>
      <c r="L7" s="245"/>
      <c r="M7" s="27"/>
      <c r="N7" s="226" t="s">
        <v>8</v>
      </c>
      <c r="O7" s="227"/>
      <c r="P7" s="227"/>
      <c r="Q7" s="227"/>
      <c r="R7" s="227"/>
      <c r="S7" s="228"/>
      <c r="T7" s="34"/>
      <c r="U7" s="34"/>
      <c r="V7" s="1599"/>
      <c r="W7" s="30"/>
      <c r="X7" s="34"/>
      <c r="Y7" s="1599"/>
      <c r="Z7" s="248"/>
      <c r="AA7" s="1"/>
      <c r="AB7" s="265"/>
      <c r="AC7" s="265"/>
      <c r="AD7" s="266"/>
      <c r="AE7" s="266"/>
      <c r="AF7" s="815"/>
      <c r="AG7" s="815"/>
      <c r="AH7" s="815"/>
      <c r="AI7" s="266"/>
      <c r="AJ7" s="266"/>
      <c r="AK7" s="266"/>
      <c r="AL7" s="266"/>
      <c r="AM7" s="266"/>
      <c r="AN7" s="266"/>
    </row>
    <row r="8" spans="1:40" ht="15" customHeight="1">
      <c r="A8" s="261"/>
      <c r="B8" s="245"/>
      <c r="C8" s="240" t="s">
        <v>29</v>
      </c>
      <c r="D8" s="260"/>
      <c r="E8" s="260"/>
      <c r="F8" s="260"/>
      <c r="G8" s="260"/>
      <c r="H8" s="260"/>
      <c r="I8" s="261"/>
      <c r="J8" s="259"/>
      <c r="K8" s="281"/>
      <c r="L8" s="245"/>
      <c r="M8" s="27"/>
      <c r="N8" s="229" t="s">
        <v>174</v>
      </c>
      <c r="O8" s="230"/>
      <c r="P8" s="230"/>
      <c r="Q8" s="230"/>
      <c r="R8" s="230"/>
      <c r="S8" s="231"/>
      <c r="T8" s="34"/>
      <c r="U8" s="41"/>
      <c r="V8" s="1579"/>
      <c r="W8" s="30"/>
      <c r="X8" s="41"/>
      <c r="Y8" s="1579"/>
      <c r="Z8" s="248"/>
      <c r="AA8" s="1"/>
      <c r="AB8" s="265"/>
      <c r="AC8" s="1388" t="s">
        <v>290</v>
      </c>
      <c r="AD8" s="266"/>
      <c r="AE8" s="266"/>
      <c r="AF8" s="755">
        <f>SUM('Likviditetsbudget enskildfa HB '!AG10:AG13)</f>
        <v>0</v>
      </c>
      <c r="AG8" s="815"/>
      <c r="AH8" s="756">
        <f>SUM('Likviditetsbudget enskildfa HB '!AI10:AI13)</f>
        <v>0</v>
      </c>
      <c r="AI8" s="266"/>
      <c r="AJ8" s="266"/>
      <c r="AK8" s="266"/>
      <c r="AL8" s="266"/>
      <c r="AM8" s="266"/>
      <c r="AN8" s="266"/>
    </row>
    <row r="9" spans="1:40" ht="15" customHeight="1">
      <c r="A9" s="261"/>
      <c r="B9" s="245"/>
      <c r="C9" s="240" t="s">
        <v>30</v>
      </c>
      <c r="D9" s="260"/>
      <c r="E9" s="260"/>
      <c r="F9" s="260"/>
      <c r="G9" s="260"/>
      <c r="H9" s="260"/>
      <c r="I9" s="261"/>
      <c r="J9" s="27"/>
      <c r="K9" s="1233"/>
      <c r="L9" s="245"/>
      <c r="M9" s="27"/>
      <c r="N9" s="232" t="s">
        <v>162</v>
      </c>
      <c r="O9" s="233"/>
      <c r="P9" s="233"/>
      <c r="Q9" s="233"/>
      <c r="R9" s="233"/>
      <c r="S9" s="234"/>
      <c r="T9" s="34"/>
      <c r="U9" s="32"/>
      <c r="V9" s="1600"/>
      <c r="W9" s="30"/>
      <c r="X9" s="32"/>
      <c r="Y9" s="1600"/>
      <c r="Z9" s="248"/>
      <c r="AA9" s="1"/>
      <c r="AB9" s="265"/>
      <c r="AC9" s="1389"/>
      <c r="AD9" s="266"/>
      <c r="AE9" s="266"/>
      <c r="AF9" s="815"/>
      <c r="AG9" s="815"/>
      <c r="AH9" s="815"/>
      <c r="AI9" s="266"/>
      <c r="AJ9" s="266"/>
      <c r="AK9" s="266"/>
      <c r="AL9" s="266"/>
      <c r="AM9" s="266"/>
      <c r="AN9" s="266"/>
    </row>
    <row r="10" spans="1:40" ht="15" customHeight="1">
      <c r="A10" s="261"/>
      <c r="B10" s="245"/>
      <c r="C10" s="240" t="s">
        <v>31</v>
      </c>
      <c r="D10" s="260"/>
      <c r="E10" s="260"/>
      <c r="F10" s="260"/>
      <c r="G10" s="260"/>
      <c r="H10" s="260"/>
      <c r="I10" s="261"/>
      <c r="J10" s="27"/>
      <c r="K10" s="1234"/>
      <c r="L10" s="245"/>
      <c r="M10" s="27"/>
      <c r="N10" s="229" t="s">
        <v>175</v>
      </c>
      <c r="O10" s="233"/>
      <c r="P10" s="233"/>
      <c r="Q10" s="233"/>
      <c r="R10" s="233"/>
      <c r="S10" s="234"/>
      <c r="T10" s="34"/>
      <c r="U10" s="42"/>
      <c r="V10" s="1601"/>
      <c r="W10" s="34"/>
      <c r="X10" s="32"/>
      <c r="Y10" s="1601"/>
      <c r="Z10" s="35"/>
      <c r="AA10" s="36"/>
      <c r="AB10" s="1381"/>
      <c r="AC10" s="1388" t="s">
        <v>350</v>
      </c>
      <c r="AD10" s="266"/>
      <c r="AE10" s="266"/>
      <c r="AF10" s="755">
        <f>SUM('Likviditetsbudget enskildfa HB '!AG15:AG18)</f>
        <v>0</v>
      </c>
      <c r="AG10" s="815"/>
      <c r="AH10" s="756">
        <f>SUM('Likviditetsbudget enskildfa HB '!AI15:AI18)</f>
        <v>0</v>
      </c>
      <c r="AI10" s="266"/>
      <c r="AJ10" s="266"/>
      <c r="AK10" s="266"/>
      <c r="AL10" s="266"/>
      <c r="AM10" s="266"/>
      <c r="AN10" s="266"/>
    </row>
    <row r="11" spans="1:40" ht="15" customHeight="1">
      <c r="A11" s="261"/>
      <c r="B11" s="245"/>
      <c r="C11" s="240" t="s">
        <v>32</v>
      </c>
      <c r="D11" s="260"/>
      <c r="E11" s="260"/>
      <c r="F11" s="260"/>
      <c r="G11" s="260"/>
      <c r="H11" s="260"/>
      <c r="I11" s="261"/>
      <c r="J11" s="27"/>
      <c r="K11" s="1234"/>
      <c r="L11" s="245"/>
      <c r="M11" s="27"/>
      <c r="N11" s="232" t="s">
        <v>163</v>
      </c>
      <c r="O11" s="233"/>
      <c r="P11" s="233"/>
      <c r="Q11" s="233"/>
      <c r="R11" s="233"/>
      <c r="S11" s="234"/>
      <c r="T11" s="34"/>
      <c r="U11" s="262">
        <f>IF(OR(V7=0,V9=0),0,V11/V7)</f>
        <v>0</v>
      </c>
      <c r="V11" s="1232">
        <f>V7-V9</f>
        <v>0</v>
      </c>
      <c r="W11" s="30"/>
      <c r="X11" s="262">
        <f>IF(OR(Y7=0,Y9=0),0,Y11/Y7)</f>
        <v>0</v>
      </c>
      <c r="Y11" s="1232">
        <f>Y7-Y9</f>
        <v>0</v>
      </c>
      <c r="Z11" s="248"/>
      <c r="AA11" s="1"/>
      <c r="AB11" s="265"/>
      <c r="AC11" s="1389"/>
      <c r="AD11" s="266"/>
      <c r="AE11" s="266"/>
      <c r="AF11" s="815"/>
      <c r="AG11" s="815"/>
      <c r="AH11" s="815"/>
      <c r="AI11" s="266"/>
      <c r="AJ11" s="266"/>
      <c r="AK11" s="266"/>
      <c r="AL11" s="266"/>
      <c r="AM11" s="266"/>
      <c r="AN11" s="266"/>
    </row>
    <row r="12" spans="1:40" ht="15" customHeight="1">
      <c r="A12" s="261"/>
      <c r="B12" s="245"/>
      <c r="C12" s="1602"/>
      <c r="D12" s="1602"/>
      <c r="E12" s="1602"/>
      <c r="F12" s="1602"/>
      <c r="G12" s="1602"/>
      <c r="H12" s="260"/>
      <c r="I12" s="261"/>
      <c r="J12" s="27"/>
      <c r="K12" s="1234"/>
      <c r="L12" s="245"/>
      <c r="M12" s="27"/>
      <c r="N12" s="232" t="s">
        <v>9</v>
      </c>
      <c r="O12" s="233"/>
      <c r="P12" s="233"/>
      <c r="Q12" s="233"/>
      <c r="R12" s="233"/>
      <c r="S12" s="234"/>
      <c r="T12" s="34"/>
      <c r="U12" s="1576"/>
      <c r="V12" s="39"/>
      <c r="W12" s="30"/>
      <c r="X12" s="1576"/>
      <c r="Y12" s="263"/>
      <c r="Z12" s="248"/>
      <c r="AA12" s="1"/>
      <c r="AB12" s="265"/>
      <c r="AC12" s="1389"/>
      <c r="AD12" s="266"/>
      <c r="AE12" s="266"/>
      <c r="AF12" s="815"/>
      <c r="AG12" s="815"/>
      <c r="AH12" s="815"/>
      <c r="AI12" s="266"/>
      <c r="AJ12" s="266"/>
      <c r="AK12" s="266"/>
      <c r="AL12" s="266"/>
      <c r="AM12" s="266"/>
      <c r="AN12" s="266"/>
    </row>
    <row r="13" spans="1:40" ht="15" customHeight="1">
      <c r="A13" s="261"/>
      <c r="B13" s="245"/>
      <c r="C13" s="240" t="s">
        <v>33</v>
      </c>
      <c r="D13" s="260"/>
      <c r="E13" s="260"/>
      <c r="F13" s="260"/>
      <c r="G13" s="260"/>
      <c r="H13" s="260"/>
      <c r="I13" s="261"/>
      <c r="J13" s="27"/>
      <c r="K13" s="1234"/>
      <c r="L13" s="245"/>
      <c r="M13" s="27"/>
      <c r="N13" s="229" t="s">
        <v>10</v>
      </c>
      <c r="O13" s="233"/>
      <c r="P13" s="233"/>
      <c r="Q13" s="233"/>
      <c r="R13" s="233"/>
      <c r="S13" s="234"/>
      <c r="T13" s="34"/>
      <c r="U13" s="1579"/>
      <c r="V13" s="39"/>
      <c r="W13" s="34"/>
      <c r="X13" s="1579"/>
      <c r="Y13" s="263"/>
      <c r="Z13" s="248"/>
      <c r="AA13" s="1"/>
      <c r="AB13" s="265"/>
      <c r="AC13" s="1388" t="s">
        <v>345</v>
      </c>
      <c r="AD13" s="1390"/>
      <c r="AE13" s="1390"/>
      <c r="AF13" s="755">
        <f>'Likviditetsbudget enskildfa HB '!AG24</f>
        <v>0</v>
      </c>
      <c r="AG13" s="815"/>
      <c r="AH13" s="756">
        <f>'Likviditetsbudget enskildfa HB '!AI24</f>
        <v>0</v>
      </c>
      <c r="AI13" s="266"/>
      <c r="AJ13" s="266"/>
      <c r="AK13" s="266"/>
      <c r="AL13" s="266"/>
      <c r="AM13" s="266"/>
      <c r="AN13" s="266"/>
    </row>
    <row r="14" spans="1:40" ht="15" customHeight="1">
      <c r="A14" s="261"/>
      <c r="B14" s="245"/>
      <c r="C14" s="240" t="s">
        <v>51</v>
      </c>
      <c r="D14" s="260"/>
      <c r="E14" s="260"/>
      <c r="F14" s="260"/>
      <c r="G14" s="260"/>
      <c r="H14" s="260"/>
      <c r="I14" s="261"/>
      <c r="J14" s="27"/>
      <c r="K14" s="1234"/>
      <c r="L14" s="245"/>
      <c r="M14" s="27"/>
      <c r="N14" s="229" t="s">
        <v>168</v>
      </c>
      <c r="O14" s="233"/>
      <c r="P14" s="233"/>
      <c r="Q14" s="233"/>
      <c r="R14" s="222">
        <v>0.31419999999999998</v>
      </c>
      <c r="S14" s="234"/>
      <c r="T14" s="34"/>
      <c r="U14" s="1239">
        <f>U12*R14</f>
        <v>0</v>
      </c>
      <c r="V14" s="39"/>
      <c r="W14" s="34"/>
      <c r="X14" s="1248">
        <f>X12*R14</f>
        <v>0</v>
      </c>
      <c r="Y14" s="264"/>
      <c r="Z14" s="248"/>
      <c r="AA14" s="1"/>
      <c r="AB14" s="265"/>
      <c r="AC14" s="1388" t="s">
        <v>315</v>
      </c>
      <c r="AD14" s="266"/>
      <c r="AE14" s="266"/>
      <c r="AF14" s="755">
        <f>'Likviditetsbudget enskildfa HB '!AG25</f>
        <v>0</v>
      </c>
      <c r="AG14" s="815"/>
      <c r="AH14" s="756">
        <f>'Likviditetsbudget enskildfa HB '!AI25</f>
        <v>0</v>
      </c>
      <c r="AI14" s="266"/>
      <c r="AJ14" s="266"/>
      <c r="AK14" s="266"/>
      <c r="AL14" s="266"/>
      <c r="AM14" s="266"/>
      <c r="AN14" s="266"/>
    </row>
    <row r="15" spans="1:40" ht="15" customHeight="1">
      <c r="A15" s="261"/>
      <c r="B15" s="245"/>
      <c r="C15" s="240" t="s">
        <v>34</v>
      </c>
      <c r="D15" s="260"/>
      <c r="E15" s="260"/>
      <c r="F15" s="260"/>
      <c r="G15" s="260"/>
      <c r="H15" s="260"/>
      <c r="I15" s="261"/>
      <c r="J15" s="27"/>
      <c r="K15" s="1234"/>
      <c r="L15" s="245"/>
      <c r="M15" s="27"/>
      <c r="N15" s="229" t="s">
        <v>169</v>
      </c>
      <c r="O15" s="233"/>
      <c r="P15" s="233"/>
      <c r="Q15" s="233"/>
      <c r="R15" s="324">
        <v>0.08</v>
      </c>
      <c r="S15" s="234"/>
      <c r="T15" s="34"/>
      <c r="U15" s="1239">
        <f>U12*R15</f>
        <v>0</v>
      </c>
      <c r="V15" s="39"/>
      <c r="W15" s="34"/>
      <c r="X15" s="1239">
        <f>X12*R15</f>
        <v>0</v>
      </c>
      <c r="Y15" s="263"/>
      <c r="Z15" s="248"/>
      <c r="AA15" s="1"/>
      <c r="AB15" s="265"/>
      <c r="AC15" s="1391"/>
      <c r="AD15" s="266"/>
      <c r="AE15" s="266"/>
      <c r="AF15" s="821"/>
      <c r="AG15" s="815"/>
      <c r="AH15" s="821"/>
      <c r="AI15" s="266"/>
      <c r="AJ15" s="266"/>
      <c r="AK15" s="266"/>
      <c r="AL15" s="266"/>
      <c r="AM15" s="266"/>
      <c r="AN15" s="266"/>
    </row>
    <row r="16" spans="1:40" ht="15" customHeight="1">
      <c r="A16" s="261"/>
      <c r="B16" s="245"/>
      <c r="C16" s="240" t="s">
        <v>35</v>
      </c>
      <c r="D16" s="260"/>
      <c r="E16" s="260"/>
      <c r="F16" s="260"/>
      <c r="G16" s="260"/>
      <c r="H16" s="260"/>
      <c r="I16" s="261"/>
      <c r="J16" s="27"/>
      <c r="K16" s="1234"/>
      <c r="L16" s="245"/>
      <c r="M16" s="27"/>
      <c r="N16" s="229" t="s">
        <v>170</v>
      </c>
      <c r="O16" s="233"/>
      <c r="P16" s="233"/>
      <c r="Q16" s="233"/>
      <c r="R16" s="324">
        <v>0.08</v>
      </c>
      <c r="S16" s="261"/>
      <c r="T16" s="34"/>
      <c r="U16" s="1241"/>
      <c r="V16" s="39"/>
      <c r="W16" s="34"/>
      <c r="X16" s="1241"/>
      <c r="Y16" s="263"/>
      <c r="Z16" s="248"/>
      <c r="AA16" s="1"/>
      <c r="AB16" s="265"/>
      <c r="AC16" s="1388" t="s">
        <v>363</v>
      </c>
      <c r="AD16" s="266"/>
      <c r="AE16" s="266"/>
      <c r="AF16" s="760">
        <f>'Likviditetsbudget enskildfa HB '!AG26</f>
        <v>0</v>
      </c>
      <c r="AG16" s="815"/>
      <c r="AH16" s="761">
        <f>'Likviditetsbudget enskildfa HB '!AI26</f>
        <v>0</v>
      </c>
      <c r="AI16" s="266"/>
      <c r="AJ16" s="266"/>
      <c r="AK16" s="266"/>
      <c r="AL16" s="266"/>
      <c r="AM16" s="266"/>
      <c r="AN16" s="266"/>
    </row>
    <row r="17" spans="1:40" ht="15" customHeight="1">
      <c r="A17" s="261"/>
      <c r="B17" s="245"/>
      <c r="C17" s="240" t="s">
        <v>36</v>
      </c>
      <c r="D17" s="260"/>
      <c r="E17" s="260"/>
      <c r="F17" s="260"/>
      <c r="G17" s="260"/>
      <c r="H17" s="260"/>
      <c r="I17" s="261"/>
      <c r="J17" s="27"/>
      <c r="K17" s="1235"/>
      <c r="L17" s="245"/>
      <c r="M17" s="27"/>
      <c r="N17" s="235"/>
      <c r="O17" s="265"/>
      <c r="P17" s="236" t="s">
        <v>11</v>
      </c>
      <c r="Q17" s="266"/>
      <c r="R17" s="236"/>
      <c r="S17" s="237"/>
      <c r="T17" s="34"/>
      <c r="U17" s="1232">
        <f>SUM(U12:U16)</f>
        <v>0</v>
      </c>
      <c r="V17" s="39"/>
      <c r="W17" s="34"/>
      <c r="X17" s="1232">
        <f>SUM(X12:X16)</f>
        <v>0</v>
      </c>
      <c r="Y17" s="263"/>
      <c r="Z17" s="248"/>
      <c r="AA17" s="1"/>
      <c r="AB17" s="265"/>
      <c r="AC17" s="1388" t="s">
        <v>364</v>
      </c>
      <c r="AF17" s="759">
        <f>AF13+AF14+AF16</f>
        <v>0</v>
      </c>
      <c r="AG17" s="817"/>
      <c r="AH17" s="759">
        <f>AH13+AH14+AH16</f>
        <v>0</v>
      </c>
      <c r="AJ17" s="266"/>
      <c r="AK17" s="266"/>
      <c r="AL17" s="266"/>
      <c r="AM17" s="266"/>
      <c r="AN17" s="266"/>
    </row>
    <row r="18" spans="1:40" ht="15" customHeight="1">
      <c r="A18" s="261"/>
      <c r="B18" s="245"/>
      <c r="C18" s="1602"/>
      <c r="D18" s="1602"/>
      <c r="E18" s="1602"/>
      <c r="F18" s="1602"/>
      <c r="G18" s="1602"/>
      <c r="H18" s="260"/>
      <c r="I18" s="261"/>
      <c r="J18" s="27"/>
      <c r="K18" s="1236"/>
      <c r="L18" s="245"/>
      <c r="M18" s="27"/>
      <c r="N18" s="232" t="s">
        <v>12</v>
      </c>
      <c r="O18" s="233"/>
      <c r="P18" s="233"/>
      <c r="Q18" s="233"/>
      <c r="R18" s="233"/>
      <c r="S18" s="234"/>
      <c r="T18" s="34"/>
      <c r="U18" s="1574"/>
      <c r="V18" s="39"/>
      <c r="W18" s="34"/>
      <c r="X18" s="1574"/>
      <c r="Y18" s="263"/>
      <c r="Z18" s="248"/>
      <c r="AA18" s="1"/>
      <c r="AB18" s="265"/>
      <c r="AC18" s="1389"/>
      <c r="AF18" s="817"/>
      <c r="AG18" s="817"/>
      <c r="AH18" s="817"/>
      <c r="AJ18" s="266"/>
      <c r="AK18" s="266"/>
      <c r="AL18" s="266"/>
      <c r="AM18" s="266"/>
      <c r="AN18" s="266"/>
    </row>
    <row r="19" spans="1:40" ht="15" customHeight="1" thickBot="1">
      <c r="A19" s="261"/>
      <c r="B19" s="245"/>
      <c r="C19" s="267" t="s">
        <v>37</v>
      </c>
      <c r="D19" s="260"/>
      <c r="E19" s="260"/>
      <c r="F19" s="268" t="str">
        <f>IF(K19&gt;9999999,"Ange belopp i tusental kronor!","")</f>
        <v/>
      </c>
      <c r="G19" s="260"/>
      <c r="H19" s="260"/>
      <c r="I19" s="261"/>
      <c r="J19" s="269"/>
      <c r="K19" s="1237">
        <f>SUM(K9:K18)</f>
        <v>0</v>
      </c>
      <c r="L19" s="245"/>
      <c r="M19" s="27"/>
      <c r="N19" s="701" t="s">
        <v>357</v>
      </c>
      <c r="O19" s="233"/>
      <c r="P19" s="233"/>
      <c r="Q19" s="233"/>
      <c r="R19" s="233"/>
      <c r="S19" s="234"/>
      <c r="T19" s="34"/>
      <c r="U19" s="1575"/>
      <c r="V19" s="39"/>
      <c r="W19" s="34"/>
      <c r="X19" s="1575"/>
      <c r="Y19" s="263"/>
      <c r="Z19" s="248"/>
      <c r="AA19" s="1"/>
      <c r="AB19" s="265"/>
      <c r="AC19" s="1388" t="s">
        <v>322</v>
      </c>
      <c r="AF19" s="755">
        <f>'Likviditetsbudget enskildfa HB '!AG19</f>
        <v>0</v>
      </c>
      <c r="AG19" s="815"/>
      <c r="AH19" s="756">
        <f>'Likviditetsbudget enskildfa HB '!AI19</f>
        <v>0</v>
      </c>
      <c r="AJ19" s="266"/>
      <c r="AK19" s="266"/>
      <c r="AL19" s="266"/>
      <c r="AM19" s="266"/>
      <c r="AN19" s="266"/>
    </row>
    <row r="20" spans="1:40" ht="15" customHeight="1" thickTop="1">
      <c r="A20" s="261"/>
      <c r="B20" s="245"/>
      <c r="C20" s="270" t="s">
        <v>38</v>
      </c>
      <c r="D20" s="260"/>
      <c r="E20" s="260"/>
      <c r="F20" s="260"/>
      <c r="G20" s="260"/>
      <c r="H20" s="260"/>
      <c r="I20" s="261"/>
      <c r="J20" s="269"/>
      <c r="K20" s="1238"/>
      <c r="L20" s="245"/>
      <c r="M20" s="27"/>
      <c r="N20" s="701" t="s">
        <v>358</v>
      </c>
      <c r="O20" s="233"/>
      <c r="P20" s="233"/>
      <c r="Q20" s="233"/>
      <c r="R20" s="233"/>
      <c r="S20" s="234"/>
      <c r="T20" s="34"/>
      <c r="U20" s="1239"/>
      <c r="V20" s="39"/>
      <c r="W20" s="34"/>
      <c r="X20" s="1239"/>
      <c r="Y20" s="263"/>
      <c r="Z20" s="248"/>
      <c r="AA20" s="1"/>
      <c r="AB20" s="265"/>
      <c r="AC20" s="1388" t="s">
        <v>323</v>
      </c>
      <c r="AF20" s="755">
        <f>'Likviditetsbudget enskildfa HB '!AG20</f>
        <v>0</v>
      </c>
      <c r="AG20" s="815"/>
      <c r="AH20" s="756">
        <f>'Likviditetsbudget enskildfa HB '!AI20</f>
        <v>0</v>
      </c>
      <c r="AJ20" s="266"/>
      <c r="AK20" s="266"/>
      <c r="AL20" s="266"/>
      <c r="AM20" s="266"/>
      <c r="AN20" s="266"/>
    </row>
    <row r="21" spans="1:40" ht="15" customHeight="1">
      <c r="A21" s="261"/>
      <c r="B21" s="245"/>
      <c r="C21" s="240" t="s">
        <v>39</v>
      </c>
      <c r="D21" s="260"/>
      <c r="E21" s="260"/>
      <c r="F21" s="260"/>
      <c r="G21" s="260"/>
      <c r="H21" s="260"/>
      <c r="I21" s="261"/>
      <c r="J21" s="269"/>
      <c r="K21" s="1238"/>
      <c r="L21" s="245"/>
      <c r="M21" s="27"/>
      <c r="N21" s="701" t="s">
        <v>359</v>
      </c>
      <c r="O21" s="233"/>
      <c r="P21" s="233"/>
      <c r="Q21" s="233"/>
      <c r="R21" s="233"/>
      <c r="S21" s="234"/>
      <c r="T21" s="34"/>
      <c r="U21" s="1239"/>
      <c r="V21" s="39"/>
      <c r="W21" s="34"/>
      <c r="X21" s="1239"/>
      <c r="Y21" s="263"/>
      <c r="Z21" s="248"/>
      <c r="AA21" s="1"/>
      <c r="AB21" s="265"/>
      <c r="AC21" s="1389"/>
      <c r="AF21" s="818"/>
      <c r="AG21" s="817"/>
      <c r="AH21" s="819"/>
      <c r="AJ21" s="266"/>
      <c r="AK21" s="266"/>
      <c r="AL21" s="266"/>
      <c r="AM21" s="266"/>
      <c r="AN21" s="266"/>
    </row>
    <row r="22" spans="1:40" ht="15" customHeight="1">
      <c r="A22" s="261"/>
      <c r="B22" s="245"/>
      <c r="C22" s="240" t="s">
        <v>40</v>
      </c>
      <c r="D22" s="260"/>
      <c r="E22" s="260"/>
      <c r="F22" s="260"/>
      <c r="G22" s="260"/>
      <c r="H22" s="260"/>
      <c r="I22" s="261"/>
      <c r="J22" s="27"/>
      <c r="K22" s="1233"/>
      <c r="L22" s="245"/>
      <c r="M22" s="27"/>
      <c r="N22" s="701" t="s">
        <v>13</v>
      </c>
      <c r="O22" s="233"/>
      <c r="P22" s="233"/>
      <c r="Q22" s="233"/>
      <c r="R22" s="233"/>
      <c r="S22" s="238"/>
      <c r="T22" s="34"/>
      <c r="U22" s="1239"/>
      <c r="V22" s="39"/>
      <c r="W22" s="34"/>
      <c r="X22" s="1239"/>
      <c r="Y22" s="263"/>
      <c r="Z22" s="248"/>
      <c r="AA22" s="1"/>
      <c r="AB22" s="265"/>
      <c r="AC22" s="1392"/>
      <c r="AD22" s="1373"/>
      <c r="AF22" s="820"/>
      <c r="AG22" s="817"/>
      <c r="AH22" s="816"/>
      <c r="AJ22" s="266"/>
      <c r="AK22" s="266"/>
      <c r="AL22" s="266"/>
      <c r="AM22" s="266"/>
      <c r="AN22" s="266"/>
    </row>
    <row r="23" spans="1:40" ht="15" customHeight="1">
      <c r="A23" s="261"/>
      <c r="B23" s="245"/>
      <c r="C23" s="240" t="s">
        <v>41</v>
      </c>
      <c r="D23" s="1220"/>
      <c r="E23" s="271" t="s">
        <v>52</v>
      </c>
      <c r="F23" s="240"/>
      <c r="G23" s="1597"/>
      <c r="H23" s="1597"/>
      <c r="I23" s="272" t="s">
        <v>7</v>
      </c>
      <c r="J23" s="273"/>
      <c r="K23" s="1234">
        <f>D23+G23</f>
        <v>0</v>
      </c>
      <c r="L23" s="245"/>
      <c r="M23" s="27"/>
      <c r="N23" s="701" t="s">
        <v>14</v>
      </c>
      <c r="O23" s="233"/>
      <c r="P23" s="233"/>
      <c r="Q23" s="233"/>
      <c r="R23" s="233"/>
      <c r="S23" s="238"/>
      <c r="T23" s="34"/>
      <c r="U23" s="1239"/>
      <c r="V23" s="39"/>
      <c r="W23" s="34"/>
      <c r="X23" s="1239"/>
      <c r="Y23" s="263"/>
      <c r="Z23" s="248"/>
      <c r="AA23" s="1"/>
      <c r="AB23" s="265"/>
      <c r="AC23" s="1392"/>
      <c r="AD23" s="1373"/>
      <c r="AF23" s="820"/>
      <c r="AG23" s="817"/>
      <c r="AH23" s="816"/>
      <c r="AJ23" s="266"/>
      <c r="AK23" s="266"/>
      <c r="AL23" s="266"/>
      <c r="AM23" s="266"/>
      <c r="AN23" s="266"/>
    </row>
    <row r="24" spans="1:40" ht="15" customHeight="1">
      <c r="A24" s="261"/>
      <c r="B24" s="245"/>
      <c r="C24" s="240" t="s">
        <v>154</v>
      </c>
      <c r="D24" s="260"/>
      <c r="E24" s="260"/>
      <c r="F24" s="260"/>
      <c r="G24" s="260"/>
      <c r="H24" s="260"/>
      <c r="I24" s="261"/>
      <c r="J24" s="27"/>
      <c r="K24" s="1234"/>
      <c r="L24" s="245"/>
      <c r="M24" s="27"/>
      <c r="N24" s="701" t="s">
        <v>15</v>
      </c>
      <c r="O24" s="233"/>
      <c r="P24" s="233"/>
      <c r="Q24" s="233"/>
      <c r="R24" s="233"/>
      <c r="S24" s="238"/>
      <c r="T24" s="34"/>
      <c r="U24" s="1239"/>
      <c r="V24" s="39"/>
      <c r="W24" s="34"/>
      <c r="X24" s="1239"/>
      <c r="Y24" s="263"/>
      <c r="Z24" s="248"/>
      <c r="AA24" s="1"/>
      <c r="AB24" s="265"/>
      <c r="AC24" s="1392"/>
      <c r="AD24" s="1373"/>
      <c r="AF24" s="820"/>
      <c r="AG24" s="817"/>
      <c r="AH24" s="816"/>
      <c r="AJ24" s="266"/>
      <c r="AK24" s="266"/>
      <c r="AL24" s="266"/>
      <c r="AM24" s="266"/>
      <c r="AN24" s="266"/>
    </row>
    <row r="25" spans="1:40" ht="15" customHeight="1">
      <c r="A25" s="261"/>
      <c r="B25" s="245"/>
      <c r="C25" s="240" t="s">
        <v>42</v>
      </c>
      <c r="D25" s="260"/>
      <c r="E25" s="260"/>
      <c r="F25" s="1582"/>
      <c r="G25" s="1582"/>
      <c r="H25" s="1582"/>
      <c r="I25" s="261"/>
      <c r="J25" s="27"/>
      <c r="K25" s="1235"/>
      <c r="L25" s="245"/>
      <c r="M25" s="27"/>
      <c r="N25" s="701" t="s">
        <v>16</v>
      </c>
      <c r="O25" s="233"/>
      <c r="P25" s="233"/>
      <c r="Q25" s="233"/>
      <c r="R25" s="233"/>
      <c r="S25" s="238"/>
      <c r="T25" s="34"/>
      <c r="U25" s="1239"/>
      <c r="V25" s="39"/>
      <c r="W25" s="34"/>
      <c r="X25" s="1239"/>
      <c r="Y25" s="263"/>
      <c r="Z25" s="248"/>
      <c r="AA25" s="1"/>
      <c r="AB25" s="265"/>
      <c r="AC25" s="1392"/>
      <c r="AD25" s="1373"/>
      <c r="AF25" s="820"/>
      <c r="AG25" s="817"/>
      <c r="AH25" s="816"/>
      <c r="AJ25" s="266"/>
      <c r="AK25" s="266"/>
      <c r="AL25" s="266"/>
      <c r="AM25" s="266"/>
      <c r="AN25" s="266"/>
    </row>
    <row r="26" spans="1:40" ht="15" customHeight="1">
      <c r="A26" s="261"/>
      <c r="B26" s="245"/>
      <c r="C26" s="1593"/>
      <c r="D26" s="1593"/>
      <c r="E26" s="1593"/>
      <c r="F26" s="1593"/>
      <c r="G26" s="1593"/>
      <c r="H26" s="1593"/>
      <c r="I26" s="261"/>
      <c r="J26" s="27"/>
      <c r="K26" s="1239"/>
      <c r="L26" s="245"/>
      <c r="M26" s="27"/>
      <c r="N26" s="701" t="s">
        <v>17</v>
      </c>
      <c r="O26" s="233"/>
      <c r="P26" s="233"/>
      <c r="Q26" s="233"/>
      <c r="R26" s="233"/>
      <c r="S26" s="238"/>
      <c r="T26" s="34"/>
      <c r="U26" s="1239"/>
      <c r="V26" s="39"/>
      <c r="W26" s="34"/>
      <c r="X26" s="1239"/>
      <c r="Y26" s="263"/>
      <c r="Z26" s="248"/>
      <c r="AA26" s="1"/>
      <c r="AB26" s="265"/>
      <c r="AC26" s="1392"/>
      <c r="AD26" s="1373"/>
      <c r="AF26" s="820"/>
      <c r="AG26" s="817"/>
      <c r="AH26" s="816"/>
      <c r="AJ26" s="266"/>
      <c r="AK26" s="266"/>
      <c r="AL26" s="266"/>
      <c r="AM26" s="266"/>
      <c r="AN26" s="266"/>
    </row>
    <row r="27" spans="1:40" ht="15" customHeight="1">
      <c r="A27" s="261"/>
      <c r="B27" s="245"/>
      <c r="C27" s="1598"/>
      <c r="D27" s="1598"/>
      <c r="E27" s="1598"/>
      <c r="F27" s="1598"/>
      <c r="G27" s="1598"/>
      <c r="H27" s="1598"/>
      <c r="I27" s="261"/>
      <c r="J27" s="27"/>
      <c r="K27" s="1236"/>
      <c r="L27" s="245"/>
      <c r="M27" s="27"/>
      <c r="N27" s="701" t="s">
        <v>18</v>
      </c>
      <c r="O27" s="233"/>
      <c r="P27" s="233"/>
      <c r="Q27" s="233"/>
      <c r="R27" s="233"/>
      <c r="S27" s="238"/>
      <c r="T27" s="34"/>
      <c r="U27" s="1239"/>
      <c r="V27" s="39"/>
      <c r="W27" s="34"/>
      <c r="X27" s="1239"/>
      <c r="Y27" s="263"/>
      <c r="Z27" s="248"/>
      <c r="AA27" s="1"/>
      <c r="AB27" s="265"/>
      <c r="AC27" s="1392"/>
      <c r="AD27" s="1373"/>
      <c r="AF27" s="820"/>
      <c r="AG27" s="817"/>
      <c r="AH27" s="816"/>
      <c r="AJ27" s="266"/>
      <c r="AK27" s="266"/>
      <c r="AL27" s="266"/>
      <c r="AM27" s="266"/>
      <c r="AN27" s="266"/>
    </row>
    <row r="28" spans="1:40" ht="15" customHeight="1" thickBot="1">
      <c r="A28" s="261"/>
      <c r="B28" s="246"/>
      <c r="C28" s="1221" t="s">
        <v>153</v>
      </c>
      <c r="D28" s="274"/>
      <c r="E28" s="274"/>
      <c r="F28" s="274"/>
      <c r="G28" s="274"/>
      <c r="H28" s="274"/>
      <c r="I28" s="275"/>
      <c r="J28" s="269"/>
      <c r="K28" s="1240">
        <f>SUM(K22:K27)</f>
        <v>0</v>
      </c>
      <c r="L28" s="245"/>
      <c r="M28" s="27"/>
      <c r="N28" s="701" t="s">
        <v>19</v>
      </c>
      <c r="O28" s="233"/>
      <c r="P28" s="233"/>
      <c r="Q28" s="233"/>
      <c r="R28" s="233"/>
      <c r="S28" s="238"/>
      <c r="T28" s="34"/>
      <c r="U28" s="1239"/>
      <c r="V28" s="39"/>
      <c r="W28" s="34"/>
      <c r="X28" s="1239"/>
      <c r="Y28" s="263"/>
      <c r="Z28" s="248"/>
      <c r="AA28" s="1"/>
      <c r="AB28" s="265"/>
      <c r="AC28" s="1392"/>
      <c r="AD28" s="1373"/>
      <c r="AF28" s="820"/>
      <c r="AG28" s="817"/>
      <c r="AH28" s="816"/>
      <c r="AJ28" s="266"/>
      <c r="AK28" s="266"/>
      <c r="AL28" s="266"/>
      <c r="AM28" s="266"/>
      <c r="AN28" s="266"/>
    </row>
    <row r="29" spans="1:40" ht="15" customHeight="1" thickTop="1">
      <c r="A29" s="260"/>
      <c r="B29" s="260"/>
      <c r="C29" s="267"/>
      <c r="D29" s="260"/>
      <c r="E29" s="260"/>
      <c r="F29" s="260"/>
      <c r="G29" s="260"/>
      <c r="H29" s="260"/>
      <c r="I29" s="260"/>
      <c r="J29" s="27"/>
      <c r="K29" s="814">
        <f>K19-K28</f>
        <v>0</v>
      </c>
      <c r="L29" s="260"/>
      <c r="M29" s="27"/>
      <c r="N29" s="701" t="s">
        <v>20</v>
      </c>
      <c r="O29" s="233"/>
      <c r="P29" s="233"/>
      <c r="Q29" s="233"/>
      <c r="R29" s="233"/>
      <c r="S29" s="238"/>
      <c r="T29" s="34"/>
      <c r="U29" s="1239"/>
      <c r="V29" s="39"/>
      <c r="W29" s="34"/>
      <c r="X29" s="1239"/>
      <c r="Y29" s="263"/>
      <c r="Z29" s="248"/>
      <c r="AA29" s="1"/>
      <c r="AB29" s="265"/>
      <c r="AC29" s="1392"/>
      <c r="AD29" s="1373"/>
      <c r="AF29" s="820"/>
      <c r="AG29" s="817"/>
      <c r="AH29" s="816"/>
      <c r="AJ29" s="266"/>
      <c r="AK29" s="266"/>
      <c r="AL29" s="266"/>
      <c r="AM29" s="266"/>
      <c r="AN29" s="266"/>
    </row>
    <row r="30" spans="1:40" ht="15" customHeight="1">
      <c r="A30" s="260"/>
      <c r="B30" s="260"/>
      <c r="C30" s="267"/>
      <c r="D30" s="260"/>
      <c r="E30" s="260"/>
      <c r="F30" s="260"/>
      <c r="G30" s="260"/>
      <c r="H30" s="27"/>
      <c r="I30" s="27"/>
      <c r="J30" s="27"/>
      <c r="L30" s="260"/>
      <c r="M30" s="27"/>
      <c r="N30" s="701" t="s">
        <v>20</v>
      </c>
      <c r="O30" s="233"/>
      <c r="P30" s="233"/>
      <c r="Q30" s="233"/>
      <c r="R30" s="233"/>
      <c r="S30" s="238"/>
      <c r="T30" s="34"/>
      <c r="U30" s="1242"/>
      <c r="V30" s="39"/>
      <c r="W30" s="34"/>
      <c r="X30" s="1242"/>
      <c r="Y30" s="263"/>
      <c r="Z30" s="248"/>
      <c r="AA30" s="1"/>
      <c r="AB30" s="265"/>
      <c r="AC30" s="1388" t="s">
        <v>360</v>
      </c>
      <c r="AF30" s="757">
        <f>'Likviditetsbudget enskildfa HB '!AG21</f>
        <v>0</v>
      </c>
      <c r="AG30" s="815"/>
      <c r="AH30" s="758">
        <f>'Likviditetsbudget enskildfa HB '!AI21</f>
        <v>0</v>
      </c>
      <c r="AJ30" s="266"/>
      <c r="AK30" s="266"/>
      <c r="AL30" s="266"/>
      <c r="AM30" s="266"/>
      <c r="AN30" s="266"/>
    </row>
    <row r="31" spans="1:40" ht="15" customHeight="1">
      <c r="A31" s="260"/>
      <c r="B31" s="221"/>
      <c r="C31" s="276" t="s">
        <v>43</v>
      </c>
      <c r="D31" s="277"/>
      <c r="E31" s="277"/>
      <c r="F31" s="277"/>
      <c r="G31" s="277"/>
      <c r="H31" s="277"/>
      <c r="I31" s="277"/>
      <c r="J31" s="277"/>
      <c r="K31" s="277"/>
      <c r="L31" s="245"/>
      <c r="M31" s="27"/>
      <c r="N31" s="229"/>
      <c r="O31" s="239" t="s">
        <v>26</v>
      </c>
      <c r="P31" s="239"/>
      <c r="Q31" s="265"/>
      <c r="R31" s="265"/>
      <c r="S31" s="238"/>
      <c r="T31" s="34"/>
      <c r="U31" s="1243">
        <f>SUM(U18:U30)</f>
        <v>0</v>
      </c>
      <c r="V31" s="39"/>
      <c r="W31" s="34"/>
      <c r="X31" s="1243">
        <f>SUM(X18:X30)</f>
        <v>0</v>
      </c>
      <c r="Y31" s="263"/>
      <c r="Z31" s="248"/>
      <c r="AA31" s="1"/>
      <c r="AB31" s="265"/>
      <c r="AC31" s="1388" t="s">
        <v>362</v>
      </c>
      <c r="AF31" s="759">
        <f>AF19+AF20+AF30</f>
        <v>0</v>
      </c>
      <c r="AG31" s="817"/>
      <c r="AH31" s="759">
        <f>AH19+AH20+AH30</f>
        <v>0</v>
      </c>
      <c r="AJ31" s="266"/>
      <c r="AK31" s="266"/>
      <c r="AL31" s="266"/>
      <c r="AM31" s="266"/>
      <c r="AN31" s="266"/>
    </row>
    <row r="32" spans="1:40" ht="15" customHeight="1">
      <c r="A32" s="260"/>
      <c r="B32" s="29"/>
      <c r="C32" s="1223" t="s">
        <v>44</v>
      </c>
      <c r="D32" s="30"/>
      <c r="E32" s="30"/>
      <c r="F32" s="30"/>
      <c r="G32" s="30"/>
      <c r="H32" s="30"/>
      <c r="I32" s="30"/>
      <c r="J32" s="30"/>
      <c r="K32" s="30"/>
      <c r="L32" s="245"/>
      <c r="M32" s="27"/>
      <c r="N32" s="232" t="s">
        <v>22</v>
      </c>
      <c r="O32" s="233"/>
      <c r="P32" s="233"/>
      <c r="Q32" s="233"/>
      <c r="R32" s="233"/>
      <c r="S32" s="238"/>
      <c r="T32" s="34"/>
      <c r="U32" s="1574"/>
      <c r="V32" s="39"/>
      <c r="W32" s="34"/>
      <c r="X32" s="1574"/>
      <c r="Y32" s="263"/>
      <c r="Z32" s="248"/>
      <c r="AA32" s="1"/>
      <c r="AB32" s="265"/>
      <c r="AC32" s="1389"/>
      <c r="AF32" s="817"/>
      <c r="AG32" s="817"/>
      <c r="AH32" s="817"/>
      <c r="AJ32" s="266"/>
      <c r="AK32" s="266"/>
      <c r="AL32" s="266"/>
      <c r="AM32" s="266"/>
      <c r="AN32" s="266"/>
    </row>
    <row r="33" spans="1:40" ht="15" customHeight="1">
      <c r="A33" s="260"/>
      <c r="B33" s="29"/>
      <c r="C33" s="1593"/>
      <c r="D33" s="1593"/>
      <c r="E33" s="1593"/>
      <c r="F33" s="1593"/>
      <c r="G33" s="1593"/>
      <c r="H33" s="1593"/>
      <c r="I33" s="1593"/>
      <c r="J33" s="1593"/>
      <c r="K33" s="1594"/>
      <c r="L33" s="245"/>
      <c r="M33" s="27"/>
      <c r="N33" s="229" t="s">
        <v>50</v>
      </c>
      <c r="O33" s="233"/>
      <c r="P33" s="233"/>
      <c r="Q33" s="233"/>
      <c r="R33" s="233"/>
      <c r="S33" s="238"/>
      <c r="T33" s="34"/>
      <c r="U33" s="1579"/>
      <c r="V33" s="39"/>
      <c r="W33" s="34"/>
      <c r="X33" s="1579"/>
      <c r="Y33" s="263"/>
      <c r="Z33" s="248"/>
      <c r="AA33" s="1"/>
      <c r="AB33" s="265"/>
      <c r="AC33" s="1389"/>
      <c r="AF33" s="817"/>
      <c r="AG33" s="817"/>
      <c r="AH33" s="817"/>
      <c r="AJ33" s="266"/>
      <c r="AK33" s="266"/>
      <c r="AL33" s="266"/>
      <c r="AM33" s="266"/>
      <c r="AN33" s="266"/>
    </row>
    <row r="34" spans="1:40" ht="15" customHeight="1">
      <c r="A34" s="260"/>
      <c r="B34" s="29"/>
      <c r="C34" s="1592"/>
      <c r="D34" s="1592"/>
      <c r="E34" s="1592"/>
      <c r="F34" s="26"/>
      <c r="G34" s="278" t="s">
        <v>45</v>
      </c>
      <c r="H34" s="279"/>
      <c r="I34" s="37" t="s">
        <v>48</v>
      </c>
      <c r="J34" s="26"/>
      <c r="K34" s="30"/>
      <c r="L34" s="245"/>
      <c r="M34" s="27"/>
      <c r="N34" s="229" t="s">
        <v>167</v>
      </c>
      <c r="O34" s="233"/>
      <c r="P34" s="233"/>
      <c r="Q34" s="233"/>
      <c r="R34" s="233"/>
      <c r="S34" s="238"/>
      <c r="T34" s="34"/>
      <c r="U34" s="1242"/>
      <c r="V34" s="39"/>
      <c r="W34" s="34"/>
      <c r="X34" s="1242"/>
      <c r="Y34" s="263"/>
      <c r="Z34" s="248"/>
      <c r="AA34" s="1"/>
      <c r="AB34" s="265"/>
      <c r="AC34" s="1388" t="s">
        <v>361</v>
      </c>
      <c r="AF34" s="752">
        <f>'Likviditetsbudget enskildfa HB '!AG59</f>
        <v>0</v>
      </c>
      <c r="AG34" s="815"/>
      <c r="AH34" s="752">
        <f>'Likviditetsbudget enskildfa HB '!AI59</f>
        <v>0</v>
      </c>
      <c r="AJ34" s="266"/>
      <c r="AK34" s="266"/>
      <c r="AL34" s="266"/>
      <c r="AM34" s="266"/>
      <c r="AN34" s="266"/>
    </row>
    <row r="35" spans="1:40" ht="15" customHeight="1">
      <c r="A35" s="260"/>
      <c r="B35" s="29"/>
      <c r="C35" s="280" t="s">
        <v>46</v>
      </c>
      <c r="D35" s="30"/>
      <c r="E35" s="30"/>
      <c r="F35" s="1593"/>
      <c r="G35" s="1593"/>
      <c r="H35" s="1593"/>
      <c r="I35" s="1593"/>
      <c r="J35" s="1593"/>
      <c r="K35" s="1594"/>
      <c r="L35" s="245"/>
      <c r="M35" s="27"/>
      <c r="N35" s="229"/>
      <c r="O35" s="240" t="s">
        <v>25</v>
      </c>
      <c r="P35" s="240"/>
      <c r="Q35" s="265"/>
      <c r="R35" s="265"/>
      <c r="S35" s="238"/>
      <c r="T35" s="34"/>
      <c r="U35" s="1244">
        <f>SUM(U32:U34)</f>
        <v>0</v>
      </c>
      <c r="V35" s="39"/>
      <c r="W35" s="34"/>
      <c r="X35" s="1244">
        <f>SUM(X32:X34)</f>
        <v>0</v>
      </c>
      <c r="Y35" s="263"/>
      <c r="Z35" s="248"/>
      <c r="AA35" s="1"/>
      <c r="AB35" s="265"/>
      <c r="AC35" s="265"/>
      <c r="AJ35" s="266"/>
      <c r="AK35" s="266"/>
      <c r="AL35" s="266"/>
      <c r="AM35" s="266"/>
      <c r="AN35" s="266"/>
    </row>
    <row r="36" spans="1:40" ht="15" customHeight="1" thickBot="1">
      <c r="A36" s="260"/>
      <c r="B36" s="29"/>
      <c r="C36" s="1595"/>
      <c r="D36" s="1595"/>
      <c r="E36" s="1595"/>
      <c r="F36" s="1595"/>
      <c r="G36" s="1595"/>
      <c r="H36" s="1595"/>
      <c r="I36" s="1595"/>
      <c r="J36" s="1595"/>
      <c r="K36" s="1596"/>
      <c r="L36" s="245"/>
      <c r="M36" s="27"/>
      <c r="N36" s="232" t="s">
        <v>164</v>
      </c>
      <c r="O36" s="233"/>
      <c r="P36" s="233"/>
      <c r="Q36" s="233"/>
      <c r="R36" s="233"/>
      <c r="S36" s="238"/>
      <c r="T36" s="34"/>
      <c r="U36" s="1245">
        <f>U17+U31+U35</f>
        <v>0</v>
      </c>
      <c r="V36" s="1246">
        <f>U36</f>
        <v>0</v>
      </c>
      <c r="W36" s="34"/>
      <c r="X36" s="1245">
        <f>X17+X31+X35</f>
        <v>0</v>
      </c>
      <c r="Y36" s="1244">
        <f>X36</f>
        <v>0</v>
      </c>
      <c r="Z36" s="248"/>
      <c r="AA36" s="1"/>
      <c r="AB36" s="265"/>
      <c r="AC36" s="265"/>
      <c r="AJ36" s="266"/>
      <c r="AK36" s="266"/>
      <c r="AL36" s="266"/>
      <c r="AM36" s="266"/>
      <c r="AN36" s="266"/>
    </row>
    <row r="37" spans="1:40" ht="15" customHeight="1" thickTop="1">
      <c r="A37" s="260"/>
      <c r="B37" s="29"/>
      <c r="C37" s="280" t="s">
        <v>47</v>
      </c>
      <c r="D37" s="34"/>
      <c r="E37" s="30"/>
      <c r="F37" s="30"/>
      <c r="G37" s="279"/>
      <c r="H37" s="38" t="s">
        <v>49</v>
      </c>
      <c r="I37" s="38"/>
      <c r="J37" s="38"/>
      <c r="K37" s="30"/>
      <c r="L37" s="245"/>
      <c r="M37" s="27"/>
      <c r="N37" s="241" t="s">
        <v>180</v>
      </c>
      <c r="O37" s="242"/>
      <c r="P37" s="242"/>
      <c r="Q37" s="242"/>
      <c r="R37" s="242"/>
      <c r="S37" s="243"/>
      <c r="T37" s="34"/>
      <c r="U37" s="32" t="s">
        <v>7</v>
      </c>
      <c r="V37" s="1247">
        <f>V11-V36</f>
        <v>0</v>
      </c>
      <c r="W37" s="34"/>
      <c r="X37" s="40" t="s">
        <v>7</v>
      </c>
      <c r="Y37" s="282">
        <f>Y11-Y36</f>
        <v>0</v>
      </c>
      <c r="Z37" s="248"/>
      <c r="AA37" s="1"/>
      <c r="AB37" s="265"/>
      <c r="AC37" s="265"/>
      <c r="AJ37" s="266"/>
      <c r="AK37" s="266"/>
      <c r="AL37" s="266"/>
      <c r="AM37" s="266"/>
      <c r="AN37" s="266"/>
    </row>
    <row r="38" spans="1:40" ht="17.100000000000001" customHeight="1">
      <c r="A38" s="260"/>
      <c r="B38" s="29"/>
      <c r="C38" s="280" t="s">
        <v>165</v>
      </c>
      <c r="D38" s="30"/>
      <c r="E38" s="30"/>
      <c r="F38" s="30"/>
      <c r="G38" s="30"/>
      <c r="H38" s="30"/>
      <c r="I38" s="30"/>
      <c r="J38" s="30"/>
      <c r="K38" s="30"/>
      <c r="L38" s="245"/>
      <c r="M38" s="27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5"/>
      <c r="AA38" s="265"/>
      <c r="AB38" s="265"/>
      <c r="AC38" s="265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</row>
    <row r="39" spans="1:40" ht="17.100000000000001" customHeight="1">
      <c r="A39" s="260"/>
      <c r="B39" s="28"/>
      <c r="C39" s="1231" t="s">
        <v>166</v>
      </c>
      <c r="D39" s="31"/>
      <c r="E39" s="31"/>
      <c r="F39" s="31"/>
      <c r="G39" s="31"/>
      <c r="H39" s="31"/>
      <c r="I39" s="31"/>
      <c r="J39" s="31"/>
      <c r="K39" s="31"/>
      <c r="L39" s="245"/>
      <c r="M39" s="27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5"/>
      <c r="AA39" s="265"/>
      <c r="AB39" s="265"/>
      <c r="AC39" s="265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</row>
    <row r="40" spans="1:40">
      <c r="A40" s="260"/>
      <c r="B40" s="260"/>
      <c r="C40" s="266"/>
      <c r="D40" s="266"/>
      <c r="E40" s="266"/>
      <c r="F40" s="266"/>
      <c r="G40" s="266"/>
      <c r="H40" s="266"/>
      <c r="I40" s="266"/>
      <c r="J40" s="266"/>
      <c r="K40" s="266"/>
      <c r="L40" s="260"/>
      <c r="M40" s="27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/>
      <c r="AK40" s="266"/>
      <c r="AL40" s="266"/>
      <c r="AM40" s="266"/>
      <c r="AN40" s="266"/>
    </row>
    <row r="41" spans="1:40">
      <c r="A41" s="260"/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7"/>
      <c r="N41" s="1358"/>
      <c r="O41" s="1358"/>
      <c r="P41" s="1358"/>
      <c r="Q41" s="1358"/>
      <c r="R41" s="1358"/>
      <c r="S41" s="260"/>
      <c r="T41" s="260"/>
      <c r="U41" s="260"/>
      <c r="V41" s="1385"/>
      <c r="W41" s="260"/>
      <c r="X41" s="260"/>
      <c r="Y41" s="1385"/>
      <c r="Z41" s="260"/>
      <c r="AA41" s="260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</row>
    <row r="42" spans="1:40" ht="14.25" customHeight="1">
      <c r="A42" s="260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7"/>
      <c r="N42" s="1257" t="s">
        <v>185</v>
      </c>
      <c r="O42" s="1309"/>
      <c r="P42" s="1309"/>
      <c r="Q42" s="1309"/>
      <c r="R42" s="1309"/>
      <c r="S42" s="1259"/>
      <c r="T42" s="1260"/>
      <c r="U42" s="1259"/>
      <c r="V42" s="1279"/>
      <c r="W42" s="1259"/>
      <c r="X42" s="1258"/>
      <c r="Y42" s="1310"/>
      <c r="Z42" s="1311"/>
      <c r="AA42" s="27"/>
      <c r="AD42" s="266"/>
      <c r="AE42" s="266"/>
      <c r="AF42" s="26"/>
      <c r="AG42" s="26"/>
      <c r="AH42" s="26"/>
      <c r="AI42" s="266"/>
      <c r="AJ42" s="266"/>
      <c r="AK42" s="266"/>
      <c r="AL42" s="266"/>
      <c r="AM42" s="266"/>
      <c r="AN42" s="266"/>
    </row>
    <row r="43" spans="1:40" ht="13.2">
      <c r="A43" s="260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7"/>
      <c r="N43" s="1261" t="s">
        <v>737</v>
      </c>
      <c r="O43" s="1312"/>
      <c r="P43" s="1312"/>
      <c r="Q43" s="1312"/>
      <c r="R43" s="1312"/>
      <c r="S43" s="1312"/>
      <c r="T43" s="1312"/>
      <c r="U43" s="1312"/>
      <c r="V43" s="1313"/>
      <c r="W43" s="1312"/>
      <c r="X43" s="1312"/>
      <c r="Y43" s="1313"/>
      <c r="Z43" s="1314"/>
      <c r="AA43" s="27"/>
      <c r="AD43" s="266"/>
      <c r="AE43" s="266"/>
      <c r="AF43" s="26"/>
      <c r="AG43" s="26"/>
      <c r="AH43" s="26"/>
      <c r="AI43" s="266"/>
      <c r="AJ43" s="266"/>
      <c r="AK43" s="266"/>
      <c r="AL43" s="266"/>
      <c r="AM43" s="266"/>
      <c r="AN43" s="266"/>
    </row>
    <row r="44" spans="1:40">
      <c r="A44" s="260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7"/>
      <c r="N44" s="1315" t="s">
        <v>755</v>
      </c>
      <c r="O44" s="1312"/>
      <c r="P44" s="1312"/>
      <c r="Q44" s="1312"/>
      <c r="R44" s="1312"/>
      <c r="S44" s="1312"/>
      <c r="T44" s="1312"/>
      <c r="U44" s="1312"/>
      <c r="V44" s="1322" t="s">
        <v>734</v>
      </c>
      <c r="W44" s="1316"/>
      <c r="X44" s="1316"/>
      <c r="Y44" s="1322"/>
      <c r="Z44" s="1314"/>
      <c r="AA44" s="27"/>
      <c r="AD44" s="266"/>
      <c r="AE44" s="266"/>
      <c r="AF44" s="26"/>
      <c r="AG44" s="26"/>
      <c r="AH44" s="26"/>
      <c r="AI44" s="266"/>
      <c r="AJ44" s="266"/>
      <c r="AK44" s="266"/>
      <c r="AL44" s="266"/>
      <c r="AM44" s="266"/>
      <c r="AN44" s="266"/>
    </row>
    <row r="45" spans="1:40">
      <c r="A45" s="260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7"/>
      <c r="N45" s="1315" t="s">
        <v>757</v>
      </c>
      <c r="O45" s="1316"/>
      <c r="P45" s="1317"/>
      <c r="Q45" s="1317"/>
      <c r="R45" s="1317"/>
      <c r="S45" s="1312"/>
      <c r="T45" s="1312"/>
      <c r="U45" s="1312"/>
      <c r="V45" s="1313"/>
      <c r="W45" s="1312"/>
      <c r="X45" s="1312"/>
      <c r="Y45" s="1313"/>
      <c r="Z45" s="1314"/>
      <c r="AA45" s="27"/>
      <c r="AD45" s="266"/>
      <c r="AE45" s="266"/>
      <c r="AF45" s="26"/>
      <c r="AG45" s="26"/>
      <c r="AH45" s="26"/>
      <c r="AI45" s="266"/>
      <c r="AJ45" s="266"/>
      <c r="AK45" s="266"/>
      <c r="AL45" s="266"/>
      <c r="AM45" s="266"/>
      <c r="AN45" s="266"/>
    </row>
    <row r="46" spans="1:40">
      <c r="A46" s="260"/>
      <c r="B46" s="260"/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7"/>
      <c r="N46" s="1315" t="s">
        <v>758</v>
      </c>
      <c r="O46" s="1312"/>
      <c r="P46" s="1312"/>
      <c r="Q46" s="1312"/>
      <c r="R46" s="1312"/>
      <c r="S46" s="1312"/>
      <c r="T46" s="1312"/>
      <c r="U46" s="1312"/>
      <c r="V46" s="1313"/>
      <c r="W46" s="1312"/>
      <c r="X46" s="1312"/>
      <c r="Y46" s="1313"/>
      <c r="Z46" s="1314"/>
      <c r="AA46" s="27"/>
      <c r="AD46" s="266"/>
      <c r="AE46" s="266"/>
      <c r="AF46" s="26"/>
      <c r="AG46" s="26"/>
      <c r="AH46" s="26"/>
      <c r="AI46" s="266"/>
      <c r="AJ46" s="266"/>
      <c r="AK46" s="266"/>
      <c r="AL46" s="266"/>
      <c r="AM46" s="266"/>
      <c r="AN46" s="266"/>
    </row>
    <row r="47" spans="1:40">
      <c r="A47" s="260"/>
      <c r="B47" s="260"/>
      <c r="C47" s="260"/>
      <c r="D47" s="260"/>
      <c r="E47" s="260"/>
      <c r="F47" s="260"/>
      <c r="G47" s="260"/>
      <c r="H47" s="260"/>
      <c r="I47" s="260"/>
      <c r="J47" s="260"/>
      <c r="K47" s="260"/>
      <c r="L47" s="260"/>
      <c r="M47" s="27"/>
      <c r="N47" s="1315" t="s">
        <v>759</v>
      </c>
      <c r="O47" s="1312"/>
      <c r="P47" s="1312"/>
      <c r="Q47" s="1312"/>
      <c r="R47" s="1312"/>
      <c r="S47" s="1312"/>
      <c r="T47" s="1312"/>
      <c r="U47" s="1312"/>
      <c r="V47" s="1313"/>
      <c r="W47" s="1312"/>
      <c r="X47" s="1312"/>
      <c r="Y47" s="1313"/>
      <c r="Z47" s="1314"/>
      <c r="AA47" s="27"/>
      <c r="AD47" s="266"/>
      <c r="AE47" s="266"/>
      <c r="AF47" s="26"/>
      <c r="AG47" s="26"/>
      <c r="AH47" s="26"/>
      <c r="AI47" s="266"/>
      <c r="AJ47" s="266"/>
      <c r="AK47" s="266"/>
      <c r="AL47" s="266"/>
      <c r="AM47" s="266"/>
      <c r="AN47" s="266"/>
    </row>
    <row r="48" spans="1:40">
      <c r="A48" s="260"/>
      <c r="B48" s="260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7"/>
      <c r="N48" s="1315" t="s">
        <v>760</v>
      </c>
      <c r="O48" s="1312"/>
      <c r="P48" s="1312"/>
      <c r="Q48" s="1312"/>
      <c r="R48" s="1312"/>
      <c r="S48" s="1312"/>
      <c r="T48" s="1312"/>
      <c r="U48" s="1312"/>
      <c r="V48" s="1313"/>
      <c r="W48" s="1312"/>
      <c r="X48" s="1312"/>
      <c r="Y48" s="1313"/>
      <c r="Z48" s="1314"/>
      <c r="AA48" s="27"/>
      <c r="AD48" s="266"/>
      <c r="AE48" s="266"/>
      <c r="AF48" s="26"/>
      <c r="AG48" s="26"/>
      <c r="AH48" s="26"/>
      <c r="AI48" s="266"/>
      <c r="AJ48" s="266"/>
      <c r="AK48" s="266"/>
      <c r="AL48" s="266"/>
      <c r="AM48" s="266"/>
      <c r="AN48" s="266"/>
    </row>
    <row r="49" spans="1:40">
      <c r="A49" s="260"/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7"/>
      <c r="N49" s="1315" t="s">
        <v>761</v>
      </c>
      <c r="O49" s="1312"/>
      <c r="P49" s="1312"/>
      <c r="Q49" s="1312"/>
      <c r="R49" s="1312"/>
      <c r="S49" s="1312"/>
      <c r="T49" s="1312"/>
      <c r="U49" s="1312"/>
      <c r="V49" s="1313"/>
      <c r="W49" s="1312"/>
      <c r="X49" s="1312"/>
      <c r="Y49" s="1313"/>
      <c r="Z49" s="1314"/>
      <c r="AA49" s="27"/>
      <c r="AD49" s="266"/>
      <c r="AE49" s="266"/>
      <c r="AF49" s="26"/>
      <c r="AG49" s="26"/>
      <c r="AH49" s="26"/>
      <c r="AI49" s="266"/>
      <c r="AJ49" s="266"/>
      <c r="AK49" s="266"/>
      <c r="AL49" s="266"/>
      <c r="AM49" s="266"/>
      <c r="AN49" s="266"/>
    </row>
    <row r="50" spans="1:40">
      <c r="A50" s="260"/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7"/>
      <c r="N50" s="1315" t="s">
        <v>756</v>
      </c>
      <c r="O50" s="1312"/>
      <c r="P50" s="1312"/>
      <c r="Q50" s="1312"/>
      <c r="R50" s="1312"/>
      <c r="S50" s="1312"/>
      <c r="T50" s="1312"/>
      <c r="U50" s="1312"/>
      <c r="V50" s="1313"/>
      <c r="W50" s="1312"/>
      <c r="X50" s="1312"/>
      <c r="Y50" s="1313"/>
      <c r="Z50" s="1314"/>
      <c r="AA50" s="27"/>
      <c r="AD50" s="266"/>
      <c r="AE50" s="266"/>
      <c r="AF50" s="26"/>
      <c r="AG50" s="26"/>
      <c r="AH50" s="26"/>
      <c r="AI50" s="266"/>
      <c r="AJ50" s="266"/>
      <c r="AK50" s="266"/>
      <c r="AL50" s="266"/>
      <c r="AM50" s="266"/>
      <c r="AN50" s="266"/>
    </row>
    <row r="51" spans="1:40">
      <c r="A51" s="260"/>
      <c r="B51" s="260"/>
      <c r="C51" s="260"/>
      <c r="D51" s="260"/>
      <c r="E51" s="260"/>
      <c r="F51" s="260"/>
      <c r="G51" s="260"/>
      <c r="H51" s="260"/>
      <c r="I51" s="260"/>
      <c r="J51" s="260"/>
      <c r="K51" s="260"/>
      <c r="L51" s="260"/>
      <c r="M51" s="27"/>
      <c r="N51" s="1315" t="s">
        <v>749</v>
      </c>
      <c r="O51" s="1312"/>
      <c r="P51" s="1312"/>
      <c r="Q51" s="1312"/>
      <c r="R51" s="1312"/>
      <c r="S51" s="1312"/>
      <c r="T51" s="1312"/>
      <c r="U51" s="1312"/>
      <c r="V51" s="1313"/>
      <c r="W51" s="1312"/>
      <c r="X51" s="1312"/>
      <c r="Y51" s="1313"/>
      <c r="Z51" s="1314"/>
      <c r="AA51" s="27"/>
      <c r="AD51" s="266"/>
      <c r="AE51" s="266"/>
      <c r="AF51" s="26"/>
      <c r="AG51" s="26"/>
      <c r="AH51" s="26"/>
      <c r="AI51" s="266"/>
      <c r="AJ51" s="266"/>
      <c r="AK51" s="266"/>
      <c r="AL51" s="266"/>
      <c r="AM51" s="266"/>
      <c r="AN51" s="266"/>
    </row>
    <row r="52" spans="1:40">
      <c r="A52" s="260"/>
      <c r="B52" s="260"/>
      <c r="C52" s="260"/>
      <c r="D52" s="260"/>
      <c r="E52" s="260"/>
      <c r="F52" s="260"/>
      <c r="G52" s="260"/>
      <c r="H52" s="260"/>
      <c r="I52" s="260"/>
      <c r="J52" s="260"/>
      <c r="K52" s="260"/>
      <c r="L52" s="260"/>
      <c r="M52" s="27"/>
      <c r="N52" s="1318"/>
      <c r="O52" s="1319"/>
      <c r="P52" s="1319"/>
      <c r="Q52" s="1319"/>
      <c r="R52" s="1319"/>
      <c r="S52" s="1319"/>
      <c r="T52" s="1319"/>
      <c r="U52" s="1319"/>
      <c r="V52" s="1320"/>
      <c r="W52" s="1319"/>
      <c r="X52" s="1319"/>
      <c r="Y52" s="1320"/>
      <c r="Z52" s="1321"/>
      <c r="AD52" s="266"/>
      <c r="AE52" s="266"/>
      <c r="AF52" s="26"/>
      <c r="AG52" s="26"/>
      <c r="AH52" s="26"/>
      <c r="AI52" s="266"/>
      <c r="AJ52" s="266"/>
      <c r="AK52" s="266"/>
      <c r="AL52" s="266"/>
      <c r="AM52" s="266"/>
      <c r="AN52" s="266"/>
    </row>
    <row r="53" spans="1:40" ht="12" customHeight="1">
      <c r="A53" s="260"/>
      <c r="B53" s="260"/>
      <c r="C53" s="260"/>
      <c r="D53" s="260"/>
      <c r="E53" s="260"/>
      <c r="F53" s="260"/>
      <c r="G53" s="260"/>
      <c r="H53" s="260"/>
      <c r="I53" s="260"/>
      <c r="J53" s="260"/>
      <c r="K53" s="260"/>
      <c r="L53" s="260"/>
      <c r="M53" s="27"/>
      <c r="N53" s="1358"/>
      <c r="O53" s="1358"/>
      <c r="P53" s="1358"/>
      <c r="Q53" s="1358"/>
      <c r="R53" s="1358"/>
      <c r="S53" s="1358"/>
      <c r="T53" s="1358"/>
      <c r="U53" s="1358"/>
      <c r="V53" s="1386"/>
      <c r="W53" s="1358"/>
      <c r="X53" s="1358"/>
      <c r="Y53" s="1387"/>
      <c r="Z53" s="1358"/>
      <c r="AA53" s="266"/>
      <c r="AB53" s="266"/>
      <c r="AC53" s="266"/>
      <c r="AD53" s="266"/>
      <c r="AE53" s="266"/>
      <c r="AF53" s="26"/>
      <c r="AG53" s="26"/>
      <c r="AH53" s="26"/>
      <c r="AI53" s="266"/>
      <c r="AJ53" s="266"/>
      <c r="AK53" s="266"/>
      <c r="AL53" s="266"/>
      <c r="AM53" s="266"/>
      <c r="AN53" s="266"/>
    </row>
    <row r="54" spans="1:40" ht="12" customHeight="1">
      <c r="A54" s="260"/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7"/>
      <c r="N54" s="1281"/>
      <c r="O54" s="1280"/>
      <c r="P54" s="1280"/>
      <c r="Q54" s="1280"/>
      <c r="R54" s="1301"/>
      <c r="S54" s="1323"/>
      <c r="T54" s="1301"/>
      <c r="U54" s="1301"/>
      <c r="V54" s="1324"/>
      <c r="W54" s="1323"/>
      <c r="X54" s="1301"/>
      <c r="Y54" s="1324"/>
      <c r="Z54" s="1276"/>
      <c r="AA54" s="26"/>
      <c r="AB54" s="266"/>
      <c r="AC54" s="266"/>
      <c r="AD54" s="266"/>
      <c r="AE54" s="266"/>
      <c r="AF54" s="26"/>
      <c r="AG54" s="26"/>
      <c r="AH54" s="26"/>
      <c r="AI54" s="266"/>
      <c r="AJ54" s="266"/>
      <c r="AK54" s="266"/>
      <c r="AL54" s="266"/>
      <c r="AM54" s="266"/>
      <c r="AN54" s="266"/>
    </row>
    <row r="55" spans="1:40" ht="12" customHeight="1">
      <c r="A55" s="260"/>
      <c r="B55" s="260"/>
      <c r="C55" s="260"/>
      <c r="D55" s="260"/>
      <c r="E55" s="260"/>
      <c r="F55" s="260"/>
      <c r="G55" s="260"/>
      <c r="H55" s="260"/>
      <c r="I55" s="260"/>
      <c r="J55" s="260"/>
      <c r="K55" s="260"/>
      <c r="L55" s="260"/>
      <c r="M55" s="27"/>
      <c r="N55" s="1262"/>
      <c r="O55" s="1263"/>
      <c r="P55" s="1263"/>
      <c r="Q55" s="1263"/>
      <c r="R55" s="1325"/>
      <c r="S55" s="1325"/>
      <c r="T55" s="1296"/>
      <c r="U55" s="1296"/>
      <c r="V55" s="1326"/>
      <c r="W55" s="990"/>
      <c r="X55" s="1282"/>
      <c r="Y55" s="1326"/>
      <c r="Z55" s="1277"/>
      <c r="AA55" s="26"/>
      <c r="AB55" s="266"/>
      <c r="AC55" s="266"/>
      <c r="AD55" s="266"/>
      <c r="AE55" s="266"/>
      <c r="AF55" s="26"/>
      <c r="AG55" s="26"/>
      <c r="AH55" s="26"/>
      <c r="AI55" s="266"/>
      <c r="AJ55" s="266"/>
      <c r="AK55" s="266"/>
      <c r="AL55" s="266"/>
      <c r="AM55" s="266"/>
      <c r="AN55" s="266"/>
    </row>
    <row r="56" spans="1:40" ht="12" customHeight="1">
      <c r="A56" s="260"/>
      <c r="B56" s="260"/>
      <c r="C56" s="260"/>
      <c r="D56" s="260"/>
      <c r="E56" s="260"/>
      <c r="F56" s="260"/>
      <c r="G56" s="260"/>
      <c r="H56" s="260"/>
      <c r="I56" s="260"/>
      <c r="J56" s="260"/>
      <c r="K56" s="260"/>
      <c r="L56" s="260"/>
      <c r="M56" s="27"/>
      <c r="N56" s="1264" t="s">
        <v>738</v>
      </c>
      <c r="O56" s="513"/>
      <c r="P56" s="1265"/>
      <c r="Q56" s="513"/>
      <c r="R56" s="1327"/>
      <c r="S56" s="1328"/>
      <c r="T56" s="1296"/>
      <c r="U56" s="1296"/>
      <c r="V56" s="1329">
        <f>IF(V37&lt;0,0,V37)</f>
        <v>0</v>
      </c>
      <c r="W56" s="1328"/>
      <c r="X56" s="1282"/>
      <c r="Y56" s="1329">
        <f>IF(Y37&lt;0,0,Y37)</f>
        <v>0</v>
      </c>
      <c r="Z56" s="1277"/>
      <c r="AA56" s="26"/>
      <c r="AB56" s="266"/>
      <c r="AC56" s="266"/>
      <c r="AD56" s="266"/>
      <c r="AE56" s="266"/>
      <c r="AF56" s="26"/>
      <c r="AG56" s="26"/>
      <c r="AH56" s="26"/>
      <c r="AI56" s="266"/>
      <c r="AJ56" s="266"/>
      <c r="AK56" s="266"/>
      <c r="AL56" s="266"/>
      <c r="AM56" s="266"/>
      <c r="AN56" s="266"/>
    </row>
    <row r="57" spans="1:40" ht="12" customHeight="1" thickBot="1">
      <c r="A57" s="260"/>
      <c r="B57" s="260"/>
      <c r="C57" s="260"/>
      <c r="D57" s="260"/>
      <c r="E57" s="260"/>
      <c r="F57" s="260"/>
      <c r="G57" s="260"/>
      <c r="H57" s="260"/>
      <c r="I57" s="260"/>
      <c r="J57" s="260"/>
      <c r="K57" s="260"/>
      <c r="L57" s="260"/>
      <c r="M57" s="27"/>
      <c r="N57" s="1266" t="s">
        <v>739</v>
      </c>
      <c r="O57" s="1267"/>
      <c r="P57" s="1275"/>
      <c r="Q57" s="1275"/>
      <c r="R57" s="1589">
        <v>0.25</v>
      </c>
      <c r="S57" s="1590"/>
      <c r="T57" s="1296"/>
      <c r="U57" s="1296"/>
      <c r="V57" s="1330">
        <f>IF(V37&lt;0,0,-$R$57*V56)</f>
        <v>0</v>
      </c>
      <c r="W57" s="1328"/>
      <c r="X57" s="1282"/>
      <c r="Y57" s="1330">
        <f>IF(Y37&lt;0,0,-$R$57*Y56)</f>
        <v>0</v>
      </c>
      <c r="Z57" s="1277"/>
      <c r="AA57" s="26"/>
      <c r="AB57" s="266"/>
      <c r="AC57" s="266"/>
      <c r="AD57" s="266"/>
      <c r="AE57" s="266"/>
      <c r="AF57" s="26"/>
      <c r="AG57" s="26"/>
      <c r="AH57" s="26"/>
      <c r="AI57" s="266"/>
      <c r="AJ57" s="266"/>
      <c r="AK57" s="266"/>
      <c r="AL57" s="266"/>
      <c r="AM57" s="266"/>
      <c r="AN57" s="266"/>
    </row>
    <row r="58" spans="1:40" ht="12" customHeight="1">
      <c r="A58" s="260"/>
      <c r="B58" s="260"/>
      <c r="C58" s="260"/>
      <c r="D58" s="260"/>
      <c r="E58" s="260"/>
      <c r="F58" s="260"/>
      <c r="G58" s="260"/>
      <c r="H58" s="260"/>
      <c r="I58" s="260"/>
      <c r="J58" s="260"/>
      <c r="K58" s="260"/>
      <c r="L58" s="260"/>
      <c r="M58" s="27"/>
      <c r="N58" s="1264" t="s">
        <v>740</v>
      </c>
      <c r="O58" s="1267"/>
      <c r="P58" s="1275"/>
      <c r="Q58" s="1275"/>
      <c r="R58" s="1331"/>
      <c r="S58" s="1328"/>
      <c r="T58" s="1296"/>
      <c r="U58" s="1296"/>
      <c r="V58" s="1332">
        <f>IF(V37&lt;0,0,V56+V57)</f>
        <v>0</v>
      </c>
      <c r="W58" s="1328"/>
      <c r="X58" s="1304"/>
      <c r="Y58" s="1332">
        <f>Y56+Y57</f>
        <v>0</v>
      </c>
      <c r="Z58" s="1277"/>
      <c r="AA58" s="26"/>
      <c r="AB58" s="266"/>
      <c r="AC58" s="266"/>
      <c r="AD58" s="266"/>
      <c r="AE58" s="266"/>
      <c r="AF58" s="26"/>
      <c r="AG58" s="26"/>
      <c r="AH58" s="26"/>
      <c r="AI58" s="266"/>
      <c r="AJ58" s="266"/>
      <c r="AK58" s="266"/>
      <c r="AL58" s="266"/>
      <c r="AM58" s="266"/>
      <c r="AN58" s="266"/>
    </row>
    <row r="59" spans="1:40" ht="12" customHeight="1">
      <c r="A59" s="260"/>
      <c r="B59" s="260"/>
      <c r="C59" s="260"/>
      <c r="D59" s="260"/>
      <c r="E59" s="260"/>
      <c r="F59" s="260"/>
      <c r="G59" s="260"/>
      <c r="H59" s="260"/>
      <c r="I59" s="260"/>
      <c r="J59" s="260"/>
      <c r="K59" s="260"/>
      <c r="L59" s="260"/>
      <c r="M59" s="27"/>
      <c r="N59" s="1266" t="s">
        <v>741</v>
      </c>
      <c r="O59" s="1267"/>
      <c r="P59" s="1275"/>
      <c r="Q59" s="1275"/>
      <c r="R59" s="1587">
        <v>0.28970000000000001</v>
      </c>
      <c r="S59" s="1588"/>
      <c r="T59" s="1296"/>
      <c r="U59" s="1333">
        <f>V58*$R$59</f>
        <v>0</v>
      </c>
      <c r="V59" s="1334"/>
      <c r="W59" s="1335"/>
      <c r="X59" s="1333">
        <f>Y58*$R$59</f>
        <v>0</v>
      </c>
      <c r="Y59" s="1334"/>
      <c r="Z59" s="1277"/>
      <c r="AA59" s="26"/>
      <c r="AB59" s="266"/>
      <c r="AC59" s="266"/>
      <c r="AD59" s="266"/>
      <c r="AE59" s="266"/>
      <c r="AF59" s="26"/>
      <c r="AG59" s="26"/>
      <c r="AH59" s="26"/>
      <c r="AI59" s="266"/>
      <c r="AJ59" s="266"/>
      <c r="AK59" s="266"/>
      <c r="AL59" s="266"/>
      <c r="AM59" s="266"/>
      <c r="AN59" s="266"/>
    </row>
    <row r="60" spans="1:40" ht="12" customHeight="1">
      <c r="A60" s="260"/>
      <c r="B60" s="260"/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7"/>
      <c r="N60" s="1266" t="s">
        <v>742</v>
      </c>
      <c r="O60" s="1267"/>
      <c r="P60" s="1275"/>
      <c r="Q60" s="1275"/>
      <c r="R60" s="1336"/>
      <c r="S60" s="1328"/>
      <c r="T60" s="1296"/>
      <c r="U60" s="1268"/>
      <c r="V60" s="1337"/>
      <c r="W60" s="1328"/>
      <c r="X60" s="1268"/>
      <c r="Y60" s="1337"/>
      <c r="Z60" s="1277"/>
      <c r="AA60" s="26"/>
      <c r="AB60" s="266"/>
      <c r="AC60" s="266"/>
      <c r="AD60" s="266"/>
      <c r="AE60" s="266"/>
      <c r="AF60" s="26"/>
      <c r="AG60" s="26"/>
      <c r="AH60" s="26"/>
      <c r="AI60" s="266"/>
      <c r="AJ60" s="266"/>
      <c r="AK60" s="266"/>
      <c r="AL60" s="266"/>
      <c r="AM60" s="266"/>
      <c r="AN60" s="266"/>
    </row>
    <row r="61" spans="1:40" ht="12" customHeight="1" thickBot="1">
      <c r="A61" s="260"/>
      <c r="B61" s="260"/>
      <c r="C61" s="260"/>
      <c r="D61" s="260"/>
      <c r="E61" s="260"/>
      <c r="F61" s="260"/>
      <c r="G61" s="260"/>
      <c r="H61" s="260"/>
      <c r="I61" s="260"/>
      <c r="J61" s="260"/>
      <c r="K61" s="260"/>
      <c r="L61" s="260"/>
      <c r="M61" s="27"/>
      <c r="N61" s="1266" t="s">
        <v>743</v>
      </c>
      <c r="O61" s="513"/>
      <c r="P61" s="1275"/>
      <c r="Q61" s="1275"/>
      <c r="R61" s="1331"/>
      <c r="S61" s="1338"/>
      <c r="T61" s="1296"/>
      <c r="U61" s="1339"/>
      <c r="V61" s="1269"/>
      <c r="W61" s="1340"/>
      <c r="X61" s="1339"/>
      <c r="Y61" s="1269"/>
      <c r="Z61" s="1277"/>
      <c r="AA61" s="26"/>
      <c r="AB61" s="266"/>
      <c r="AC61" s="266"/>
      <c r="AD61" s="266"/>
      <c r="AE61" s="266"/>
      <c r="AF61" s="26"/>
      <c r="AG61" s="26"/>
      <c r="AH61" s="26"/>
      <c r="AI61" s="266"/>
      <c r="AJ61" s="266"/>
      <c r="AK61" s="266"/>
      <c r="AL61" s="266"/>
      <c r="AM61" s="266"/>
      <c r="AN61" s="266"/>
    </row>
    <row r="62" spans="1:40" ht="12" customHeight="1" thickBot="1">
      <c r="A62" s="260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7"/>
      <c r="N62" s="1264" t="s">
        <v>744</v>
      </c>
      <c r="O62" s="1270"/>
      <c r="P62" s="1275"/>
      <c r="Q62" s="1275"/>
      <c r="R62" s="1341"/>
      <c r="S62" s="1328"/>
      <c r="T62" s="1296"/>
      <c r="U62" s="1342"/>
      <c r="V62" s="1343">
        <f>IF(V37&lt;0,0,V58-V61)</f>
        <v>0</v>
      </c>
      <c r="W62" s="1341"/>
      <c r="X62" s="1342"/>
      <c r="Y62" s="1343">
        <f>IF(Y37&lt;0,0,Y58-Y61)</f>
        <v>0</v>
      </c>
      <c r="Z62" s="1277"/>
      <c r="AA62" s="26"/>
      <c r="AB62" s="266"/>
      <c r="AC62" s="266"/>
      <c r="AD62" s="266"/>
      <c r="AE62" s="266"/>
      <c r="AF62" s="26"/>
      <c r="AG62" s="26"/>
      <c r="AH62" s="26"/>
      <c r="AI62" s="266"/>
      <c r="AJ62" s="266"/>
      <c r="AK62" s="266"/>
      <c r="AL62" s="266"/>
      <c r="AM62" s="266"/>
      <c r="AN62" s="266"/>
    </row>
    <row r="63" spans="1:40" ht="12" customHeight="1" thickTop="1">
      <c r="A63" s="260"/>
      <c r="B63" s="260"/>
      <c r="C63" s="260"/>
      <c r="D63" s="260"/>
      <c r="E63" s="260"/>
      <c r="F63" s="260"/>
      <c r="G63" s="260"/>
      <c r="H63" s="260"/>
      <c r="I63" s="260"/>
      <c r="J63" s="260"/>
      <c r="K63" s="260"/>
      <c r="L63" s="260"/>
      <c r="M63" s="27"/>
      <c r="N63" s="1266" t="s">
        <v>745</v>
      </c>
      <c r="O63" s="1270"/>
      <c r="P63" s="1275"/>
      <c r="Q63" s="1275"/>
      <c r="R63" s="1587">
        <v>0.31</v>
      </c>
      <c r="S63" s="1588"/>
      <c r="T63" s="1328"/>
      <c r="U63" s="1334">
        <f>$R$63*V62</f>
        <v>0</v>
      </c>
      <c r="V63" s="1296"/>
      <c r="W63" s="1328"/>
      <c r="X63" s="1334">
        <f>$R$63*Y62</f>
        <v>0</v>
      </c>
      <c r="Y63" s="1344"/>
      <c r="Z63" s="1277"/>
      <c r="AA63" s="26"/>
      <c r="AB63" s="266"/>
      <c r="AC63" s="266"/>
      <c r="AD63" s="266"/>
      <c r="AE63" s="266"/>
      <c r="AF63" s="26"/>
      <c r="AG63" s="26"/>
      <c r="AH63" s="26"/>
      <c r="AI63" s="266"/>
      <c r="AJ63" s="266"/>
      <c r="AK63" s="266"/>
      <c r="AL63" s="266"/>
      <c r="AM63" s="266"/>
      <c r="AN63" s="266"/>
    </row>
    <row r="64" spans="1:40" ht="12" customHeight="1">
      <c r="A64" s="260"/>
      <c r="B64" s="260"/>
      <c r="C64" s="260"/>
      <c r="D64" s="260"/>
      <c r="E64" s="260"/>
      <c r="F64" s="260"/>
      <c r="G64" s="260"/>
      <c r="H64" s="260"/>
      <c r="I64" s="260"/>
      <c r="J64" s="260"/>
      <c r="K64" s="260"/>
      <c r="L64" s="260"/>
      <c r="M64" s="27"/>
      <c r="N64" s="1266" t="s">
        <v>762</v>
      </c>
      <c r="O64" s="1270"/>
      <c r="P64" s="1270"/>
      <c r="Q64" s="1267"/>
      <c r="R64" s="1296"/>
      <c r="S64" s="1328"/>
      <c r="T64" s="1328"/>
      <c r="U64" s="1345">
        <f>IF(V62&gt;420800,(V62-420800)*0.2-U65/0.25*0.2,0)</f>
        <v>0</v>
      </c>
      <c r="V64" s="1296"/>
      <c r="W64" s="1328"/>
      <c r="X64" s="1345">
        <f>IF(Y62&gt;420800,(Y62-420800)*0.2-X65/0.25*0.2,0)</f>
        <v>0</v>
      </c>
      <c r="Y64" s="1346"/>
      <c r="Z64" s="1277"/>
      <c r="AA64" s="26"/>
      <c r="AB64" s="266"/>
      <c r="AC64" s="266"/>
      <c r="AD64" s="266"/>
      <c r="AE64" s="266"/>
      <c r="AF64" s="26"/>
      <c r="AG64" s="26"/>
      <c r="AH64" s="26"/>
      <c r="AI64" s="266"/>
      <c r="AJ64" s="266"/>
      <c r="AK64" s="266"/>
      <c r="AL64" s="266"/>
      <c r="AM64" s="266"/>
      <c r="AN64" s="266"/>
    </row>
    <row r="65" spans="1:40" ht="12" customHeight="1">
      <c r="A65" s="260"/>
      <c r="B65" s="260"/>
      <c r="C65" s="260"/>
      <c r="D65" s="260"/>
      <c r="E65" s="260"/>
      <c r="F65" s="260"/>
      <c r="G65" s="260"/>
      <c r="H65" s="260"/>
      <c r="I65" s="260"/>
      <c r="J65" s="260"/>
      <c r="K65" s="260"/>
      <c r="L65" s="260"/>
      <c r="M65" s="27"/>
      <c r="N65" s="1266" t="s">
        <v>746</v>
      </c>
      <c r="O65" s="513"/>
      <c r="P65" s="513"/>
      <c r="Q65" s="1267"/>
      <c r="R65" s="1296"/>
      <c r="S65" s="1328"/>
      <c r="T65" s="1328"/>
      <c r="U65" s="1337">
        <f>IF(V62&gt;602600,(V62-602600)*0.25,0)</f>
        <v>0</v>
      </c>
      <c r="V65" s="1296"/>
      <c r="W65" s="1328"/>
      <c r="X65" s="1337">
        <f>IF(Y62&gt;602600,(Y62-602600)*0.25,0)</f>
        <v>0</v>
      </c>
      <c r="Y65" s="1346"/>
      <c r="Z65" s="1277"/>
      <c r="AA65" s="26"/>
      <c r="AB65" s="266"/>
      <c r="AC65" s="266"/>
      <c r="AD65" s="266"/>
      <c r="AE65" s="266"/>
      <c r="AF65" s="26"/>
      <c r="AG65" s="26"/>
      <c r="AH65" s="26"/>
      <c r="AI65" s="266"/>
      <c r="AJ65" s="266"/>
      <c r="AK65" s="266"/>
      <c r="AL65" s="266"/>
      <c r="AM65" s="266"/>
      <c r="AN65" s="266"/>
    </row>
    <row r="66" spans="1:40" ht="12" customHeight="1" thickBot="1">
      <c r="A66" s="260"/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7"/>
      <c r="N66" s="1266" t="s">
        <v>747</v>
      </c>
      <c r="O66" s="1270"/>
      <c r="P66" s="1270"/>
      <c r="Q66" s="1271"/>
      <c r="R66" s="1296"/>
      <c r="S66" s="1328"/>
      <c r="T66" s="1328"/>
      <c r="U66" s="1272"/>
      <c r="V66" s="1296"/>
      <c r="W66" s="1328"/>
      <c r="X66" s="1272"/>
      <c r="Y66" s="1346"/>
      <c r="Z66" s="1277"/>
      <c r="AA66" s="26"/>
      <c r="AB66" s="266"/>
      <c r="AC66" s="266"/>
      <c r="AD66" s="266"/>
      <c r="AE66" s="266"/>
      <c r="AF66" s="26"/>
      <c r="AG66" s="26"/>
      <c r="AH66" s="26"/>
      <c r="AI66" s="266"/>
      <c r="AJ66" s="266"/>
      <c r="AK66" s="266"/>
      <c r="AL66" s="266"/>
      <c r="AM66" s="266"/>
      <c r="AN66" s="266"/>
    </row>
    <row r="67" spans="1:40" ht="12" customHeight="1" thickBot="1">
      <c r="A67" s="260"/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7"/>
      <c r="N67" s="1264" t="s">
        <v>748</v>
      </c>
      <c r="O67" s="1270"/>
      <c r="P67" s="1270"/>
      <c r="Q67" s="1267"/>
      <c r="R67" s="1296"/>
      <c r="S67" s="1331"/>
      <c r="T67" s="1328"/>
      <c r="U67" s="1347">
        <f>U59-U60+SUM(U63:U65)-U66</f>
        <v>0</v>
      </c>
      <c r="V67" s="1296"/>
      <c r="W67" s="1348"/>
      <c r="X67" s="1347">
        <f>X59-X60+SUM(X63:X65)-X66</f>
        <v>0</v>
      </c>
      <c r="Y67" s="1349"/>
      <c r="Z67" s="1277"/>
      <c r="AA67" s="26"/>
      <c r="AB67" s="266"/>
      <c r="AC67" s="266"/>
      <c r="AD67" s="266"/>
      <c r="AE67" s="266"/>
      <c r="AF67" s="26"/>
      <c r="AG67" s="26"/>
      <c r="AH67" s="26"/>
      <c r="AI67" s="266"/>
      <c r="AJ67" s="266"/>
      <c r="AK67" s="266"/>
      <c r="AL67" s="266"/>
      <c r="AM67" s="266"/>
      <c r="AN67" s="266"/>
    </row>
    <row r="68" spans="1:40" ht="12" customHeight="1" thickTop="1">
      <c r="A68" s="260"/>
      <c r="B68" s="260"/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27"/>
      <c r="N68" s="1273"/>
      <c r="O68" s="1274"/>
      <c r="P68" s="1274"/>
      <c r="Q68" s="1274"/>
      <c r="R68" s="1350"/>
      <c r="S68" s="1350"/>
      <c r="T68" s="1350"/>
      <c r="U68" s="1350"/>
      <c r="V68" s="1350"/>
      <c r="W68" s="1350"/>
      <c r="X68" s="1350"/>
      <c r="Y68" s="1351"/>
      <c r="Z68" s="1278"/>
      <c r="AA68" s="26"/>
      <c r="AB68" s="266"/>
      <c r="AC68" s="266"/>
      <c r="AD68" s="266"/>
      <c r="AE68" s="266"/>
      <c r="AF68" s="26"/>
      <c r="AG68" s="26"/>
      <c r="AH68" s="26"/>
      <c r="AI68" s="266"/>
      <c r="AJ68" s="266"/>
      <c r="AK68" s="266"/>
      <c r="AL68" s="266"/>
      <c r="AM68" s="266"/>
      <c r="AN68" s="266"/>
    </row>
    <row r="69" spans="1:40">
      <c r="A69" s="260"/>
      <c r="B69" s="260"/>
      <c r="C69" s="260"/>
      <c r="D69" s="260"/>
      <c r="E69" s="260"/>
      <c r="F69" s="260"/>
      <c r="G69" s="260"/>
      <c r="H69" s="260"/>
      <c r="I69" s="260"/>
      <c r="J69" s="260"/>
      <c r="K69" s="260"/>
      <c r="L69" s="260"/>
      <c r="M69" s="27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6"/>
      <c r="AC69" s="266"/>
      <c r="AD69" s="266"/>
      <c r="AE69" s="266"/>
      <c r="AF69" s="26"/>
      <c r="AG69" s="26"/>
      <c r="AH69" s="26"/>
      <c r="AI69" s="266"/>
      <c r="AJ69" s="266"/>
      <c r="AK69" s="266"/>
      <c r="AL69" s="266"/>
      <c r="AM69" s="266"/>
      <c r="AN69" s="266"/>
    </row>
    <row r="70" spans="1:40">
      <c r="A70" s="260"/>
      <c r="B70" s="260"/>
      <c r="C70" s="260"/>
      <c r="D70" s="260"/>
      <c r="E70" s="260"/>
      <c r="F70" s="260"/>
      <c r="G70" s="260"/>
      <c r="H70" s="260"/>
      <c r="I70" s="260"/>
      <c r="J70" s="260"/>
      <c r="K70" s="260"/>
      <c r="L70" s="260"/>
      <c r="M70" s="27"/>
    </row>
    <row r="71" spans="1:40">
      <c r="A71" s="260"/>
      <c r="B71" s="260"/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7"/>
    </row>
    <row r="72" spans="1:40">
      <c r="A72" s="260"/>
      <c r="B72" s="260"/>
      <c r="C72" s="1373"/>
      <c r="D72" s="1373"/>
      <c r="E72" s="1373"/>
      <c r="F72" s="1373"/>
      <c r="G72" s="1373"/>
      <c r="H72" s="1373"/>
      <c r="I72" s="1373"/>
      <c r="J72" s="1373"/>
      <c r="K72" s="1373"/>
    </row>
    <row r="73" spans="1:40">
      <c r="A73" s="260"/>
      <c r="B73" s="260"/>
      <c r="C73" s="1373"/>
      <c r="D73" s="1373"/>
      <c r="E73" s="1373"/>
      <c r="F73" s="1373"/>
      <c r="G73" s="1373"/>
      <c r="H73" s="1373"/>
      <c r="I73" s="1373"/>
      <c r="J73" s="1373"/>
      <c r="K73" s="1373"/>
    </row>
    <row r="74" spans="1:40">
      <c r="A74" s="260"/>
      <c r="B74" s="260"/>
      <c r="C74" s="1373"/>
      <c r="D74" s="1373"/>
      <c r="E74" s="1373"/>
      <c r="F74" s="1373"/>
      <c r="G74" s="1373"/>
      <c r="H74" s="1373"/>
      <c r="I74" s="1373"/>
      <c r="J74" s="1373"/>
      <c r="K74" s="1373"/>
    </row>
    <row r="75" spans="1:40">
      <c r="A75" s="260"/>
      <c r="B75" s="260"/>
      <c r="C75" s="1373"/>
      <c r="D75" s="1373"/>
      <c r="E75" s="1373"/>
      <c r="F75" s="1373"/>
      <c r="G75" s="1373"/>
      <c r="H75" s="1373"/>
      <c r="I75" s="1373"/>
      <c r="J75" s="1373"/>
      <c r="K75" s="1373"/>
    </row>
    <row r="76" spans="1:40">
      <c r="A76" s="260"/>
      <c r="B76" s="260"/>
      <c r="C76" s="1373"/>
      <c r="D76" s="1373"/>
      <c r="E76" s="1373"/>
      <c r="F76" s="1373"/>
      <c r="G76" s="1373"/>
      <c r="H76" s="1373"/>
      <c r="I76" s="1373"/>
      <c r="J76" s="1373"/>
      <c r="K76" s="1373"/>
    </row>
    <row r="77" spans="1:40">
      <c r="A77" s="260"/>
      <c r="B77" s="260"/>
      <c r="C77" s="1373"/>
      <c r="D77" s="1373"/>
      <c r="E77" s="1373"/>
      <c r="F77" s="1373"/>
      <c r="G77" s="1373"/>
      <c r="H77" s="1373"/>
      <c r="I77" s="1373"/>
      <c r="J77" s="1373"/>
      <c r="K77" s="1373"/>
    </row>
    <row r="78" spans="1:40">
      <c r="A78" s="260"/>
      <c r="B78" s="260"/>
      <c r="C78" s="1373"/>
      <c r="D78" s="1373"/>
      <c r="E78" s="1373"/>
      <c r="F78" s="1373"/>
      <c r="G78" s="1373"/>
      <c r="H78" s="1373"/>
      <c r="I78" s="1373"/>
      <c r="J78" s="1373"/>
      <c r="K78" s="1373"/>
    </row>
    <row r="79" spans="1:40">
      <c r="A79" s="260"/>
      <c r="B79" s="260"/>
      <c r="C79" s="1373"/>
      <c r="D79" s="1373"/>
      <c r="E79" s="1373"/>
      <c r="F79" s="1373"/>
      <c r="G79" s="1373"/>
      <c r="H79" s="1373"/>
      <c r="I79" s="1373"/>
      <c r="J79" s="1373"/>
      <c r="K79" s="1373"/>
    </row>
    <row r="80" spans="1:40">
      <c r="A80" s="260"/>
      <c r="B80" s="260"/>
      <c r="C80" s="1373"/>
      <c r="D80" s="1373"/>
      <c r="E80" s="1373"/>
      <c r="F80" s="1373"/>
      <c r="G80" s="1373"/>
      <c r="H80" s="1373"/>
      <c r="I80" s="1373"/>
      <c r="J80" s="1373"/>
      <c r="K80" s="1373"/>
    </row>
    <row r="81" spans="1:11">
      <c r="A81" s="260"/>
      <c r="B81" s="260"/>
      <c r="C81" s="1373"/>
      <c r="D81" s="1373"/>
      <c r="E81" s="1373"/>
      <c r="F81" s="1373"/>
      <c r="G81" s="1373"/>
      <c r="H81" s="1373"/>
      <c r="I81" s="1373"/>
      <c r="J81" s="1373"/>
      <c r="K81" s="1373"/>
    </row>
    <row r="82" spans="1:11">
      <c r="A82" s="260"/>
      <c r="B82" s="260"/>
      <c r="C82" s="1373"/>
      <c r="D82" s="1373"/>
      <c r="E82" s="1373"/>
      <c r="F82" s="1373"/>
      <c r="G82" s="1373"/>
      <c r="H82" s="1373"/>
      <c r="I82" s="1373"/>
      <c r="J82" s="1373"/>
      <c r="K82" s="1373"/>
    </row>
    <row r="83" spans="1:11">
      <c r="A83" s="260"/>
      <c r="B83" s="260"/>
      <c r="C83" s="1373"/>
      <c r="D83" s="1373"/>
      <c r="E83" s="1373"/>
      <c r="F83" s="1373"/>
      <c r="G83" s="1373"/>
      <c r="H83" s="1373"/>
      <c r="I83" s="1373"/>
      <c r="J83" s="1373"/>
      <c r="K83" s="1373"/>
    </row>
    <row r="84" spans="1:11">
      <c r="A84" s="260"/>
      <c r="B84" s="260"/>
      <c r="C84" s="1373"/>
      <c r="D84" s="1373"/>
      <c r="E84" s="1373"/>
      <c r="F84" s="1373"/>
      <c r="G84" s="1373"/>
      <c r="H84" s="1373"/>
      <c r="I84" s="1373"/>
      <c r="J84" s="1373"/>
      <c r="K84" s="1373"/>
    </row>
    <row r="85" spans="1:11">
      <c r="A85" s="260"/>
      <c r="B85" s="260"/>
      <c r="C85" s="1373"/>
      <c r="D85" s="1373"/>
      <c r="E85" s="1373"/>
      <c r="F85" s="1373"/>
      <c r="G85" s="1373"/>
      <c r="H85" s="1373"/>
      <c r="I85" s="1373"/>
      <c r="J85" s="1373"/>
      <c r="K85" s="1373"/>
    </row>
    <row r="86" spans="1:11">
      <c r="A86" s="260"/>
      <c r="B86" s="260"/>
      <c r="C86" s="1373"/>
      <c r="D86" s="1373"/>
      <c r="E86" s="1373"/>
      <c r="F86" s="1373"/>
      <c r="G86" s="1373"/>
      <c r="H86" s="1373"/>
      <c r="I86" s="1373"/>
      <c r="J86" s="1373"/>
      <c r="K86" s="1373"/>
    </row>
    <row r="87" spans="1:11">
      <c r="A87" s="260"/>
      <c r="B87" s="260"/>
      <c r="C87" s="1373"/>
      <c r="D87" s="1373"/>
      <c r="E87" s="1373"/>
      <c r="F87" s="1373"/>
      <c r="G87" s="1373"/>
      <c r="H87" s="1373"/>
      <c r="I87" s="1373"/>
      <c r="J87" s="1373"/>
      <c r="K87" s="1373"/>
    </row>
    <row r="88" spans="1:11">
      <c r="A88" s="260"/>
      <c r="B88" s="260"/>
      <c r="C88" s="1373"/>
      <c r="D88" s="1373"/>
      <c r="E88" s="1373"/>
      <c r="F88" s="1373"/>
      <c r="G88" s="1373"/>
      <c r="H88" s="1373"/>
      <c r="I88" s="1373"/>
      <c r="J88" s="1373"/>
      <c r="K88" s="1373"/>
    </row>
    <row r="89" spans="1:11">
      <c r="A89" s="260"/>
      <c r="B89" s="260"/>
      <c r="C89" s="1373"/>
      <c r="D89" s="1373"/>
      <c r="E89" s="1373"/>
      <c r="F89" s="1373"/>
      <c r="G89" s="1373"/>
      <c r="H89" s="1373"/>
      <c r="I89" s="1373"/>
      <c r="J89" s="1373"/>
      <c r="K89" s="1373"/>
    </row>
    <row r="90" spans="1:11">
      <c r="A90" s="260"/>
      <c r="B90" s="260"/>
      <c r="C90" s="1373"/>
      <c r="D90" s="1373"/>
      <c r="E90" s="1373"/>
      <c r="F90" s="1373"/>
      <c r="G90" s="1373"/>
      <c r="H90" s="1373"/>
      <c r="I90" s="1373"/>
      <c r="J90" s="1373"/>
      <c r="K90" s="1373"/>
    </row>
    <row r="91" spans="1:11">
      <c r="A91" s="260"/>
      <c r="B91" s="260"/>
      <c r="C91" s="1373"/>
      <c r="D91" s="1373"/>
      <c r="E91" s="1373"/>
      <c r="F91" s="1373"/>
      <c r="G91" s="1373"/>
      <c r="H91" s="1373"/>
      <c r="I91" s="1373"/>
      <c r="J91" s="1373"/>
      <c r="K91" s="1373"/>
    </row>
    <row r="92" spans="1:11">
      <c r="A92" s="260"/>
      <c r="B92" s="260"/>
      <c r="C92" s="1373"/>
      <c r="D92" s="1373"/>
      <c r="E92" s="1373"/>
      <c r="F92" s="1373"/>
      <c r="G92" s="1373"/>
      <c r="H92" s="1373"/>
      <c r="I92" s="1373"/>
      <c r="J92" s="1373"/>
      <c r="K92" s="1373"/>
    </row>
    <row r="93" spans="1:11">
      <c r="A93" s="260"/>
      <c r="B93" s="260"/>
      <c r="C93" s="1358"/>
      <c r="D93" s="1358"/>
      <c r="E93" s="1358"/>
      <c r="F93" s="1358"/>
      <c r="G93" s="1358"/>
      <c r="H93" s="1358"/>
      <c r="I93" s="1358"/>
      <c r="J93" s="1358"/>
      <c r="K93" s="1358"/>
    </row>
    <row r="94" spans="1:11">
      <c r="B94" s="266"/>
      <c r="C94" s="1358"/>
      <c r="D94" s="1358"/>
      <c r="E94" s="1358"/>
      <c r="F94" s="1358"/>
      <c r="G94" s="1358"/>
      <c r="H94" s="1358"/>
      <c r="I94" s="1358"/>
      <c r="J94" s="1358"/>
      <c r="K94" s="1358"/>
    </row>
    <row r="95" spans="1:11">
      <c r="B95" s="266"/>
      <c r="C95" s="1358"/>
      <c r="D95" s="1358"/>
      <c r="E95" s="1358"/>
      <c r="F95" s="1358"/>
      <c r="G95" s="1358"/>
      <c r="H95" s="1358"/>
      <c r="I95" s="1358"/>
      <c r="J95" s="1358"/>
      <c r="K95" s="1358"/>
    </row>
    <row r="96" spans="1:11">
      <c r="B96" s="266"/>
      <c r="C96" s="1358"/>
      <c r="D96" s="1358"/>
      <c r="E96" s="1358"/>
      <c r="F96" s="1358"/>
      <c r="G96" s="1358"/>
      <c r="H96" s="1358"/>
      <c r="I96" s="1358"/>
      <c r="J96" s="1358"/>
      <c r="K96" s="1358"/>
    </row>
    <row r="97" spans="2:11">
      <c r="B97" s="266"/>
      <c r="C97" s="1358"/>
      <c r="D97" s="1358"/>
      <c r="E97" s="1358"/>
      <c r="F97" s="1358"/>
      <c r="G97" s="1358"/>
      <c r="H97" s="1358"/>
      <c r="I97" s="1358"/>
      <c r="J97" s="1358"/>
      <c r="K97" s="1358"/>
    </row>
    <row r="98" spans="2:11">
      <c r="B98" s="266"/>
      <c r="C98" s="1358"/>
      <c r="D98" s="1358"/>
      <c r="E98" s="1358"/>
      <c r="F98" s="1358"/>
      <c r="G98" s="1358"/>
      <c r="H98" s="1358"/>
      <c r="I98" s="1358"/>
      <c r="J98" s="1358"/>
      <c r="K98" s="1358"/>
    </row>
    <row r="99" spans="2:11">
      <c r="B99" s="266"/>
      <c r="C99" s="1358"/>
      <c r="D99" s="1358"/>
      <c r="E99" s="1358"/>
      <c r="F99" s="1358"/>
      <c r="G99" s="1358"/>
      <c r="H99" s="1358"/>
      <c r="I99" s="1358"/>
      <c r="J99" s="1358"/>
      <c r="K99" s="1358"/>
    </row>
    <row r="100" spans="2:11">
      <c r="B100" s="266"/>
      <c r="C100" s="1358"/>
      <c r="D100" s="1358"/>
      <c r="E100" s="1358"/>
      <c r="F100" s="1358"/>
      <c r="G100" s="1358"/>
      <c r="H100" s="1358"/>
      <c r="I100" s="1358"/>
      <c r="J100" s="1358"/>
      <c r="K100" s="1358"/>
    </row>
    <row r="101" spans="2:11">
      <c r="B101" s="266"/>
      <c r="C101" s="1358"/>
      <c r="D101" s="1358"/>
      <c r="E101" s="1358"/>
      <c r="F101" s="1358"/>
      <c r="G101" s="1358"/>
      <c r="H101" s="1358"/>
      <c r="I101" s="1358"/>
      <c r="J101" s="1358"/>
      <c r="K101" s="1358"/>
    </row>
    <row r="102" spans="2:11">
      <c r="B102" s="266"/>
      <c r="C102" s="1358"/>
      <c r="D102" s="1358"/>
      <c r="E102" s="1358"/>
      <c r="F102" s="1358"/>
      <c r="G102" s="1358"/>
      <c r="H102" s="1358"/>
      <c r="I102" s="1358"/>
      <c r="J102" s="1358"/>
      <c r="K102" s="1358"/>
    </row>
    <row r="103" spans="2:11">
      <c r="B103" s="266"/>
      <c r="C103" s="1358"/>
      <c r="D103" s="1358"/>
      <c r="E103" s="1358"/>
      <c r="F103" s="1358"/>
      <c r="G103" s="1358"/>
      <c r="H103" s="1358"/>
      <c r="I103" s="1358"/>
      <c r="J103" s="1358"/>
      <c r="K103" s="1358"/>
    </row>
    <row r="104" spans="2:11">
      <c r="B104" s="266"/>
      <c r="C104" s="1358"/>
      <c r="D104" s="1358"/>
      <c r="E104" s="1358"/>
      <c r="F104" s="1358"/>
      <c r="G104" s="1358"/>
      <c r="H104" s="1358"/>
      <c r="I104" s="1358"/>
      <c r="J104" s="1358"/>
      <c r="K104" s="1358"/>
    </row>
    <row r="105" spans="2:11">
      <c r="B105" s="266"/>
      <c r="C105" s="1358"/>
      <c r="D105" s="1358"/>
      <c r="E105" s="1358"/>
      <c r="F105" s="1358"/>
      <c r="G105" s="1358"/>
      <c r="H105" s="1358"/>
      <c r="I105" s="1358"/>
      <c r="J105" s="1358"/>
      <c r="K105" s="1358"/>
    </row>
    <row r="106" spans="2:11">
      <c r="B106" s="266"/>
      <c r="C106" s="1358"/>
      <c r="D106" s="1358"/>
      <c r="E106" s="1358"/>
      <c r="F106" s="1358"/>
      <c r="G106" s="1358"/>
      <c r="H106" s="1358"/>
      <c r="I106" s="1358"/>
      <c r="J106" s="1358"/>
      <c r="K106" s="1358"/>
    </row>
    <row r="107" spans="2:11">
      <c r="B107" s="266"/>
      <c r="C107" s="1358"/>
      <c r="D107" s="1358"/>
      <c r="E107" s="1358"/>
      <c r="F107" s="1358"/>
      <c r="G107" s="1358"/>
      <c r="H107" s="1358"/>
      <c r="I107" s="1358"/>
      <c r="J107" s="1358"/>
      <c r="K107" s="1358"/>
    </row>
    <row r="108" spans="2:11">
      <c r="B108" s="266"/>
      <c r="C108" s="1358"/>
      <c r="D108" s="1358"/>
      <c r="E108" s="1358"/>
      <c r="F108" s="1358"/>
      <c r="G108" s="1358"/>
      <c r="H108" s="1358"/>
      <c r="I108" s="1358"/>
      <c r="J108" s="1358"/>
      <c r="K108" s="1358"/>
    </row>
    <row r="109" spans="2:11">
      <c r="B109" s="266"/>
      <c r="C109" s="1358"/>
      <c r="D109" s="1358"/>
      <c r="E109" s="1358"/>
      <c r="F109" s="1358"/>
      <c r="G109" s="1358"/>
      <c r="H109" s="1358"/>
      <c r="I109" s="1358"/>
      <c r="J109" s="1358"/>
      <c r="K109" s="1358"/>
    </row>
    <row r="110" spans="2:11">
      <c r="B110" s="266"/>
      <c r="C110" s="1358"/>
      <c r="D110" s="1358"/>
      <c r="E110" s="1358"/>
      <c r="F110" s="1358"/>
      <c r="G110" s="1358"/>
      <c r="H110" s="1358"/>
      <c r="I110" s="1358"/>
      <c r="J110" s="1358"/>
      <c r="K110" s="1358"/>
    </row>
    <row r="111" spans="2:11">
      <c r="B111" s="266"/>
      <c r="C111" s="1358"/>
      <c r="D111" s="1358"/>
      <c r="E111" s="1358"/>
      <c r="F111" s="1358"/>
      <c r="G111" s="1358"/>
      <c r="H111" s="1358"/>
      <c r="I111" s="1358"/>
      <c r="J111" s="1358"/>
      <c r="K111" s="1358"/>
    </row>
    <row r="112" spans="2:11">
      <c r="B112" s="266"/>
      <c r="C112" s="1358"/>
      <c r="D112" s="1358"/>
      <c r="E112" s="1358"/>
      <c r="F112" s="1358"/>
      <c r="G112" s="1358"/>
      <c r="H112" s="1358"/>
      <c r="I112" s="1358"/>
      <c r="J112" s="1358"/>
      <c r="K112" s="1358"/>
    </row>
    <row r="113" spans="2:11">
      <c r="B113" s="266"/>
      <c r="C113" s="1358"/>
      <c r="D113" s="1358"/>
      <c r="E113" s="1358"/>
      <c r="F113" s="1358"/>
      <c r="G113" s="1358"/>
      <c r="H113" s="1358"/>
      <c r="I113" s="1358"/>
      <c r="J113" s="1358"/>
      <c r="K113" s="1358"/>
    </row>
    <row r="114" spans="2:11">
      <c r="B114" s="266"/>
      <c r="C114" s="1358"/>
      <c r="D114" s="1358"/>
      <c r="E114" s="1358"/>
      <c r="F114" s="1358"/>
      <c r="G114" s="1358"/>
      <c r="H114" s="1358"/>
      <c r="I114" s="1358"/>
      <c r="J114" s="1358"/>
      <c r="K114" s="1358"/>
    </row>
    <row r="115" spans="2:11">
      <c r="B115" s="266"/>
      <c r="C115" s="1358"/>
      <c r="D115" s="1358"/>
      <c r="E115" s="1358"/>
      <c r="F115" s="1358"/>
      <c r="G115" s="1358"/>
      <c r="H115" s="1358"/>
      <c r="I115" s="1358"/>
      <c r="J115" s="1358"/>
      <c r="K115" s="1358"/>
    </row>
    <row r="116" spans="2:11">
      <c r="B116" s="266"/>
      <c r="C116" s="1358"/>
      <c r="D116" s="1358"/>
      <c r="E116" s="1358"/>
      <c r="F116" s="1358"/>
      <c r="G116" s="1358"/>
      <c r="H116" s="1358"/>
      <c r="I116" s="1358"/>
      <c r="J116" s="1358"/>
      <c r="K116" s="1358"/>
    </row>
    <row r="117" spans="2:11">
      <c r="B117" s="266"/>
      <c r="C117" s="1358"/>
      <c r="D117" s="1358"/>
      <c r="E117" s="1358"/>
      <c r="F117" s="1358"/>
      <c r="G117" s="1358"/>
      <c r="H117" s="1358"/>
      <c r="I117" s="1358"/>
      <c r="J117" s="1358"/>
      <c r="K117" s="1358"/>
    </row>
    <row r="118" spans="2:11">
      <c r="B118" s="266"/>
      <c r="C118" s="1358"/>
      <c r="D118" s="1358"/>
      <c r="E118" s="1358"/>
      <c r="F118" s="1358"/>
      <c r="G118" s="1358"/>
      <c r="H118" s="1358"/>
      <c r="I118" s="1358"/>
      <c r="J118" s="1358"/>
      <c r="K118" s="1358"/>
    </row>
    <row r="119" spans="2:11">
      <c r="B119" s="266"/>
      <c r="C119" s="1358"/>
      <c r="D119" s="1358"/>
      <c r="E119" s="1358"/>
      <c r="F119" s="1358"/>
      <c r="G119" s="1358"/>
      <c r="H119" s="1358"/>
      <c r="I119" s="1358"/>
      <c r="J119" s="1358"/>
      <c r="K119" s="1358"/>
    </row>
    <row r="120" spans="2:11">
      <c r="B120" s="266"/>
      <c r="C120" s="1358"/>
      <c r="D120" s="1358"/>
      <c r="E120" s="1358"/>
      <c r="F120" s="1358"/>
      <c r="G120" s="1358"/>
      <c r="H120" s="1358"/>
      <c r="I120" s="1358"/>
      <c r="J120" s="1358"/>
      <c r="K120" s="1358"/>
    </row>
    <row r="121" spans="2:11">
      <c r="B121" s="266"/>
      <c r="C121" s="1358"/>
      <c r="D121" s="1358"/>
      <c r="E121" s="1358"/>
      <c r="F121" s="1358"/>
      <c r="G121" s="1358"/>
      <c r="H121" s="1358"/>
      <c r="I121" s="1358"/>
      <c r="J121" s="1358"/>
      <c r="K121" s="1358"/>
    </row>
    <row r="122" spans="2:11">
      <c r="B122" s="266"/>
      <c r="C122" s="1358"/>
      <c r="D122" s="1358"/>
      <c r="E122" s="1358"/>
      <c r="F122" s="1358"/>
      <c r="G122" s="1358"/>
      <c r="H122" s="1358"/>
      <c r="I122" s="1358"/>
      <c r="J122" s="1358"/>
      <c r="K122" s="1358"/>
    </row>
    <row r="123" spans="2:11">
      <c r="B123" s="266"/>
      <c r="C123" s="1358"/>
      <c r="D123" s="1358"/>
      <c r="E123" s="1358"/>
      <c r="F123" s="1358"/>
      <c r="G123" s="1358"/>
      <c r="H123" s="1358"/>
      <c r="I123" s="1358"/>
      <c r="J123" s="1358"/>
      <c r="K123" s="1358"/>
    </row>
    <row r="124" spans="2:11">
      <c r="B124" s="266"/>
      <c r="C124" s="1358"/>
      <c r="D124" s="1358"/>
      <c r="E124" s="1358"/>
      <c r="F124" s="1358"/>
      <c r="G124" s="1358"/>
      <c r="H124" s="1358"/>
      <c r="I124" s="1358"/>
      <c r="J124" s="1358"/>
      <c r="K124" s="1358"/>
    </row>
    <row r="125" spans="2:11">
      <c r="B125" s="266"/>
      <c r="C125" s="1358"/>
      <c r="D125" s="1358"/>
      <c r="E125" s="1358"/>
      <c r="F125" s="1358"/>
      <c r="G125" s="1358"/>
      <c r="H125" s="1358"/>
      <c r="I125" s="1358"/>
      <c r="J125" s="1358"/>
      <c r="K125" s="1358"/>
    </row>
    <row r="126" spans="2:11">
      <c r="B126" s="266"/>
      <c r="C126" s="1358"/>
      <c r="D126" s="1358"/>
      <c r="E126" s="1358"/>
      <c r="F126" s="1358"/>
      <c r="G126" s="1358"/>
      <c r="H126" s="1358"/>
      <c r="I126" s="1358"/>
      <c r="J126" s="1358"/>
      <c r="K126" s="1358"/>
    </row>
    <row r="127" spans="2:11">
      <c r="B127" s="266"/>
      <c r="C127" s="1358"/>
      <c r="D127" s="1358"/>
      <c r="E127" s="1358"/>
      <c r="F127" s="1358"/>
      <c r="G127" s="1358"/>
      <c r="H127" s="1358"/>
      <c r="I127" s="1358"/>
      <c r="J127" s="1358"/>
      <c r="K127" s="1358"/>
    </row>
    <row r="128" spans="2:11">
      <c r="B128" s="266"/>
      <c r="C128" s="1358"/>
      <c r="D128" s="1358"/>
      <c r="E128" s="1358"/>
      <c r="F128" s="1358"/>
      <c r="G128" s="1358"/>
      <c r="H128" s="1358"/>
      <c r="I128" s="1358"/>
      <c r="J128" s="1358"/>
      <c r="K128" s="1358"/>
    </row>
    <row r="129" spans="2:11">
      <c r="B129" s="266"/>
      <c r="C129" s="1358"/>
      <c r="D129" s="1358"/>
      <c r="E129" s="1358"/>
      <c r="F129" s="1358"/>
      <c r="G129" s="1358"/>
      <c r="H129" s="1358"/>
      <c r="I129" s="1358"/>
      <c r="J129" s="1358"/>
      <c r="K129" s="1358"/>
    </row>
    <row r="130" spans="2:11">
      <c r="B130" s="266"/>
      <c r="C130" s="1358"/>
      <c r="D130" s="1358"/>
      <c r="E130" s="1358"/>
      <c r="F130" s="1358"/>
      <c r="G130" s="1358"/>
      <c r="H130" s="1358"/>
      <c r="I130" s="1358"/>
      <c r="J130" s="1358"/>
      <c r="K130" s="1358"/>
    </row>
    <row r="131" spans="2:11">
      <c r="B131" s="266"/>
      <c r="C131" s="1358"/>
      <c r="D131" s="1358"/>
      <c r="E131" s="1358"/>
      <c r="F131" s="1358"/>
      <c r="G131" s="1358"/>
      <c r="H131" s="1358"/>
      <c r="I131" s="1358"/>
      <c r="J131" s="1358"/>
      <c r="K131" s="1358"/>
    </row>
    <row r="132" spans="2:11">
      <c r="B132" s="266"/>
      <c r="C132" s="1358"/>
      <c r="D132" s="1358"/>
      <c r="E132" s="1358"/>
      <c r="F132" s="1358"/>
      <c r="G132" s="1358"/>
      <c r="H132" s="1358"/>
      <c r="I132" s="1358"/>
      <c r="J132" s="1358"/>
      <c r="K132" s="1358"/>
    </row>
    <row r="133" spans="2:11">
      <c r="B133" s="266"/>
      <c r="C133" s="1358"/>
      <c r="D133" s="1358"/>
      <c r="E133" s="1358"/>
      <c r="F133" s="1358"/>
      <c r="G133" s="1358"/>
      <c r="H133" s="1358"/>
      <c r="I133" s="1358"/>
      <c r="J133" s="1358"/>
      <c r="K133" s="1358"/>
    </row>
    <row r="134" spans="2:11">
      <c r="B134" s="266"/>
      <c r="C134" s="1358"/>
      <c r="D134" s="1358"/>
      <c r="E134" s="1358"/>
      <c r="F134" s="1358"/>
      <c r="G134" s="1358"/>
      <c r="H134" s="1358"/>
      <c r="I134" s="1358"/>
      <c r="J134" s="1358"/>
      <c r="K134" s="1358"/>
    </row>
    <row r="135" spans="2:11">
      <c r="B135" s="266"/>
      <c r="C135" s="1358"/>
      <c r="D135" s="1358"/>
      <c r="E135" s="1358"/>
      <c r="F135" s="1358"/>
      <c r="G135" s="1358"/>
      <c r="H135" s="1358"/>
      <c r="I135" s="1358"/>
      <c r="J135" s="1358"/>
      <c r="K135" s="1358"/>
    </row>
    <row r="136" spans="2:11">
      <c r="B136" s="266"/>
      <c r="C136" s="1358"/>
      <c r="D136" s="1358"/>
      <c r="E136" s="1358"/>
      <c r="F136" s="1358"/>
      <c r="G136" s="1358"/>
      <c r="H136" s="1358"/>
      <c r="I136" s="1358"/>
      <c r="J136" s="1358"/>
      <c r="K136" s="1358"/>
    </row>
    <row r="137" spans="2:11">
      <c r="B137" s="266"/>
      <c r="C137" s="1358"/>
      <c r="D137" s="1358"/>
      <c r="E137" s="1358"/>
      <c r="F137" s="1358"/>
      <c r="G137" s="1358"/>
      <c r="H137" s="1358"/>
      <c r="I137" s="1358"/>
      <c r="J137" s="1358"/>
      <c r="K137" s="1358"/>
    </row>
    <row r="138" spans="2:11">
      <c r="B138" s="266"/>
      <c r="C138" s="1358"/>
      <c r="D138" s="1358"/>
      <c r="E138" s="1358"/>
      <c r="F138" s="1358"/>
      <c r="G138" s="1358"/>
      <c r="H138" s="1358"/>
      <c r="I138" s="1358"/>
      <c r="J138" s="1358"/>
      <c r="K138" s="1358"/>
    </row>
    <row r="139" spans="2:11">
      <c r="B139" s="266"/>
      <c r="C139" s="1358"/>
      <c r="D139" s="1358"/>
      <c r="E139" s="1358"/>
      <c r="F139" s="1358"/>
      <c r="G139" s="1358"/>
      <c r="H139" s="1358"/>
      <c r="I139" s="1358"/>
      <c r="J139" s="1358"/>
      <c r="K139" s="1358"/>
    </row>
    <row r="140" spans="2:11">
      <c r="B140" s="266"/>
      <c r="C140" s="1358"/>
      <c r="D140" s="1358"/>
      <c r="E140" s="1358"/>
      <c r="F140" s="1358"/>
      <c r="G140" s="1358"/>
      <c r="H140" s="1358"/>
      <c r="I140" s="1358"/>
      <c r="J140" s="1358"/>
      <c r="K140" s="1358"/>
    </row>
    <row r="141" spans="2:11">
      <c r="B141" s="266"/>
      <c r="C141" s="1358"/>
      <c r="D141" s="1358"/>
      <c r="E141" s="1358"/>
      <c r="F141" s="1358"/>
      <c r="G141" s="1358"/>
      <c r="H141" s="1358"/>
      <c r="I141" s="1358"/>
      <c r="J141" s="1358"/>
      <c r="K141" s="1358"/>
    </row>
    <row r="142" spans="2:11">
      <c r="B142" s="266"/>
      <c r="C142" s="1358"/>
      <c r="D142" s="1358"/>
      <c r="E142" s="1358"/>
      <c r="F142" s="1358"/>
      <c r="G142" s="1358"/>
      <c r="H142" s="1358"/>
      <c r="I142" s="1358"/>
      <c r="J142" s="1358"/>
      <c r="K142" s="1358"/>
    </row>
    <row r="143" spans="2:11">
      <c r="B143" s="266"/>
      <c r="C143" s="1358"/>
      <c r="D143" s="1358"/>
      <c r="E143" s="1358"/>
      <c r="F143" s="1358"/>
      <c r="G143" s="1358"/>
      <c r="H143" s="1358"/>
      <c r="I143" s="1358"/>
      <c r="J143" s="1358"/>
      <c r="K143" s="1358"/>
    </row>
    <row r="144" spans="2:11">
      <c r="B144" s="266"/>
      <c r="C144" s="1358"/>
      <c r="D144" s="1358"/>
      <c r="E144" s="1358"/>
      <c r="F144" s="1358"/>
      <c r="G144" s="1358"/>
      <c r="H144" s="1358"/>
      <c r="I144" s="1358"/>
      <c r="J144" s="1358"/>
      <c r="K144" s="1358"/>
    </row>
    <row r="145" spans="2:11">
      <c r="B145" s="266"/>
      <c r="C145" s="1358"/>
      <c r="D145" s="1358"/>
      <c r="E145" s="1358"/>
      <c r="F145" s="1358"/>
      <c r="G145" s="1358"/>
      <c r="H145" s="1358"/>
      <c r="I145" s="1358"/>
      <c r="J145" s="1358"/>
      <c r="K145" s="1358"/>
    </row>
    <row r="146" spans="2:11">
      <c r="B146" s="266"/>
      <c r="C146" s="1358"/>
      <c r="D146" s="1358"/>
      <c r="E146" s="1358"/>
      <c r="F146" s="1358"/>
      <c r="G146" s="1358"/>
      <c r="H146" s="1358"/>
      <c r="I146" s="1358"/>
      <c r="J146" s="1358"/>
      <c r="K146" s="1358"/>
    </row>
    <row r="147" spans="2:11">
      <c r="B147" s="266"/>
      <c r="C147" s="1358"/>
      <c r="D147" s="1358"/>
      <c r="E147" s="1358"/>
      <c r="F147" s="1358"/>
      <c r="G147" s="1358"/>
      <c r="H147" s="1358"/>
      <c r="I147" s="1358"/>
      <c r="J147" s="1358"/>
      <c r="K147" s="1358"/>
    </row>
    <row r="148" spans="2:11">
      <c r="B148" s="266"/>
      <c r="C148" s="1358"/>
      <c r="D148" s="1358"/>
      <c r="E148" s="1358"/>
      <c r="F148" s="1358"/>
      <c r="G148" s="1358"/>
      <c r="H148" s="1358"/>
      <c r="I148" s="1358"/>
      <c r="J148" s="1358"/>
      <c r="K148" s="1358"/>
    </row>
    <row r="149" spans="2:11">
      <c r="B149" s="266"/>
      <c r="C149" s="1358"/>
      <c r="D149" s="1358"/>
      <c r="E149" s="1358"/>
      <c r="F149" s="1358"/>
      <c r="G149" s="1358"/>
      <c r="H149" s="1358"/>
      <c r="I149" s="1358"/>
      <c r="J149" s="1358"/>
      <c r="K149" s="1358"/>
    </row>
    <row r="150" spans="2:11">
      <c r="B150" s="266"/>
      <c r="C150" s="1358"/>
      <c r="D150" s="1358"/>
      <c r="E150" s="1358"/>
      <c r="F150" s="1358"/>
      <c r="G150" s="1358"/>
      <c r="H150" s="1358"/>
      <c r="I150" s="1358"/>
      <c r="J150" s="1358"/>
      <c r="K150" s="1358"/>
    </row>
    <row r="151" spans="2:11">
      <c r="B151" s="266"/>
      <c r="C151" s="1358"/>
      <c r="D151" s="1358"/>
      <c r="E151" s="1358"/>
      <c r="F151" s="1358"/>
      <c r="G151" s="1358"/>
      <c r="H151" s="1358"/>
      <c r="I151" s="1358"/>
      <c r="J151" s="1358"/>
      <c r="K151" s="1358"/>
    </row>
    <row r="152" spans="2:11">
      <c r="B152" s="266"/>
      <c r="C152" s="1358"/>
      <c r="D152" s="1358"/>
      <c r="E152" s="1358"/>
      <c r="F152" s="1358"/>
      <c r="G152" s="1358"/>
      <c r="H152" s="1358"/>
      <c r="I152" s="1358"/>
      <c r="J152" s="1358"/>
      <c r="K152" s="1358"/>
    </row>
    <row r="153" spans="2:11">
      <c r="B153" s="266"/>
      <c r="C153" s="1358"/>
      <c r="D153" s="1358"/>
      <c r="E153" s="1358"/>
      <c r="F153" s="1358"/>
      <c r="G153" s="1358"/>
      <c r="H153" s="1358"/>
      <c r="I153" s="1358"/>
      <c r="J153" s="1358"/>
      <c r="K153" s="1358"/>
    </row>
    <row r="154" spans="2:11">
      <c r="B154" s="266"/>
      <c r="C154" s="1358"/>
      <c r="D154" s="1358"/>
      <c r="E154" s="1358"/>
      <c r="F154" s="1358"/>
      <c r="G154" s="1358"/>
      <c r="H154" s="1358"/>
      <c r="I154" s="1358"/>
      <c r="J154" s="1358"/>
      <c r="K154" s="1358"/>
    </row>
    <row r="155" spans="2:11">
      <c r="B155" s="266"/>
      <c r="C155" s="1358"/>
      <c r="D155" s="1358"/>
      <c r="E155" s="1358"/>
      <c r="F155" s="1358"/>
      <c r="G155" s="1358"/>
      <c r="H155" s="1358"/>
      <c r="I155" s="1358"/>
      <c r="J155" s="1358"/>
      <c r="K155" s="1358"/>
    </row>
    <row r="156" spans="2:11">
      <c r="B156" s="266"/>
      <c r="C156" s="1358"/>
      <c r="D156" s="1358"/>
      <c r="E156" s="1358"/>
      <c r="F156" s="1358"/>
      <c r="G156" s="1358"/>
      <c r="H156" s="1358"/>
      <c r="I156" s="1358"/>
      <c r="J156" s="1358"/>
      <c r="K156" s="1358"/>
    </row>
    <row r="157" spans="2:11">
      <c r="B157" s="266"/>
      <c r="C157" s="1358"/>
      <c r="D157" s="1358"/>
      <c r="E157" s="1358"/>
      <c r="F157" s="1358"/>
      <c r="G157" s="1358"/>
      <c r="H157" s="1358"/>
      <c r="I157" s="1358"/>
      <c r="J157" s="1358"/>
      <c r="K157" s="1358"/>
    </row>
    <row r="158" spans="2:11">
      <c r="B158" s="266"/>
      <c r="C158" s="1358"/>
      <c r="D158" s="1358"/>
      <c r="E158" s="1358"/>
      <c r="F158" s="1358"/>
      <c r="G158" s="1358"/>
      <c r="H158" s="1358"/>
      <c r="I158" s="1358"/>
      <c r="J158" s="1358"/>
      <c r="K158" s="1358"/>
    </row>
    <row r="159" spans="2:11">
      <c r="B159" s="266"/>
      <c r="C159" s="1358"/>
      <c r="D159" s="1358"/>
      <c r="E159" s="1358"/>
      <c r="F159" s="1358"/>
      <c r="G159" s="1358"/>
      <c r="H159" s="1358"/>
      <c r="I159" s="1358"/>
      <c r="J159" s="1358"/>
      <c r="K159" s="1358"/>
    </row>
    <row r="160" spans="2:11">
      <c r="B160" s="266"/>
      <c r="C160" s="1358"/>
      <c r="D160" s="1358"/>
      <c r="E160" s="1358"/>
      <c r="F160" s="1358"/>
      <c r="G160" s="1358"/>
      <c r="H160" s="1358"/>
      <c r="I160" s="1358"/>
      <c r="J160" s="1358"/>
      <c r="K160" s="1358"/>
    </row>
    <row r="161" spans="2:11">
      <c r="B161" s="266"/>
      <c r="C161" s="1358"/>
      <c r="D161" s="1358"/>
      <c r="E161" s="1358"/>
      <c r="F161" s="1358"/>
      <c r="G161" s="1358"/>
      <c r="H161" s="1358"/>
      <c r="I161" s="1358"/>
      <c r="J161" s="1358"/>
      <c r="K161" s="1358"/>
    </row>
    <row r="162" spans="2:11">
      <c r="B162" s="266"/>
      <c r="C162" s="1358"/>
      <c r="D162" s="1358"/>
      <c r="E162" s="1358"/>
      <c r="F162" s="1358"/>
      <c r="G162" s="1358"/>
      <c r="H162" s="1358"/>
      <c r="I162" s="1358"/>
      <c r="J162" s="1358"/>
      <c r="K162" s="1358"/>
    </row>
    <row r="163" spans="2:11">
      <c r="B163" s="266"/>
      <c r="C163" s="1358"/>
      <c r="D163" s="1358"/>
      <c r="E163" s="1358"/>
      <c r="F163" s="1358"/>
      <c r="G163" s="1358"/>
      <c r="H163" s="1358"/>
      <c r="I163" s="1358"/>
      <c r="J163" s="1358"/>
      <c r="K163" s="1358"/>
    </row>
    <row r="164" spans="2:11">
      <c r="B164" s="266"/>
      <c r="C164" s="1358"/>
      <c r="D164" s="1358"/>
      <c r="E164" s="1358"/>
      <c r="F164" s="1358"/>
      <c r="G164" s="1358"/>
      <c r="H164" s="1358"/>
      <c r="I164" s="1358"/>
      <c r="J164" s="1358"/>
      <c r="K164" s="1358"/>
    </row>
    <row r="165" spans="2:11">
      <c r="B165" s="266"/>
      <c r="C165" s="1358"/>
      <c r="D165" s="1358"/>
      <c r="E165" s="1358"/>
      <c r="F165" s="1358"/>
      <c r="G165" s="1358"/>
      <c r="H165" s="1358"/>
      <c r="I165" s="1358"/>
      <c r="J165" s="1358"/>
      <c r="K165" s="1358"/>
    </row>
    <row r="166" spans="2:11">
      <c r="B166" s="266"/>
      <c r="C166" s="1358"/>
      <c r="D166" s="1358"/>
      <c r="E166" s="1358"/>
      <c r="F166" s="1358"/>
      <c r="G166" s="1358"/>
      <c r="H166" s="1358"/>
      <c r="I166" s="1358"/>
      <c r="J166" s="1358"/>
      <c r="K166" s="1358"/>
    </row>
    <row r="167" spans="2:11">
      <c r="B167" s="266"/>
      <c r="C167" s="1358"/>
      <c r="D167" s="1358"/>
      <c r="E167" s="1358"/>
      <c r="F167" s="1358"/>
      <c r="G167" s="1358"/>
      <c r="H167" s="1358"/>
      <c r="I167" s="1358"/>
      <c r="J167" s="1358"/>
      <c r="K167" s="1358"/>
    </row>
    <row r="168" spans="2:11">
      <c r="B168" s="266"/>
      <c r="C168" s="1358"/>
      <c r="D168" s="1358"/>
      <c r="E168" s="1358"/>
      <c r="F168" s="1358"/>
      <c r="G168" s="1358"/>
      <c r="H168" s="1358"/>
      <c r="I168" s="1358"/>
      <c r="J168" s="1358"/>
      <c r="K168" s="1358"/>
    </row>
    <row r="169" spans="2:11">
      <c r="B169" s="266"/>
      <c r="C169" s="1358"/>
      <c r="D169" s="1358"/>
      <c r="E169" s="1358"/>
      <c r="F169" s="1358"/>
      <c r="G169" s="1358"/>
      <c r="H169" s="1358"/>
      <c r="I169" s="1358"/>
      <c r="J169" s="1358"/>
      <c r="K169" s="1358"/>
    </row>
    <row r="170" spans="2:11">
      <c r="B170" s="266"/>
      <c r="C170" s="1358"/>
      <c r="D170" s="1358"/>
      <c r="E170" s="1358"/>
      <c r="F170" s="1358"/>
      <c r="G170" s="1358"/>
      <c r="H170" s="1358"/>
      <c r="I170" s="1358"/>
      <c r="J170" s="1358"/>
      <c r="K170" s="1358"/>
    </row>
    <row r="171" spans="2:11">
      <c r="B171" s="266"/>
      <c r="C171" s="1358"/>
      <c r="D171" s="1358"/>
      <c r="E171" s="1358"/>
      <c r="F171" s="1358"/>
      <c r="G171" s="1358"/>
      <c r="H171" s="1358"/>
      <c r="I171" s="1358"/>
      <c r="J171" s="1358"/>
      <c r="K171" s="1358"/>
    </row>
    <row r="172" spans="2:11">
      <c r="B172" s="266"/>
      <c r="C172" s="1358"/>
      <c r="D172" s="1358"/>
      <c r="E172" s="1358"/>
      <c r="F172" s="1358"/>
      <c r="G172" s="1358"/>
      <c r="H172" s="1358"/>
      <c r="I172" s="1358"/>
      <c r="J172" s="1358"/>
      <c r="K172" s="1358"/>
    </row>
    <row r="173" spans="2:11">
      <c r="B173" s="266"/>
      <c r="C173" s="1358"/>
      <c r="D173" s="1358"/>
      <c r="E173" s="1358"/>
      <c r="F173" s="1358"/>
      <c r="G173" s="1358"/>
      <c r="H173" s="1358"/>
      <c r="I173" s="1358"/>
      <c r="J173" s="1358"/>
      <c r="K173" s="1358"/>
    </row>
    <row r="174" spans="2:11">
      <c r="B174" s="266"/>
      <c r="C174" s="1358"/>
      <c r="D174" s="1358"/>
      <c r="E174" s="1358"/>
      <c r="F174" s="1358"/>
      <c r="G174" s="1358"/>
      <c r="H174" s="1358"/>
      <c r="I174" s="1358"/>
      <c r="J174" s="1358"/>
      <c r="K174" s="1358"/>
    </row>
    <row r="175" spans="2:11">
      <c r="B175" s="266"/>
      <c r="C175" s="1358"/>
      <c r="D175" s="1358"/>
      <c r="E175" s="1358"/>
      <c r="F175" s="1358"/>
      <c r="G175" s="1358"/>
      <c r="H175" s="1358"/>
      <c r="I175" s="1358"/>
      <c r="J175" s="1358"/>
      <c r="K175" s="1358"/>
    </row>
    <row r="176" spans="2:11">
      <c r="B176" s="266"/>
      <c r="C176" s="1358"/>
      <c r="D176" s="1358"/>
      <c r="E176" s="1358"/>
      <c r="F176" s="1358"/>
      <c r="G176" s="1358"/>
      <c r="H176" s="1358"/>
      <c r="I176" s="1358"/>
      <c r="J176" s="1358"/>
      <c r="K176" s="1358"/>
    </row>
  </sheetData>
  <sheetProtection sheet="1" scenarios="1" formatCells="0" formatColumns="0"/>
  <mergeCells count="26">
    <mergeCell ref="C4:E4"/>
    <mergeCell ref="V7:V8"/>
    <mergeCell ref="Y7:Y8"/>
    <mergeCell ref="U18:U19"/>
    <mergeCell ref="X18:X19"/>
    <mergeCell ref="Y9:Y10"/>
    <mergeCell ref="V9:V10"/>
    <mergeCell ref="U12:U13"/>
    <mergeCell ref="X12:X13"/>
    <mergeCell ref="C12:G12"/>
    <mergeCell ref="C18:G18"/>
    <mergeCell ref="C34:E34"/>
    <mergeCell ref="F35:K35"/>
    <mergeCell ref="C36:K36"/>
    <mergeCell ref="F25:H25"/>
    <mergeCell ref="G23:H23"/>
    <mergeCell ref="C26:H26"/>
    <mergeCell ref="C27:H27"/>
    <mergeCell ref="C33:K33"/>
    <mergeCell ref="AF2:AH3"/>
    <mergeCell ref="R59:S59"/>
    <mergeCell ref="R63:S63"/>
    <mergeCell ref="R57:S57"/>
    <mergeCell ref="N4:P4"/>
    <mergeCell ref="U32:U33"/>
    <mergeCell ref="X32:X33"/>
  </mergeCells>
  <hyperlinks>
    <hyperlink ref="V44:Y44" r:id="rId1" display="Till Skatteverkets skatteuträkning"/>
  </hyperlinks>
  <printOptions horizontalCentered="1" verticalCentered="1"/>
  <pageMargins left="0.6692913385826772" right="0.27559055118110237" top="0.39370078740157483" bottom="0.6692913385826772" header="0.27559055118110237" footer="0.39370078740157483"/>
  <pageSetup paperSize="9" orientation="portrait" r:id="rId2"/>
  <headerFooter alignWithMargins="0">
    <oddFooter>&amp;C&amp;"Arial Narrow,Normal"&amp;8©Almi Företagspartner AB 2015-12-07</oddFooter>
  </headerFooter>
  <ignoredErrors>
    <ignoredError sqref="F19" unlockedFormula="1"/>
  </ignoredError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47"/>
  <sheetViews>
    <sheetView showGridLines="0" showZeros="0" zoomScaleNormal="100" workbookViewId="0">
      <pane xSplit="7" ySplit="8" topLeftCell="H9" activePane="bottomRight" state="frozenSplit"/>
      <selection activeCell="I2" sqref="I2"/>
      <selection pane="topRight" activeCell="I2" sqref="I2"/>
      <selection pane="bottomLeft" activeCell="I2" sqref="I2"/>
      <selection pane="bottomRight" activeCell="A96" sqref="A96:XFD232"/>
    </sheetView>
  </sheetViews>
  <sheetFormatPr defaultColWidth="9.109375" defaultRowHeight="13.8"/>
  <cols>
    <col min="1" max="1" width="1.5546875" style="13" customWidth="1"/>
    <col min="2" max="2" width="14.109375" style="15" customWidth="1"/>
    <col min="3" max="3" width="14.6640625" style="15" customWidth="1"/>
    <col min="4" max="4" width="0.88671875" style="15" customWidth="1"/>
    <col min="5" max="5" width="7.5546875" style="15" customWidth="1"/>
    <col min="6" max="6" width="1" style="15" customWidth="1"/>
    <col min="7" max="7" width="5.6640625" style="15" customWidth="1"/>
    <col min="8" max="8" width="9" style="15" customWidth="1"/>
    <col min="9" max="10" width="9" style="13" customWidth="1"/>
    <col min="11" max="20" width="9" style="15" customWidth="1"/>
    <col min="21" max="22" width="9" style="13" customWidth="1"/>
    <col min="23" max="31" width="9" style="15" customWidth="1"/>
    <col min="32" max="32" width="2.6640625" style="15" customWidth="1"/>
    <col min="33" max="33" width="9.109375" style="967" customWidth="1"/>
    <col min="34" max="34" width="2.6640625" style="967" customWidth="1"/>
    <col min="35" max="35" width="9.109375" style="967" customWidth="1"/>
    <col min="36" max="36" width="2.6640625" style="1406" customWidth="1"/>
    <col min="37" max="37" width="2.33203125" style="1406" customWidth="1"/>
    <col min="38" max="52" width="9.109375" style="1406"/>
    <col min="53" max="16384" width="9.109375" style="15"/>
  </cols>
  <sheetData>
    <row r="1" spans="1:52" s="7" customFormat="1" ht="3" customHeight="1">
      <c r="A1" s="20"/>
      <c r="B1" s="201"/>
      <c r="C1" s="51"/>
      <c r="D1" s="51"/>
      <c r="E1" s="48"/>
      <c r="F1" s="44"/>
      <c r="G1" s="19"/>
      <c r="H1" s="997"/>
      <c r="I1" s="8"/>
      <c r="J1" s="53"/>
      <c r="K1" s="53"/>
      <c r="L1" s="998"/>
      <c r="M1" s="998"/>
      <c r="N1" s="998"/>
      <c r="O1" s="998"/>
      <c r="P1" s="998"/>
      <c r="Q1" s="998"/>
      <c r="R1" s="998"/>
      <c r="S1" s="1120"/>
      <c r="T1" s="999"/>
      <c r="U1" s="45"/>
      <c r="V1" s="45"/>
      <c r="W1" s="45"/>
      <c r="X1" s="8"/>
      <c r="Y1" s="8"/>
      <c r="Z1" s="8"/>
      <c r="AA1" s="999"/>
      <c r="AB1" s="999"/>
      <c r="AC1" s="999"/>
      <c r="AD1" s="999"/>
      <c r="AE1" s="999"/>
      <c r="AF1" s="1121"/>
      <c r="AG1" s="945"/>
      <c r="AH1" s="1124"/>
      <c r="AI1" s="208"/>
      <c r="AJ1" s="1416"/>
      <c r="AK1" s="517"/>
      <c r="AL1" s="517"/>
      <c r="AM1" s="517"/>
      <c r="AN1" s="517"/>
      <c r="AO1" s="517"/>
      <c r="AP1" s="517"/>
      <c r="AQ1" s="517"/>
      <c r="AR1" s="517"/>
      <c r="AS1" s="517"/>
      <c r="AT1" s="517"/>
      <c r="AU1" s="517"/>
      <c r="AV1" s="517"/>
      <c r="AW1" s="517"/>
      <c r="AX1" s="517"/>
      <c r="AY1" s="517"/>
      <c r="AZ1" s="517"/>
    </row>
    <row r="2" spans="1:52" s="7" customFormat="1" ht="13.5" customHeight="1" thickBot="1">
      <c r="A2" s="20"/>
      <c r="B2" s="478" t="s">
        <v>317</v>
      </c>
      <c r="C2" s="295"/>
      <c r="D2" s="295"/>
      <c r="E2" s="297"/>
      <c r="F2" s="466"/>
      <c r="G2" s="467"/>
      <c r="H2" s="1006" t="s">
        <v>560</v>
      </c>
      <c r="I2" s="996"/>
      <c r="J2" s="909"/>
      <c r="K2" s="909"/>
      <c r="L2" s="908"/>
      <c r="M2" s="908"/>
      <c r="N2" s="1007" t="s">
        <v>347</v>
      </c>
      <c r="O2" s="1001"/>
      <c r="P2" s="1001"/>
      <c r="Q2" s="1001"/>
      <c r="R2" s="1001"/>
      <c r="S2" s="1002"/>
      <c r="T2" s="304"/>
      <c r="U2" s="307"/>
      <c r="V2" s="307"/>
      <c r="W2" s="307"/>
      <c r="X2" s="996"/>
      <c r="Y2" s="996"/>
      <c r="Z2" s="1006" t="s">
        <v>694</v>
      </c>
      <c r="AA2" s="304"/>
      <c r="AB2" s="304"/>
      <c r="AC2" s="304"/>
      <c r="AD2" s="304"/>
      <c r="AE2" s="304"/>
      <c r="AF2" s="304"/>
      <c r="AG2" s="946"/>
      <c r="AH2" s="946"/>
      <c r="AI2" s="946"/>
      <c r="AJ2" s="1417"/>
      <c r="AK2" s="1417"/>
      <c r="AL2" s="702"/>
      <c r="AM2" s="702"/>
      <c r="AN2" s="702"/>
      <c r="AO2" s="702"/>
      <c r="AP2" s="702"/>
      <c r="AQ2" s="702"/>
      <c r="AR2" s="702"/>
      <c r="AS2" s="702"/>
      <c r="AT2" s="517"/>
      <c r="AU2" s="517"/>
      <c r="AV2" s="517"/>
      <c r="AW2" s="517"/>
      <c r="AX2" s="517"/>
      <c r="AY2" s="517"/>
      <c r="AZ2" s="517"/>
    </row>
    <row r="3" spans="1:52" s="734" customFormat="1" ht="12" customHeight="1" thickBot="1">
      <c r="A3" s="706"/>
      <c r="B3" s="722" t="s">
        <v>137</v>
      </c>
      <c r="C3" s="1531" t="s">
        <v>138</v>
      </c>
      <c r="D3" s="1603"/>
      <c r="E3" s="1604"/>
      <c r="F3" s="723"/>
      <c r="G3" s="724"/>
      <c r="H3" s="1003" t="s">
        <v>67</v>
      </c>
      <c r="I3" s="726"/>
      <c r="J3" s="1004" t="s">
        <v>66</v>
      </c>
      <c r="K3" s="727"/>
      <c r="L3" s="727"/>
      <c r="M3" s="728"/>
      <c r="N3" s="1000"/>
      <c r="O3" s="1005"/>
      <c r="P3" s="1005"/>
      <c r="Q3" s="1005"/>
      <c r="R3" s="1008" t="s">
        <v>348</v>
      </c>
      <c r="S3" s="703" t="s">
        <v>79</v>
      </c>
      <c r="T3" s="725" t="s">
        <v>24</v>
      </c>
      <c r="U3" s="726"/>
      <c r="V3" s="729"/>
      <c r="W3" s="730">
        <f>K3</f>
        <v>0</v>
      </c>
      <c r="X3" s="731"/>
      <c r="Y3" s="731"/>
      <c r="Z3" s="1006" t="s">
        <v>695</v>
      </c>
      <c r="AA3" s="938"/>
      <c r="AB3" s="938"/>
      <c r="AC3" s="938"/>
      <c r="AD3" s="938"/>
      <c r="AE3" s="938"/>
      <c r="AF3" s="938"/>
      <c r="AG3" s="947"/>
      <c r="AH3" s="947"/>
      <c r="AI3" s="947"/>
      <c r="AJ3" s="1417"/>
      <c r="AK3" s="1417"/>
      <c r="AL3" s="732"/>
      <c r="AM3" s="732"/>
      <c r="AN3" s="732"/>
      <c r="AO3" s="732"/>
      <c r="AP3" s="732"/>
      <c r="AQ3" s="732"/>
      <c r="AR3" s="732"/>
      <c r="AS3" s="732"/>
      <c r="AT3" s="1418"/>
      <c r="AU3" s="1418"/>
      <c r="AV3" s="1418"/>
      <c r="AW3" s="1418"/>
      <c r="AX3" s="1418"/>
      <c r="AY3" s="1418"/>
      <c r="AZ3" s="1418"/>
    </row>
    <row r="4" spans="1:52" s="7" customFormat="1" ht="3" customHeight="1" thickBot="1">
      <c r="A4" s="20"/>
      <c r="B4" s="573"/>
      <c r="C4" s="297"/>
      <c r="D4" s="474"/>
      <c r="E4" s="475"/>
      <c r="F4" s="469"/>
      <c r="G4" s="467"/>
      <c r="H4" s="908"/>
      <c r="I4" s="908"/>
      <c r="J4" s="908"/>
      <c r="K4" s="908"/>
      <c r="L4" s="908"/>
      <c r="M4" s="908"/>
      <c r="N4" s="908"/>
      <c r="O4" s="908"/>
      <c r="P4" s="908"/>
      <c r="Q4" s="908"/>
      <c r="R4" s="908"/>
      <c r="S4" s="908"/>
      <c r="T4" s="908"/>
      <c r="U4" s="908"/>
      <c r="V4" s="908"/>
      <c r="W4" s="908"/>
      <c r="X4" s="908"/>
      <c r="Y4" s="908"/>
      <c r="Z4" s="908"/>
      <c r="AA4" s="908"/>
      <c r="AB4" s="908"/>
      <c r="AC4" s="908"/>
      <c r="AD4" s="908"/>
      <c r="AE4" s="908"/>
      <c r="AF4" s="304"/>
      <c r="AG4" s="948"/>
      <c r="AH4" s="946"/>
      <c r="AI4" s="948"/>
      <c r="AJ4" s="702"/>
      <c r="AK4" s="702"/>
      <c r="AL4" s="539"/>
      <c r="AM4" s="539"/>
      <c r="AN4" s="539"/>
      <c r="AO4" s="539"/>
      <c r="AP4" s="539"/>
      <c r="AQ4" s="539"/>
      <c r="AR4" s="539"/>
      <c r="AS4" s="539"/>
      <c r="AT4" s="517"/>
      <c r="AU4" s="517"/>
      <c r="AV4" s="517"/>
      <c r="AW4" s="517"/>
      <c r="AX4" s="517"/>
      <c r="AY4" s="517"/>
      <c r="AZ4" s="517"/>
    </row>
    <row r="5" spans="1:52" s="734" customFormat="1" ht="12" customHeight="1" thickBot="1">
      <c r="A5" s="735"/>
      <c r="B5" s="736" t="s">
        <v>61</v>
      </c>
      <c r="C5" s="1531" t="s">
        <v>68</v>
      </c>
      <c r="D5" s="1605"/>
      <c r="E5" s="1606"/>
      <c r="F5" s="737"/>
      <c r="G5" s="724"/>
      <c r="H5" s="738">
        <v>1</v>
      </c>
      <c r="I5" s="738">
        <v>2</v>
      </c>
      <c r="J5" s="738">
        <v>3</v>
      </c>
      <c r="K5" s="738">
        <v>4</v>
      </c>
      <c r="L5" s="738">
        <v>5</v>
      </c>
      <c r="M5" s="738">
        <v>6</v>
      </c>
      <c r="N5" s="738">
        <v>7</v>
      </c>
      <c r="O5" s="738">
        <v>8</v>
      </c>
      <c r="P5" s="738">
        <v>9</v>
      </c>
      <c r="Q5" s="738">
        <v>10</v>
      </c>
      <c r="R5" s="738">
        <v>11</v>
      </c>
      <c r="S5" s="738">
        <v>12</v>
      </c>
      <c r="T5" s="739">
        <v>1</v>
      </c>
      <c r="U5" s="740">
        <v>2</v>
      </c>
      <c r="V5" s="740">
        <v>3</v>
      </c>
      <c r="W5" s="740">
        <v>4</v>
      </c>
      <c r="X5" s="740">
        <v>5</v>
      </c>
      <c r="Y5" s="740">
        <v>6</v>
      </c>
      <c r="Z5" s="740">
        <v>7</v>
      </c>
      <c r="AA5" s="740">
        <v>8</v>
      </c>
      <c r="AB5" s="740">
        <v>9</v>
      </c>
      <c r="AC5" s="740">
        <v>10</v>
      </c>
      <c r="AD5" s="740">
        <v>11</v>
      </c>
      <c r="AE5" s="740">
        <v>12</v>
      </c>
      <c r="AF5" s="732"/>
      <c r="AG5" s="1607" t="str">
        <f>IF($E$176=1,"År 1","År 1 förlängt")</f>
        <v>År 1</v>
      </c>
      <c r="AH5" s="947"/>
      <c r="AI5" s="1610" t="str">
        <f>IF($E$176=1,"År 2","")</f>
        <v>År 2</v>
      </c>
      <c r="AJ5" s="732"/>
      <c r="AK5" s="732"/>
      <c r="AL5" s="732"/>
      <c r="AM5" s="732"/>
      <c r="AN5" s="732"/>
      <c r="AO5" s="732"/>
      <c r="AP5" s="732"/>
      <c r="AQ5" s="732"/>
      <c r="AR5" s="732"/>
      <c r="AS5" s="732"/>
      <c r="AT5" s="1418"/>
      <c r="AU5" s="1418"/>
      <c r="AV5" s="1418"/>
      <c r="AW5" s="1418"/>
      <c r="AX5" s="1418"/>
      <c r="AY5" s="1418"/>
      <c r="AZ5" s="1418"/>
    </row>
    <row r="6" spans="1:52" s="7" customFormat="1" ht="3" customHeight="1" thickBot="1">
      <c r="A6" s="20"/>
      <c r="B6" s="573"/>
      <c r="C6" s="473"/>
      <c r="D6" s="476"/>
      <c r="E6" s="476"/>
      <c r="F6" s="471"/>
      <c r="G6" s="467"/>
      <c r="H6" s="455"/>
      <c r="I6" s="455"/>
      <c r="J6" s="456"/>
      <c r="K6" s="455"/>
      <c r="L6" s="455"/>
      <c r="M6" s="455"/>
      <c r="N6" s="455"/>
      <c r="O6" s="455"/>
      <c r="P6" s="456"/>
      <c r="Q6" s="455"/>
      <c r="R6" s="455"/>
      <c r="S6" s="455"/>
      <c r="T6" s="582"/>
      <c r="U6" s="580"/>
      <c r="V6" s="581"/>
      <c r="W6" s="582"/>
      <c r="X6" s="580"/>
      <c r="Y6" s="581"/>
      <c r="Z6" s="581"/>
      <c r="AA6" s="580"/>
      <c r="AB6" s="581"/>
      <c r="AC6" s="581"/>
      <c r="AD6" s="580"/>
      <c r="AE6" s="581"/>
      <c r="AF6" s="548"/>
      <c r="AG6" s="1608">
        <f t="shared" ref="AG6:AI7" si="0">IF($E$176=1,SUM(H6:S6),0)</f>
        <v>0</v>
      </c>
      <c r="AH6" s="946"/>
      <c r="AI6" s="1611">
        <f t="shared" si="0"/>
        <v>0</v>
      </c>
      <c r="AJ6" s="702"/>
      <c r="AK6" s="702"/>
      <c r="AL6" s="539"/>
      <c r="AM6" s="539"/>
      <c r="AN6" s="539"/>
      <c r="AO6" s="539"/>
      <c r="AP6" s="539"/>
      <c r="AQ6" s="539"/>
      <c r="AR6" s="539"/>
      <c r="AS6" s="539"/>
      <c r="AT6" s="517"/>
      <c r="AU6" s="517"/>
      <c r="AV6" s="517"/>
      <c r="AW6" s="517"/>
      <c r="AX6" s="517"/>
      <c r="AY6" s="517"/>
      <c r="AZ6" s="517"/>
    </row>
    <row r="7" spans="1:52" s="734" customFormat="1" ht="12" customHeight="1" thickBot="1">
      <c r="A7" s="735"/>
      <c r="B7" s="736" t="s">
        <v>54</v>
      </c>
      <c r="C7" s="1531" t="s">
        <v>56</v>
      </c>
      <c r="D7" s="1605"/>
      <c r="E7" s="1606"/>
      <c r="F7" s="741"/>
      <c r="G7" s="742"/>
      <c r="H7" s="743" t="str">
        <f t="shared" ref="H7:AE7" si="1">H189</f>
        <v>Januari</v>
      </c>
      <c r="I7" s="744" t="str">
        <f t="shared" si="1"/>
        <v>Februari</v>
      </c>
      <c r="J7" s="745" t="str">
        <f t="shared" si="1"/>
        <v>Mars</v>
      </c>
      <c r="K7" s="744" t="str">
        <f t="shared" si="1"/>
        <v>April</v>
      </c>
      <c r="L7" s="744" t="str">
        <f t="shared" si="1"/>
        <v>Maj</v>
      </c>
      <c r="M7" s="744" t="str">
        <f t="shared" si="1"/>
        <v>Juni</v>
      </c>
      <c r="N7" s="744" t="str">
        <f t="shared" si="1"/>
        <v>Juli</v>
      </c>
      <c r="O7" s="744" t="str">
        <f t="shared" si="1"/>
        <v>Augusti</v>
      </c>
      <c r="P7" s="745" t="str">
        <f t="shared" si="1"/>
        <v>September</v>
      </c>
      <c r="Q7" s="744" t="str">
        <f t="shared" si="1"/>
        <v>Oktober</v>
      </c>
      <c r="R7" s="746" t="str">
        <f t="shared" si="1"/>
        <v>November</v>
      </c>
      <c r="S7" s="743" t="str">
        <f>S189</f>
        <v>December</v>
      </c>
      <c r="T7" s="747" t="str">
        <f t="shared" si="1"/>
        <v>Januari</v>
      </c>
      <c r="U7" s="748" t="str">
        <f t="shared" si="1"/>
        <v>Februari</v>
      </c>
      <c r="V7" s="749" t="str">
        <f t="shared" si="1"/>
        <v>Mars</v>
      </c>
      <c r="W7" s="747" t="str">
        <f t="shared" si="1"/>
        <v>April</v>
      </c>
      <c r="X7" s="748" t="str">
        <f t="shared" si="1"/>
        <v>Maj</v>
      </c>
      <c r="Y7" s="749" t="str">
        <f t="shared" si="1"/>
        <v>Juni</v>
      </c>
      <c r="Z7" s="749" t="str">
        <f t="shared" si="1"/>
        <v>Juli</v>
      </c>
      <c r="AA7" s="748" t="str">
        <f t="shared" si="1"/>
        <v>Augusti</v>
      </c>
      <c r="AB7" s="749" t="str">
        <f t="shared" si="1"/>
        <v>September</v>
      </c>
      <c r="AC7" s="749" t="str">
        <f t="shared" si="1"/>
        <v>Oktober</v>
      </c>
      <c r="AD7" s="748" t="str">
        <f t="shared" si="1"/>
        <v>November</v>
      </c>
      <c r="AE7" s="749" t="str">
        <f t="shared" si="1"/>
        <v>December</v>
      </c>
      <c r="AF7" s="732"/>
      <c r="AG7" s="1609">
        <f t="shared" si="0"/>
        <v>0</v>
      </c>
      <c r="AH7" s="947"/>
      <c r="AI7" s="1612">
        <f t="shared" si="0"/>
        <v>0</v>
      </c>
      <c r="AJ7" s="732"/>
      <c r="AK7" s="732"/>
      <c r="AL7" s="732"/>
      <c r="AM7" s="732"/>
      <c r="AN7" s="732"/>
      <c r="AO7" s="732"/>
      <c r="AP7" s="732"/>
      <c r="AQ7" s="732"/>
      <c r="AR7" s="732"/>
      <c r="AS7" s="732"/>
      <c r="AT7" s="1418"/>
      <c r="AU7" s="1418"/>
      <c r="AV7" s="1418"/>
      <c r="AW7" s="1418"/>
      <c r="AX7" s="1418"/>
      <c r="AY7" s="1418"/>
      <c r="AZ7" s="1418"/>
    </row>
    <row r="8" spans="1:52" s="7" customFormat="1" ht="3" customHeight="1">
      <c r="A8" s="45"/>
      <c r="B8" s="479"/>
      <c r="C8" s="307"/>
      <c r="D8" s="307"/>
      <c r="E8" s="308"/>
      <c r="F8" s="308"/>
      <c r="G8" s="308"/>
      <c r="H8" s="459"/>
      <c r="I8" s="459"/>
      <c r="J8" s="460"/>
      <c r="K8" s="459"/>
      <c r="L8" s="459"/>
      <c r="M8" s="459"/>
      <c r="N8" s="459"/>
      <c r="O8" s="459"/>
      <c r="P8" s="460"/>
      <c r="Q8" s="459"/>
      <c r="R8" s="459"/>
      <c r="S8" s="459"/>
      <c r="T8" s="585"/>
      <c r="U8" s="583"/>
      <c r="V8" s="584"/>
      <c r="W8" s="585"/>
      <c r="X8" s="583"/>
      <c r="Y8" s="584"/>
      <c r="Z8" s="584"/>
      <c r="AA8" s="583"/>
      <c r="AB8" s="584"/>
      <c r="AC8" s="584"/>
      <c r="AD8" s="583"/>
      <c r="AE8" s="584"/>
      <c r="AF8" s="548"/>
      <c r="AG8" s="949"/>
      <c r="AH8" s="946"/>
      <c r="AI8" s="949"/>
      <c r="AJ8" s="702"/>
      <c r="AK8" s="702"/>
      <c r="AL8" s="539"/>
      <c r="AM8" s="539"/>
      <c r="AN8" s="539"/>
      <c r="AO8" s="539"/>
      <c r="AP8" s="539"/>
      <c r="AQ8" s="539"/>
      <c r="AR8" s="539"/>
      <c r="AS8" s="539"/>
      <c r="AT8" s="517"/>
      <c r="AU8" s="517"/>
      <c r="AV8" s="517"/>
      <c r="AW8" s="517"/>
      <c r="AX8" s="517"/>
      <c r="AY8" s="517"/>
      <c r="AZ8" s="517"/>
    </row>
    <row r="9" spans="1:52" s="10" customFormat="1" ht="12.9" customHeight="1" thickBot="1">
      <c r="A9" s="50"/>
      <c r="B9" s="480" t="s">
        <v>316</v>
      </c>
      <c r="C9" s="296"/>
      <c r="D9" s="295"/>
      <c r="E9" s="1436" t="s">
        <v>80</v>
      </c>
      <c r="F9" s="1616" t="s">
        <v>59</v>
      </c>
      <c r="G9" s="1616"/>
      <c r="H9" s="994" t="s">
        <v>559</v>
      </c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994" t="s">
        <v>559</v>
      </c>
      <c r="U9" s="548"/>
      <c r="V9" s="548"/>
      <c r="W9" s="548"/>
      <c r="X9" s="548"/>
      <c r="Y9" s="548"/>
      <c r="Z9" s="548"/>
      <c r="AA9" s="548"/>
      <c r="AB9" s="548"/>
      <c r="AC9" s="548"/>
      <c r="AD9" s="548"/>
      <c r="AE9" s="548"/>
      <c r="AF9" s="297"/>
      <c r="AG9" s="1112"/>
      <c r="AH9" s="1112"/>
      <c r="AI9" s="1112"/>
      <c r="AJ9" s="1419"/>
      <c r="AK9" s="1420"/>
      <c r="AL9" s="1419"/>
      <c r="AM9" s="1419"/>
      <c r="AN9" s="1419"/>
      <c r="AO9" s="1419"/>
      <c r="AP9" s="1419"/>
      <c r="AQ9" s="1419"/>
      <c r="AR9" s="1419"/>
      <c r="AS9" s="1419"/>
      <c r="AT9" s="1412"/>
      <c r="AU9" s="1412"/>
      <c r="AV9" s="1412"/>
      <c r="AW9" s="1412"/>
      <c r="AX9" s="1412"/>
      <c r="AY9" s="1412"/>
      <c r="AZ9" s="1412"/>
    </row>
    <row r="10" spans="1:52" s="713" customFormat="1" ht="12" customHeight="1" thickBot="1">
      <c r="A10" s="706"/>
      <c r="B10" s="1618" t="s">
        <v>146</v>
      </c>
      <c r="C10" s="718" t="s">
        <v>81</v>
      </c>
      <c r="D10" s="719"/>
      <c r="E10" s="709" t="s">
        <v>82</v>
      </c>
      <c r="F10" s="710"/>
      <c r="G10" s="705">
        <v>0.25</v>
      </c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C10" s="433"/>
      <c r="AD10" s="433"/>
      <c r="AE10" s="433"/>
      <c r="AF10" s="711"/>
      <c r="AG10" s="950">
        <f>IF($E$176=1,SUM(H10:S10),SUM(N10:AE10))</f>
        <v>0</v>
      </c>
      <c r="AH10" s="1117"/>
      <c r="AI10" s="951">
        <f>IF($E$176=1,SUM(T10:AE10),0)</f>
        <v>0</v>
      </c>
      <c r="AJ10" s="1421"/>
      <c r="AK10" s="1421"/>
      <c r="AL10" s="1422"/>
      <c r="AM10" s="1422"/>
      <c r="AN10" s="1422"/>
      <c r="AO10" s="1422"/>
      <c r="AP10" s="1422"/>
      <c r="AQ10" s="1422"/>
      <c r="AR10" s="1422"/>
      <c r="AS10" s="1422"/>
      <c r="AT10" s="1423"/>
      <c r="AU10" s="1423"/>
      <c r="AV10" s="1423"/>
      <c r="AW10" s="1423"/>
      <c r="AX10" s="1423"/>
      <c r="AY10" s="1423"/>
      <c r="AZ10" s="1423"/>
    </row>
    <row r="11" spans="1:52" s="713" customFormat="1" ht="12" customHeight="1" thickBot="1">
      <c r="A11" s="706"/>
      <c r="B11" s="1618"/>
      <c r="C11" s="714" t="s">
        <v>83</v>
      </c>
      <c r="D11" s="720"/>
      <c r="E11" s="709" t="s">
        <v>82</v>
      </c>
      <c r="F11" s="710"/>
      <c r="G11" s="705">
        <v>0.25</v>
      </c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3"/>
      <c r="S11" s="383"/>
      <c r="T11" s="383"/>
      <c r="U11" s="383"/>
      <c r="V11" s="383"/>
      <c r="W11" s="383"/>
      <c r="X11" s="383"/>
      <c r="Y11" s="383"/>
      <c r="Z11" s="383"/>
      <c r="AA11" s="383"/>
      <c r="AB11" s="383"/>
      <c r="AC11" s="383"/>
      <c r="AD11" s="383"/>
      <c r="AE11" s="383"/>
      <c r="AF11" s="711"/>
      <c r="AG11" s="950">
        <f>IF($E$176=1,SUM(H11:S11),SUM(N11:AE11))</f>
        <v>0</v>
      </c>
      <c r="AH11" s="1117"/>
      <c r="AI11" s="951">
        <f>IF($E$176=1,SUM(T11:AE11),0)</f>
        <v>0</v>
      </c>
      <c r="AJ11" s="1421"/>
      <c r="AK11" s="1421"/>
      <c r="AL11" s="1422"/>
      <c r="AM11" s="1422"/>
      <c r="AN11" s="1422"/>
      <c r="AO11" s="1422"/>
      <c r="AP11" s="1422"/>
      <c r="AQ11" s="1422"/>
      <c r="AR11" s="1422"/>
      <c r="AS11" s="1422"/>
      <c r="AT11" s="1423"/>
      <c r="AU11" s="1423"/>
      <c r="AV11" s="1423"/>
      <c r="AW11" s="1423"/>
      <c r="AX11" s="1423"/>
      <c r="AY11" s="1423"/>
      <c r="AZ11" s="1423"/>
    </row>
    <row r="12" spans="1:52" s="713" customFormat="1" ht="12" customHeight="1" thickBot="1">
      <c r="A12" s="706"/>
      <c r="B12" s="1618"/>
      <c r="C12" s="721" t="s">
        <v>84</v>
      </c>
      <c r="D12" s="720"/>
      <c r="E12" s="709" t="s">
        <v>82</v>
      </c>
      <c r="F12" s="710"/>
      <c r="G12" s="705">
        <v>0.25</v>
      </c>
      <c r="H12" s="452"/>
      <c r="I12" s="384"/>
      <c r="J12" s="384"/>
      <c r="K12" s="384"/>
      <c r="L12" s="384"/>
      <c r="M12" s="384"/>
      <c r="N12" s="384"/>
      <c r="O12" s="384"/>
      <c r="P12" s="384"/>
      <c r="Q12" s="384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711"/>
      <c r="AG12" s="950">
        <f>IF($E$176=1,SUM(H12:S12),SUM(N12:AE12))</f>
        <v>0</v>
      </c>
      <c r="AH12" s="1117"/>
      <c r="AI12" s="951">
        <f>IF($E$176=1,SUM(T12:AE12),0)</f>
        <v>0</v>
      </c>
      <c r="AJ12" s="1421"/>
      <c r="AK12" s="1421"/>
      <c r="AL12" s="1422"/>
      <c r="AM12" s="1422"/>
      <c r="AN12" s="1422"/>
      <c r="AO12" s="1422"/>
      <c r="AP12" s="1422"/>
      <c r="AQ12" s="1422"/>
      <c r="AR12" s="1422"/>
      <c r="AS12" s="1422"/>
      <c r="AT12" s="1423"/>
      <c r="AU12" s="1423"/>
      <c r="AV12" s="1423"/>
      <c r="AW12" s="1423"/>
      <c r="AX12" s="1423"/>
      <c r="AY12" s="1423"/>
      <c r="AZ12" s="1423"/>
    </row>
    <row r="13" spans="1:52" s="713" customFormat="1" ht="12" customHeight="1" thickBot="1">
      <c r="A13" s="706"/>
      <c r="B13" s="1618"/>
      <c r="C13" s="721" t="s">
        <v>85</v>
      </c>
      <c r="D13" s="720"/>
      <c r="E13" s="709" t="s">
        <v>82</v>
      </c>
      <c r="F13" s="710"/>
      <c r="G13" s="705">
        <v>0.25</v>
      </c>
      <c r="H13" s="574"/>
      <c r="I13" s="644"/>
      <c r="J13" s="644"/>
      <c r="K13" s="644"/>
      <c r="L13" s="644"/>
      <c r="M13" s="644"/>
      <c r="N13" s="644"/>
      <c r="O13" s="644"/>
      <c r="P13" s="644"/>
      <c r="Q13" s="644"/>
      <c r="R13" s="644"/>
      <c r="S13" s="644"/>
      <c r="T13" s="644"/>
      <c r="U13" s="644"/>
      <c r="V13" s="644"/>
      <c r="W13" s="644"/>
      <c r="X13" s="644"/>
      <c r="Y13" s="644"/>
      <c r="Z13" s="644"/>
      <c r="AA13" s="644"/>
      <c r="AB13" s="644"/>
      <c r="AC13" s="644"/>
      <c r="AD13" s="644"/>
      <c r="AE13" s="644"/>
      <c r="AF13" s="711"/>
      <c r="AG13" s="950">
        <f>IF($E$176=1,SUM(H13:S13),SUM(N13:AE13))</f>
        <v>0</v>
      </c>
      <c r="AH13" s="1117"/>
      <c r="AI13" s="951">
        <f>IF($E$176=1,SUM(T13:AE13),0)</f>
        <v>0</v>
      </c>
      <c r="AJ13" s="1421"/>
      <c r="AK13" s="1421"/>
      <c r="AL13" s="1422"/>
      <c r="AM13" s="1422"/>
      <c r="AN13" s="1422"/>
      <c r="AO13" s="1422"/>
      <c r="AP13" s="1422"/>
      <c r="AQ13" s="1422"/>
      <c r="AR13" s="1422"/>
      <c r="AS13" s="1422"/>
      <c r="AT13" s="1423"/>
      <c r="AU13" s="1423"/>
      <c r="AV13" s="1423"/>
      <c r="AW13" s="1423"/>
      <c r="AX13" s="1423"/>
      <c r="AY13" s="1423"/>
      <c r="AZ13" s="1423"/>
    </row>
    <row r="14" spans="1:52" s="11" customFormat="1" ht="3" customHeight="1" thickBot="1">
      <c r="A14" s="20"/>
      <c r="B14" s="1618"/>
      <c r="C14" s="909"/>
      <c r="D14" s="909"/>
      <c r="E14" s="304"/>
      <c r="F14" s="305"/>
      <c r="G14" s="306"/>
      <c r="H14" s="430"/>
      <c r="I14" s="430"/>
      <c r="J14" s="430"/>
      <c r="K14" s="430"/>
      <c r="L14" s="430"/>
      <c r="M14" s="430"/>
      <c r="N14" s="430"/>
      <c r="O14" s="430"/>
      <c r="P14" s="430"/>
      <c r="Q14" s="430"/>
      <c r="R14" s="430"/>
      <c r="S14" s="430"/>
      <c r="T14" s="430"/>
      <c r="U14" s="430"/>
      <c r="V14" s="430"/>
      <c r="W14" s="430"/>
      <c r="X14" s="430"/>
      <c r="Y14" s="430"/>
      <c r="Z14" s="430"/>
      <c r="AA14" s="430"/>
      <c r="AB14" s="430"/>
      <c r="AC14" s="430"/>
      <c r="AD14" s="430"/>
      <c r="AE14" s="430"/>
      <c r="AF14" s="297"/>
      <c r="AG14" s="1114"/>
      <c r="AH14" s="1116"/>
      <c r="AI14" s="1116"/>
      <c r="AJ14" s="1424"/>
      <c r="AK14" s="1424"/>
      <c r="AL14" s="1425">
        <v>1</v>
      </c>
      <c r="AM14" s="1425">
        <v>1</v>
      </c>
      <c r="AN14" s="1425">
        <v>2</v>
      </c>
      <c r="AO14" s="1425">
        <v>3</v>
      </c>
      <c r="AP14" s="1425">
        <v>4</v>
      </c>
      <c r="AQ14" s="1425">
        <v>5</v>
      </c>
      <c r="AR14" s="1425">
        <v>6</v>
      </c>
      <c r="AS14" s="1425">
        <v>7</v>
      </c>
      <c r="AT14" s="494"/>
      <c r="AU14" s="494"/>
      <c r="AV14" s="494"/>
      <c r="AW14" s="494"/>
      <c r="AX14" s="494"/>
      <c r="AY14" s="494"/>
      <c r="AZ14" s="494"/>
    </row>
    <row r="15" spans="1:52" s="713" customFormat="1" ht="12" customHeight="1" thickBot="1">
      <c r="A15" s="706"/>
      <c r="B15" s="1618"/>
      <c r="C15" s="707" t="s">
        <v>86</v>
      </c>
      <c r="D15" s="708"/>
      <c r="E15" s="709" t="s">
        <v>82</v>
      </c>
      <c r="F15" s="710"/>
      <c r="G15" s="705">
        <v>0.25</v>
      </c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5"/>
      <c r="U15" s="385"/>
      <c r="V15" s="385"/>
      <c r="W15" s="385"/>
      <c r="X15" s="385"/>
      <c r="Y15" s="385"/>
      <c r="Z15" s="385"/>
      <c r="AA15" s="385"/>
      <c r="AB15" s="385"/>
      <c r="AC15" s="385"/>
      <c r="AD15" s="385"/>
      <c r="AE15" s="385"/>
      <c r="AF15" s="711"/>
      <c r="AG15" s="950">
        <f t="shared" ref="AG15:AG22" si="2">IF($E$176=1,SUM(H15:S15),SUM(N15:AE15))</f>
        <v>0</v>
      </c>
      <c r="AH15" s="1117"/>
      <c r="AI15" s="951">
        <f t="shared" ref="AI15:AI22" si="3">IF($E$176=1,SUM(T15:AE15),0)</f>
        <v>0</v>
      </c>
      <c r="AJ15" s="1421"/>
      <c r="AK15" s="1421"/>
      <c r="AL15" s="1422"/>
      <c r="AM15" s="1422"/>
      <c r="AN15" s="1422"/>
      <c r="AO15" s="1422"/>
      <c r="AP15" s="1422"/>
      <c r="AQ15" s="1422"/>
      <c r="AR15" s="1422"/>
      <c r="AS15" s="1422"/>
      <c r="AT15" s="1423"/>
      <c r="AU15" s="1423"/>
      <c r="AV15" s="1423"/>
      <c r="AW15" s="1423"/>
      <c r="AX15" s="1423"/>
      <c r="AY15" s="1423"/>
      <c r="AZ15" s="1423"/>
    </row>
    <row r="16" spans="1:52" s="713" customFormat="1" ht="12" customHeight="1" thickBot="1">
      <c r="A16" s="706"/>
      <c r="B16" s="1618"/>
      <c r="C16" s="714" t="s">
        <v>87</v>
      </c>
      <c r="D16" s="708"/>
      <c r="E16" s="709" t="s">
        <v>82</v>
      </c>
      <c r="F16" s="710"/>
      <c r="G16" s="705">
        <v>0.25</v>
      </c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5"/>
      <c r="U16" s="385"/>
      <c r="V16" s="385"/>
      <c r="W16" s="385"/>
      <c r="X16" s="385"/>
      <c r="Y16" s="385"/>
      <c r="Z16" s="385"/>
      <c r="AA16" s="385"/>
      <c r="AB16" s="385"/>
      <c r="AC16" s="385"/>
      <c r="AD16" s="385"/>
      <c r="AE16" s="385"/>
      <c r="AF16" s="711"/>
      <c r="AG16" s="950">
        <f t="shared" si="2"/>
        <v>0</v>
      </c>
      <c r="AH16" s="1117"/>
      <c r="AI16" s="951">
        <f t="shared" si="3"/>
        <v>0</v>
      </c>
      <c r="AJ16" s="1421"/>
      <c r="AK16" s="1421"/>
      <c r="AL16" s="1426"/>
      <c r="AM16" s="1426"/>
      <c r="AN16" s="1426"/>
      <c r="AO16" s="1426"/>
      <c r="AP16" s="1426"/>
      <c r="AQ16" s="1426"/>
      <c r="AR16" s="1426"/>
      <c r="AS16" s="1426"/>
      <c r="AT16" s="1423"/>
      <c r="AU16" s="1423"/>
      <c r="AV16" s="1423"/>
      <c r="AW16" s="1423"/>
      <c r="AX16" s="1423"/>
      <c r="AY16" s="1423"/>
      <c r="AZ16" s="1423"/>
    </row>
    <row r="17" spans="1:52" s="713" customFormat="1" ht="12" customHeight="1" thickBot="1">
      <c r="A17" s="706"/>
      <c r="B17" s="1618"/>
      <c r="C17" s="714" t="s">
        <v>88</v>
      </c>
      <c r="D17" s="715"/>
      <c r="E17" s="709" t="s">
        <v>82</v>
      </c>
      <c r="F17" s="710"/>
      <c r="G17" s="705">
        <v>0.25</v>
      </c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5"/>
      <c r="U17" s="385"/>
      <c r="V17" s="385"/>
      <c r="W17" s="385"/>
      <c r="X17" s="385"/>
      <c r="Y17" s="385"/>
      <c r="Z17" s="385"/>
      <c r="AA17" s="385"/>
      <c r="AB17" s="385"/>
      <c r="AC17" s="385"/>
      <c r="AD17" s="385"/>
      <c r="AE17" s="385"/>
      <c r="AF17" s="711"/>
      <c r="AG17" s="950">
        <f t="shared" si="2"/>
        <v>0</v>
      </c>
      <c r="AH17" s="1117"/>
      <c r="AI17" s="951">
        <f t="shared" si="3"/>
        <v>0</v>
      </c>
      <c r="AJ17" s="1421"/>
      <c r="AK17" s="1421"/>
      <c r="AL17" s="1426"/>
      <c r="AM17" s="1426"/>
      <c r="AN17" s="1426"/>
      <c r="AO17" s="1426"/>
      <c r="AP17" s="1426"/>
      <c r="AQ17" s="1426"/>
      <c r="AR17" s="1426"/>
      <c r="AS17" s="1426"/>
      <c r="AT17" s="1423"/>
      <c r="AU17" s="1423"/>
      <c r="AV17" s="1423"/>
      <c r="AW17" s="1423"/>
      <c r="AX17" s="1423"/>
      <c r="AY17" s="1423"/>
      <c r="AZ17" s="1423"/>
    </row>
    <row r="18" spans="1:52" s="713" customFormat="1" ht="12" customHeight="1" thickBot="1">
      <c r="A18" s="706"/>
      <c r="B18" s="1618"/>
      <c r="C18" s="714" t="s">
        <v>89</v>
      </c>
      <c r="D18" s="708"/>
      <c r="E18" s="709" t="s">
        <v>82</v>
      </c>
      <c r="F18" s="710"/>
      <c r="G18" s="705">
        <v>0.25</v>
      </c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5"/>
      <c r="U18" s="385"/>
      <c r="V18" s="385"/>
      <c r="W18" s="385"/>
      <c r="X18" s="385"/>
      <c r="Y18" s="385"/>
      <c r="Z18" s="385"/>
      <c r="AA18" s="385"/>
      <c r="AB18" s="385"/>
      <c r="AC18" s="385"/>
      <c r="AD18" s="385"/>
      <c r="AE18" s="385"/>
      <c r="AF18" s="711"/>
      <c r="AG18" s="950">
        <f t="shared" si="2"/>
        <v>0</v>
      </c>
      <c r="AH18" s="1113"/>
      <c r="AI18" s="951">
        <f t="shared" si="3"/>
        <v>0</v>
      </c>
      <c r="AJ18" s="1426"/>
      <c r="AK18" s="1421"/>
      <c r="AL18" s="1426"/>
      <c r="AM18" s="1426"/>
      <c r="AN18" s="1426"/>
      <c r="AO18" s="1426"/>
      <c r="AP18" s="1426"/>
      <c r="AQ18" s="1426"/>
      <c r="AR18" s="1426"/>
      <c r="AS18" s="1426"/>
      <c r="AT18" s="1423"/>
      <c r="AU18" s="1423"/>
      <c r="AV18" s="1423"/>
      <c r="AW18" s="1423"/>
      <c r="AX18" s="1423"/>
      <c r="AY18" s="1423"/>
      <c r="AZ18" s="1423"/>
    </row>
    <row r="19" spans="1:52" s="713" customFormat="1" ht="12" customHeight="1" thickBot="1">
      <c r="A19" s="706"/>
      <c r="B19" s="1618"/>
      <c r="C19" s="714" t="s">
        <v>322</v>
      </c>
      <c r="D19" s="708"/>
      <c r="E19" s="709" t="s">
        <v>82</v>
      </c>
      <c r="F19" s="716"/>
      <c r="G19" s="705">
        <v>1.0000000000000001E-9</v>
      </c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711"/>
      <c r="AG19" s="950">
        <f t="shared" si="2"/>
        <v>0</v>
      </c>
      <c r="AH19" s="1113"/>
      <c r="AI19" s="951">
        <f t="shared" si="3"/>
        <v>0</v>
      </c>
      <c r="AJ19" s="1426"/>
      <c r="AK19" s="1421"/>
      <c r="AL19" s="1426"/>
      <c r="AM19" s="1426"/>
      <c r="AN19" s="1426"/>
      <c r="AO19" s="1426"/>
      <c r="AP19" s="1426"/>
      <c r="AQ19" s="1426"/>
      <c r="AR19" s="1426"/>
      <c r="AS19" s="1426"/>
      <c r="AT19" s="1423"/>
      <c r="AU19" s="1423"/>
      <c r="AV19" s="1423"/>
      <c r="AW19" s="1423"/>
      <c r="AX19" s="1423"/>
      <c r="AY19" s="1423"/>
      <c r="AZ19" s="1423"/>
    </row>
    <row r="20" spans="1:52" s="713" customFormat="1" ht="12" customHeight="1" thickBot="1">
      <c r="A20" s="706"/>
      <c r="B20" s="1618"/>
      <c r="C20" s="714" t="s">
        <v>371</v>
      </c>
      <c r="D20" s="708"/>
      <c r="E20" s="709" t="s">
        <v>82</v>
      </c>
      <c r="F20" s="716"/>
      <c r="G20" s="717">
        <v>1.0000000000000001E-9</v>
      </c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711"/>
      <c r="AG20" s="950">
        <f t="shared" si="2"/>
        <v>0</v>
      </c>
      <c r="AH20" s="1113"/>
      <c r="AI20" s="951">
        <f t="shared" si="3"/>
        <v>0</v>
      </c>
      <c r="AJ20" s="1426"/>
      <c r="AK20" s="1421"/>
      <c r="AL20" s="1426"/>
      <c r="AM20" s="1426"/>
      <c r="AN20" s="1426"/>
      <c r="AO20" s="1426"/>
      <c r="AP20" s="1426"/>
      <c r="AQ20" s="1426"/>
      <c r="AR20" s="1426"/>
      <c r="AS20" s="1426"/>
      <c r="AT20" s="1423"/>
      <c r="AU20" s="1423"/>
      <c r="AV20" s="1423"/>
      <c r="AW20" s="1423"/>
      <c r="AX20" s="1423"/>
      <c r="AY20" s="1423"/>
      <c r="AZ20" s="1423"/>
    </row>
    <row r="21" spans="1:52" s="713" customFormat="1" ht="12" customHeight="1" thickBot="1">
      <c r="A21" s="706"/>
      <c r="B21" s="1618"/>
      <c r="C21" s="714" t="s">
        <v>332</v>
      </c>
      <c r="D21" s="708"/>
      <c r="E21" s="709" t="s">
        <v>82</v>
      </c>
      <c r="F21" s="716"/>
      <c r="G21" s="705">
        <v>0.25</v>
      </c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711"/>
      <c r="AG21" s="950">
        <f t="shared" si="2"/>
        <v>0</v>
      </c>
      <c r="AH21" s="1113"/>
      <c r="AI21" s="951">
        <f t="shared" si="3"/>
        <v>0</v>
      </c>
      <c r="AJ21" s="1426"/>
      <c r="AK21" s="1421"/>
      <c r="AL21" s="1426"/>
      <c r="AM21" s="1426"/>
      <c r="AN21" s="1426"/>
      <c r="AO21" s="1426"/>
      <c r="AP21" s="1426"/>
      <c r="AQ21" s="1426"/>
      <c r="AR21" s="1426"/>
      <c r="AS21" s="1426"/>
      <c r="AT21" s="1423"/>
      <c r="AU21" s="1423"/>
      <c r="AV21" s="1423"/>
      <c r="AW21" s="1423"/>
      <c r="AX21" s="1423"/>
      <c r="AY21" s="1423"/>
      <c r="AZ21" s="1423"/>
    </row>
    <row r="22" spans="1:52" s="713" customFormat="1" ht="12" customHeight="1" thickBot="1">
      <c r="A22" s="706"/>
      <c r="B22" s="1618"/>
      <c r="C22" s="714" t="s">
        <v>90</v>
      </c>
      <c r="D22" s="708"/>
      <c r="E22" s="709" t="s">
        <v>82</v>
      </c>
      <c r="F22" s="716"/>
      <c r="G22" s="705">
        <v>0.25</v>
      </c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  <c r="AE22" s="385"/>
      <c r="AF22" s="711"/>
      <c r="AG22" s="950">
        <f t="shared" si="2"/>
        <v>0</v>
      </c>
      <c r="AH22" s="1113"/>
      <c r="AI22" s="951">
        <f t="shared" si="3"/>
        <v>0</v>
      </c>
      <c r="AJ22" s="1426"/>
      <c r="AK22" s="1426"/>
      <c r="AL22" s="1426"/>
      <c r="AM22" s="1426"/>
      <c r="AN22" s="1426"/>
      <c r="AO22" s="1426"/>
      <c r="AP22" s="1426"/>
      <c r="AQ22" s="1426"/>
      <c r="AR22" s="1426"/>
      <c r="AS22" s="1426"/>
      <c r="AT22" s="1423"/>
      <c r="AU22" s="1423"/>
      <c r="AV22" s="1423"/>
      <c r="AW22" s="1423"/>
      <c r="AX22" s="1423"/>
      <c r="AY22" s="1423"/>
      <c r="AZ22" s="1423"/>
    </row>
    <row r="23" spans="1:52" s="12" customFormat="1" ht="3" customHeight="1" thickBot="1">
      <c r="A23" s="53"/>
      <c r="B23" s="939"/>
      <c r="C23" s="940"/>
      <c r="D23" s="940"/>
      <c r="E23" s="940"/>
      <c r="F23" s="940"/>
      <c r="G23" s="940"/>
      <c r="H23" s="941"/>
      <c r="I23" s="941"/>
      <c r="J23" s="941"/>
      <c r="K23" s="941"/>
      <c r="L23" s="941"/>
      <c r="M23" s="941"/>
      <c r="N23" s="941"/>
      <c r="O23" s="941"/>
      <c r="P23" s="941"/>
      <c r="Q23" s="941"/>
      <c r="R23" s="941"/>
      <c r="S23" s="941"/>
      <c r="T23" s="941"/>
      <c r="U23" s="941"/>
      <c r="V23" s="941"/>
      <c r="W23" s="941"/>
      <c r="X23" s="941"/>
      <c r="Y23" s="941"/>
      <c r="Z23" s="941"/>
      <c r="AA23" s="941"/>
      <c r="AB23" s="941"/>
      <c r="AC23" s="941"/>
      <c r="AD23" s="941"/>
      <c r="AE23" s="941"/>
      <c r="AF23" s="942"/>
      <c r="AG23" s="1115"/>
      <c r="AH23" s="1115"/>
      <c r="AI23" s="1115"/>
      <c r="AJ23" s="1427"/>
      <c r="AK23" s="1427"/>
      <c r="AL23" s="1427"/>
      <c r="AM23" s="1427"/>
      <c r="AN23" s="1427"/>
      <c r="AO23" s="1427"/>
      <c r="AP23" s="1427"/>
      <c r="AQ23" s="1427"/>
      <c r="AR23" s="1427"/>
      <c r="AS23" s="1427"/>
      <c r="AT23" s="1414"/>
      <c r="AU23" s="1414"/>
      <c r="AV23" s="1414"/>
      <c r="AW23" s="1414"/>
      <c r="AX23" s="1414"/>
      <c r="AY23" s="1414"/>
      <c r="AZ23" s="1414"/>
    </row>
    <row r="24" spans="1:52" s="9" customFormat="1" ht="12" customHeight="1">
      <c r="A24" s="20"/>
      <c r="B24" s="481" t="s">
        <v>352</v>
      </c>
      <c r="C24" s="309"/>
      <c r="D24" s="309"/>
      <c r="E24" s="1009" t="s">
        <v>561</v>
      </c>
      <c r="F24" s="302"/>
      <c r="G24" s="805">
        <v>0.3</v>
      </c>
      <c r="H24" s="691"/>
      <c r="I24" s="692"/>
      <c r="J24" s="692"/>
      <c r="K24" s="693"/>
      <c r="L24" s="693"/>
      <c r="M24" s="693"/>
      <c r="N24" s="693"/>
      <c r="O24" s="693"/>
      <c r="P24" s="693"/>
      <c r="Q24" s="693"/>
      <c r="R24" s="693"/>
      <c r="S24" s="693"/>
      <c r="T24" s="694"/>
      <c r="U24" s="695"/>
      <c r="V24" s="695"/>
      <c r="W24" s="695"/>
      <c r="X24" s="695"/>
      <c r="Y24" s="695"/>
      <c r="Z24" s="695"/>
      <c r="AA24" s="695"/>
      <c r="AB24" s="695"/>
      <c r="AC24" s="695"/>
      <c r="AD24" s="695"/>
      <c r="AE24" s="695"/>
      <c r="AF24" s="303"/>
      <c r="AG24" s="950">
        <f>IF($E$176=1,SUM(H24:S24),SUM(N24:AE24))</f>
        <v>0</v>
      </c>
      <c r="AH24" s="954"/>
      <c r="AI24" s="952">
        <f>IF($E$176=1,SUM(T24:AE24),0)</f>
        <v>0</v>
      </c>
      <c r="AJ24" s="1427"/>
      <c r="AK24" s="1427"/>
      <c r="AL24" s="1427"/>
      <c r="AM24" s="1427"/>
      <c r="AN24" s="1427"/>
      <c r="AO24" s="1427"/>
      <c r="AP24" s="1427"/>
      <c r="AQ24" s="1427"/>
      <c r="AR24" s="1427"/>
      <c r="AS24" s="1427"/>
      <c r="AT24" s="1414"/>
      <c r="AU24" s="1414"/>
      <c r="AV24" s="1414"/>
      <c r="AW24" s="1414"/>
      <c r="AX24" s="1414"/>
      <c r="AY24" s="1414"/>
      <c r="AZ24" s="1414"/>
    </row>
    <row r="25" spans="1:52" s="9" customFormat="1" ht="12" customHeight="1" thickBot="1">
      <c r="A25" s="20"/>
      <c r="B25" s="481" t="s">
        <v>351</v>
      </c>
      <c r="C25" s="309"/>
      <c r="D25" s="309"/>
      <c r="E25" s="1009" t="s">
        <v>561</v>
      </c>
      <c r="F25" s="697"/>
      <c r="G25" s="806">
        <v>0.3</v>
      </c>
      <c r="H25" s="440"/>
      <c r="I25" s="440"/>
      <c r="J25" s="440"/>
      <c r="K25" s="441"/>
      <c r="L25" s="441"/>
      <c r="M25" s="441"/>
      <c r="N25" s="441"/>
      <c r="O25" s="441"/>
      <c r="P25" s="441"/>
      <c r="Q25" s="441"/>
      <c r="R25" s="441"/>
      <c r="S25" s="441"/>
      <c r="T25" s="687"/>
      <c r="U25" s="688"/>
      <c r="V25" s="688"/>
      <c r="W25" s="688"/>
      <c r="X25" s="688"/>
      <c r="Y25" s="688"/>
      <c r="Z25" s="688"/>
      <c r="AA25" s="688"/>
      <c r="AB25" s="688"/>
      <c r="AC25" s="688"/>
      <c r="AD25" s="688"/>
      <c r="AE25" s="688"/>
      <c r="AF25" s="303"/>
      <c r="AG25" s="950">
        <f>IF($E$176=1,SUM(H25:S25),SUM(N25:AE25))</f>
        <v>0</v>
      </c>
      <c r="AH25" s="954"/>
      <c r="AI25" s="952">
        <f>IF($E$176=1,SUM(T25:AE25),0)</f>
        <v>0</v>
      </c>
      <c r="AJ25" s="1427"/>
      <c r="AK25" s="1427"/>
      <c r="AL25" s="1427"/>
      <c r="AM25" s="1427"/>
      <c r="AN25" s="1427"/>
      <c r="AO25" s="1427"/>
      <c r="AP25" s="1427"/>
      <c r="AQ25" s="1427"/>
      <c r="AR25" s="1427"/>
      <c r="AS25" s="1427"/>
      <c r="AT25" s="1414"/>
      <c r="AU25" s="1414"/>
      <c r="AV25" s="1414"/>
      <c r="AW25" s="1414"/>
      <c r="AX25" s="1414"/>
      <c r="AY25" s="1414"/>
      <c r="AZ25" s="1414"/>
    </row>
    <row r="26" spans="1:52" s="9" customFormat="1" ht="12" customHeight="1" thickBot="1">
      <c r="A26" s="20"/>
      <c r="B26" s="481" t="s">
        <v>356</v>
      </c>
      <c r="C26" s="696"/>
      <c r="D26" s="310"/>
      <c r="E26" s="804">
        <v>0.31419999999999998</v>
      </c>
      <c r="F26" s="698"/>
      <c r="G26" s="309"/>
      <c r="H26" s="1366">
        <f>(H24+H25)*$E$26</f>
        <v>0</v>
      </c>
      <c r="I26" s="1367">
        <f t="shared" ref="I26:AE26" si="4">(I24+I25)*$E$26</f>
        <v>0</v>
      </c>
      <c r="J26" s="1367">
        <f t="shared" si="4"/>
        <v>0</v>
      </c>
      <c r="K26" s="1367">
        <f t="shared" si="4"/>
        <v>0</v>
      </c>
      <c r="L26" s="1367">
        <f t="shared" si="4"/>
        <v>0</v>
      </c>
      <c r="M26" s="1367">
        <f t="shared" si="4"/>
        <v>0</v>
      </c>
      <c r="N26" s="1367">
        <f t="shared" si="4"/>
        <v>0</v>
      </c>
      <c r="O26" s="1367">
        <f t="shared" si="4"/>
        <v>0</v>
      </c>
      <c r="P26" s="1367">
        <f t="shared" si="4"/>
        <v>0</v>
      </c>
      <c r="Q26" s="1367">
        <f t="shared" si="4"/>
        <v>0</v>
      </c>
      <c r="R26" s="1367">
        <f t="shared" si="4"/>
        <v>0</v>
      </c>
      <c r="S26" s="1367">
        <f t="shared" si="4"/>
        <v>0</v>
      </c>
      <c r="T26" s="1366">
        <f t="shared" si="4"/>
        <v>0</v>
      </c>
      <c r="U26" s="1367">
        <f t="shared" si="4"/>
        <v>0</v>
      </c>
      <c r="V26" s="1367">
        <f t="shared" si="4"/>
        <v>0</v>
      </c>
      <c r="W26" s="1367">
        <f t="shared" si="4"/>
        <v>0</v>
      </c>
      <c r="X26" s="1367">
        <f t="shared" si="4"/>
        <v>0</v>
      </c>
      <c r="Y26" s="1367">
        <f t="shared" si="4"/>
        <v>0</v>
      </c>
      <c r="Z26" s="1367">
        <f t="shared" si="4"/>
        <v>0</v>
      </c>
      <c r="AA26" s="1367">
        <f t="shared" si="4"/>
        <v>0</v>
      </c>
      <c r="AB26" s="1367">
        <f t="shared" si="4"/>
        <v>0</v>
      </c>
      <c r="AC26" s="1367">
        <f t="shared" si="4"/>
        <v>0</v>
      </c>
      <c r="AD26" s="1367">
        <f t="shared" si="4"/>
        <v>0</v>
      </c>
      <c r="AE26" s="1367">
        <f t="shared" si="4"/>
        <v>0</v>
      </c>
      <c r="AF26" s="909"/>
      <c r="AG26" s="950">
        <f>IF($E$176=1,SUM(H26:S26),SUM(N26:AE26))</f>
        <v>0</v>
      </c>
      <c r="AH26" s="954"/>
      <c r="AI26" s="951">
        <f>IF($E$176=1,SUM(T26:AE26),0)</f>
        <v>0</v>
      </c>
      <c r="AJ26" s="1427"/>
      <c r="AK26" s="1427"/>
      <c r="AL26" s="1427"/>
      <c r="AM26" s="1427"/>
      <c r="AN26" s="1427"/>
      <c r="AO26" s="1427"/>
      <c r="AP26" s="1427"/>
      <c r="AQ26" s="1427"/>
      <c r="AR26" s="1427"/>
      <c r="AS26" s="1427"/>
      <c r="AT26" s="1414"/>
      <c r="AU26" s="1414"/>
      <c r="AV26" s="1414"/>
      <c r="AW26" s="1414"/>
      <c r="AX26" s="1414"/>
      <c r="AY26" s="1414"/>
      <c r="AZ26" s="1414"/>
    </row>
    <row r="27" spans="1:52" s="9" customFormat="1" ht="12" customHeight="1">
      <c r="A27" s="20"/>
      <c r="B27" s="481" t="s">
        <v>353</v>
      </c>
      <c r="C27" s="696"/>
      <c r="D27" s="448"/>
      <c r="E27" s="309"/>
      <c r="F27" s="699"/>
      <c r="G27" s="807">
        <v>7.0000000000000007E-2</v>
      </c>
      <c r="H27" s="1368">
        <f>$G$27*H24</f>
        <v>0</v>
      </c>
      <c r="I27" s="1368">
        <f t="shared" ref="I27:AE27" si="5">$G$27*I24</f>
        <v>0</v>
      </c>
      <c r="J27" s="1368">
        <f t="shared" si="5"/>
        <v>0</v>
      </c>
      <c r="K27" s="1368">
        <f t="shared" si="5"/>
        <v>0</v>
      </c>
      <c r="L27" s="1368">
        <f t="shared" si="5"/>
        <v>0</v>
      </c>
      <c r="M27" s="1368">
        <f t="shared" si="5"/>
        <v>0</v>
      </c>
      <c r="N27" s="1368">
        <f t="shared" si="5"/>
        <v>0</v>
      </c>
      <c r="O27" s="1368">
        <f t="shared" si="5"/>
        <v>0</v>
      </c>
      <c r="P27" s="1368">
        <f t="shared" si="5"/>
        <v>0</v>
      </c>
      <c r="Q27" s="1368">
        <f t="shared" si="5"/>
        <v>0</v>
      </c>
      <c r="R27" s="1368">
        <f t="shared" si="5"/>
        <v>0</v>
      </c>
      <c r="S27" s="1368">
        <f t="shared" si="5"/>
        <v>0</v>
      </c>
      <c r="T27" s="1368">
        <f t="shared" si="5"/>
        <v>0</v>
      </c>
      <c r="U27" s="1368">
        <f t="shared" si="5"/>
        <v>0</v>
      </c>
      <c r="V27" s="1368">
        <f t="shared" si="5"/>
        <v>0</v>
      </c>
      <c r="W27" s="1368">
        <f t="shared" si="5"/>
        <v>0</v>
      </c>
      <c r="X27" s="1368">
        <f t="shared" si="5"/>
        <v>0</v>
      </c>
      <c r="Y27" s="1368">
        <f t="shared" si="5"/>
        <v>0</v>
      </c>
      <c r="Z27" s="1368">
        <f t="shared" si="5"/>
        <v>0</v>
      </c>
      <c r="AA27" s="1368">
        <f t="shared" si="5"/>
        <v>0</v>
      </c>
      <c r="AB27" s="1368">
        <f t="shared" si="5"/>
        <v>0</v>
      </c>
      <c r="AC27" s="1368">
        <f t="shared" si="5"/>
        <v>0</v>
      </c>
      <c r="AD27" s="1368">
        <f t="shared" si="5"/>
        <v>0</v>
      </c>
      <c r="AE27" s="1368">
        <f t="shared" si="5"/>
        <v>0</v>
      </c>
      <c r="AF27" s="909"/>
      <c r="AG27" s="950">
        <f>IF($E$176=1,SUM(H27:S27),SUM(N27:AE27))</f>
        <v>0</v>
      </c>
      <c r="AH27" s="954"/>
      <c r="AI27" s="951">
        <f>IF($E$176=1,SUM(T27:AE27),0)</f>
        <v>0</v>
      </c>
      <c r="AJ27" s="1427"/>
      <c r="AK27" s="1427"/>
      <c r="AL27" s="1427"/>
      <c r="AM27" s="1427"/>
      <c r="AN27" s="1427"/>
      <c r="AO27" s="1427"/>
      <c r="AP27" s="1427"/>
      <c r="AQ27" s="1427"/>
      <c r="AR27" s="1427"/>
      <c r="AS27" s="1427"/>
      <c r="AT27" s="1414"/>
      <c r="AU27" s="1414"/>
      <c r="AV27" s="1414"/>
      <c r="AW27" s="1414"/>
      <c r="AX27" s="1414"/>
      <c r="AY27" s="1414"/>
      <c r="AZ27" s="1414"/>
    </row>
    <row r="28" spans="1:52" s="9" customFormat="1" ht="12" customHeight="1">
      <c r="A28" s="20"/>
      <c r="B28" s="481" t="s">
        <v>355</v>
      </c>
      <c r="C28" s="310"/>
      <c r="D28" s="310"/>
      <c r="E28" s="309"/>
      <c r="F28" s="699"/>
      <c r="G28" s="808">
        <v>7.0000000000000007E-2</v>
      </c>
      <c r="H28" s="1368">
        <f>$G$28*H25</f>
        <v>0</v>
      </c>
      <c r="I28" s="1368">
        <f t="shared" ref="I28:AE28" si="6">$G$28*I25</f>
        <v>0</v>
      </c>
      <c r="J28" s="1368">
        <f t="shared" si="6"/>
        <v>0</v>
      </c>
      <c r="K28" s="1368">
        <f t="shared" si="6"/>
        <v>0</v>
      </c>
      <c r="L28" s="1368">
        <f t="shared" si="6"/>
        <v>0</v>
      </c>
      <c r="M28" s="1368">
        <f t="shared" si="6"/>
        <v>0</v>
      </c>
      <c r="N28" s="1368">
        <f t="shared" si="6"/>
        <v>0</v>
      </c>
      <c r="O28" s="1368">
        <f t="shared" si="6"/>
        <v>0</v>
      </c>
      <c r="P28" s="1368">
        <f t="shared" si="6"/>
        <v>0</v>
      </c>
      <c r="Q28" s="1368">
        <f t="shared" si="6"/>
        <v>0</v>
      </c>
      <c r="R28" s="1368">
        <f t="shared" si="6"/>
        <v>0</v>
      </c>
      <c r="S28" s="1368">
        <f t="shared" si="6"/>
        <v>0</v>
      </c>
      <c r="T28" s="1368">
        <f t="shared" si="6"/>
        <v>0</v>
      </c>
      <c r="U28" s="1368">
        <f t="shared" si="6"/>
        <v>0</v>
      </c>
      <c r="V28" s="1368">
        <f t="shared" si="6"/>
        <v>0</v>
      </c>
      <c r="W28" s="1368">
        <f t="shared" si="6"/>
        <v>0</v>
      </c>
      <c r="X28" s="1368">
        <f t="shared" si="6"/>
        <v>0</v>
      </c>
      <c r="Y28" s="1368">
        <f t="shared" si="6"/>
        <v>0</v>
      </c>
      <c r="Z28" s="1368">
        <f t="shared" si="6"/>
        <v>0</v>
      </c>
      <c r="AA28" s="1368">
        <f t="shared" si="6"/>
        <v>0</v>
      </c>
      <c r="AB28" s="1368">
        <f t="shared" si="6"/>
        <v>0</v>
      </c>
      <c r="AC28" s="1368">
        <f t="shared" si="6"/>
        <v>0</v>
      </c>
      <c r="AD28" s="1368">
        <f t="shared" si="6"/>
        <v>0</v>
      </c>
      <c r="AE28" s="1368">
        <f t="shared" si="6"/>
        <v>0</v>
      </c>
      <c r="AF28" s="909"/>
      <c r="AG28" s="950">
        <f>IF($E$176=1,SUM(H28:S28),SUM(N28:AE28))</f>
        <v>0</v>
      </c>
      <c r="AH28" s="954"/>
      <c r="AI28" s="951">
        <f>IF($E$176=1,SUM(T28:AE28),0)</f>
        <v>0</v>
      </c>
      <c r="AJ28" s="1427"/>
      <c r="AK28" s="1427"/>
      <c r="AL28" s="1427"/>
      <c r="AM28" s="1427"/>
      <c r="AN28" s="1427"/>
      <c r="AO28" s="1427"/>
      <c r="AP28" s="1427"/>
      <c r="AQ28" s="1427"/>
      <c r="AR28" s="1427"/>
      <c r="AS28" s="1427"/>
      <c r="AT28" s="1414"/>
      <c r="AU28" s="1414"/>
      <c r="AV28" s="1414"/>
      <c r="AW28" s="1414"/>
      <c r="AX28" s="1414"/>
      <c r="AY28" s="1414"/>
      <c r="AZ28" s="1414"/>
    </row>
    <row r="29" spans="1:52" s="9" customFormat="1" ht="3" customHeight="1">
      <c r="A29" s="20"/>
      <c r="B29" s="477"/>
      <c r="C29" s="312"/>
      <c r="D29" s="312"/>
      <c r="E29" s="442"/>
      <c r="F29" s="443"/>
      <c r="G29" s="444"/>
      <c r="H29" s="943"/>
      <c r="I29" s="943"/>
      <c r="J29" s="943"/>
      <c r="K29" s="943"/>
      <c r="L29" s="943"/>
      <c r="M29" s="943"/>
      <c r="N29" s="943"/>
      <c r="O29" s="943"/>
      <c r="P29" s="943"/>
      <c r="Q29" s="943"/>
      <c r="R29" s="943"/>
      <c r="S29" s="943"/>
      <c r="T29" s="944"/>
      <c r="U29" s="943"/>
      <c r="V29" s="943"/>
      <c r="W29" s="943"/>
      <c r="X29" s="943"/>
      <c r="Y29" s="943"/>
      <c r="Z29" s="943"/>
      <c r="AA29" s="943"/>
      <c r="AB29" s="943"/>
      <c r="AC29" s="943"/>
      <c r="AD29" s="943"/>
      <c r="AE29" s="943"/>
      <c r="AF29" s="909"/>
      <c r="AG29" s="953"/>
      <c r="AH29" s="954"/>
      <c r="AI29" s="953"/>
      <c r="AJ29" s="1427"/>
      <c r="AK29" s="1427"/>
      <c r="AL29" s="1427"/>
      <c r="AM29" s="1427"/>
      <c r="AN29" s="1427"/>
      <c r="AO29" s="1427"/>
      <c r="AP29" s="1427"/>
      <c r="AQ29" s="1427"/>
      <c r="AR29" s="1427"/>
      <c r="AS29" s="1427"/>
      <c r="AT29" s="1414"/>
      <c r="AU29" s="1414"/>
      <c r="AV29" s="1414"/>
      <c r="AW29" s="1414"/>
      <c r="AX29" s="1414"/>
      <c r="AY29" s="1414"/>
      <c r="AZ29" s="1414"/>
    </row>
    <row r="30" spans="1:52" s="9" customFormat="1" ht="21" customHeight="1">
      <c r="A30" s="20"/>
      <c r="B30" s="764" t="s">
        <v>713</v>
      </c>
      <c r="C30" s="1159"/>
      <c r="D30" s="1159"/>
      <c r="E30" s="765"/>
      <c r="F30" s="766"/>
      <c r="G30" s="767"/>
      <c r="H30" s="1161" t="s">
        <v>765</v>
      </c>
      <c r="I30" s="768"/>
      <c r="J30" s="768"/>
      <c r="K30" s="768"/>
      <c r="L30" s="768"/>
      <c r="M30" s="768"/>
      <c r="N30" s="768"/>
      <c r="O30" s="768"/>
      <c r="P30" s="768"/>
      <c r="Q30" s="768"/>
      <c r="R30" s="768"/>
      <c r="S30" s="1160"/>
      <c r="T30" s="1161" t="s">
        <v>766</v>
      </c>
      <c r="U30" s="768"/>
      <c r="V30" s="768"/>
      <c r="W30" s="768"/>
      <c r="X30" s="1437"/>
      <c r="Y30" s="768"/>
      <c r="Z30" s="768"/>
      <c r="AA30" s="768"/>
      <c r="AB30" s="768"/>
      <c r="AC30" s="768"/>
      <c r="AD30" s="768"/>
      <c r="AE30" s="768"/>
      <c r="AF30" s="12"/>
      <c r="AG30" s="1111"/>
      <c r="AH30" s="1111"/>
      <c r="AI30" s="1111"/>
      <c r="AJ30" s="1414"/>
      <c r="AK30" s="1414"/>
      <c r="AL30" s="1414"/>
      <c r="AM30" s="1414"/>
      <c r="AN30" s="1414"/>
      <c r="AO30" s="1414"/>
      <c r="AP30" s="1414"/>
      <c r="AQ30" s="1414"/>
      <c r="AR30" s="1414"/>
      <c r="AS30" s="1414"/>
      <c r="AT30" s="1414"/>
      <c r="AU30" s="1414"/>
      <c r="AV30" s="1414"/>
      <c r="AW30" s="1414"/>
      <c r="AX30" s="1414"/>
      <c r="AY30" s="1414"/>
      <c r="AZ30" s="1414"/>
    </row>
    <row r="31" spans="1:52" s="9" customFormat="1" ht="13.5" customHeight="1">
      <c r="A31" s="20"/>
      <c r="B31" s="1619" t="s">
        <v>188</v>
      </c>
      <c r="C31" s="1620"/>
      <c r="D31" s="773"/>
      <c r="E31" s="774"/>
      <c r="F31" s="775"/>
      <c r="G31" s="776"/>
      <c r="H31" s="800"/>
      <c r="I31" s="801">
        <f>I3</f>
        <v>0</v>
      </c>
      <c r="J31" s="800"/>
      <c r="K31" s="802">
        <f>K3</f>
        <v>0</v>
      </c>
      <c r="L31" s="800"/>
      <c r="M31" s="800"/>
      <c r="N31" s="800"/>
      <c r="O31" s="800"/>
      <c r="P31" s="800"/>
      <c r="Q31" s="800"/>
      <c r="R31" s="800"/>
      <c r="S31" s="803"/>
      <c r="T31" s="809"/>
      <c r="U31" s="801">
        <f>U3</f>
        <v>0</v>
      </c>
      <c r="V31" s="800"/>
      <c r="W31" s="802">
        <f>W3</f>
        <v>0</v>
      </c>
      <c r="X31" s="800"/>
      <c r="Y31" s="800"/>
      <c r="Z31" s="800"/>
      <c r="AA31" s="800"/>
      <c r="AB31" s="800"/>
      <c r="AC31" s="800"/>
      <c r="AD31" s="800"/>
      <c r="AE31" s="803"/>
      <c r="AF31" s="311"/>
      <c r="AG31" s="955"/>
      <c r="AH31" s="955"/>
      <c r="AI31" s="955"/>
      <c r="AJ31" s="436"/>
      <c r="AK31" s="436"/>
      <c r="AL31" s="436"/>
      <c r="AM31" s="436"/>
      <c r="AN31" s="436"/>
      <c r="AO31" s="436"/>
      <c r="AP31" s="436"/>
      <c r="AQ31" s="436"/>
      <c r="AR31" s="436"/>
      <c r="AS31" s="436"/>
      <c r="AT31" s="1414"/>
      <c r="AU31" s="1414"/>
      <c r="AV31" s="1414"/>
      <c r="AW31" s="1414"/>
      <c r="AX31" s="1414"/>
      <c r="AY31" s="1414"/>
      <c r="AZ31" s="1414"/>
    </row>
    <row r="32" spans="1:52" s="9" customFormat="1" ht="13.5" customHeight="1">
      <c r="A32" s="20"/>
      <c r="B32" s="1621"/>
      <c r="C32" s="1622"/>
      <c r="D32" s="769"/>
      <c r="E32" s="770"/>
      <c r="F32" s="771"/>
      <c r="G32" s="772"/>
      <c r="H32" s="750">
        <v>1</v>
      </c>
      <c r="I32" s="750">
        <v>2</v>
      </c>
      <c r="J32" s="750">
        <v>3</v>
      </c>
      <c r="K32" s="750">
        <v>4</v>
      </c>
      <c r="L32" s="750">
        <v>5</v>
      </c>
      <c r="M32" s="750">
        <v>6</v>
      </c>
      <c r="N32" s="750">
        <v>7</v>
      </c>
      <c r="O32" s="750">
        <v>8</v>
      </c>
      <c r="P32" s="750">
        <v>9</v>
      </c>
      <c r="Q32" s="750">
        <v>10</v>
      </c>
      <c r="R32" s="750">
        <v>11</v>
      </c>
      <c r="S32" s="750">
        <v>12</v>
      </c>
      <c r="T32" s="750">
        <v>1</v>
      </c>
      <c r="U32" s="750">
        <v>2</v>
      </c>
      <c r="V32" s="750">
        <v>3</v>
      </c>
      <c r="W32" s="750">
        <v>4</v>
      </c>
      <c r="X32" s="750">
        <v>5</v>
      </c>
      <c r="Y32" s="750">
        <v>6</v>
      </c>
      <c r="Z32" s="750">
        <v>7</v>
      </c>
      <c r="AA32" s="750">
        <v>8</v>
      </c>
      <c r="AB32" s="750">
        <v>9</v>
      </c>
      <c r="AC32" s="750">
        <v>10</v>
      </c>
      <c r="AD32" s="750">
        <v>11</v>
      </c>
      <c r="AE32" s="750">
        <v>12</v>
      </c>
      <c r="AF32" s="439"/>
      <c r="AG32" s="1617"/>
      <c r="AH32" s="1617"/>
      <c r="AI32" s="1617"/>
      <c r="AJ32" s="436"/>
      <c r="AK32" s="436"/>
      <c r="AL32" s="436"/>
      <c r="AM32" s="436"/>
      <c r="AN32" s="436"/>
      <c r="AO32" s="436"/>
      <c r="AP32" s="436"/>
      <c r="AQ32" s="436"/>
      <c r="AR32" s="436"/>
      <c r="AS32" s="436"/>
      <c r="AT32" s="1414"/>
      <c r="AU32" s="1414"/>
      <c r="AV32" s="1414"/>
      <c r="AW32" s="1414"/>
      <c r="AX32" s="1414"/>
      <c r="AY32" s="1414"/>
      <c r="AZ32" s="1414"/>
    </row>
    <row r="33" spans="1:52" s="9" customFormat="1" ht="13.5" customHeight="1">
      <c r="A33" s="53"/>
      <c r="B33" s="1623"/>
      <c r="C33" s="1624"/>
      <c r="D33" s="505"/>
      <c r="E33" s="647"/>
      <c r="F33" s="504"/>
      <c r="G33" s="648"/>
      <c r="H33" s="751" t="str">
        <f>H7</f>
        <v>Januari</v>
      </c>
      <c r="I33" s="751" t="str">
        <f t="shared" ref="I33:AE33" si="7">I7</f>
        <v>Februari</v>
      </c>
      <c r="J33" s="751" t="str">
        <f t="shared" si="7"/>
        <v>Mars</v>
      </c>
      <c r="K33" s="751" t="str">
        <f t="shared" si="7"/>
        <v>April</v>
      </c>
      <c r="L33" s="751" t="str">
        <f t="shared" si="7"/>
        <v>Maj</v>
      </c>
      <c r="M33" s="751" t="str">
        <f t="shared" si="7"/>
        <v>Juni</v>
      </c>
      <c r="N33" s="751" t="str">
        <f t="shared" si="7"/>
        <v>Juli</v>
      </c>
      <c r="O33" s="751" t="str">
        <f t="shared" si="7"/>
        <v>Augusti</v>
      </c>
      <c r="P33" s="751" t="str">
        <f t="shared" si="7"/>
        <v>September</v>
      </c>
      <c r="Q33" s="751" t="str">
        <f t="shared" si="7"/>
        <v>Oktober</v>
      </c>
      <c r="R33" s="751" t="str">
        <f t="shared" si="7"/>
        <v>November</v>
      </c>
      <c r="S33" s="751" t="str">
        <f t="shared" si="7"/>
        <v>December</v>
      </c>
      <c r="T33" s="751" t="str">
        <f t="shared" si="7"/>
        <v>Januari</v>
      </c>
      <c r="U33" s="751" t="str">
        <f t="shared" si="7"/>
        <v>Februari</v>
      </c>
      <c r="V33" s="751" t="str">
        <f t="shared" si="7"/>
        <v>Mars</v>
      </c>
      <c r="W33" s="751" t="str">
        <f t="shared" si="7"/>
        <v>April</v>
      </c>
      <c r="X33" s="751" t="str">
        <f t="shared" si="7"/>
        <v>Maj</v>
      </c>
      <c r="Y33" s="751" t="str">
        <f t="shared" si="7"/>
        <v>Juni</v>
      </c>
      <c r="Z33" s="751" t="str">
        <f t="shared" si="7"/>
        <v>Juli</v>
      </c>
      <c r="AA33" s="751" t="str">
        <f t="shared" si="7"/>
        <v>Augusti</v>
      </c>
      <c r="AB33" s="751" t="str">
        <f t="shared" si="7"/>
        <v>September</v>
      </c>
      <c r="AC33" s="751" t="str">
        <f t="shared" si="7"/>
        <v>Oktober</v>
      </c>
      <c r="AD33" s="751" t="str">
        <f t="shared" si="7"/>
        <v>November</v>
      </c>
      <c r="AE33" s="751" t="str">
        <f t="shared" si="7"/>
        <v>December</v>
      </c>
      <c r="AF33" s="439"/>
      <c r="AG33" s="1617"/>
      <c r="AH33" s="1617"/>
      <c r="AI33" s="1617"/>
      <c r="AJ33" s="436"/>
      <c r="AK33" s="436"/>
      <c r="AL33" s="436"/>
      <c r="AM33" s="436"/>
      <c r="AN33" s="436"/>
      <c r="AO33" s="436"/>
      <c r="AP33" s="436"/>
      <c r="AQ33" s="436"/>
      <c r="AR33" s="436"/>
      <c r="AS33" s="436"/>
      <c r="AT33" s="1414"/>
      <c r="AU33" s="1414"/>
      <c r="AV33" s="1414"/>
      <c r="AW33" s="1414"/>
      <c r="AX33" s="1414"/>
      <c r="AY33" s="1414"/>
      <c r="AZ33" s="1414"/>
    </row>
    <row r="34" spans="1:52" s="11" customFormat="1" ht="13.5" customHeight="1">
      <c r="A34" s="20"/>
      <c r="B34" s="487" t="s">
        <v>313</v>
      </c>
      <c r="C34" s="495"/>
      <c r="D34" s="484"/>
      <c r="E34" s="485"/>
      <c r="F34" s="496"/>
      <c r="G34" s="486"/>
      <c r="H34" s="689"/>
      <c r="I34" s="689"/>
      <c r="J34" s="689"/>
      <c r="K34" s="689"/>
      <c r="L34" s="689"/>
      <c r="M34" s="689"/>
      <c r="N34" s="689"/>
      <c r="O34" s="689"/>
      <c r="P34" s="689"/>
      <c r="Q34" s="689"/>
      <c r="R34" s="689"/>
      <c r="S34" s="811"/>
      <c r="T34" s="690"/>
      <c r="U34" s="690"/>
      <c r="V34" s="690"/>
      <c r="W34" s="690"/>
      <c r="X34" s="690"/>
      <c r="Y34" s="690"/>
      <c r="Z34" s="690"/>
      <c r="AA34" s="690"/>
      <c r="AB34" s="690"/>
      <c r="AC34" s="690"/>
      <c r="AD34" s="690"/>
      <c r="AE34" s="690"/>
      <c r="AF34" s="810"/>
      <c r="AG34" s="1106" t="s">
        <v>690</v>
      </c>
      <c r="AH34" s="1106"/>
      <c r="AI34" s="1104" t="s">
        <v>690</v>
      </c>
      <c r="AJ34" s="436"/>
      <c r="AK34" s="436"/>
      <c r="AL34" s="436"/>
      <c r="AM34" s="436"/>
      <c r="AN34" s="436"/>
      <c r="AO34" s="436"/>
      <c r="AP34" s="436"/>
      <c r="AQ34" s="436"/>
      <c r="AR34" s="436"/>
      <c r="AS34" s="436"/>
      <c r="AT34" s="494"/>
      <c r="AU34" s="494"/>
      <c r="AV34" s="494"/>
      <c r="AW34" s="494"/>
      <c r="AX34" s="494"/>
      <c r="AY34" s="494"/>
      <c r="AZ34" s="494"/>
    </row>
    <row r="35" spans="1:52" s="9" customFormat="1" ht="12.9" customHeight="1">
      <c r="A35" s="586"/>
      <c r="B35" s="499" t="s">
        <v>91</v>
      </c>
      <c r="C35" s="202" t="str">
        <f>C10</f>
        <v>Försäljning 1</v>
      </c>
      <c r="D35" s="420"/>
      <c r="E35" s="421"/>
      <c r="F35" s="286"/>
      <c r="G35" s="533"/>
      <c r="H35" s="1444">
        <f>IF($E$10="Kontant",H10,IF(E10="10 dagar",0.7*H10,0))</f>
        <v>0</v>
      </c>
      <c r="I35" s="1444">
        <f>IF($E$10="Kontant",I10,IF($E$10="10 dagar",0.3*H10+0.7*I10,IF($E$10="30 dagar",H10,IF($E$10="60 dagar",0,IF($E$10="90 dagar",0)))))</f>
        <v>0</v>
      </c>
      <c r="J35" s="1444">
        <f>IF($E$10="Kontant",J10,IF($E$10="10 dagar",0.3*I10+0.7*J10,IF($E$10="30 dagar",I10,IF($E$10="60 dagar",H10,IF($E$10="90 dagar",0)))))</f>
        <v>0</v>
      </c>
      <c r="K35" s="1444">
        <f>IF($E$10="Kontant",K10,IF($E$10="10 dagar",0.3*J10+0.7*K10,IF($E$10="30 dagar",J10,IF($E$10="60 dagar",I10,IF($E$10="90 dagar",H10,0)))))</f>
        <v>0</v>
      </c>
      <c r="L35" s="1444">
        <f>IF($E$10="Kontant",L10,IF($E$10="10 dagar",0.3*K10+0.7*L10,IF($E$10="30 dagar",K10,IF($E$10="60 dagar",J10,IF($E$10="90 dagar",I10,0)))))</f>
        <v>0</v>
      </c>
      <c r="M35" s="1444">
        <f t="shared" ref="M35:AE35" si="8">IF($E$10="Kontant",M10,IF($E$10="10 dagar",0.3*L10+0.7*M10,IF($E$10="30 dagar",L10,IF($E$10="60 dagar",K10,IF($E$10="90 dagar",J10,0)))))</f>
        <v>0</v>
      </c>
      <c r="N35" s="1444">
        <f t="shared" si="8"/>
        <v>0</v>
      </c>
      <c r="O35" s="1444">
        <f t="shared" si="8"/>
        <v>0</v>
      </c>
      <c r="P35" s="1444">
        <f t="shared" si="8"/>
        <v>0</v>
      </c>
      <c r="Q35" s="1444">
        <f t="shared" si="8"/>
        <v>0</v>
      </c>
      <c r="R35" s="1444">
        <f t="shared" si="8"/>
        <v>0</v>
      </c>
      <c r="S35" s="1444">
        <f t="shared" si="8"/>
        <v>0</v>
      </c>
      <c r="T35" s="1444">
        <f t="shared" si="8"/>
        <v>0</v>
      </c>
      <c r="U35" s="1444">
        <f t="shared" si="8"/>
        <v>0</v>
      </c>
      <c r="V35" s="1444">
        <f t="shared" si="8"/>
        <v>0</v>
      </c>
      <c r="W35" s="1444">
        <f t="shared" si="8"/>
        <v>0</v>
      </c>
      <c r="X35" s="1444">
        <f t="shared" si="8"/>
        <v>0</v>
      </c>
      <c r="Y35" s="1444">
        <f t="shared" si="8"/>
        <v>0</v>
      </c>
      <c r="Z35" s="1444">
        <f t="shared" si="8"/>
        <v>0</v>
      </c>
      <c r="AA35" s="1444">
        <f t="shared" si="8"/>
        <v>0</v>
      </c>
      <c r="AB35" s="1444">
        <f t="shared" si="8"/>
        <v>0</v>
      </c>
      <c r="AC35" s="1444">
        <f t="shared" si="8"/>
        <v>0</v>
      </c>
      <c r="AD35" s="1444">
        <f t="shared" si="8"/>
        <v>0</v>
      </c>
      <c r="AE35" s="1444">
        <f t="shared" si="8"/>
        <v>0</v>
      </c>
      <c r="AF35" s="641"/>
      <c r="AG35" s="950">
        <f t="shared" ref="AG35:AG40" si="9">IF($E$176=1,SUM(H35:S35),SUM(N35:AE35))</f>
        <v>0</v>
      </c>
      <c r="AH35" s="956"/>
      <c r="AI35" s="951">
        <f t="shared" ref="AI35:AI40" si="10">IF($E$176=1,SUM(T35:AE35),0)</f>
        <v>0</v>
      </c>
      <c r="AJ35" s="436"/>
      <c r="AK35" s="436"/>
      <c r="AL35" s="437"/>
      <c r="AM35" s="437"/>
      <c r="AN35" s="437"/>
      <c r="AO35" s="437"/>
      <c r="AP35" s="437"/>
      <c r="AQ35" s="437"/>
      <c r="AR35" s="437"/>
      <c r="AS35" s="437"/>
      <c r="AT35" s="1414"/>
      <c r="AU35" s="1414"/>
      <c r="AV35" s="1414"/>
      <c r="AW35" s="1414"/>
      <c r="AX35" s="1414"/>
      <c r="AY35" s="1414"/>
      <c r="AZ35" s="1414"/>
    </row>
    <row r="36" spans="1:52" s="9" customFormat="1" ht="12.9" customHeight="1">
      <c r="A36" s="20"/>
      <c r="B36" s="499" t="s">
        <v>92</v>
      </c>
      <c r="C36" s="587" t="str">
        <f>C11</f>
        <v>Försäljning 2</v>
      </c>
      <c r="D36" s="422"/>
      <c r="E36" s="423"/>
      <c r="F36" s="286"/>
      <c r="G36" s="534"/>
      <c r="H36" s="987">
        <f>IF($E$11="Kontant",H11,IF(E11="10 dagar",0.7*H11,0))</f>
        <v>0</v>
      </c>
      <c r="I36" s="987">
        <f>IF($E$11="Kontant",I11,IF($E$11="10 dagar",0.3*H11+0.7*I11,IF($E$11="30 dagar",H11,IF($E$11="60 dagar",0,IF($E$11="90 dagar",0)))))</f>
        <v>0</v>
      </c>
      <c r="J36" s="987">
        <f>IF($E$11="Kontant",J11,IF($E$11="10 dagar",0.3*I11+0.7*J11,IF($E$11="30 dagar",I11,IF($E$11="60 dagar",H11,IF($E$11="90 dagar",0)))))</f>
        <v>0</v>
      </c>
      <c r="K36" s="987">
        <f>IF($E$11="Kontant",K11,IF($E$11="10 dagar",0.3*J11+0.7*K11,IF($E$11="30 dagar",J11,IF($E$11="60 dagar",I11,IF($E$11="90 dagar",H11,0)))))</f>
        <v>0</v>
      </c>
      <c r="L36" s="987">
        <f t="shared" ref="L36:AE36" si="11">IF($E$11="Kontant",L11,IF($E$11="10 dagar",0.3*K11+0.7*L11,IF($E$11="30 dagar",K11,IF($E$11="60 dagar",J11,IF($E$11="90 dagar",I11,0)))))</f>
        <v>0</v>
      </c>
      <c r="M36" s="987">
        <f t="shared" si="11"/>
        <v>0</v>
      </c>
      <c r="N36" s="987">
        <f t="shared" si="11"/>
        <v>0</v>
      </c>
      <c r="O36" s="987">
        <f t="shared" si="11"/>
        <v>0</v>
      </c>
      <c r="P36" s="987">
        <f t="shared" si="11"/>
        <v>0</v>
      </c>
      <c r="Q36" s="987">
        <f t="shared" si="11"/>
        <v>0</v>
      </c>
      <c r="R36" s="987">
        <f t="shared" si="11"/>
        <v>0</v>
      </c>
      <c r="S36" s="987">
        <f t="shared" si="11"/>
        <v>0</v>
      </c>
      <c r="T36" s="987">
        <f t="shared" si="11"/>
        <v>0</v>
      </c>
      <c r="U36" s="987">
        <f t="shared" si="11"/>
        <v>0</v>
      </c>
      <c r="V36" s="987">
        <f t="shared" si="11"/>
        <v>0</v>
      </c>
      <c r="W36" s="987">
        <f t="shared" si="11"/>
        <v>0</v>
      </c>
      <c r="X36" s="987">
        <f t="shared" si="11"/>
        <v>0</v>
      </c>
      <c r="Y36" s="987">
        <f t="shared" si="11"/>
        <v>0</v>
      </c>
      <c r="Z36" s="987">
        <f t="shared" si="11"/>
        <v>0</v>
      </c>
      <c r="AA36" s="987">
        <f t="shared" si="11"/>
        <v>0</v>
      </c>
      <c r="AB36" s="987">
        <f t="shared" si="11"/>
        <v>0</v>
      </c>
      <c r="AC36" s="987">
        <f t="shared" si="11"/>
        <v>0</v>
      </c>
      <c r="AD36" s="987">
        <f t="shared" si="11"/>
        <v>0</v>
      </c>
      <c r="AE36" s="987">
        <f t="shared" si="11"/>
        <v>0</v>
      </c>
      <c r="AF36" s="641"/>
      <c r="AG36" s="950">
        <f t="shared" si="9"/>
        <v>0</v>
      </c>
      <c r="AH36" s="956"/>
      <c r="AI36" s="951">
        <f t="shared" si="10"/>
        <v>0</v>
      </c>
      <c r="AJ36" s="436"/>
      <c r="AK36" s="436"/>
      <c r="AL36" s="437"/>
      <c r="AM36" s="437"/>
      <c r="AN36" s="437"/>
      <c r="AO36" s="437"/>
      <c r="AP36" s="437"/>
      <c r="AQ36" s="437"/>
      <c r="AR36" s="437"/>
      <c r="AS36" s="437"/>
      <c r="AT36" s="1414"/>
      <c r="AU36" s="1414"/>
      <c r="AV36" s="1414"/>
      <c r="AW36" s="1414"/>
      <c r="AX36" s="1414"/>
      <c r="AY36" s="1414"/>
      <c r="AZ36" s="1414"/>
    </row>
    <row r="37" spans="1:52" s="9" customFormat="1" ht="12.9" customHeight="1">
      <c r="A37" s="20"/>
      <c r="B37" s="500" t="s">
        <v>93</v>
      </c>
      <c r="C37" s="587" t="str">
        <f>C12</f>
        <v>Försäljning 3</v>
      </c>
      <c r="D37" s="422"/>
      <c r="E37" s="423"/>
      <c r="F37" s="286"/>
      <c r="G37" s="534"/>
      <c r="H37" s="987">
        <f>IF($E$12="Kontant",H12,IF(E12="10 dagar",0.7*H12,0))</f>
        <v>0</v>
      </c>
      <c r="I37" s="987">
        <f>IF($E$12="Kontant",I12,IF($E$12="10 dagar",0.3*H12+0.7*I12,IF($E$12="30 dagar",H12,IF($E$12="60 dagar",0,IF($E$12="90 dagar",0)))))</f>
        <v>0</v>
      </c>
      <c r="J37" s="987">
        <f>IF($E$12="Kontant",J12,IF($E$12="10 dagar",0.3*I12+0.7*J12,IF($E$12="30 dagar",I12,IF($E$12="60 dagar",H12,IF($E$12="90 dagar",0)))))</f>
        <v>0</v>
      </c>
      <c r="K37" s="987">
        <f>IF($E$12="Kontant",K12,IF($E$12="10 dagar",0.3*J12+0.7*K12,IF($E$12="30 dagar",J12,IF($E$12="60 dagar",I12,IF($E$12="90 dagar",H12,0)))))</f>
        <v>0</v>
      </c>
      <c r="L37" s="987">
        <f t="shared" ref="L37:AE37" si="12">IF($E$12="Kontant",L12,IF($E$12="10 dagar",0.3*K12+0.7*L12,IF($E$12="30 dagar",K12,IF($E$12="60 dagar",J12,IF($E$12="90 dagar",I12,0)))))</f>
        <v>0</v>
      </c>
      <c r="M37" s="987">
        <f t="shared" si="12"/>
        <v>0</v>
      </c>
      <c r="N37" s="987">
        <f t="shared" si="12"/>
        <v>0</v>
      </c>
      <c r="O37" s="987">
        <f t="shared" si="12"/>
        <v>0</v>
      </c>
      <c r="P37" s="987">
        <f t="shared" si="12"/>
        <v>0</v>
      </c>
      <c r="Q37" s="987">
        <f t="shared" si="12"/>
        <v>0</v>
      </c>
      <c r="R37" s="987">
        <f t="shared" si="12"/>
        <v>0</v>
      </c>
      <c r="S37" s="987">
        <f t="shared" si="12"/>
        <v>0</v>
      </c>
      <c r="T37" s="987">
        <f t="shared" si="12"/>
        <v>0</v>
      </c>
      <c r="U37" s="987">
        <f t="shared" si="12"/>
        <v>0</v>
      </c>
      <c r="V37" s="987">
        <f t="shared" si="12"/>
        <v>0</v>
      </c>
      <c r="W37" s="987">
        <f t="shared" si="12"/>
        <v>0</v>
      </c>
      <c r="X37" s="987">
        <f t="shared" si="12"/>
        <v>0</v>
      </c>
      <c r="Y37" s="987">
        <f t="shared" si="12"/>
        <v>0</v>
      </c>
      <c r="Z37" s="987">
        <f t="shared" si="12"/>
        <v>0</v>
      </c>
      <c r="AA37" s="987">
        <f t="shared" si="12"/>
        <v>0</v>
      </c>
      <c r="AB37" s="987">
        <f t="shared" si="12"/>
        <v>0</v>
      </c>
      <c r="AC37" s="987">
        <f t="shared" si="12"/>
        <v>0</v>
      </c>
      <c r="AD37" s="987">
        <f t="shared" si="12"/>
        <v>0</v>
      </c>
      <c r="AE37" s="987">
        <f t="shared" si="12"/>
        <v>0</v>
      </c>
      <c r="AF37" s="641"/>
      <c r="AG37" s="950">
        <f t="shared" si="9"/>
        <v>0</v>
      </c>
      <c r="AH37" s="956"/>
      <c r="AI37" s="951">
        <f t="shared" si="10"/>
        <v>0</v>
      </c>
      <c r="AJ37" s="436"/>
      <c r="AK37" s="436"/>
      <c r="AL37" s="437"/>
      <c r="AM37" s="437"/>
      <c r="AN37" s="437"/>
      <c r="AO37" s="437"/>
      <c r="AP37" s="437"/>
      <c r="AQ37" s="437"/>
      <c r="AR37" s="437"/>
      <c r="AS37" s="437"/>
      <c r="AT37" s="1414"/>
      <c r="AU37" s="1414"/>
      <c r="AV37" s="1414"/>
      <c r="AW37" s="1414"/>
      <c r="AX37" s="1414"/>
      <c r="AY37" s="1414"/>
      <c r="AZ37" s="1414"/>
    </row>
    <row r="38" spans="1:52" s="9" customFormat="1" ht="12.9" customHeight="1">
      <c r="A38" s="20"/>
      <c r="B38" s="500" t="s">
        <v>94</v>
      </c>
      <c r="C38" s="587" t="str">
        <f>C13</f>
        <v>Försäljning 4</v>
      </c>
      <c r="D38" s="422"/>
      <c r="E38" s="423"/>
      <c r="F38" s="286"/>
      <c r="G38" s="534"/>
      <c r="H38" s="1445">
        <f>IF($E$13="Kontant",H13,IF(E13="10 dagar",0.7*H13,0))</f>
        <v>0</v>
      </c>
      <c r="I38" s="1445">
        <f>IF($E$13="Kontant",I13,IF($E$13="10 dagar",0.3*H13+0.7*I13,IF($E$13="30 dagar",H13,IF($E$13="60 dagar",0,IF($E$13="90 dagar",0)))))</f>
        <v>0</v>
      </c>
      <c r="J38" s="1445">
        <f>IF($E$13="Kontant",J13,IF($E$13="10 dagar",0.3*I13+0.7*J13,IF($E$13="30 dagar",I13,IF($E$13="60 dagar",H13,IF($E$13="90 dagar",0)))))</f>
        <v>0</v>
      </c>
      <c r="K38" s="1445">
        <f>IF($E$13="Kontant",K13,IF($E$13="10 dagar",0.3*J13+0.7*K13,IF($E$13="30 dagar",J13,IF($E$13="60 dagar",I13,IF($E$13="90 dagar",H13,0)))))</f>
        <v>0</v>
      </c>
      <c r="L38" s="1445">
        <f t="shared" ref="L38:AE38" si="13">IF($E$13="Kontant",L13,IF($E$13="10 dagar",0.3*K13+0.7*L13,IF($E$13="30 dagar",K13,IF($E$13="60 dagar",J13,IF($E$13="90 dagar",I13,0)))))</f>
        <v>0</v>
      </c>
      <c r="M38" s="1445">
        <f t="shared" si="13"/>
        <v>0</v>
      </c>
      <c r="N38" s="1445">
        <f t="shared" si="13"/>
        <v>0</v>
      </c>
      <c r="O38" s="1445">
        <f t="shared" si="13"/>
        <v>0</v>
      </c>
      <c r="P38" s="1445">
        <f t="shared" si="13"/>
        <v>0</v>
      </c>
      <c r="Q38" s="1445">
        <f t="shared" si="13"/>
        <v>0</v>
      </c>
      <c r="R38" s="1445">
        <f t="shared" si="13"/>
        <v>0</v>
      </c>
      <c r="S38" s="1445">
        <f t="shared" si="13"/>
        <v>0</v>
      </c>
      <c r="T38" s="1445">
        <f t="shared" si="13"/>
        <v>0</v>
      </c>
      <c r="U38" s="1445">
        <f t="shared" si="13"/>
        <v>0</v>
      </c>
      <c r="V38" s="1445">
        <f t="shared" si="13"/>
        <v>0</v>
      </c>
      <c r="W38" s="1445">
        <f t="shared" si="13"/>
        <v>0</v>
      </c>
      <c r="X38" s="1445">
        <f t="shared" si="13"/>
        <v>0</v>
      </c>
      <c r="Y38" s="1445">
        <f t="shared" si="13"/>
        <v>0</v>
      </c>
      <c r="Z38" s="1445">
        <f t="shared" si="13"/>
        <v>0</v>
      </c>
      <c r="AA38" s="1445">
        <f t="shared" si="13"/>
        <v>0</v>
      </c>
      <c r="AB38" s="1445">
        <f t="shared" si="13"/>
        <v>0</v>
      </c>
      <c r="AC38" s="1445">
        <f t="shared" si="13"/>
        <v>0</v>
      </c>
      <c r="AD38" s="1445">
        <f t="shared" si="13"/>
        <v>0</v>
      </c>
      <c r="AE38" s="1445">
        <f t="shared" si="13"/>
        <v>0</v>
      </c>
      <c r="AF38" s="641"/>
      <c r="AG38" s="950">
        <f t="shared" si="9"/>
        <v>0</v>
      </c>
      <c r="AH38" s="956"/>
      <c r="AI38" s="951">
        <f t="shared" si="10"/>
        <v>0</v>
      </c>
      <c r="AJ38" s="436"/>
      <c r="AK38" s="436"/>
      <c r="AL38" s="437"/>
      <c r="AM38" s="437"/>
      <c r="AN38" s="437"/>
      <c r="AO38" s="437"/>
      <c r="AP38" s="437"/>
      <c r="AQ38" s="437"/>
      <c r="AR38" s="437"/>
      <c r="AS38" s="437"/>
      <c r="AT38" s="1414"/>
      <c r="AU38" s="1414"/>
      <c r="AV38" s="1414"/>
      <c r="AW38" s="1414"/>
      <c r="AX38" s="1414"/>
      <c r="AY38" s="1414"/>
      <c r="AZ38" s="1414"/>
    </row>
    <row r="39" spans="1:52" s="9" customFormat="1" ht="12.9" customHeight="1">
      <c r="A39" s="56"/>
      <c r="B39" s="314" t="s">
        <v>95</v>
      </c>
      <c r="C39" s="588"/>
      <c r="D39" s="588"/>
      <c r="E39" s="588"/>
      <c r="F39" s="588"/>
      <c r="G39" s="589" t="s">
        <v>716</v>
      </c>
      <c r="H39" s="652"/>
      <c r="I39" s="652"/>
      <c r="J39" s="652"/>
      <c r="K39" s="652"/>
      <c r="L39" s="652"/>
      <c r="M39" s="652"/>
      <c r="N39" s="652"/>
      <c r="O39" s="652"/>
      <c r="P39" s="652"/>
      <c r="Q39" s="652"/>
      <c r="R39" s="652"/>
      <c r="S39" s="652"/>
      <c r="T39" s="652"/>
      <c r="U39" s="652"/>
      <c r="V39" s="652"/>
      <c r="W39" s="652"/>
      <c r="X39" s="652"/>
      <c r="Y39" s="652"/>
      <c r="Z39" s="652"/>
      <c r="AA39" s="652"/>
      <c r="AB39" s="652"/>
      <c r="AC39" s="652"/>
      <c r="AD39" s="652"/>
      <c r="AE39" s="652"/>
      <c r="AF39" s="641"/>
      <c r="AG39" s="950">
        <f t="shared" si="9"/>
        <v>0</v>
      </c>
      <c r="AH39" s="956"/>
      <c r="AI39" s="951">
        <f t="shared" si="10"/>
        <v>0</v>
      </c>
      <c r="AJ39" s="436"/>
      <c r="AK39" s="436"/>
      <c r="AL39" s="437"/>
      <c r="AM39" s="437"/>
      <c r="AN39" s="437"/>
      <c r="AO39" s="437"/>
      <c r="AP39" s="437"/>
      <c r="AQ39" s="437"/>
      <c r="AR39" s="437"/>
      <c r="AS39" s="437"/>
      <c r="AT39" s="1414"/>
      <c r="AU39" s="1414"/>
      <c r="AV39" s="1414"/>
      <c r="AW39" s="1414"/>
      <c r="AX39" s="1414"/>
      <c r="AY39" s="1414"/>
      <c r="AZ39" s="1414"/>
    </row>
    <row r="40" spans="1:52" s="9" customFormat="1" ht="12.9" customHeight="1">
      <c r="A40" s="56"/>
      <c r="B40" s="314" t="s">
        <v>96</v>
      </c>
      <c r="C40" s="588"/>
      <c r="D40" s="588"/>
      <c r="E40" s="588"/>
      <c r="F40" s="588"/>
      <c r="G40" s="589" t="s">
        <v>716</v>
      </c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52"/>
      <c r="AB40" s="652"/>
      <c r="AC40" s="652"/>
      <c r="AD40" s="652"/>
      <c r="AE40" s="652"/>
      <c r="AF40" s="641"/>
      <c r="AG40" s="950">
        <f t="shared" si="9"/>
        <v>0</v>
      </c>
      <c r="AH40" s="956"/>
      <c r="AI40" s="951">
        <f t="shared" si="10"/>
        <v>0</v>
      </c>
      <c r="AJ40" s="436"/>
      <c r="AK40" s="436"/>
      <c r="AL40" s="437"/>
      <c r="AM40" s="437"/>
      <c r="AN40" s="437"/>
      <c r="AO40" s="437"/>
      <c r="AP40" s="437"/>
      <c r="AQ40" s="437"/>
      <c r="AR40" s="437"/>
      <c r="AS40" s="437"/>
      <c r="AT40" s="1414"/>
      <c r="AU40" s="1414"/>
      <c r="AV40" s="1414"/>
      <c r="AW40" s="1414"/>
      <c r="AX40" s="1414"/>
      <c r="AY40" s="1414"/>
      <c r="AZ40" s="1414"/>
    </row>
    <row r="41" spans="1:52" s="9" customFormat="1" ht="12.9" customHeight="1">
      <c r="A41" s="56"/>
      <c r="B41" s="499" t="s">
        <v>97</v>
      </c>
      <c r="C41" s="501"/>
      <c r="D41" s="502"/>
      <c r="E41" s="502"/>
      <c r="F41" s="502"/>
      <c r="G41" s="502"/>
      <c r="H41" s="650">
        <f t="shared" ref="H41:AE41" si="14">$G10*H35+$G11*H36+$G12*H37+$G13*H38</f>
        <v>0</v>
      </c>
      <c r="I41" s="650">
        <f t="shared" si="14"/>
        <v>0</v>
      </c>
      <c r="J41" s="650">
        <f t="shared" si="14"/>
        <v>0</v>
      </c>
      <c r="K41" s="650">
        <f t="shared" si="14"/>
        <v>0</v>
      </c>
      <c r="L41" s="650">
        <f t="shared" si="14"/>
        <v>0</v>
      </c>
      <c r="M41" s="650">
        <f t="shared" si="14"/>
        <v>0</v>
      </c>
      <c r="N41" s="650">
        <f t="shared" si="14"/>
        <v>0</v>
      </c>
      <c r="O41" s="650">
        <f t="shared" si="14"/>
        <v>0</v>
      </c>
      <c r="P41" s="650">
        <f t="shared" si="14"/>
        <v>0</v>
      </c>
      <c r="Q41" s="651">
        <f t="shared" si="14"/>
        <v>0</v>
      </c>
      <c r="R41" s="650">
        <f t="shared" si="14"/>
        <v>0</v>
      </c>
      <c r="S41" s="650">
        <f t="shared" si="14"/>
        <v>0</v>
      </c>
      <c r="T41" s="650">
        <f t="shared" si="14"/>
        <v>0</v>
      </c>
      <c r="U41" s="650">
        <f t="shared" si="14"/>
        <v>0</v>
      </c>
      <c r="V41" s="650">
        <f t="shared" si="14"/>
        <v>0</v>
      </c>
      <c r="W41" s="650">
        <f t="shared" si="14"/>
        <v>0</v>
      </c>
      <c r="X41" s="650">
        <f t="shared" si="14"/>
        <v>0</v>
      </c>
      <c r="Y41" s="650">
        <f t="shared" si="14"/>
        <v>0</v>
      </c>
      <c r="Z41" s="650">
        <f t="shared" si="14"/>
        <v>0</v>
      </c>
      <c r="AA41" s="650">
        <f t="shared" si="14"/>
        <v>0</v>
      </c>
      <c r="AB41" s="650">
        <f t="shared" si="14"/>
        <v>0</v>
      </c>
      <c r="AC41" s="651">
        <f t="shared" si="14"/>
        <v>0</v>
      </c>
      <c r="AD41" s="650">
        <f t="shared" si="14"/>
        <v>0</v>
      </c>
      <c r="AE41" s="650">
        <f t="shared" si="14"/>
        <v>0</v>
      </c>
      <c r="AF41" s="982"/>
      <c r="AG41" s="957"/>
      <c r="AH41" s="956"/>
      <c r="AI41" s="958"/>
      <c r="AJ41" s="436"/>
      <c r="AK41" s="436"/>
      <c r="AL41" s="437"/>
      <c r="AM41" s="437"/>
      <c r="AN41" s="437"/>
      <c r="AO41" s="437"/>
      <c r="AP41" s="437"/>
      <c r="AQ41" s="437"/>
      <c r="AR41" s="437"/>
      <c r="AS41" s="437"/>
      <c r="AT41" s="1414"/>
      <c r="AU41" s="1414"/>
      <c r="AV41" s="1414"/>
      <c r="AW41" s="1414"/>
      <c r="AX41" s="1414"/>
      <c r="AY41" s="1414"/>
      <c r="AZ41" s="1414"/>
    </row>
    <row r="42" spans="1:52" s="9" customFormat="1" ht="12.9" customHeight="1">
      <c r="A42" s="56"/>
      <c r="B42" s="449" t="s">
        <v>98</v>
      </c>
      <c r="C42" s="450" t="s">
        <v>99</v>
      </c>
      <c r="D42" s="450"/>
      <c r="E42" s="450"/>
      <c r="F42" s="450"/>
      <c r="G42" s="451" t="s">
        <v>716</v>
      </c>
      <c r="H42" s="653"/>
      <c r="I42" s="653"/>
      <c r="J42" s="653"/>
      <c r="K42" s="653"/>
      <c r="L42" s="653"/>
      <c r="M42" s="653"/>
      <c r="N42" s="653"/>
      <c r="O42" s="653"/>
      <c r="P42" s="653"/>
      <c r="Q42" s="654"/>
      <c r="R42" s="653"/>
      <c r="S42" s="653"/>
      <c r="T42" s="653"/>
      <c r="U42" s="653"/>
      <c r="V42" s="653"/>
      <c r="W42" s="653"/>
      <c r="X42" s="653"/>
      <c r="Y42" s="653"/>
      <c r="Z42" s="653"/>
      <c r="AA42" s="653"/>
      <c r="AB42" s="653"/>
      <c r="AC42" s="654"/>
      <c r="AD42" s="653"/>
      <c r="AE42" s="653"/>
      <c r="AF42" s="641"/>
      <c r="AG42" s="957"/>
      <c r="AH42" s="959"/>
      <c r="AI42" s="959"/>
      <c r="AJ42" s="436"/>
      <c r="AK42" s="436"/>
      <c r="AL42" s="437"/>
      <c r="AM42" s="437"/>
      <c r="AN42" s="437"/>
      <c r="AO42" s="437"/>
      <c r="AP42" s="437"/>
      <c r="AQ42" s="437"/>
      <c r="AR42" s="437"/>
      <c r="AS42" s="437"/>
      <c r="AT42" s="1414"/>
      <c r="AU42" s="1414"/>
      <c r="AV42" s="1414"/>
      <c r="AW42" s="1414"/>
      <c r="AX42" s="1414"/>
      <c r="AY42" s="1414"/>
      <c r="AZ42" s="1414"/>
    </row>
    <row r="43" spans="1:52" s="9" customFormat="1" ht="12.9" customHeight="1">
      <c r="A43" s="56"/>
      <c r="B43" s="503" t="s">
        <v>57</v>
      </c>
      <c r="C43" s="504"/>
      <c r="D43" s="505"/>
      <c r="E43" s="983"/>
      <c r="F43" s="983"/>
      <c r="G43" s="983"/>
      <c r="H43" s="655">
        <f t="shared" ref="H43:AE43" si="15">IF($C$7="Varje månad",H161,IF($C$7="Var tredje månad",H164,0))</f>
        <v>0</v>
      </c>
      <c r="I43" s="655">
        <f>IF($C$7="Varje månad",I161,IF($C$7="Var tredje månad",I164,IF($C$7="Årsvis",I228,0)))</f>
        <v>0</v>
      </c>
      <c r="J43" s="655">
        <f t="shared" si="15"/>
        <v>0</v>
      </c>
      <c r="K43" s="655">
        <f t="shared" si="15"/>
        <v>0</v>
      </c>
      <c r="L43" s="655">
        <f t="shared" si="15"/>
        <v>0</v>
      </c>
      <c r="M43" s="655">
        <f t="shared" si="15"/>
        <v>0</v>
      </c>
      <c r="N43" s="655">
        <f t="shared" si="15"/>
        <v>0</v>
      </c>
      <c r="O43" s="655">
        <f t="shared" si="15"/>
        <v>0</v>
      </c>
      <c r="P43" s="655">
        <f t="shared" si="15"/>
        <v>0</v>
      </c>
      <c r="Q43" s="655">
        <f t="shared" si="15"/>
        <v>0</v>
      </c>
      <c r="R43" s="655">
        <f t="shared" si="15"/>
        <v>0</v>
      </c>
      <c r="S43" s="655">
        <f t="shared" si="15"/>
        <v>0</v>
      </c>
      <c r="T43" s="655">
        <f t="shared" si="15"/>
        <v>0</v>
      </c>
      <c r="U43" s="655">
        <f>IF($C$7="Varje månad",U161,IF($C$7="Var tredje månad",U164,IF(C7="Årsvis",U230*E177,0)))</f>
        <v>0</v>
      </c>
      <c r="V43" s="655">
        <f t="shared" si="15"/>
        <v>0</v>
      </c>
      <c r="W43" s="655">
        <f t="shared" si="15"/>
        <v>0</v>
      </c>
      <c r="X43" s="655">
        <f t="shared" si="15"/>
        <v>0</v>
      </c>
      <c r="Y43" s="655">
        <f t="shared" si="15"/>
        <v>0</v>
      </c>
      <c r="Z43" s="655">
        <f t="shared" si="15"/>
        <v>0</v>
      </c>
      <c r="AA43" s="655">
        <f t="shared" si="15"/>
        <v>0</v>
      </c>
      <c r="AB43" s="655">
        <f t="shared" si="15"/>
        <v>0</v>
      </c>
      <c r="AC43" s="655">
        <f t="shared" si="15"/>
        <v>0</v>
      </c>
      <c r="AD43" s="655">
        <f t="shared" si="15"/>
        <v>0</v>
      </c>
      <c r="AE43" s="655">
        <f t="shared" si="15"/>
        <v>0</v>
      </c>
      <c r="AF43" s="982"/>
      <c r="AG43" s="960">
        <f>AG230</f>
        <v>0</v>
      </c>
      <c r="AH43" s="959"/>
      <c r="AI43" s="959"/>
      <c r="AJ43" s="436"/>
      <c r="AK43" s="1428" t="s">
        <v>692</v>
      </c>
      <c r="AL43" s="437"/>
      <c r="AM43" s="437"/>
      <c r="AN43" s="437"/>
      <c r="AO43" s="437"/>
      <c r="AP43" s="437"/>
      <c r="AQ43" s="437"/>
      <c r="AR43" s="437"/>
      <c r="AS43" s="437"/>
      <c r="AT43" s="1414"/>
      <c r="AU43" s="1414"/>
      <c r="AV43" s="1414"/>
      <c r="AW43" s="1414"/>
      <c r="AX43" s="1414"/>
      <c r="AY43" s="1414"/>
      <c r="AZ43" s="1414"/>
    </row>
    <row r="44" spans="1:52" s="7" customFormat="1" ht="12.9" customHeight="1">
      <c r="A44" s="57"/>
      <c r="B44" s="984" t="s">
        <v>0</v>
      </c>
      <c r="C44" s="985"/>
      <c r="D44" s="985"/>
      <c r="E44" s="985"/>
      <c r="F44" s="985"/>
      <c r="G44" s="986"/>
      <c r="H44" s="657">
        <f t="shared" ref="H44:AE44" si="16">SUM(H35:H43)-H42</f>
        <v>0</v>
      </c>
      <c r="I44" s="657">
        <f t="shared" si="16"/>
        <v>0</v>
      </c>
      <c r="J44" s="655">
        <f t="shared" si="16"/>
        <v>0</v>
      </c>
      <c r="K44" s="656">
        <f t="shared" si="16"/>
        <v>0</v>
      </c>
      <c r="L44" s="655">
        <f t="shared" si="16"/>
        <v>0</v>
      </c>
      <c r="M44" s="657">
        <f t="shared" si="16"/>
        <v>0</v>
      </c>
      <c r="N44" s="657">
        <f t="shared" si="16"/>
        <v>0</v>
      </c>
      <c r="O44" s="657">
        <f t="shared" si="16"/>
        <v>0</v>
      </c>
      <c r="P44" s="657">
        <f t="shared" si="16"/>
        <v>0</v>
      </c>
      <c r="Q44" s="658">
        <f t="shared" si="16"/>
        <v>0</v>
      </c>
      <c r="R44" s="657">
        <f t="shared" si="16"/>
        <v>0</v>
      </c>
      <c r="S44" s="657">
        <f t="shared" si="16"/>
        <v>0</v>
      </c>
      <c r="T44" s="657">
        <f t="shared" si="16"/>
        <v>0</v>
      </c>
      <c r="U44" s="657">
        <f t="shared" si="16"/>
        <v>0</v>
      </c>
      <c r="V44" s="655">
        <f t="shared" si="16"/>
        <v>0</v>
      </c>
      <c r="W44" s="656">
        <f t="shared" si="16"/>
        <v>0</v>
      </c>
      <c r="X44" s="655">
        <f t="shared" si="16"/>
        <v>0</v>
      </c>
      <c r="Y44" s="657">
        <f t="shared" si="16"/>
        <v>0</v>
      </c>
      <c r="Z44" s="657">
        <f t="shared" si="16"/>
        <v>0</v>
      </c>
      <c r="AA44" s="657">
        <f t="shared" si="16"/>
        <v>0</v>
      </c>
      <c r="AB44" s="657">
        <f t="shared" si="16"/>
        <v>0</v>
      </c>
      <c r="AC44" s="658">
        <f t="shared" si="16"/>
        <v>0</v>
      </c>
      <c r="AD44" s="657">
        <f t="shared" si="16"/>
        <v>0</v>
      </c>
      <c r="AE44" s="657">
        <f t="shared" si="16"/>
        <v>0</v>
      </c>
      <c r="AF44" s="641"/>
      <c r="AG44" s="957"/>
      <c r="AH44" s="956"/>
      <c r="AI44" s="958"/>
      <c r="AJ44" s="438"/>
      <c r="AK44" s="438"/>
      <c r="AL44" s="437"/>
      <c r="AM44" s="437"/>
      <c r="AN44" s="437"/>
      <c r="AO44" s="437"/>
      <c r="AP44" s="437"/>
      <c r="AQ44" s="437"/>
      <c r="AR44" s="437"/>
      <c r="AS44" s="437"/>
      <c r="AT44" s="517"/>
      <c r="AU44" s="517"/>
      <c r="AV44" s="517"/>
      <c r="AW44" s="517"/>
      <c r="AX44" s="517"/>
      <c r="AY44" s="517"/>
      <c r="AZ44" s="517"/>
    </row>
    <row r="45" spans="1:52" s="9" customFormat="1" ht="12.9" customHeight="1">
      <c r="A45" s="20"/>
      <c r="B45" s="487" t="s">
        <v>314</v>
      </c>
      <c r="C45" s="488"/>
      <c r="D45" s="489"/>
      <c r="E45" s="490"/>
      <c r="F45" s="491"/>
      <c r="G45" s="492"/>
      <c r="H45" s="659"/>
      <c r="I45" s="659"/>
      <c r="J45" s="659"/>
      <c r="K45" s="659"/>
      <c r="L45" s="659"/>
      <c r="M45" s="659"/>
      <c r="N45" s="659"/>
      <c r="O45" s="659"/>
      <c r="P45" s="659"/>
      <c r="Q45" s="659"/>
      <c r="R45" s="659"/>
      <c r="S45" s="812"/>
      <c r="T45" s="659"/>
      <c r="U45" s="659"/>
      <c r="V45" s="659"/>
      <c r="W45" s="659"/>
      <c r="X45" s="659"/>
      <c r="Y45" s="659"/>
      <c r="Z45" s="659"/>
      <c r="AA45" s="659"/>
      <c r="AB45" s="659"/>
      <c r="AC45" s="659"/>
      <c r="AD45" s="659"/>
      <c r="AE45" s="659"/>
      <c r="AF45" s="641"/>
      <c r="AG45" s="1104" t="s">
        <v>691</v>
      </c>
      <c r="AH45" s="1104"/>
      <c r="AI45" s="1104" t="s">
        <v>691</v>
      </c>
      <c r="AJ45" s="438"/>
      <c r="AK45" s="438"/>
      <c r="AL45" s="437"/>
      <c r="AM45" s="437"/>
      <c r="AN45" s="437"/>
      <c r="AO45" s="437"/>
      <c r="AP45" s="437"/>
      <c r="AQ45" s="437"/>
      <c r="AR45" s="437"/>
      <c r="AS45" s="437"/>
      <c r="AT45" s="1414"/>
      <c r="AU45" s="1414"/>
      <c r="AV45" s="1414"/>
      <c r="AW45" s="1414"/>
      <c r="AX45" s="1414"/>
      <c r="AY45" s="1414"/>
      <c r="AZ45" s="1414"/>
    </row>
    <row r="46" spans="1:52" s="9" customFormat="1" ht="12" customHeight="1">
      <c r="A46" s="56"/>
      <c r="B46" s="509" t="s">
        <v>100</v>
      </c>
      <c r="C46" s="292" t="str">
        <f t="shared" ref="C46:C53" si="17">C15</f>
        <v>Inköp 1 mtrl, varor</v>
      </c>
      <c r="D46" s="58"/>
      <c r="E46" s="287"/>
      <c r="F46" s="288"/>
      <c r="G46" s="535"/>
      <c r="H46" s="649">
        <f>IF($E$15="Kontant",H15,IF(E15="10 dagar",0.7*H15,0))</f>
        <v>0</v>
      </c>
      <c r="I46" s="649">
        <f>IF($E$15="Kontant",I15,IF($E$15="10 dagar",0.3*H15+0.7*I15,IF($E$15="30 dagar",H15,IF($E$15="60 dagar",0,IF($E$15="90 dagar",0)))))</f>
        <v>0</v>
      </c>
      <c r="J46" s="649">
        <f>IF($E$15="Kontant",J15,IF($E$15="10 dagar",0.3*I15+0.7*J15,IF($E$15="30 dagar",I15,IF($E$15="60 dagar",H15,IF($E$15="90 dagar",0)))))</f>
        <v>0</v>
      </c>
      <c r="K46" s="649">
        <f>IF($E$15="Kontant",K15,IF($E$15="10 dagar",0.3*J15+0.7*K15,IF($E$15="30 dagar",J15,IF($E$15="60 dagar",I15,IF($E$15="90 dagar",H15,0)))))</f>
        <v>0</v>
      </c>
      <c r="L46" s="649">
        <f t="shared" ref="L46:AE46" si="18">IF($E$15="Kontant",L15,IF($E$15="10 dagar",0.3*K15+0.7*L15,IF($E$15="30 dagar",K15,IF($E$15="60 dagar",J15,IF($E$15="90 dagar",I15,0)))))</f>
        <v>0</v>
      </c>
      <c r="M46" s="649">
        <f t="shared" si="18"/>
        <v>0</v>
      </c>
      <c r="N46" s="649">
        <f t="shared" si="18"/>
        <v>0</v>
      </c>
      <c r="O46" s="649">
        <f t="shared" si="18"/>
        <v>0</v>
      </c>
      <c r="P46" s="649">
        <f t="shared" si="18"/>
        <v>0</v>
      </c>
      <c r="Q46" s="649">
        <f t="shared" si="18"/>
        <v>0</v>
      </c>
      <c r="R46" s="649">
        <f t="shared" si="18"/>
        <v>0</v>
      </c>
      <c r="S46" s="649">
        <f t="shared" si="18"/>
        <v>0</v>
      </c>
      <c r="T46" s="649">
        <f t="shared" si="18"/>
        <v>0</v>
      </c>
      <c r="U46" s="649">
        <f t="shared" si="18"/>
        <v>0</v>
      </c>
      <c r="V46" s="649">
        <f t="shared" si="18"/>
        <v>0</v>
      </c>
      <c r="W46" s="649">
        <f t="shared" si="18"/>
        <v>0</v>
      </c>
      <c r="X46" s="649">
        <f t="shared" si="18"/>
        <v>0</v>
      </c>
      <c r="Y46" s="649">
        <f t="shared" si="18"/>
        <v>0</v>
      </c>
      <c r="Z46" s="649">
        <f t="shared" si="18"/>
        <v>0</v>
      </c>
      <c r="AA46" s="649">
        <f t="shared" si="18"/>
        <v>0</v>
      </c>
      <c r="AB46" s="649">
        <f t="shared" si="18"/>
        <v>0</v>
      </c>
      <c r="AC46" s="649">
        <f t="shared" si="18"/>
        <v>0</v>
      </c>
      <c r="AD46" s="649">
        <f t="shared" si="18"/>
        <v>0</v>
      </c>
      <c r="AE46" s="649">
        <f t="shared" si="18"/>
        <v>0</v>
      </c>
      <c r="AF46" s="982"/>
      <c r="AG46" s="950">
        <f t="shared" ref="AG46:AG60" si="19">IF($E$176=1,SUM(H46:S46),SUM(N46:AE46))</f>
        <v>0</v>
      </c>
      <c r="AH46" s="956"/>
      <c r="AI46" s="951">
        <f t="shared" ref="AI46:AI60" si="20">IF($E$176=1,SUM(T46:AE46),0)</f>
        <v>0</v>
      </c>
      <c r="AJ46" s="436"/>
      <c r="AK46" s="436"/>
      <c r="AL46" s="437"/>
      <c r="AM46" s="437"/>
      <c r="AN46" s="437"/>
      <c r="AO46" s="437"/>
      <c r="AP46" s="437"/>
      <c r="AQ46" s="437"/>
      <c r="AR46" s="437"/>
      <c r="AS46" s="437"/>
      <c r="AT46" s="1414"/>
      <c r="AU46" s="1414"/>
      <c r="AV46" s="1414"/>
      <c r="AW46" s="1414"/>
      <c r="AX46" s="1414"/>
      <c r="AY46" s="1414"/>
      <c r="AZ46" s="1414"/>
    </row>
    <row r="47" spans="1:52" s="9" customFormat="1" ht="12" customHeight="1">
      <c r="A47" s="20"/>
      <c r="B47" s="500" t="s">
        <v>101</v>
      </c>
      <c r="C47" s="587" t="str">
        <f t="shared" si="17"/>
        <v>Inköp 2 mtrl, varor</v>
      </c>
      <c r="D47" s="291"/>
      <c r="E47" s="290"/>
      <c r="F47" s="286"/>
      <c r="G47" s="536"/>
      <c r="H47" s="987">
        <f>IF($E$16="Kontant",H16,IF(E16="10 dagar",0.7*H16,0))</f>
        <v>0</v>
      </c>
      <c r="I47" s="987">
        <f>IF($E$16="Kontant",I16,IF($E$16="10 dagar",0.3*H16+0.7*I16,IF($E$16="30 dagar",H16,IF($E$16="60 dagar",0,IF($E$16="90 dagar",0)))))</f>
        <v>0</v>
      </c>
      <c r="J47" s="987">
        <f>IF($E$16="Kontant",J16,IF($E$16="10 dagar",0.3*I16+0.7*J16,IF($E$16="30 dagar",I16,IF($E$16="60 dagar",H16,IF($E$16="90 dagar",0)))))</f>
        <v>0</v>
      </c>
      <c r="K47" s="987">
        <f>IF($E$16="Kontant",K16,IF($E$16="10 dagar",0.3*J16+0.7*K16,IF($E$16="30 dagar",J16,IF($E$16="60 dagar",I16,IF($E$16="90 dagar",H16,0)))))</f>
        <v>0</v>
      </c>
      <c r="L47" s="987">
        <f t="shared" ref="L47:AE47" si="21">IF($E$16="Kontant",L16,IF($E$16="10 dagar",0.3*K16+0.7*L16,IF($E$16="30 dagar",K16,IF($E$16="60 dagar",J16,IF($E$16="90 dagar",I16,0)))))</f>
        <v>0</v>
      </c>
      <c r="M47" s="987">
        <f t="shared" si="21"/>
        <v>0</v>
      </c>
      <c r="N47" s="987">
        <f t="shared" si="21"/>
        <v>0</v>
      </c>
      <c r="O47" s="987">
        <f t="shared" si="21"/>
        <v>0</v>
      </c>
      <c r="P47" s="987">
        <f t="shared" si="21"/>
        <v>0</v>
      </c>
      <c r="Q47" s="987">
        <f t="shared" si="21"/>
        <v>0</v>
      </c>
      <c r="R47" s="987">
        <f t="shared" si="21"/>
        <v>0</v>
      </c>
      <c r="S47" s="987">
        <f t="shared" si="21"/>
        <v>0</v>
      </c>
      <c r="T47" s="987">
        <f t="shared" si="21"/>
        <v>0</v>
      </c>
      <c r="U47" s="987">
        <f t="shared" si="21"/>
        <v>0</v>
      </c>
      <c r="V47" s="987">
        <f t="shared" si="21"/>
        <v>0</v>
      </c>
      <c r="W47" s="987">
        <f t="shared" si="21"/>
        <v>0</v>
      </c>
      <c r="X47" s="987">
        <f t="shared" si="21"/>
        <v>0</v>
      </c>
      <c r="Y47" s="987">
        <f t="shared" si="21"/>
        <v>0</v>
      </c>
      <c r="Z47" s="987">
        <f t="shared" si="21"/>
        <v>0</v>
      </c>
      <c r="AA47" s="987">
        <f t="shared" si="21"/>
        <v>0</v>
      </c>
      <c r="AB47" s="987">
        <f t="shared" si="21"/>
        <v>0</v>
      </c>
      <c r="AC47" s="987">
        <f t="shared" si="21"/>
        <v>0</v>
      </c>
      <c r="AD47" s="987">
        <f t="shared" si="21"/>
        <v>0</v>
      </c>
      <c r="AE47" s="987">
        <f t="shared" si="21"/>
        <v>0</v>
      </c>
      <c r="AF47" s="982"/>
      <c r="AG47" s="950">
        <f t="shared" si="19"/>
        <v>0</v>
      </c>
      <c r="AH47" s="956"/>
      <c r="AI47" s="951">
        <f t="shared" si="20"/>
        <v>0</v>
      </c>
      <c r="AJ47" s="436"/>
      <c r="AK47" s="436"/>
      <c r="AL47" s="437"/>
      <c r="AM47" s="437"/>
      <c r="AN47" s="437"/>
      <c r="AO47" s="437"/>
      <c r="AP47" s="437"/>
      <c r="AQ47" s="437"/>
      <c r="AR47" s="437"/>
      <c r="AS47" s="437"/>
      <c r="AT47" s="1414"/>
      <c r="AU47" s="1414"/>
      <c r="AV47" s="1414"/>
      <c r="AW47" s="1414"/>
      <c r="AX47" s="1414"/>
      <c r="AY47" s="1414"/>
      <c r="AZ47" s="1414"/>
    </row>
    <row r="48" spans="1:52" s="9" customFormat="1" ht="12" customHeight="1">
      <c r="A48" s="20"/>
      <c r="B48" s="500" t="s">
        <v>102</v>
      </c>
      <c r="C48" s="587" t="str">
        <f t="shared" si="17"/>
        <v>Inköp 3 mtrl, varor</v>
      </c>
      <c r="D48" s="289"/>
      <c r="E48" s="290"/>
      <c r="F48" s="286"/>
      <c r="G48" s="536"/>
      <c r="H48" s="987">
        <f>IF($E$17="Kontant",H17,IF(E17="10 dagar",0.7*H17,0))</f>
        <v>0</v>
      </c>
      <c r="I48" s="987">
        <f>IF($E$17="Kontant",I17,IF($E$17="10 dagar",0.3*H17+0.7*I17,IF($E$17="30 dagar",H17,IF($E$17="60 dagar",0,IF($E$17="90 dagar",0)))))</f>
        <v>0</v>
      </c>
      <c r="J48" s="987">
        <f>IF($E$17="Kontant",J17,IF($E$17="10 dagar",0.3*I17+0.7*J17,IF($E$17="30 dagar",I17,IF($E$17="60 dagar",H17,IF($E$17="90 dagar",0)))))</f>
        <v>0</v>
      </c>
      <c r="K48" s="987">
        <f>IF($E$17="Kontant",K17,IF($E$17="10 dagar",0.3*J17+0.7*K17,IF($E$17="30 dagar",J17,IF($E$17="60 dagar",I17,IF($E$17="90 dagar",H17,0)))))</f>
        <v>0</v>
      </c>
      <c r="L48" s="987">
        <f t="shared" ref="L48:AE48" si="22">IF($E$17="Kontant",L17,IF($E$17="10 dagar",0.3*K17+0.7*L17,IF($E$17="30 dagar",K17,IF($E$17="60 dagar",J17,IF($E$17="90 dagar",I17,0)))))</f>
        <v>0</v>
      </c>
      <c r="M48" s="987">
        <f t="shared" si="22"/>
        <v>0</v>
      </c>
      <c r="N48" s="987">
        <f t="shared" si="22"/>
        <v>0</v>
      </c>
      <c r="O48" s="987">
        <f t="shared" si="22"/>
        <v>0</v>
      </c>
      <c r="P48" s="987">
        <f t="shared" si="22"/>
        <v>0</v>
      </c>
      <c r="Q48" s="987">
        <f t="shared" si="22"/>
        <v>0</v>
      </c>
      <c r="R48" s="987">
        <f t="shared" si="22"/>
        <v>0</v>
      </c>
      <c r="S48" s="987">
        <f t="shared" si="22"/>
        <v>0</v>
      </c>
      <c r="T48" s="987">
        <f t="shared" si="22"/>
        <v>0</v>
      </c>
      <c r="U48" s="987">
        <f t="shared" si="22"/>
        <v>0</v>
      </c>
      <c r="V48" s="987">
        <f t="shared" si="22"/>
        <v>0</v>
      </c>
      <c r="W48" s="987">
        <f t="shared" si="22"/>
        <v>0</v>
      </c>
      <c r="X48" s="987">
        <f t="shared" si="22"/>
        <v>0</v>
      </c>
      <c r="Y48" s="987">
        <f t="shared" si="22"/>
        <v>0</v>
      </c>
      <c r="Z48" s="987">
        <f t="shared" si="22"/>
        <v>0</v>
      </c>
      <c r="AA48" s="987">
        <f t="shared" si="22"/>
        <v>0</v>
      </c>
      <c r="AB48" s="987">
        <f t="shared" si="22"/>
        <v>0</v>
      </c>
      <c r="AC48" s="987">
        <f t="shared" si="22"/>
        <v>0</v>
      </c>
      <c r="AD48" s="987">
        <f t="shared" si="22"/>
        <v>0</v>
      </c>
      <c r="AE48" s="987">
        <f t="shared" si="22"/>
        <v>0</v>
      </c>
      <c r="AF48" s="982"/>
      <c r="AG48" s="950">
        <f t="shared" si="19"/>
        <v>0</v>
      </c>
      <c r="AH48" s="956"/>
      <c r="AI48" s="951">
        <f t="shared" si="20"/>
        <v>0</v>
      </c>
      <c r="AJ48" s="436"/>
      <c r="AK48" s="436"/>
      <c r="AL48" s="437"/>
      <c r="AM48" s="437"/>
      <c r="AN48" s="437"/>
      <c r="AO48" s="437"/>
      <c r="AP48" s="437"/>
      <c r="AQ48" s="437"/>
      <c r="AR48" s="437"/>
      <c r="AS48" s="437"/>
      <c r="AT48" s="1414"/>
      <c r="AU48" s="1414"/>
      <c r="AV48" s="1414"/>
      <c r="AW48" s="1414"/>
      <c r="AX48" s="1414"/>
      <c r="AY48" s="1414"/>
      <c r="AZ48" s="1414"/>
    </row>
    <row r="49" spans="1:52" s="9" customFormat="1" ht="12" customHeight="1">
      <c r="A49" s="20"/>
      <c r="B49" s="500" t="s">
        <v>103</v>
      </c>
      <c r="C49" s="587" t="str">
        <f t="shared" si="17"/>
        <v>Inköp 4 mtrl, varor</v>
      </c>
      <c r="D49" s="291"/>
      <c r="E49" s="290"/>
      <c r="F49" s="286"/>
      <c r="G49" s="536"/>
      <c r="H49" s="987">
        <f>IF($E$18="Kontant",H18,IF(E18="10 dagar",0.7*H18,0))</f>
        <v>0</v>
      </c>
      <c r="I49" s="987">
        <f>IF($E$18="Kontant",I18,IF($E$18="10 dagar",0.3*H18+0.7*I18,IF($E$18="30 dagar",H18,IF($E$18="60 dagar",0,IF($E$18="90 dagar",0)))))</f>
        <v>0</v>
      </c>
      <c r="J49" s="987">
        <f>IF($E$18="Kontant",J18,IF($E$18="10 dagar",0.3*I18+0.7*J18,IF($E$18="30 dagar",I18,IF($E$18="60 dagar",H18,IF($E$18="90 dagar",0)))))</f>
        <v>0</v>
      </c>
      <c r="K49" s="987">
        <f>IF($E$18="Kontant",K18,IF($E$18="10 dagar",0.3*J18+0.7*K18,IF($E$18="30 dagar",J18,IF($E$18="60 dagar",I18,IF($E$18="90 dagar",H18,0)))))</f>
        <v>0</v>
      </c>
      <c r="L49" s="987">
        <f t="shared" ref="L49:AE49" si="23">IF($E$18="Kontant",L18,IF($E$18="10 dagar",0.3*K18+0.7*L18,IF($E$18="30 dagar",K18,IF($E$18="60 dagar",J18,IF($E$18="90 dagar",I18,0)))))</f>
        <v>0</v>
      </c>
      <c r="M49" s="987">
        <f t="shared" si="23"/>
        <v>0</v>
      </c>
      <c r="N49" s="987">
        <f t="shared" si="23"/>
        <v>0</v>
      </c>
      <c r="O49" s="987">
        <f t="shared" si="23"/>
        <v>0</v>
      </c>
      <c r="P49" s="987">
        <f t="shared" si="23"/>
        <v>0</v>
      </c>
      <c r="Q49" s="987">
        <f t="shared" si="23"/>
        <v>0</v>
      </c>
      <c r="R49" s="987">
        <f t="shared" si="23"/>
        <v>0</v>
      </c>
      <c r="S49" s="987">
        <f t="shared" si="23"/>
        <v>0</v>
      </c>
      <c r="T49" s="987">
        <f t="shared" si="23"/>
        <v>0</v>
      </c>
      <c r="U49" s="987">
        <f t="shared" si="23"/>
        <v>0</v>
      </c>
      <c r="V49" s="987">
        <f t="shared" si="23"/>
        <v>0</v>
      </c>
      <c r="W49" s="987">
        <f t="shared" si="23"/>
        <v>0</v>
      </c>
      <c r="X49" s="987">
        <f t="shared" si="23"/>
        <v>0</v>
      </c>
      <c r="Y49" s="987">
        <f t="shared" si="23"/>
        <v>0</v>
      </c>
      <c r="Z49" s="987">
        <f t="shared" si="23"/>
        <v>0</v>
      </c>
      <c r="AA49" s="987">
        <f t="shared" si="23"/>
        <v>0</v>
      </c>
      <c r="AB49" s="987">
        <f t="shared" si="23"/>
        <v>0</v>
      </c>
      <c r="AC49" s="987">
        <f t="shared" si="23"/>
        <v>0</v>
      </c>
      <c r="AD49" s="987">
        <f t="shared" si="23"/>
        <v>0</v>
      </c>
      <c r="AE49" s="987">
        <f t="shared" si="23"/>
        <v>0</v>
      </c>
      <c r="AF49" s="982"/>
      <c r="AG49" s="950">
        <f t="shared" si="19"/>
        <v>0</v>
      </c>
      <c r="AH49" s="956"/>
      <c r="AI49" s="951">
        <f t="shared" si="20"/>
        <v>0</v>
      </c>
      <c r="AJ49" s="436"/>
      <c r="AK49" s="436"/>
      <c r="AL49" s="437"/>
      <c r="AM49" s="437"/>
      <c r="AN49" s="437"/>
      <c r="AO49" s="437"/>
      <c r="AP49" s="437"/>
      <c r="AQ49" s="437"/>
      <c r="AR49" s="437"/>
      <c r="AS49" s="437"/>
      <c r="AT49" s="1414"/>
      <c r="AU49" s="1414"/>
      <c r="AV49" s="1414"/>
      <c r="AW49" s="1414"/>
      <c r="AX49" s="1414"/>
      <c r="AY49" s="1414"/>
      <c r="AZ49" s="1414"/>
    </row>
    <row r="50" spans="1:52" s="9" customFormat="1" ht="12" customHeight="1">
      <c r="A50" s="20"/>
      <c r="B50" s="500" t="s">
        <v>340</v>
      </c>
      <c r="C50" s="587" t="str">
        <f t="shared" si="17"/>
        <v>Lokalhyra</v>
      </c>
      <c r="D50" s="291"/>
      <c r="E50" s="290"/>
      <c r="F50" s="286"/>
      <c r="G50" s="536"/>
      <c r="H50" s="987">
        <f>IF($E$19="Kontant",H19,IF(E19="10 dagar",0.7*H19,0))</f>
        <v>0</v>
      </c>
      <c r="I50" s="987">
        <f>IF($E$19="Kontant",I19,IF($E$19="10 dagar",0.3*H19+0.7*I19,IF($E$19="30 dagar",H19,IF($E$19="60 dagar",0,IF($E$19="90 dagar",0)))))</f>
        <v>0</v>
      </c>
      <c r="J50" s="987">
        <f>IF($E$19="Kontant",J19,IF($E$19="10 dagar",0.3*I19+0.7*J19,IF($E$19="30 dagar",I19,IF($E$19="60 dagar",H19,IF($E$19="90 dagar",0)))))</f>
        <v>0</v>
      </c>
      <c r="K50" s="987">
        <f>IF($E$19="Kontant",K19,IF($E$19="10 dagar",0.3*J19+0.7*K19,IF($E$19="30 dagar",J19,IF($E$19="60 dagar",I19,IF($E$19="90 dagar",H19,0)))))</f>
        <v>0</v>
      </c>
      <c r="L50" s="987">
        <f t="shared" ref="L50:AE50" si="24">IF($E$19="Kontant",L19,IF($E$19="10 dagar",0.3*K19+0.7*L19,IF($E$19="30 dagar",K19,IF($E$19="60 dagar",J19,IF($E$19="90 dagar",I19,0)))))</f>
        <v>0</v>
      </c>
      <c r="M50" s="987">
        <f t="shared" si="24"/>
        <v>0</v>
      </c>
      <c r="N50" s="987">
        <f t="shared" si="24"/>
        <v>0</v>
      </c>
      <c r="O50" s="987">
        <f t="shared" si="24"/>
        <v>0</v>
      </c>
      <c r="P50" s="987">
        <f t="shared" si="24"/>
        <v>0</v>
      </c>
      <c r="Q50" s="987">
        <f t="shared" si="24"/>
        <v>0</v>
      </c>
      <c r="R50" s="987">
        <f t="shared" si="24"/>
        <v>0</v>
      </c>
      <c r="S50" s="987">
        <f t="shared" si="24"/>
        <v>0</v>
      </c>
      <c r="T50" s="987">
        <f t="shared" si="24"/>
        <v>0</v>
      </c>
      <c r="U50" s="987">
        <f t="shared" si="24"/>
        <v>0</v>
      </c>
      <c r="V50" s="987">
        <f t="shared" si="24"/>
        <v>0</v>
      </c>
      <c r="W50" s="987">
        <f t="shared" si="24"/>
        <v>0</v>
      </c>
      <c r="X50" s="987">
        <f t="shared" si="24"/>
        <v>0</v>
      </c>
      <c r="Y50" s="987">
        <f t="shared" si="24"/>
        <v>0</v>
      </c>
      <c r="Z50" s="987">
        <f t="shared" si="24"/>
        <v>0</v>
      </c>
      <c r="AA50" s="987">
        <f t="shared" si="24"/>
        <v>0</v>
      </c>
      <c r="AB50" s="987">
        <f t="shared" si="24"/>
        <v>0</v>
      </c>
      <c r="AC50" s="987">
        <f t="shared" si="24"/>
        <v>0</v>
      </c>
      <c r="AD50" s="987">
        <f t="shared" si="24"/>
        <v>0</v>
      </c>
      <c r="AE50" s="987">
        <f t="shared" si="24"/>
        <v>0</v>
      </c>
      <c r="AF50" s="982"/>
      <c r="AG50" s="950">
        <f t="shared" si="19"/>
        <v>0</v>
      </c>
      <c r="AH50" s="956"/>
      <c r="AI50" s="951">
        <f t="shared" si="20"/>
        <v>0</v>
      </c>
      <c r="AJ50" s="436"/>
      <c r="AK50" s="436"/>
      <c r="AL50" s="437"/>
      <c r="AM50" s="437"/>
      <c r="AN50" s="437"/>
      <c r="AO50" s="437"/>
      <c r="AP50" s="437"/>
      <c r="AQ50" s="437"/>
      <c r="AR50" s="437"/>
      <c r="AS50" s="437"/>
      <c r="AT50" s="1414"/>
      <c r="AU50" s="1414"/>
      <c r="AV50" s="1414"/>
      <c r="AW50" s="1414"/>
      <c r="AX50" s="1414"/>
      <c r="AY50" s="1414"/>
      <c r="AZ50" s="1414"/>
    </row>
    <row r="51" spans="1:52" s="9" customFormat="1" ht="12" customHeight="1">
      <c r="A51" s="20"/>
      <c r="B51" s="500" t="s">
        <v>341</v>
      </c>
      <c r="C51" s="587" t="str">
        <f t="shared" si="17"/>
        <v>Försäkring. Bankavg</v>
      </c>
      <c r="D51" s="291"/>
      <c r="E51" s="290"/>
      <c r="F51" s="286"/>
      <c r="G51" s="536"/>
      <c r="H51" s="987">
        <f>IF($E$20="Kontant",H20,IF(E20="10 dagar",0.7*H20,0))</f>
        <v>0</v>
      </c>
      <c r="I51" s="987">
        <f>IF($E$20="Kontant",I20,IF($E$20="10 dagar",0.3*H20+0.7*I20,IF($E$20="30 dagar",H20,IF($E$20="60 dagar",0,IF($E$20="90 dagar",0)))))</f>
        <v>0</v>
      </c>
      <c r="J51" s="987">
        <f>IF($E$20="Kontant",J20,IF($E$20="10 dagar",0.3*I20+0.7*J20,IF($E$20="30 dagar",I20,IF($E$20="60 dagar",H20,IF($E$20="90 dagar",0)))))</f>
        <v>0</v>
      </c>
      <c r="K51" s="987">
        <f>IF($E$20="Kontant",K20,IF($E$20="10 dagar",0.3*J20+0.7*K20,IF($E$20="30 dagar",J20,IF($E$20="60 dagar",I20,IF($E$20="90 dagar",H20,0)))))</f>
        <v>0</v>
      </c>
      <c r="L51" s="987">
        <f t="shared" ref="L51:AE51" si="25">IF($E$20="Kontant",L20,IF($E$20="10 dagar",0.3*K20+0.7*L20,IF($E$20="30 dagar",K20,IF($E$20="60 dagar",J20,IF($E$20="90 dagar",I20,0)))))</f>
        <v>0</v>
      </c>
      <c r="M51" s="987">
        <f t="shared" si="25"/>
        <v>0</v>
      </c>
      <c r="N51" s="987">
        <f t="shared" si="25"/>
        <v>0</v>
      </c>
      <c r="O51" s="987">
        <f t="shared" si="25"/>
        <v>0</v>
      </c>
      <c r="P51" s="987">
        <f t="shared" si="25"/>
        <v>0</v>
      </c>
      <c r="Q51" s="987">
        <f t="shared" si="25"/>
        <v>0</v>
      </c>
      <c r="R51" s="987">
        <f t="shared" si="25"/>
        <v>0</v>
      </c>
      <c r="S51" s="987">
        <f t="shared" si="25"/>
        <v>0</v>
      </c>
      <c r="T51" s="987">
        <f t="shared" si="25"/>
        <v>0</v>
      </c>
      <c r="U51" s="987">
        <f t="shared" si="25"/>
        <v>0</v>
      </c>
      <c r="V51" s="987">
        <f t="shared" si="25"/>
        <v>0</v>
      </c>
      <c r="W51" s="987">
        <f t="shared" si="25"/>
        <v>0</v>
      </c>
      <c r="X51" s="987">
        <f t="shared" si="25"/>
        <v>0</v>
      </c>
      <c r="Y51" s="987">
        <f t="shared" si="25"/>
        <v>0</v>
      </c>
      <c r="Z51" s="987">
        <f t="shared" si="25"/>
        <v>0</v>
      </c>
      <c r="AA51" s="987">
        <f t="shared" si="25"/>
        <v>0</v>
      </c>
      <c r="AB51" s="987">
        <f t="shared" si="25"/>
        <v>0</v>
      </c>
      <c r="AC51" s="987">
        <f t="shared" si="25"/>
        <v>0</v>
      </c>
      <c r="AD51" s="987">
        <f t="shared" si="25"/>
        <v>0</v>
      </c>
      <c r="AE51" s="987">
        <f t="shared" si="25"/>
        <v>0</v>
      </c>
      <c r="AF51" s="982"/>
      <c r="AG51" s="950">
        <f t="shared" si="19"/>
        <v>0</v>
      </c>
      <c r="AH51" s="956"/>
      <c r="AI51" s="951">
        <f t="shared" si="20"/>
        <v>0</v>
      </c>
      <c r="AJ51" s="436"/>
      <c r="AK51" s="436"/>
      <c r="AL51" s="437"/>
      <c r="AM51" s="437"/>
      <c r="AN51" s="437"/>
      <c r="AO51" s="437"/>
      <c r="AP51" s="437"/>
      <c r="AQ51" s="437"/>
      <c r="AR51" s="437"/>
      <c r="AS51" s="437"/>
      <c r="AT51" s="1414"/>
      <c r="AU51" s="1414"/>
      <c r="AV51" s="1414"/>
      <c r="AW51" s="1414"/>
      <c r="AX51" s="1414"/>
      <c r="AY51" s="1414"/>
      <c r="AZ51" s="1414"/>
    </row>
    <row r="52" spans="1:52" s="9" customFormat="1" ht="12" customHeight="1">
      <c r="A52" s="20"/>
      <c r="B52" s="500" t="s">
        <v>342</v>
      </c>
      <c r="C52" s="587" t="str">
        <f t="shared" si="17"/>
        <v>Övriga kostnader</v>
      </c>
      <c r="D52" s="291"/>
      <c r="E52" s="290"/>
      <c r="F52" s="286"/>
      <c r="G52" s="536"/>
      <c r="H52" s="987">
        <f>IF($E$21="Kontant",H21,IF(E21="10 dagar",0.7*H21,0))</f>
        <v>0</v>
      </c>
      <c r="I52" s="987">
        <f>IF($E$21="Kontant",I21,IF($E$21="10 dagar",0.3*H21+0.7*I21,IF($E$21="30 dagar",H21,IF($E$21="60 dagar",0,IF($E$21="90 dagar",0)))))</f>
        <v>0</v>
      </c>
      <c r="J52" s="987">
        <f>IF($E$21="Kontant",J21,IF($E$21="10 dagar",0.3*I21+0.7*J21,IF($E$21="30 dagar",I21,IF($E$21="60 dagar",H21,IF($E$21="90 dagar",0)))))</f>
        <v>0</v>
      </c>
      <c r="K52" s="987">
        <f>IF($E$21="Kontant",K21,IF($E$21="10 dagar",0.3*J21+0.7*K21,IF($E$21="30 dagar",J21,IF($E$21="60 dagar",I21,IF($E$21="90 dagar",H21,0)))))</f>
        <v>0</v>
      </c>
      <c r="L52" s="987">
        <f t="shared" ref="L52:AE52" si="26">IF($E$21="Kontant",L21,IF($E$21="10 dagar",0.3*K21+0.7*L21,IF($E$21="30 dagar",K21,IF($E$21="60 dagar",J21,IF($E$21="90 dagar",I21,0)))))</f>
        <v>0</v>
      </c>
      <c r="M52" s="987">
        <f t="shared" si="26"/>
        <v>0</v>
      </c>
      <c r="N52" s="987">
        <f t="shared" si="26"/>
        <v>0</v>
      </c>
      <c r="O52" s="987">
        <f t="shared" si="26"/>
        <v>0</v>
      </c>
      <c r="P52" s="987">
        <f t="shared" si="26"/>
        <v>0</v>
      </c>
      <c r="Q52" s="987">
        <f t="shared" si="26"/>
        <v>0</v>
      </c>
      <c r="R52" s="987">
        <f t="shared" si="26"/>
        <v>0</v>
      </c>
      <c r="S52" s="987">
        <f t="shared" si="26"/>
        <v>0</v>
      </c>
      <c r="T52" s="987">
        <f t="shared" si="26"/>
        <v>0</v>
      </c>
      <c r="U52" s="987">
        <f t="shared" si="26"/>
        <v>0</v>
      </c>
      <c r="V52" s="987">
        <f t="shared" si="26"/>
        <v>0</v>
      </c>
      <c r="W52" s="987">
        <f t="shared" si="26"/>
        <v>0</v>
      </c>
      <c r="X52" s="987">
        <f t="shared" si="26"/>
        <v>0</v>
      </c>
      <c r="Y52" s="987">
        <f t="shared" si="26"/>
        <v>0</v>
      </c>
      <c r="Z52" s="987">
        <f t="shared" si="26"/>
        <v>0</v>
      </c>
      <c r="AA52" s="987">
        <f t="shared" si="26"/>
        <v>0</v>
      </c>
      <c r="AB52" s="987">
        <f t="shared" si="26"/>
        <v>0</v>
      </c>
      <c r="AC52" s="987">
        <f t="shared" si="26"/>
        <v>0</v>
      </c>
      <c r="AD52" s="987">
        <f t="shared" si="26"/>
        <v>0</v>
      </c>
      <c r="AE52" s="987">
        <f t="shared" si="26"/>
        <v>0</v>
      </c>
      <c r="AF52" s="982"/>
      <c r="AG52" s="950">
        <f t="shared" si="19"/>
        <v>0</v>
      </c>
      <c r="AH52" s="956"/>
      <c r="AI52" s="951">
        <f t="shared" si="20"/>
        <v>0</v>
      </c>
      <c r="AJ52" s="436"/>
      <c r="AK52" s="436"/>
      <c r="AL52" s="437"/>
      <c r="AM52" s="437"/>
      <c r="AN52" s="437"/>
      <c r="AO52" s="437"/>
      <c r="AP52" s="437"/>
      <c r="AQ52" s="437"/>
      <c r="AR52" s="437"/>
      <c r="AS52" s="437"/>
      <c r="AT52" s="1414"/>
      <c r="AU52" s="1414"/>
      <c r="AV52" s="1414"/>
      <c r="AW52" s="1414"/>
      <c r="AX52" s="1414"/>
      <c r="AY52" s="1414"/>
      <c r="AZ52" s="1414"/>
    </row>
    <row r="53" spans="1:52" s="9" customFormat="1" ht="12" customHeight="1">
      <c r="A53" s="20"/>
      <c r="B53" s="500" t="s">
        <v>339</v>
      </c>
      <c r="C53" s="587" t="str">
        <f t="shared" si="17"/>
        <v>Investeringar</v>
      </c>
      <c r="D53" s="291"/>
      <c r="E53" s="290"/>
      <c r="F53" s="286"/>
      <c r="G53" s="536"/>
      <c r="H53" s="987">
        <f>IF($E$22="Kontant",H22,IF(E22="10 dagar",0.7*H22,0))</f>
        <v>0</v>
      </c>
      <c r="I53" s="987">
        <f>IF($E$22="Kontant",I22,IF($E$22="10 dagar",0.3*H22+0.7*I22,IF($E$22="30 dagar",H22,IF($E$22="60 dagar",0,IF($E$22="90 dagar",0)))))</f>
        <v>0</v>
      </c>
      <c r="J53" s="987">
        <f>IF($E$22="Kontant",J22,IF($E$22="10 dagar",0.3*I22+0.7*J22,IF($E$22="30 dagar",I22,IF($E$22="60 dagar",H22,IF($E$22="90 dagar",0)))))</f>
        <v>0</v>
      </c>
      <c r="K53" s="987">
        <f>IF($E$22="Kontant",K22,IF($E$22="10 dagar",0.3*J22+0.7*K22,IF($E$22="30 dagar",J22,IF($E$22="60 dagar",I22,IF($E$22="90 dagar",H22,0)))))</f>
        <v>0</v>
      </c>
      <c r="L53" s="987">
        <f t="shared" ref="L53:AE53" si="27">IF($E$22="Kontant",L22,IF($E$22="10 dagar",0.3*K22+0.7*L22,IF($E$22="30 dagar",K22,IF($E$22="60 dagar",J22,IF($E$22="90 dagar",I22,0)))))</f>
        <v>0</v>
      </c>
      <c r="M53" s="987">
        <f t="shared" si="27"/>
        <v>0</v>
      </c>
      <c r="N53" s="987">
        <f t="shared" si="27"/>
        <v>0</v>
      </c>
      <c r="O53" s="987">
        <f t="shared" si="27"/>
        <v>0</v>
      </c>
      <c r="P53" s="987">
        <f t="shared" si="27"/>
        <v>0</v>
      </c>
      <c r="Q53" s="987">
        <f t="shared" si="27"/>
        <v>0</v>
      </c>
      <c r="R53" s="987">
        <f t="shared" si="27"/>
        <v>0</v>
      </c>
      <c r="S53" s="987">
        <f t="shared" si="27"/>
        <v>0</v>
      </c>
      <c r="T53" s="987">
        <f t="shared" si="27"/>
        <v>0</v>
      </c>
      <c r="U53" s="987">
        <f t="shared" si="27"/>
        <v>0</v>
      </c>
      <c r="V53" s="987">
        <f t="shared" si="27"/>
        <v>0</v>
      </c>
      <c r="W53" s="987">
        <f t="shared" si="27"/>
        <v>0</v>
      </c>
      <c r="X53" s="987">
        <f t="shared" si="27"/>
        <v>0</v>
      </c>
      <c r="Y53" s="987">
        <f t="shared" si="27"/>
        <v>0</v>
      </c>
      <c r="Z53" s="987">
        <f t="shared" si="27"/>
        <v>0</v>
      </c>
      <c r="AA53" s="987">
        <f t="shared" si="27"/>
        <v>0</v>
      </c>
      <c r="AB53" s="987">
        <f t="shared" si="27"/>
        <v>0</v>
      </c>
      <c r="AC53" s="987">
        <f t="shared" si="27"/>
        <v>0</v>
      </c>
      <c r="AD53" s="987">
        <f t="shared" si="27"/>
        <v>0</v>
      </c>
      <c r="AE53" s="987">
        <f t="shared" si="27"/>
        <v>0</v>
      </c>
      <c r="AF53" s="982"/>
      <c r="AG53" s="950">
        <f t="shared" si="19"/>
        <v>0</v>
      </c>
      <c r="AH53" s="956"/>
      <c r="AI53" s="951">
        <f t="shared" si="20"/>
        <v>0</v>
      </c>
      <c r="AJ53" s="436"/>
      <c r="AK53" s="436"/>
      <c r="AL53" s="437"/>
      <c r="AM53" s="437"/>
      <c r="AN53" s="437"/>
      <c r="AO53" s="437"/>
      <c r="AP53" s="437"/>
      <c r="AQ53" s="437"/>
      <c r="AR53" s="437"/>
      <c r="AS53" s="437"/>
      <c r="AT53" s="1414"/>
      <c r="AU53" s="1414"/>
      <c r="AV53" s="1414"/>
      <c r="AW53" s="1414"/>
      <c r="AX53" s="1414"/>
      <c r="AY53" s="1414"/>
      <c r="AZ53" s="1414"/>
    </row>
    <row r="54" spans="1:52" s="9" customFormat="1" ht="12" customHeight="1">
      <c r="A54" s="56"/>
      <c r="B54" s="499" t="s">
        <v>370</v>
      </c>
      <c r="C54" s="510"/>
      <c r="D54" s="511"/>
      <c r="E54" s="645"/>
      <c r="F54" s="511"/>
      <c r="G54" s="512"/>
      <c r="H54" s="1445">
        <f>(H24+H25)-H24*$G$24-H25*$G$25</f>
        <v>0</v>
      </c>
      <c r="I54" s="1445">
        <f t="shared" ref="I54:AE54" si="28">(I24+I25)-I24*$G$24-I25*$G$25</f>
        <v>0</v>
      </c>
      <c r="J54" s="1445">
        <f t="shared" si="28"/>
        <v>0</v>
      </c>
      <c r="K54" s="1445">
        <f t="shared" si="28"/>
        <v>0</v>
      </c>
      <c r="L54" s="1445">
        <f t="shared" si="28"/>
        <v>0</v>
      </c>
      <c r="M54" s="1445">
        <f t="shared" si="28"/>
        <v>0</v>
      </c>
      <c r="N54" s="1445">
        <f t="shared" si="28"/>
        <v>0</v>
      </c>
      <c r="O54" s="1445">
        <f t="shared" si="28"/>
        <v>0</v>
      </c>
      <c r="P54" s="1445">
        <f t="shared" si="28"/>
        <v>0</v>
      </c>
      <c r="Q54" s="1445">
        <f t="shared" si="28"/>
        <v>0</v>
      </c>
      <c r="R54" s="1445">
        <f t="shared" si="28"/>
        <v>0</v>
      </c>
      <c r="S54" s="1445">
        <f t="shared" si="28"/>
        <v>0</v>
      </c>
      <c r="T54" s="1445">
        <f t="shared" si="28"/>
        <v>0</v>
      </c>
      <c r="U54" s="1445">
        <f t="shared" si="28"/>
        <v>0</v>
      </c>
      <c r="V54" s="1445">
        <f t="shared" si="28"/>
        <v>0</v>
      </c>
      <c r="W54" s="1445">
        <f t="shared" si="28"/>
        <v>0</v>
      </c>
      <c r="X54" s="1445">
        <f t="shared" si="28"/>
        <v>0</v>
      </c>
      <c r="Y54" s="1445">
        <f t="shared" si="28"/>
        <v>0</v>
      </c>
      <c r="Z54" s="1445">
        <f t="shared" si="28"/>
        <v>0</v>
      </c>
      <c r="AA54" s="1445">
        <f t="shared" si="28"/>
        <v>0</v>
      </c>
      <c r="AB54" s="1445">
        <f t="shared" si="28"/>
        <v>0</v>
      </c>
      <c r="AC54" s="1445">
        <f t="shared" si="28"/>
        <v>0</v>
      </c>
      <c r="AD54" s="1445">
        <f t="shared" si="28"/>
        <v>0</v>
      </c>
      <c r="AE54" s="1445">
        <f t="shared" si="28"/>
        <v>0</v>
      </c>
      <c r="AF54" s="982"/>
      <c r="AG54" s="950">
        <f t="shared" si="19"/>
        <v>0</v>
      </c>
      <c r="AH54" s="956"/>
      <c r="AI54" s="951">
        <f t="shared" si="20"/>
        <v>0</v>
      </c>
      <c r="AJ54" s="436"/>
      <c r="AK54" s="436"/>
      <c r="AL54" s="437"/>
      <c r="AM54" s="437"/>
      <c r="AN54" s="437"/>
      <c r="AO54" s="437"/>
      <c r="AP54" s="437"/>
      <c r="AQ54" s="437"/>
      <c r="AR54" s="437"/>
      <c r="AS54" s="437"/>
      <c r="AT54" s="1414"/>
      <c r="AU54" s="1414"/>
      <c r="AV54" s="1414"/>
      <c r="AW54" s="1414"/>
      <c r="AX54" s="1414"/>
      <c r="AY54" s="1414"/>
      <c r="AZ54" s="1414"/>
    </row>
    <row r="55" spans="1:52" s="9" customFormat="1" ht="12" customHeight="1">
      <c r="A55" s="56"/>
      <c r="B55" s="499" t="s">
        <v>183</v>
      </c>
      <c r="C55" s="511"/>
      <c r="D55" s="511"/>
      <c r="E55" s="511"/>
      <c r="F55" s="511"/>
      <c r="G55" s="512"/>
      <c r="H55" s="987"/>
      <c r="I55" s="987">
        <f>H24*($E$26+$G$24)+H25*($E$26+$G$25)</f>
        <v>0</v>
      </c>
      <c r="J55" s="987">
        <f t="shared" ref="J55:AE55" si="29">I24*($E$26+$G$24)+I25*($E$26+$G$25)</f>
        <v>0</v>
      </c>
      <c r="K55" s="987">
        <f t="shared" si="29"/>
        <v>0</v>
      </c>
      <c r="L55" s="987">
        <f t="shared" si="29"/>
        <v>0</v>
      </c>
      <c r="M55" s="987">
        <f t="shared" si="29"/>
        <v>0</v>
      </c>
      <c r="N55" s="987">
        <f t="shared" si="29"/>
        <v>0</v>
      </c>
      <c r="O55" s="987">
        <f t="shared" si="29"/>
        <v>0</v>
      </c>
      <c r="P55" s="987">
        <f t="shared" si="29"/>
        <v>0</v>
      </c>
      <c r="Q55" s="987">
        <f t="shared" si="29"/>
        <v>0</v>
      </c>
      <c r="R55" s="987">
        <f t="shared" si="29"/>
        <v>0</v>
      </c>
      <c r="S55" s="987">
        <f t="shared" si="29"/>
        <v>0</v>
      </c>
      <c r="T55" s="987">
        <f t="shared" si="29"/>
        <v>0</v>
      </c>
      <c r="U55" s="987">
        <f t="shared" si="29"/>
        <v>0</v>
      </c>
      <c r="V55" s="987">
        <f t="shared" si="29"/>
        <v>0</v>
      </c>
      <c r="W55" s="987">
        <f t="shared" si="29"/>
        <v>0</v>
      </c>
      <c r="X55" s="987">
        <f t="shared" si="29"/>
        <v>0</v>
      </c>
      <c r="Y55" s="987">
        <f t="shared" si="29"/>
        <v>0</v>
      </c>
      <c r="Z55" s="987">
        <f t="shared" si="29"/>
        <v>0</v>
      </c>
      <c r="AA55" s="987">
        <f t="shared" si="29"/>
        <v>0</v>
      </c>
      <c r="AB55" s="987">
        <f t="shared" si="29"/>
        <v>0</v>
      </c>
      <c r="AC55" s="987">
        <f t="shared" si="29"/>
        <v>0</v>
      </c>
      <c r="AD55" s="987">
        <f t="shared" si="29"/>
        <v>0</v>
      </c>
      <c r="AE55" s="987">
        <f t="shared" si="29"/>
        <v>0</v>
      </c>
      <c r="AF55" s="982"/>
      <c r="AG55" s="950">
        <f t="shared" si="19"/>
        <v>0</v>
      </c>
      <c r="AH55" s="956"/>
      <c r="AI55" s="951">
        <f t="shared" si="20"/>
        <v>0</v>
      </c>
      <c r="AJ55" s="436"/>
      <c r="AK55" s="436"/>
      <c r="AL55" s="437"/>
      <c r="AM55" s="437"/>
      <c r="AN55" s="437"/>
      <c r="AO55" s="437"/>
      <c r="AP55" s="437"/>
      <c r="AQ55" s="437"/>
      <c r="AR55" s="437"/>
      <c r="AS55" s="437"/>
      <c r="AT55" s="1414"/>
      <c r="AU55" s="1414"/>
      <c r="AV55" s="1414"/>
      <c r="AW55" s="1414"/>
      <c r="AX55" s="1414"/>
      <c r="AY55" s="1414"/>
      <c r="AZ55" s="1414"/>
    </row>
    <row r="56" spans="1:52" s="9" customFormat="1" ht="12" customHeight="1">
      <c r="A56" s="56"/>
      <c r="B56" s="499" t="s">
        <v>365</v>
      </c>
      <c r="C56" s="511"/>
      <c r="D56" s="511"/>
      <c r="E56" s="511"/>
      <c r="F56" s="511"/>
      <c r="G56" s="512"/>
      <c r="H56" s="987">
        <f>H27</f>
        <v>0</v>
      </c>
      <c r="I56" s="987">
        <f t="shared" ref="I56:AE56" si="30">I27</f>
        <v>0</v>
      </c>
      <c r="J56" s="987">
        <f t="shared" si="30"/>
        <v>0</v>
      </c>
      <c r="K56" s="987">
        <f t="shared" si="30"/>
        <v>0</v>
      </c>
      <c r="L56" s="987">
        <f t="shared" si="30"/>
        <v>0</v>
      </c>
      <c r="M56" s="987">
        <f t="shared" si="30"/>
        <v>0</v>
      </c>
      <c r="N56" s="987">
        <f t="shared" si="30"/>
        <v>0</v>
      </c>
      <c r="O56" s="987">
        <f t="shared" si="30"/>
        <v>0</v>
      </c>
      <c r="P56" s="987">
        <f t="shared" si="30"/>
        <v>0</v>
      </c>
      <c r="Q56" s="987">
        <f t="shared" si="30"/>
        <v>0</v>
      </c>
      <c r="R56" s="987">
        <f t="shared" si="30"/>
        <v>0</v>
      </c>
      <c r="S56" s="987">
        <f t="shared" si="30"/>
        <v>0</v>
      </c>
      <c r="T56" s="987">
        <f t="shared" si="30"/>
        <v>0</v>
      </c>
      <c r="U56" s="987">
        <f t="shared" si="30"/>
        <v>0</v>
      </c>
      <c r="V56" s="987">
        <f t="shared" si="30"/>
        <v>0</v>
      </c>
      <c r="W56" s="987">
        <f t="shared" si="30"/>
        <v>0</v>
      </c>
      <c r="X56" s="987">
        <f t="shared" si="30"/>
        <v>0</v>
      </c>
      <c r="Y56" s="987">
        <f t="shared" si="30"/>
        <v>0</v>
      </c>
      <c r="Z56" s="987">
        <f t="shared" si="30"/>
        <v>0</v>
      </c>
      <c r="AA56" s="987">
        <f t="shared" si="30"/>
        <v>0</v>
      </c>
      <c r="AB56" s="987">
        <f t="shared" si="30"/>
        <v>0</v>
      </c>
      <c r="AC56" s="987">
        <f t="shared" si="30"/>
        <v>0</v>
      </c>
      <c r="AD56" s="987">
        <f t="shared" si="30"/>
        <v>0</v>
      </c>
      <c r="AE56" s="987">
        <f t="shared" si="30"/>
        <v>0</v>
      </c>
      <c r="AF56" s="982"/>
      <c r="AG56" s="950">
        <f t="shared" si="19"/>
        <v>0</v>
      </c>
      <c r="AH56" s="956"/>
      <c r="AI56" s="951">
        <f t="shared" si="20"/>
        <v>0</v>
      </c>
      <c r="AJ56" s="436"/>
      <c r="AK56" s="436"/>
      <c r="AL56" s="437"/>
      <c r="AM56" s="437"/>
      <c r="AN56" s="437"/>
      <c r="AO56" s="437"/>
      <c r="AP56" s="437"/>
      <c r="AQ56" s="437"/>
      <c r="AR56" s="437"/>
      <c r="AS56" s="437"/>
      <c r="AT56" s="1414"/>
      <c r="AU56" s="1414"/>
      <c r="AV56" s="1414"/>
      <c r="AW56" s="1414"/>
      <c r="AX56" s="1414"/>
      <c r="AY56" s="1414"/>
      <c r="AZ56" s="1414"/>
    </row>
    <row r="57" spans="1:52" s="9" customFormat="1" ht="12" customHeight="1">
      <c r="A57" s="56"/>
      <c r="B57" s="499" t="s">
        <v>366</v>
      </c>
      <c r="C57" s="511"/>
      <c r="D57" s="511"/>
      <c r="E57" s="511"/>
      <c r="F57" s="511"/>
      <c r="G57" s="512"/>
      <c r="H57" s="987">
        <f>H28</f>
        <v>0</v>
      </c>
      <c r="I57" s="987">
        <f t="shared" ref="I57:AE57" si="31">I28</f>
        <v>0</v>
      </c>
      <c r="J57" s="987">
        <f t="shared" si="31"/>
        <v>0</v>
      </c>
      <c r="K57" s="987">
        <f t="shared" si="31"/>
        <v>0</v>
      </c>
      <c r="L57" s="987">
        <f t="shared" si="31"/>
        <v>0</v>
      </c>
      <c r="M57" s="987">
        <f t="shared" si="31"/>
        <v>0</v>
      </c>
      <c r="N57" s="987">
        <f t="shared" si="31"/>
        <v>0</v>
      </c>
      <c r="O57" s="987">
        <f t="shared" si="31"/>
        <v>0</v>
      </c>
      <c r="P57" s="987">
        <f t="shared" si="31"/>
        <v>0</v>
      </c>
      <c r="Q57" s="987">
        <f t="shared" si="31"/>
        <v>0</v>
      </c>
      <c r="R57" s="987">
        <f t="shared" si="31"/>
        <v>0</v>
      </c>
      <c r="S57" s="987">
        <f t="shared" si="31"/>
        <v>0</v>
      </c>
      <c r="T57" s="987">
        <f t="shared" si="31"/>
        <v>0</v>
      </c>
      <c r="U57" s="987">
        <f t="shared" si="31"/>
        <v>0</v>
      </c>
      <c r="V57" s="987">
        <f t="shared" si="31"/>
        <v>0</v>
      </c>
      <c r="W57" s="987">
        <f t="shared" si="31"/>
        <v>0</v>
      </c>
      <c r="X57" s="987">
        <f t="shared" si="31"/>
        <v>0</v>
      </c>
      <c r="Y57" s="987">
        <f t="shared" si="31"/>
        <v>0</v>
      </c>
      <c r="Z57" s="987">
        <f t="shared" si="31"/>
        <v>0</v>
      </c>
      <c r="AA57" s="987">
        <f t="shared" si="31"/>
        <v>0</v>
      </c>
      <c r="AB57" s="987">
        <f t="shared" si="31"/>
        <v>0</v>
      </c>
      <c r="AC57" s="987">
        <f t="shared" si="31"/>
        <v>0</v>
      </c>
      <c r="AD57" s="987">
        <f t="shared" si="31"/>
        <v>0</v>
      </c>
      <c r="AE57" s="987">
        <f t="shared" si="31"/>
        <v>0</v>
      </c>
      <c r="AF57" s="982"/>
      <c r="AG57" s="950">
        <f>IF($E$176=1,SUM(H57:S57),SUM(N57:AE57))</f>
        <v>0</v>
      </c>
      <c r="AH57" s="956"/>
      <c r="AI57" s="951">
        <f>IF($E$176=1,SUM(T57:AE57),0)</f>
        <v>0</v>
      </c>
      <c r="AJ57" s="436"/>
      <c r="AK57" s="436"/>
      <c r="AL57" s="437"/>
      <c r="AM57" s="437"/>
      <c r="AN57" s="437"/>
      <c r="AO57" s="437"/>
      <c r="AP57" s="437"/>
      <c r="AQ57" s="437"/>
      <c r="AR57" s="437"/>
      <c r="AS57" s="437"/>
      <c r="AT57" s="1414"/>
      <c r="AU57" s="1414"/>
      <c r="AV57" s="1414"/>
      <c r="AW57" s="1414"/>
      <c r="AX57" s="1414"/>
      <c r="AY57" s="1414"/>
      <c r="AZ57" s="1414"/>
    </row>
    <row r="58" spans="1:52" s="9" customFormat="1" ht="12" customHeight="1">
      <c r="A58" s="56"/>
      <c r="B58" s="314" t="s">
        <v>1</v>
      </c>
      <c r="C58" s="588"/>
      <c r="D58" s="588"/>
      <c r="E58" s="588"/>
      <c r="F58" s="588"/>
      <c r="G58" s="589" t="s">
        <v>716</v>
      </c>
      <c r="H58" s="660"/>
      <c r="I58" s="660"/>
      <c r="J58" s="660"/>
      <c r="K58" s="660"/>
      <c r="L58" s="660"/>
      <c r="M58" s="660"/>
      <c r="N58" s="660"/>
      <c r="O58" s="660"/>
      <c r="P58" s="660"/>
      <c r="Q58" s="660"/>
      <c r="R58" s="660"/>
      <c r="S58" s="660"/>
      <c r="T58" s="660"/>
      <c r="U58" s="660"/>
      <c r="V58" s="660"/>
      <c r="W58" s="660"/>
      <c r="X58" s="660"/>
      <c r="Y58" s="660"/>
      <c r="Z58" s="660"/>
      <c r="AA58" s="660"/>
      <c r="AB58" s="660"/>
      <c r="AC58" s="660"/>
      <c r="AD58" s="660"/>
      <c r="AE58" s="660"/>
      <c r="AF58" s="641"/>
      <c r="AG58" s="950">
        <f t="shared" si="19"/>
        <v>0</v>
      </c>
      <c r="AH58" s="956"/>
      <c r="AI58" s="951">
        <f t="shared" si="20"/>
        <v>0</v>
      </c>
      <c r="AJ58" s="436"/>
      <c r="AK58" s="436"/>
      <c r="AL58" s="437"/>
      <c r="AM58" s="437"/>
      <c r="AN58" s="437"/>
      <c r="AO58" s="437"/>
      <c r="AP58" s="437"/>
      <c r="AQ58" s="437"/>
      <c r="AR58" s="437"/>
      <c r="AS58" s="437"/>
      <c r="AT58" s="1414"/>
      <c r="AU58" s="1414"/>
      <c r="AV58" s="1414"/>
      <c r="AW58" s="1414"/>
      <c r="AX58" s="1414"/>
      <c r="AY58" s="1414"/>
      <c r="AZ58" s="1414"/>
    </row>
    <row r="59" spans="1:52" s="9" customFormat="1" ht="12" customHeight="1">
      <c r="A59" s="56"/>
      <c r="B59" s="314" t="s">
        <v>312</v>
      </c>
      <c r="C59" s="588"/>
      <c r="D59" s="588"/>
      <c r="E59" s="588"/>
      <c r="F59" s="588"/>
      <c r="G59" s="589" t="s">
        <v>716</v>
      </c>
      <c r="H59" s="652"/>
      <c r="I59" s="652"/>
      <c r="J59" s="652"/>
      <c r="K59" s="652"/>
      <c r="L59" s="652"/>
      <c r="M59" s="652"/>
      <c r="N59" s="652"/>
      <c r="O59" s="652"/>
      <c r="P59" s="652"/>
      <c r="Q59" s="652"/>
      <c r="R59" s="652"/>
      <c r="S59" s="652"/>
      <c r="T59" s="652"/>
      <c r="U59" s="652"/>
      <c r="V59" s="652"/>
      <c r="W59" s="652"/>
      <c r="X59" s="652"/>
      <c r="Y59" s="652"/>
      <c r="Z59" s="652"/>
      <c r="AA59" s="652"/>
      <c r="AB59" s="652"/>
      <c r="AC59" s="652"/>
      <c r="AD59" s="652"/>
      <c r="AE59" s="652"/>
      <c r="AF59" s="641"/>
      <c r="AG59" s="950">
        <f t="shared" si="19"/>
        <v>0</v>
      </c>
      <c r="AH59" s="956"/>
      <c r="AI59" s="951">
        <f t="shared" si="20"/>
        <v>0</v>
      </c>
      <c r="AJ59" s="436"/>
      <c r="AK59" s="436"/>
      <c r="AL59" s="437"/>
      <c r="AM59" s="437"/>
      <c r="AN59" s="437"/>
      <c r="AO59" s="437"/>
      <c r="AP59" s="437"/>
      <c r="AQ59" s="437"/>
      <c r="AR59" s="437"/>
      <c r="AS59" s="437"/>
      <c r="AT59" s="1414"/>
      <c r="AU59" s="1414"/>
      <c r="AV59" s="1414"/>
      <c r="AW59" s="1414"/>
      <c r="AX59" s="1414"/>
      <c r="AY59" s="1414"/>
      <c r="AZ59" s="1414"/>
    </row>
    <row r="60" spans="1:52" s="9" customFormat="1" ht="12" customHeight="1">
      <c r="A60" s="56"/>
      <c r="B60" s="314" t="s">
        <v>2</v>
      </c>
      <c r="C60" s="588"/>
      <c r="D60" s="588"/>
      <c r="E60" s="588"/>
      <c r="F60" s="588"/>
      <c r="G60" s="589" t="s">
        <v>716</v>
      </c>
      <c r="H60" s="660"/>
      <c r="I60" s="660"/>
      <c r="J60" s="660"/>
      <c r="K60" s="660"/>
      <c r="L60" s="660"/>
      <c r="M60" s="660"/>
      <c r="N60" s="660"/>
      <c r="O60" s="660"/>
      <c r="P60" s="660"/>
      <c r="Q60" s="660"/>
      <c r="R60" s="660"/>
      <c r="S60" s="660"/>
      <c r="T60" s="660"/>
      <c r="U60" s="660"/>
      <c r="V60" s="660"/>
      <c r="W60" s="660"/>
      <c r="X60" s="660"/>
      <c r="Y60" s="660"/>
      <c r="Z60" s="660"/>
      <c r="AA60" s="660"/>
      <c r="AB60" s="660"/>
      <c r="AC60" s="660"/>
      <c r="AD60" s="660"/>
      <c r="AE60" s="660"/>
      <c r="AF60" s="641"/>
      <c r="AG60" s="950">
        <f t="shared" si="19"/>
        <v>0</v>
      </c>
      <c r="AH60" s="956"/>
      <c r="AI60" s="951">
        <f t="shared" si="20"/>
        <v>0</v>
      </c>
      <c r="AJ60" s="436"/>
      <c r="AK60" s="436"/>
      <c r="AL60" s="437"/>
      <c r="AM60" s="437"/>
      <c r="AN60" s="437"/>
      <c r="AO60" s="437"/>
      <c r="AP60" s="437"/>
      <c r="AQ60" s="437"/>
      <c r="AR60" s="437"/>
      <c r="AS60" s="437"/>
      <c r="AT60" s="1414"/>
      <c r="AU60" s="1414"/>
      <c r="AV60" s="1414"/>
      <c r="AW60" s="1414"/>
      <c r="AX60" s="1414"/>
      <c r="AY60" s="1414"/>
      <c r="AZ60" s="1414"/>
    </row>
    <row r="61" spans="1:52" s="9" customFormat="1" ht="12" customHeight="1">
      <c r="A61" s="56"/>
      <c r="B61" s="499" t="s">
        <v>106</v>
      </c>
      <c r="C61" s="988"/>
      <c r="D61" s="989"/>
      <c r="E61" s="989"/>
      <c r="F61" s="990"/>
      <c r="G61" s="990"/>
      <c r="H61" s="650">
        <f>H138</f>
        <v>0</v>
      </c>
      <c r="I61" s="650">
        <f t="shared" ref="I61:AE61" si="32">I138</f>
        <v>0</v>
      </c>
      <c r="J61" s="650">
        <f t="shared" si="32"/>
        <v>0</v>
      </c>
      <c r="K61" s="650">
        <f t="shared" si="32"/>
        <v>0</v>
      </c>
      <c r="L61" s="650">
        <f t="shared" si="32"/>
        <v>0</v>
      </c>
      <c r="M61" s="650">
        <f t="shared" si="32"/>
        <v>0</v>
      </c>
      <c r="N61" s="650">
        <f t="shared" si="32"/>
        <v>0</v>
      </c>
      <c r="O61" s="650">
        <f t="shared" si="32"/>
        <v>0</v>
      </c>
      <c r="P61" s="650">
        <f t="shared" si="32"/>
        <v>0</v>
      </c>
      <c r="Q61" s="650">
        <f t="shared" si="32"/>
        <v>0</v>
      </c>
      <c r="R61" s="650">
        <f t="shared" si="32"/>
        <v>0</v>
      </c>
      <c r="S61" s="650">
        <f t="shared" si="32"/>
        <v>0</v>
      </c>
      <c r="T61" s="650">
        <f t="shared" si="32"/>
        <v>0</v>
      </c>
      <c r="U61" s="650">
        <f t="shared" si="32"/>
        <v>0</v>
      </c>
      <c r="V61" s="650">
        <f t="shared" si="32"/>
        <v>0</v>
      </c>
      <c r="W61" s="650">
        <f t="shared" si="32"/>
        <v>0</v>
      </c>
      <c r="X61" s="650">
        <f t="shared" si="32"/>
        <v>0</v>
      </c>
      <c r="Y61" s="650">
        <f t="shared" si="32"/>
        <v>0</v>
      </c>
      <c r="Z61" s="650">
        <f t="shared" si="32"/>
        <v>0</v>
      </c>
      <c r="AA61" s="650">
        <f t="shared" si="32"/>
        <v>0</v>
      </c>
      <c r="AB61" s="650">
        <f t="shared" si="32"/>
        <v>0</v>
      </c>
      <c r="AC61" s="651">
        <f t="shared" si="32"/>
        <v>0</v>
      </c>
      <c r="AD61" s="650">
        <f t="shared" si="32"/>
        <v>0</v>
      </c>
      <c r="AE61" s="650">
        <f t="shared" si="32"/>
        <v>0</v>
      </c>
      <c r="AF61" s="641"/>
      <c r="AG61" s="958"/>
      <c r="AH61" s="956"/>
      <c r="AI61" s="957"/>
      <c r="AJ61" s="436"/>
      <c r="AK61" s="436"/>
      <c r="AL61" s="437"/>
      <c r="AM61" s="437"/>
      <c r="AN61" s="437"/>
      <c r="AO61" s="437"/>
      <c r="AP61" s="437"/>
      <c r="AQ61" s="437"/>
      <c r="AR61" s="437"/>
      <c r="AS61" s="437"/>
      <c r="AT61" s="1414"/>
      <c r="AU61" s="1414"/>
      <c r="AV61" s="1414"/>
      <c r="AW61" s="1414"/>
      <c r="AX61" s="1414"/>
      <c r="AY61" s="1414"/>
      <c r="AZ61" s="1414"/>
    </row>
    <row r="62" spans="1:52" s="9" customFormat="1" ht="12" customHeight="1">
      <c r="A62" s="56"/>
      <c r="B62" s="992" t="s">
        <v>107</v>
      </c>
      <c r="C62" s="993" t="s">
        <v>108</v>
      </c>
      <c r="D62" s="993"/>
      <c r="E62" s="993"/>
      <c r="F62" s="993"/>
      <c r="G62" s="589" t="s">
        <v>716</v>
      </c>
      <c r="H62" s="653"/>
      <c r="I62" s="653"/>
      <c r="J62" s="653"/>
      <c r="K62" s="653"/>
      <c r="L62" s="653"/>
      <c r="M62" s="653"/>
      <c r="N62" s="653"/>
      <c r="O62" s="653"/>
      <c r="P62" s="653"/>
      <c r="Q62" s="653"/>
      <c r="R62" s="653"/>
      <c r="S62" s="653"/>
      <c r="T62" s="653"/>
      <c r="U62" s="653"/>
      <c r="V62" s="653"/>
      <c r="W62" s="653"/>
      <c r="X62" s="653"/>
      <c r="Y62" s="653"/>
      <c r="Z62" s="653"/>
      <c r="AA62" s="653"/>
      <c r="AB62" s="653"/>
      <c r="AC62" s="653"/>
      <c r="AD62" s="653"/>
      <c r="AE62" s="653"/>
      <c r="AF62" s="641"/>
      <c r="AG62" s="958"/>
      <c r="AH62" s="956"/>
      <c r="AI62" s="959"/>
      <c r="AJ62" s="436"/>
      <c r="AK62" s="436"/>
      <c r="AL62" s="437"/>
      <c r="AM62" s="437"/>
      <c r="AN62" s="437"/>
      <c r="AO62" s="437"/>
      <c r="AP62" s="437"/>
      <c r="AQ62" s="437"/>
      <c r="AR62" s="437"/>
      <c r="AS62" s="437"/>
      <c r="AT62" s="1414"/>
      <c r="AU62" s="1414"/>
      <c r="AV62" s="1414"/>
      <c r="AW62" s="1414"/>
      <c r="AX62" s="1414"/>
      <c r="AY62" s="1414"/>
      <c r="AZ62" s="1414"/>
    </row>
    <row r="63" spans="1:52" s="9" customFormat="1" ht="12" customHeight="1">
      <c r="A63" s="56"/>
      <c r="B63" s="991" t="s">
        <v>58</v>
      </c>
      <c r="C63" s="988"/>
      <c r="D63" s="988"/>
      <c r="E63" s="988"/>
      <c r="F63" s="990"/>
      <c r="G63" s="990"/>
      <c r="H63" s="655">
        <f t="shared" ref="H63:AE63" si="33">IF($C$7="Varje månad",H162,IF($C$7="Var tredje månad",H165,0))</f>
        <v>0</v>
      </c>
      <c r="I63" s="655">
        <f>IF($C$7="Varje månad",I162,IF($C$7="Var tredje månad",I165,IF($C$7="Årsvis",I227,0)))</f>
        <v>0</v>
      </c>
      <c r="J63" s="655">
        <f t="shared" si="33"/>
        <v>0</v>
      </c>
      <c r="K63" s="655">
        <f t="shared" si="33"/>
        <v>0</v>
      </c>
      <c r="L63" s="655">
        <f t="shared" si="33"/>
        <v>0</v>
      </c>
      <c r="M63" s="655">
        <f t="shared" si="33"/>
        <v>0</v>
      </c>
      <c r="N63" s="655">
        <f t="shared" si="33"/>
        <v>0</v>
      </c>
      <c r="O63" s="655">
        <f t="shared" si="33"/>
        <v>0</v>
      </c>
      <c r="P63" s="655">
        <f t="shared" si="33"/>
        <v>0</v>
      </c>
      <c r="Q63" s="655">
        <f t="shared" si="33"/>
        <v>0</v>
      </c>
      <c r="R63" s="655">
        <f t="shared" si="33"/>
        <v>0</v>
      </c>
      <c r="S63" s="655">
        <f t="shared" si="33"/>
        <v>0</v>
      </c>
      <c r="T63" s="655">
        <f t="shared" si="33"/>
        <v>0</v>
      </c>
      <c r="U63" s="655">
        <f>IF($C$7="Varje månad",U162,IF($C$7="Var tredje månad",U165,IF(C7="Årsvis",U231*E177,0)))</f>
        <v>0</v>
      </c>
      <c r="V63" s="655">
        <f t="shared" si="33"/>
        <v>0</v>
      </c>
      <c r="W63" s="655">
        <f t="shared" si="33"/>
        <v>0</v>
      </c>
      <c r="X63" s="655">
        <f t="shared" si="33"/>
        <v>0</v>
      </c>
      <c r="Y63" s="655">
        <f t="shared" si="33"/>
        <v>0</v>
      </c>
      <c r="Z63" s="655">
        <f t="shared" si="33"/>
        <v>0</v>
      </c>
      <c r="AA63" s="655">
        <f t="shared" si="33"/>
        <v>0</v>
      </c>
      <c r="AB63" s="655">
        <f t="shared" si="33"/>
        <v>0</v>
      </c>
      <c r="AC63" s="655">
        <f t="shared" si="33"/>
        <v>0</v>
      </c>
      <c r="AD63" s="655">
        <f t="shared" si="33"/>
        <v>0</v>
      </c>
      <c r="AE63" s="655">
        <f t="shared" si="33"/>
        <v>0</v>
      </c>
      <c r="AF63" s="982"/>
      <c r="AG63" s="960">
        <f>AG231</f>
        <v>0</v>
      </c>
      <c r="AH63" s="959"/>
      <c r="AI63" s="959"/>
      <c r="AJ63" s="436"/>
      <c r="AK63" s="1428" t="s">
        <v>693</v>
      </c>
      <c r="AL63" s="437"/>
      <c r="AM63" s="437"/>
      <c r="AN63" s="437"/>
      <c r="AO63" s="437"/>
      <c r="AP63" s="437"/>
      <c r="AQ63" s="437"/>
      <c r="AR63" s="437"/>
      <c r="AS63" s="437"/>
      <c r="AT63" s="1414"/>
      <c r="AU63" s="1414"/>
      <c r="AV63" s="1414"/>
      <c r="AW63" s="1414"/>
      <c r="AX63" s="1414"/>
      <c r="AY63" s="1414"/>
      <c r="AZ63" s="1414"/>
    </row>
    <row r="64" spans="1:52" s="7" customFormat="1" ht="12" customHeight="1">
      <c r="A64" s="57"/>
      <c r="B64" s="984" t="s">
        <v>3</v>
      </c>
      <c r="C64" s="985"/>
      <c r="D64" s="985"/>
      <c r="E64" s="985"/>
      <c r="F64" s="985"/>
      <c r="G64" s="985"/>
      <c r="H64" s="657">
        <f>SUM(H46:H63)-H62</f>
        <v>0</v>
      </c>
      <c r="I64" s="657">
        <f>SUM(I46:I63)-I62</f>
        <v>0</v>
      </c>
      <c r="J64" s="657">
        <f>SUM(J46:J63)-J62</f>
        <v>0</v>
      </c>
      <c r="K64" s="657">
        <f t="shared" ref="K64:AE64" si="34">SUM(K46:K63)-K62</f>
        <v>0</v>
      </c>
      <c r="L64" s="657">
        <f t="shared" si="34"/>
        <v>0</v>
      </c>
      <c r="M64" s="657">
        <f t="shared" si="34"/>
        <v>0</v>
      </c>
      <c r="N64" s="657">
        <f t="shared" si="34"/>
        <v>0</v>
      </c>
      <c r="O64" s="657">
        <f t="shared" si="34"/>
        <v>0</v>
      </c>
      <c r="P64" s="657">
        <f t="shared" si="34"/>
        <v>0</v>
      </c>
      <c r="Q64" s="657">
        <f t="shared" si="34"/>
        <v>0</v>
      </c>
      <c r="R64" s="657">
        <f t="shared" si="34"/>
        <v>0</v>
      </c>
      <c r="S64" s="657">
        <f t="shared" si="34"/>
        <v>0</v>
      </c>
      <c r="T64" s="657">
        <f t="shared" si="34"/>
        <v>0</v>
      </c>
      <c r="U64" s="657">
        <f t="shared" si="34"/>
        <v>0</v>
      </c>
      <c r="V64" s="657">
        <f t="shared" si="34"/>
        <v>0</v>
      </c>
      <c r="W64" s="657">
        <f t="shared" si="34"/>
        <v>0</v>
      </c>
      <c r="X64" s="657">
        <f t="shared" si="34"/>
        <v>0</v>
      </c>
      <c r="Y64" s="657">
        <f t="shared" si="34"/>
        <v>0</v>
      </c>
      <c r="Z64" s="657">
        <f t="shared" si="34"/>
        <v>0</v>
      </c>
      <c r="AA64" s="657">
        <f t="shared" si="34"/>
        <v>0</v>
      </c>
      <c r="AB64" s="657">
        <f t="shared" si="34"/>
        <v>0</v>
      </c>
      <c r="AC64" s="657">
        <f t="shared" si="34"/>
        <v>0</v>
      </c>
      <c r="AD64" s="657">
        <f t="shared" si="34"/>
        <v>0</v>
      </c>
      <c r="AE64" s="657">
        <f t="shared" si="34"/>
        <v>0</v>
      </c>
      <c r="AF64" s="982"/>
      <c r="AG64" s="961"/>
      <c r="AH64" s="961"/>
      <c r="AI64" s="962"/>
      <c r="AJ64" s="436"/>
      <c r="AK64" s="438"/>
      <c r="AL64" s="437"/>
      <c r="AM64" s="437"/>
      <c r="AN64" s="437"/>
      <c r="AO64" s="437"/>
      <c r="AP64" s="437"/>
      <c r="AQ64" s="437"/>
      <c r="AR64" s="437"/>
      <c r="AS64" s="437"/>
      <c r="AT64" s="517"/>
      <c r="AU64" s="517"/>
      <c r="AV64" s="517"/>
      <c r="AW64" s="517"/>
      <c r="AX64" s="517"/>
      <c r="AY64" s="517"/>
      <c r="AZ64" s="517"/>
    </row>
    <row r="65" spans="1:52" s="7" customFormat="1" ht="12" customHeight="1">
      <c r="A65" s="21"/>
      <c r="B65" s="514" t="s">
        <v>4</v>
      </c>
      <c r="C65" s="515"/>
      <c r="D65" s="515"/>
      <c r="E65" s="515"/>
      <c r="F65" s="515"/>
      <c r="G65" s="515"/>
      <c r="H65" s="659"/>
      <c r="I65" s="659"/>
      <c r="J65" s="659"/>
      <c r="K65" s="659"/>
      <c r="L65" s="659"/>
      <c r="M65" s="659"/>
      <c r="N65" s="659"/>
      <c r="O65" s="659"/>
      <c r="P65" s="659"/>
      <c r="Q65" s="659"/>
      <c r="R65" s="659"/>
      <c r="S65" s="812"/>
      <c r="T65" s="661"/>
      <c r="U65" s="662"/>
      <c r="V65" s="662"/>
      <c r="W65" s="662"/>
      <c r="X65" s="662"/>
      <c r="Y65" s="662"/>
      <c r="Z65" s="662"/>
      <c r="AA65" s="662"/>
      <c r="AB65" s="662"/>
      <c r="AC65" s="662"/>
      <c r="AD65" s="662"/>
      <c r="AE65" s="662"/>
      <c r="AF65" s="641"/>
      <c r="AG65" s="963"/>
      <c r="AH65" s="963"/>
      <c r="AI65" s="964"/>
      <c r="AJ65" s="436"/>
      <c r="AK65" s="438"/>
      <c r="AL65" s="437"/>
      <c r="AM65" s="437"/>
      <c r="AN65" s="437"/>
      <c r="AO65" s="437"/>
      <c r="AP65" s="437"/>
      <c r="AQ65" s="437"/>
      <c r="AR65" s="437"/>
      <c r="AS65" s="437"/>
      <c r="AT65" s="517"/>
      <c r="AU65" s="517"/>
      <c r="AV65" s="517"/>
      <c r="AW65" s="517"/>
      <c r="AX65" s="517"/>
      <c r="AY65" s="517"/>
      <c r="AZ65" s="517"/>
    </row>
    <row r="66" spans="1:52" ht="12" customHeight="1">
      <c r="A66" s="24"/>
      <c r="B66" s="518" t="s">
        <v>5</v>
      </c>
      <c r="C66" s="519"/>
      <c r="D66" s="519"/>
      <c r="E66" s="520"/>
      <c r="F66" s="519"/>
      <c r="G66" s="521" t="s">
        <v>716</v>
      </c>
      <c r="H66" s="663"/>
      <c r="I66" s="664">
        <f t="shared" ref="I66:AE66" si="35">H69</f>
        <v>0</v>
      </c>
      <c r="J66" s="665">
        <f t="shared" si="35"/>
        <v>0</v>
      </c>
      <c r="K66" s="666">
        <f t="shared" si="35"/>
        <v>0</v>
      </c>
      <c r="L66" s="666">
        <f t="shared" si="35"/>
        <v>0</v>
      </c>
      <c r="M66" s="666">
        <f t="shared" si="35"/>
        <v>0</v>
      </c>
      <c r="N66" s="666">
        <f t="shared" si="35"/>
        <v>0</v>
      </c>
      <c r="O66" s="665">
        <f t="shared" si="35"/>
        <v>0</v>
      </c>
      <c r="P66" s="666">
        <f t="shared" si="35"/>
        <v>0</v>
      </c>
      <c r="Q66" s="666">
        <f t="shared" si="35"/>
        <v>0</v>
      </c>
      <c r="R66" s="666">
        <f t="shared" si="35"/>
        <v>0</v>
      </c>
      <c r="S66" s="666">
        <f t="shared" si="35"/>
        <v>0</v>
      </c>
      <c r="T66" s="666">
        <f t="shared" si="35"/>
        <v>0</v>
      </c>
      <c r="U66" s="664">
        <f t="shared" si="35"/>
        <v>0</v>
      </c>
      <c r="V66" s="665">
        <f t="shared" si="35"/>
        <v>0</v>
      </c>
      <c r="W66" s="666">
        <f t="shared" si="35"/>
        <v>0</v>
      </c>
      <c r="X66" s="666">
        <f t="shared" si="35"/>
        <v>0</v>
      </c>
      <c r="Y66" s="666">
        <f t="shared" si="35"/>
        <v>0</v>
      </c>
      <c r="Z66" s="666">
        <f t="shared" si="35"/>
        <v>0</v>
      </c>
      <c r="AA66" s="665">
        <f t="shared" si="35"/>
        <v>0</v>
      </c>
      <c r="AB66" s="666">
        <f t="shared" si="35"/>
        <v>0</v>
      </c>
      <c r="AC66" s="666">
        <f t="shared" si="35"/>
        <v>0</v>
      </c>
      <c r="AD66" s="666">
        <f t="shared" si="35"/>
        <v>0</v>
      </c>
      <c r="AE66" s="666">
        <f t="shared" si="35"/>
        <v>0</v>
      </c>
      <c r="AF66" s="641"/>
      <c r="AG66" s="963"/>
      <c r="AH66" s="963"/>
      <c r="AI66" s="964"/>
      <c r="AJ66" s="436"/>
      <c r="AK66" s="438"/>
      <c r="AL66" s="437"/>
      <c r="AM66" s="437"/>
      <c r="AN66" s="437"/>
      <c r="AO66" s="437"/>
      <c r="AP66" s="437"/>
      <c r="AQ66" s="437"/>
      <c r="AR66" s="437"/>
      <c r="AS66" s="437"/>
    </row>
    <row r="67" spans="1:52" ht="12" customHeight="1">
      <c r="A67" s="24"/>
      <c r="B67" s="522" t="s">
        <v>0</v>
      </c>
      <c r="C67" s="523"/>
      <c r="D67" s="523"/>
      <c r="E67" s="523"/>
      <c r="F67" s="523"/>
      <c r="G67" s="523"/>
      <c r="H67" s="667">
        <f t="shared" ref="H67:AE67" si="36">H44</f>
        <v>0</v>
      </c>
      <c r="I67" s="668">
        <f t="shared" si="36"/>
        <v>0</v>
      </c>
      <c r="J67" s="669">
        <f t="shared" si="36"/>
        <v>0</v>
      </c>
      <c r="K67" s="670">
        <f t="shared" si="36"/>
        <v>0</v>
      </c>
      <c r="L67" s="668">
        <f t="shared" si="36"/>
        <v>0</v>
      </c>
      <c r="M67" s="670">
        <f t="shared" si="36"/>
        <v>0</v>
      </c>
      <c r="N67" s="670">
        <f t="shared" si="36"/>
        <v>0</v>
      </c>
      <c r="O67" s="669">
        <f t="shared" si="36"/>
        <v>0</v>
      </c>
      <c r="P67" s="670">
        <f t="shared" si="36"/>
        <v>0</v>
      </c>
      <c r="Q67" s="668">
        <f t="shared" si="36"/>
        <v>0</v>
      </c>
      <c r="R67" s="670">
        <f t="shared" si="36"/>
        <v>0</v>
      </c>
      <c r="S67" s="670">
        <f t="shared" si="36"/>
        <v>0</v>
      </c>
      <c r="T67" s="670">
        <f t="shared" si="36"/>
        <v>0</v>
      </c>
      <c r="U67" s="668">
        <f t="shared" si="36"/>
        <v>0</v>
      </c>
      <c r="V67" s="669">
        <f t="shared" si="36"/>
        <v>0</v>
      </c>
      <c r="W67" s="670">
        <f t="shared" si="36"/>
        <v>0</v>
      </c>
      <c r="X67" s="668">
        <f t="shared" si="36"/>
        <v>0</v>
      </c>
      <c r="Y67" s="670">
        <f t="shared" si="36"/>
        <v>0</v>
      </c>
      <c r="Z67" s="670">
        <f t="shared" si="36"/>
        <v>0</v>
      </c>
      <c r="AA67" s="669">
        <f t="shared" si="36"/>
        <v>0</v>
      </c>
      <c r="AB67" s="670">
        <f t="shared" si="36"/>
        <v>0</v>
      </c>
      <c r="AC67" s="668">
        <f t="shared" si="36"/>
        <v>0</v>
      </c>
      <c r="AD67" s="670">
        <f t="shared" si="36"/>
        <v>0</v>
      </c>
      <c r="AE67" s="670">
        <f t="shared" si="36"/>
        <v>0</v>
      </c>
      <c r="AF67" s="641"/>
      <c r="AG67" s="963"/>
      <c r="AH67" s="963"/>
      <c r="AI67" s="964"/>
      <c r="AJ67" s="436"/>
      <c r="AK67" s="438"/>
      <c r="AL67" s="437"/>
      <c r="AM67" s="437"/>
      <c r="AN67" s="437"/>
      <c r="AO67" s="437"/>
      <c r="AP67" s="437"/>
      <c r="AQ67" s="437"/>
      <c r="AR67" s="437"/>
      <c r="AS67" s="437"/>
    </row>
    <row r="68" spans="1:52" ht="12" customHeight="1">
      <c r="A68" s="24"/>
      <c r="B68" s="522" t="s">
        <v>3</v>
      </c>
      <c r="C68" s="523"/>
      <c r="D68" s="523"/>
      <c r="E68" s="523"/>
      <c r="F68" s="523"/>
      <c r="G68" s="523"/>
      <c r="H68" s="671">
        <f t="shared" ref="H68:AE68" si="37">H64</f>
        <v>0</v>
      </c>
      <c r="I68" s="672">
        <f t="shared" si="37"/>
        <v>0</v>
      </c>
      <c r="J68" s="673">
        <f t="shared" si="37"/>
        <v>0</v>
      </c>
      <c r="K68" s="671">
        <f t="shared" si="37"/>
        <v>0</v>
      </c>
      <c r="L68" s="672">
        <f t="shared" si="37"/>
        <v>0</v>
      </c>
      <c r="M68" s="671">
        <f t="shared" si="37"/>
        <v>0</v>
      </c>
      <c r="N68" s="671">
        <f t="shared" si="37"/>
        <v>0</v>
      </c>
      <c r="O68" s="673">
        <f t="shared" si="37"/>
        <v>0</v>
      </c>
      <c r="P68" s="671">
        <f t="shared" si="37"/>
        <v>0</v>
      </c>
      <c r="Q68" s="672">
        <f t="shared" si="37"/>
        <v>0</v>
      </c>
      <c r="R68" s="671">
        <f t="shared" si="37"/>
        <v>0</v>
      </c>
      <c r="S68" s="671">
        <f t="shared" si="37"/>
        <v>0</v>
      </c>
      <c r="T68" s="671">
        <f t="shared" si="37"/>
        <v>0</v>
      </c>
      <c r="U68" s="672">
        <f t="shared" si="37"/>
        <v>0</v>
      </c>
      <c r="V68" s="673">
        <f t="shared" si="37"/>
        <v>0</v>
      </c>
      <c r="W68" s="671">
        <f t="shared" si="37"/>
        <v>0</v>
      </c>
      <c r="X68" s="672">
        <f t="shared" si="37"/>
        <v>0</v>
      </c>
      <c r="Y68" s="671">
        <f t="shared" si="37"/>
        <v>0</v>
      </c>
      <c r="Z68" s="671">
        <f t="shared" si="37"/>
        <v>0</v>
      </c>
      <c r="AA68" s="673">
        <f t="shared" si="37"/>
        <v>0</v>
      </c>
      <c r="AB68" s="671">
        <f t="shared" si="37"/>
        <v>0</v>
      </c>
      <c r="AC68" s="672">
        <f t="shared" si="37"/>
        <v>0</v>
      </c>
      <c r="AD68" s="671">
        <f t="shared" si="37"/>
        <v>0</v>
      </c>
      <c r="AE68" s="671">
        <f t="shared" si="37"/>
        <v>0</v>
      </c>
      <c r="AF68" s="641"/>
      <c r="AG68" s="963"/>
      <c r="AH68" s="963"/>
      <c r="AI68" s="964"/>
      <c r="AJ68" s="436"/>
      <c r="AK68" s="438"/>
      <c r="AL68" s="437"/>
      <c r="AM68" s="437"/>
      <c r="AN68" s="437"/>
      <c r="AO68" s="437"/>
      <c r="AP68" s="437"/>
      <c r="AQ68" s="437"/>
      <c r="AR68" s="437"/>
      <c r="AS68" s="437"/>
    </row>
    <row r="69" spans="1:52" ht="12" customHeight="1">
      <c r="A69" s="24"/>
      <c r="B69" s="984" t="s">
        <v>6</v>
      </c>
      <c r="C69" s="524"/>
      <c r="D69" s="524"/>
      <c r="E69" s="524"/>
      <c r="F69" s="524"/>
      <c r="G69" s="525"/>
      <c r="H69" s="674">
        <f t="shared" ref="H69:AE69" si="38">H66+H67-H68</f>
        <v>0</v>
      </c>
      <c r="I69" s="675">
        <f t="shared" si="38"/>
        <v>0</v>
      </c>
      <c r="J69" s="676">
        <f t="shared" si="38"/>
        <v>0</v>
      </c>
      <c r="K69" s="674">
        <f t="shared" si="38"/>
        <v>0</v>
      </c>
      <c r="L69" s="674">
        <f t="shared" si="38"/>
        <v>0</v>
      </c>
      <c r="M69" s="674">
        <f t="shared" si="38"/>
        <v>0</v>
      </c>
      <c r="N69" s="674">
        <f t="shared" si="38"/>
        <v>0</v>
      </c>
      <c r="O69" s="676">
        <f t="shared" si="38"/>
        <v>0</v>
      </c>
      <c r="P69" s="674">
        <f t="shared" si="38"/>
        <v>0</v>
      </c>
      <c r="Q69" s="674">
        <f t="shared" si="38"/>
        <v>0</v>
      </c>
      <c r="R69" s="674">
        <f t="shared" si="38"/>
        <v>0</v>
      </c>
      <c r="S69" s="674">
        <f t="shared" si="38"/>
        <v>0</v>
      </c>
      <c r="T69" s="674">
        <f t="shared" si="38"/>
        <v>0</v>
      </c>
      <c r="U69" s="675">
        <f t="shared" si="38"/>
        <v>0</v>
      </c>
      <c r="V69" s="676">
        <f t="shared" si="38"/>
        <v>0</v>
      </c>
      <c r="W69" s="674">
        <f t="shared" si="38"/>
        <v>0</v>
      </c>
      <c r="X69" s="674">
        <f t="shared" si="38"/>
        <v>0</v>
      </c>
      <c r="Y69" s="674">
        <f t="shared" si="38"/>
        <v>0</v>
      </c>
      <c r="Z69" s="674">
        <f t="shared" si="38"/>
        <v>0</v>
      </c>
      <c r="AA69" s="676">
        <f t="shared" si="38"/>
        <v>0</v>
      </c>
      <c r="AB69" s="674">
        <f t="shared" si="38"/>
        <v>0</v>
      </c>
      <c r="AC69" s="674">
        <f t="shared" si="38"/>
        <v>0</v>
      </c>
      <c r="AD69" s="674">
        <f t="shared" si="38"/>
        <v>0</v>
      </c>
      <c r="AE69" s="674">
        <f t="shared" si="38"/>
        <v>0</v>
      </c>
      <c r="AF69" s="641"/>
      <c r="AG69" s="963"/>
      <c r="AH69" s="963"/>
      <c r="AI69" s="964"/>
      <c r="AJ69" s="436"/>
      <c r="AK69" s="438"/>
      <c r="AL69" s="437"/>
      <c r="AM69" s="437"/>
      <c r="AN69" s="437"/>
      <c r="AO69" s="437"/>
      <c r="AP69" s="437"/>
      <c r="AQ69" s="437"/>
      <c r="AR69" s="437"/>
      <c r="AS69" s="437"/>
    </row>
    <row r="70" spans="1:52" s="1406" customFormat="1" ht="12.9" customHeight="1">
      <c r="A70" s="1396"/>
      <c r="B70" s="1397"/>
      <c r="C70" s="1398"/>
      <c r="D70" s="1398"/>
      <c r="E70" s="1399" t="s">
        <v>343</v>
      </c>
      <c r="F70" s="1398"/>
      <c r="G70" s="1400"/>
      <c r="H70" s="1401"/>
      <c r="I70" s="1401"/>
      <c r="J70" s="1401"/>
      <c r="K70" s="1401"/>
      <c r="L70" s="1401"/>
      <c r="M70" s="1401"/>
      <c r="N70" s="1401"/>
      <c r="O70" s="1401"/>
      <c r="P70" s="1401"/>
      <c r="Q70" s="1401"/>
      <c r="R70" s="1401"/>
      <c r="S70" s="1401"/>
      <c r="T70" s="1402"/>
      <c r="U70" s="1402"/>
      <c r="V70" s="1402"/>
      <c r="W70" s="1402"/>
      <c r="X70" s="1402"/>
      <c r="Y70" s="1402"/>
      <c r="Z70" s="1402"/>
      <c r="AA70" s="1402"/>
      <c r="AB70" s="1402"/>
      <c r="AC70" s="1402"/>
      <c r="AD70" s="1402"/>
      <c r="AE70" s="1402"/>
      <c r="AF70" s="1403"/>
      <c r="AG70" s="1404"/>
      <c r="AH70" s="1404"/>
      <c r="AI70" s="1405"/>
      <c r="AJ70" s="436"/>
      <c r="AK70" s="438"/>
      <c r="AL70" s="437"/>
      <c r="AM70" s="437"/>
      <c r="AN70" s="437"/>
      <c r="AO70" s="437"/>
      <c r="AP70" s="437"/>
      <c r="AQ70" s="437"/>
      <c r="AR70" s="437"/>
      <c r="AS70" s="437"/>
    </row>
    <row r="71" spans="1:52" s="1406" customFormat="1" ht="12.9" customHeight="1">
      <c r="A71" s="1396"/>
      <c r="B71" s="1397"/>
      <c r="C71" s="1398"/>
      <c r="D71" s="1398"/>
      <c r="E71" s="1398"/>
      <c r="F71" s="1398"/>
      <c r="G71" s="1400"/>
      <c r="H71" s="1401"/>
      <c r="I71" s="1401"/>
      <c r="J71" s="1401"/>
      <c r="K71" s="1401"/>
      <c r="L71" s="1401"/>
      <c r="M71" s="1401"/>
      <c r="N71" s="1401"/>
      <c r="O71" s="1401"/>
      <c r="P71" s="1401"/>
      <c r="Q71" s="1401"/>
      <c r="R71" s="1401"/>
      <c r="S71" s="1401"/>
      <c r="T71" s="1402"/>
      <c r="U71" s="1402"/>
      <c r="V71" s="1402"/>
      <c r="W71" s="1402"/>
      <c r="X71" s="1402"/>
      <c r="Y71" s="1402"/>
      <c r="Z71" s="1402"/>
      <c r="AA71" s="1402"/>
      <c r="AB71" s="1402"/>
      <c r="AC71" s="1402"/>
      <c r="AD71" s="1402"/>
      <c r="AE71" s="1402"/>
      <c r="AF71" s="1403"/>
      <c r="AG71" s="1404"/>
      <c r="AH71" s="1404"/>
      <c r="AI71" s="1405"/>
      <c r="AJ71" s="436"/>
      <c r="AK71" s="438"/>
      <c r="AL71" s="437"/>
      <c r="AM71" s="437"/>
      <c r="AN71" s="437"/>
      <c r="AO71" s="437"/>
      <c r="AP71" s="437"/>
      <c r="AQ71" s="437"/>
      <c r="AR71" s="437"/>
      <c r="AS71" s="437"/>
    </row>
    <row r="72" spans="1:52" s="1406" customFormat="1" ht="12.9" customHeight="1">
      <c r="A72" s="1396"/>
      <c r="B72" s="1397"/>
      <c r="C72" s="1398"/>
      <c r="D72" s="1398"/>
      <c r="E72" s="1398"/>
      <c r="F72" s="1398"/>
      <c r="G72" s="1400"/>
      <c r="H72" s="1401"/>
      <c r="I72" s="1401"/>
      <c r="J72" s="1401"/>
      <c r="K72" s="1401"/>
      <c r="L72" s="1401"/>
      <c r="M72" s="1401"/>
      <c r="N72" s="1401"/>
      <c r="O72" s="1401"/>
      <c r="P72" s="1401"/>
      <c r="Q72" s="1401"/>
      <c r="R72" s="1401"/>
      <c r="S72" s="1401"/>
      <c r="T72" s="1402"/>
      <c r="U72" s="1402"/>
      <c r="V72" s="1402"/>
      <c r="W72" s="1402"/>
      <c r="X72" s="1402"/>
      <c r="Y72" s="1402"/>
      <c r="Z72" s="1402"/>
      <c r="AA72" s="1402"/>
      <c r="AB72" s="1402"/>
      <c r="AC72" s="1402"/>
      <c r="AD72" s="1402"/>
      <c r="AE72" s="1402"/>
      <c r="AF72" s="1403"/>
      <c r="AG72" s="1404"/>
      <c r="AH72" s="1404"/>
      <c r="AI72" s="1405"/>
      <c r="AJ72" s="436"/>
      <c r="AK72" s="438"/>
      <c r="AL72" s="437"/>
      <c r="AM72" s="437"/>
      <c r="AN72" s="437"/>
      <c r="AO72" s="437"/>
      <c r="AP72" s="437"/>
      <c r="AQ72" s="437"/>
      <c r="AR72" s="437"/>
      <c r="AS72" s="437"/>
    </row>
    <row r="73" spans="1:52" s="1406" customFormat="1" ht="12.9" customHeight="1">
      <c r="A73" s="1396"/>
      <c r="B73" s="1397"/>
      <c r="C73" s="1398"/>
      <c r="D73" s="1398"/>
      <c r="E73" s="1398"/>
      <c r="F73" s="1398"/>
      <c r="G73" s="1400"/>
      <c r="H73" s="1401"/>
      <c r="I73" s="1401"/>
      <c r="J73" s="1401"/>
      <c r="K73" s="1401"/>
      <c r="L73" s="1401"/>
      <c r="M73" s="1401"/>
      <c r="N73" s="1401"/>
      <c r="O73" s="1401"/>
      <c r="P73" s="1401"/>
      <c r="Q73" s="1401"/>
      <c r="R73" s="1401"/>
      <c r="S73" s="1401"/>
      <c r="T73" s="1402"/>
      <c r="U73" s="1402"/>
      <c r="V73" s="1402"/>
      <c r="W73" s="1402"/>
      <c r="X73" s="1402"/>
      <c r="Y73" s="1402"/>
      <c r="Z73" s="1402"/>
      <c r="AA73" s="1402"/>
      <c r="AB73" s="1402"/>
      <c r="AC73" s="1402"/>
      <c r="AD73" s="1402"/>
      <c r="AE73" s="1402"/>
      <c r="AF73" s="1403"/>
      <c r="AG73" s="1404"/>
      <c r="AH73" s="1404"/>
      <c r="AI73" s="1405"/>
      <c r="AJ73" s="436"/>
      <c r="AK73" s="438"/>
      <c r="AL73" s="437"/>
      <c r="AM73" s="437"/>
      <c r="AN73" s="437"/>
      <c r="AO73" s="437"/>
      <c r="AP73" s="437"/>
      <c r="AQ73" s="437"/>
      <c r="AR73" s="437"/>
      <c r="AS73" s="437"/>
    </row>
    <row r="74" spans="1:52" s="517" customFormat="1" ht="12.9" customHeight="1">
      <c r="A74" s="531"/>
      <c r="B74" s="1407"/>
      <c r="C74" s="1408"/>
      <c r="D74" s="1408"/>
      <c r="E74" s="1408"/>
      <c r="F74" s="1408"/>
      <c r="G74" s="1409"/>
      <c r="H74" s="1410"/>
      <c r="I74" s="1410"/>
      <c r="J74" s="1410"/>
      <c r="K74" s="1410"/>
      <c r="L74" s="1410"/>
      <c r="M74" s="1410"/>
      <c r="N74" s="1410"/>
      <c r="O74" s="1410"/>
      <c r="P74" s="1410"/>
      <c r="Q74" s="1410"/>
      <c r="R74" s="1410"/>
      <c r="S74" s="1410"/>
      <c r="T74" s="1411"/>
      <c r="U74" s="1411"/>
      <c r="V74" s="1411"/>
      <c r="W74" s="1411"/>
      <c r="X74" s="1411"/>
      <c r="Y74" s="1411"/>
      <c r="Z74" s="1411"/>
      <c r="AA74" s="1411"/>
      <c r="AB74" s="1411"/>
      <c r="AC74" s="1411"/>
      <c r="AD74" s="1411"/>
      <c r="AE74" s="1411"/>
      <c r="AF74" s="1053"/>
      <c r="AG74" s="1412"/>
      <c r="AH74" s="1412"/>
      <c r="AI74" s="1413"/>
      <c r="AJ74" s="1414"/>
      <c r="AL74" s="494"/>
      <c r="AM74" s="494"/>
      <c r="AN74" s="494"/>
      <c r="AO74" s="494"/>
      <c r="AP74" s="494"/>
      <c r="AQ74" s="494"/>
      <c r="AR74" s="494"/>
      <c r="AS74" s="494"/>
    </row>
    <row r="75" spans="1:52" s="517" customFormat="1" ht="12.9" customHeight="1">
      <c r="A75" s="531"/>
      <c r="B75" s="1407"/>
      <c r="C75" s="1408"/>
      <c r="D75" s="1408"/>
      <c r="E75" s="1408"/>
      <c r="F75" s="1408"/>
      <c r="G75" s="1409"/>
      <c r="H75" s="1410"/>
      <c r="I75" s="1410"/>
      <c r="J75" s="1410"/>
      <c r="K75" s="1410"/>
      <c r="L75" s="1410"/>
      <c r="M75" s="1410"/>
      <c r="N75" s="1410"/>
      <c r="O75" s="1410"/>
      <c r="P75" s="1410"/>
      <c r="Q75" s="1410"/>
      <c r="R75" s="1410"/>
      <c r="S75" s="1410"/>
      <c r="T75" s="1411"/>
      <c r="U75" s="1411"/>
      <c r="V75" s="1411"/>
      <c r="W75" s="1411"/>
      <c r="X75" s="1411"/>
      <c r="Y75" s="1411"/>
      <c r="Z75" s="1411"/>
      <c r="AA75" s="1411"/>
      <c r="AB75" s="1411"/>
      <c r="AC75" s="1411"/>
      <c r="AD75" s="1411"/>
      <c r="AE75" s="1411"/>
      <c r="AF75" s="1053"/>
      <c r="AG75" s="1412"/>
      <c r="AH75" s="1412"/>
      <c r="AI75" s="1413"/>
      <c r="AJ75" s="1414"/>
      <c r="AL75" s="494"/>
      <c r="AM75" s="494"/>
      <c r="AN75" s="494"/>
      <c r="AO75" s="494"/>
      <c r="AP75" s="494"/>
      <c r="AQ75" s="494"/>
      <c r="AR75" s="494"/>
      <c r="AS75" s="494"/>
    </row>
    <row r="76" spans="1:52" s="517" customFormat="1" ht="12.9" customHeight="1">
      <c r="A76" s="531"/>
      <c r="B76" s="1407"/>
      <c r="C76" s="1408"/>
      <c r="D76" s="1408"/>
      <c r="E76" s="1408"/>
      <c r="F76" s="1408"/>
      <c r="G76" s="1409"/>
      <c r="H76" s="1410"/>
      <c r="I76" s="1410"/>
      <c r="J76" s="1410"/>
      <c r="K76" s="1410"/>
      <c r="L76" s="1410"/>
      <c r="M76" s="1410"/>
      <c r="N76" s="1410"/>
      <c r="O76" s="1410"/>
      <c r="P76" s="1410"/>
      <c r="Q76" s="1410"/>
      <c r="R76" s="1410"/>
      <c r="S76" s="1410"/>
      <c r="T76" s="1411"/>
      <c r="U76" s="1411"/>
      <c r="V76" s="1411"/>
      <c r="W76" s="1411"/>
      <c r="X76" s="1411"/>
      <c r="Y76" s="1411"/>
      <c r="Z76" s="1411"/>
      <c r="AA76" s="1411"/>
      <c r="AB76" s="1411"/>
      <c r="AC76" s="1411"/>
      <c r="AD76" s="1411"/>
      <c r="AE76" s="1411"/>
      <c r="AF76" s="1053"/>
      <c r="AG76" s="1412"/>
      <c r="AH76" s="1412"/>
      <c r="AI76" s="1413"/>
      <c r="AJ76" s="1414"/>
      <c r="AL76" s="494"/>
      <c r="AM76" s="494"/>
      <c r="AN76" s="494"/>
      <c r="AO76" s="494"/>
      <c r="AP76" s="494"/>
      <c r="AQ76" s="494"/>
      <c r="AR76" s="494"/>
      <c r="AS76" s="494"/>
    </row>
    <row r="77" spans="1:52" s="517" customFormat="1" ht="12.9" customHeight="1">
      <c r="A77" s="531"/>
      <c r="B77" s="1407"/>
      <c r="C77" s="1408"/>
      <c r="D77" s="1408"/>
      <c r="E77" s="1408"/>
      <c r="F77" s="1408"/>
      <c r="G77" s="1409"/>
      <c r="H77" s="1410"/>
      <c r="I77" s="1410"/>
      <c r="J77" s="1410"/>
      <c r="K77" s="1410"/>
      <c r="L77" s="1410"/>
      <c r="M77" s="1410"/>
      <c r="N77" s="1410"/>
      <c r="O77" s="1410"/>
      <c r="P77" s="1410"/>
      <c r="Q77" s="1410"/>
      <c r="R77" s="1410"/>
      <c r="S77" s="1410"/>
      <c r="T77" s="1411"/>
      <c r="U77" s="1411"/>
      <c r="V77" s="1411"/>
      <c r="W77" s="1411"/>
      <c r="X77" s="1411"/>
      <c r="Y77" s="1411"/>
      <c r="Z77" s="1411"/>
      <c r="AA77" s="1411"/>
      <c r="AB77" s="1411"/>
      <c r="AC77" s="1411"/>
      <c r="AD77" s="1411"/>
      <c r="AE77" s="1411"/>
      <c r="AF77" s="1053"/>
      <c r="AG77" s="1412"/>
      <c r="AH77" s="1412"/>
      <c r="AI77" s="1413"/>
      <c r="AJ77" s="1414"/>
      <c r="AL77" s="494"/>
      <c r="AM77" s="494"/>
      <c r="AN77" s="494"/>
      <c r="AO77" s="494"/>
      <c r="AP77" s="494"/>
      <c r="AQ77" s="494"/>
      <c r="AR77" s="494"/>
      <c r="AS77" s="494"/>
    </row>
    <row r="78" spans="1:52" s="517" customFormat="1" ht="12.9" customHeight="1">
      <c r="A78" s="531"/>
      <c r="B78" s="1407"/>
      <c r="C78" s="1408"/>
      <c r="D78" s="1408"/>
      <c r="E78" s="1408"/>
      <c r="F78" s="1408"/>
      <c r="G78" s="1409"/>
      <c r="H78" s="1410"/>
      <c r="I78" s="1410"/>
      <c r="J78" s="1410"/>
      <c r="K78" s="1410"/>
      <c r="L78" s="1410"/>
      <c r="M78" s="1410"/>
      <c r="N78" s="1410"/>
      <c r="O78" s="1410"/>
      <c r="P78" s="1410"/>
      <c r="Q78" s="1410"/>
      <c r="R78" s="1410"/>
      <c r="S78" s="1410"/>
      <c r="T78" s="1411"/>
      <c r="U78" s="1411"/>
      <c r="V78" s="1411"/>
      <c r="W78" s="1411"/>
      <c r="X78" s="1411"/>
      <c r="Y78" s="1411"/>
      <c r="Z78" s="1411"/>
      <c r="AA78" s="1411"/>
      <c r="AB78" s="1411"/>
      <c r="AC78" s="1411"/>
      <c r="AD78" s="1411"/>
      <c r="AE78" s="1411"/>
      <c r="AF78" s="1053"/>
      <c r="AG78" s="1412"/>
      <c r="AH78" s="1412"/>
      <c r="AI78" s="1413"/>
      <c r="AJ78" s="1414"/>
      <c r="AL78" s="494"/>
      <c r="AM78" s="494"/>
      <c r="AN78" s="494"/>
      <c r="AO78" s="494"/>
      <c r="AP78" s="494"/>
      <c r="AQ78" s="494"/>
      <c r="AR78" s="494"/>
      <c r="AS78" s="494"/>
    </row>
    <row r="79" spans="1:52" s="517" customFormat="1" ht="12.9" customHeight="1">
      <c r="A79" s="531"/>
      <c r="B79" s="1407"/>
      <c r="C79" s="1408"/>
      <c r="D79" s="1408"/>
      <c r="E79" s="1408"/>
      <c r="F79" s="1408"/>
      <c r="G79" s="1409"/>
      <c r="H79" s="1410"/>
      <c r="I79" s="1410"/>
      <c r="J79" s="1410"/>
      <c r="K79" s="1410"/>
      <c r="L79" s="1410"/>
      <c r="M79" s="1410"/>
      <c r="N79" s="1410"/>
      <c r="O79" s="1410"/>
      <c r="P79" s="1410"/>
      <c r="Q79" s="1410"/>
      <c r="R79" s="1410"/>
      <c r="S79" s="1410"/>
      <c r="T79" s="1411"/>
      <c r="U79" s="1411"/>
      <c r="V79" s="1411"/>
      <c r="W79" s="1411"/>
      <c r="X79" s="1411"/>
      <c r="Y79" s="1411"/>
      <c r="Z79" s="1411"/>
      <c r="AA79" s="1411"/>
      <c r="AB79" s="1411"/>
      <c r="AC79" s="1411"/>
      <c r="AD79" s="1411"/>
      <c r="AE79" s="1411"/>
      <c r="AF79" s="1053"/>
      <c r="AG79" s="1412"/>
      <c r="AH79" s="1412"/>
      <c r="AI79" s="1413"/>
      <c r="AJ79" s="1414"/>
      <c r="AL79" s="494"/>
      <c r="AM79" s="494"/>
      <c r="AN79" s="494"/>
      <c r="AO79" s="494"/>
      <c r="AP79" s="494"/>
      <c r="AQ79" s="494"/>
      <c r="AR79" s="494"/>
      <c r="AS79" s="494"/>
    </row>
    <row r="80" spans="1:52" s="517" customFormat="1" ht="12.9" customHeight="1">
      <c r="A80" s="531"/>
      <c r="B80" s="1407"/>
      <c r="C80" s="1408"/>
      <c r="D80" s="1408"/>
      <c r="E80" s="1408"/>
      <c r="F80" s="1408"/>
      <c r="G80" s="1409"/>
      <c r="H80" s="1410"/>
      <c r="I80" s="1410"/>
      <c r="J80" s="1410"/>
      <c r="K80" s="1410"/>
      <c r="L80" s="1410"/>
      <c r="M80" s="1410"/>
      <c r="N80" s="1410"/>
      <c r="O80" s="1410"/>
      <c r="P80" s="1410"/>
      <c r="Q80" s="1410"/>
      <c r="R80" s="1410"/>
      <c r="S80" s="1410"/>
      <c r="T80" s="1411"/>
      <c r="U80" s="1411"/>
      <c r="V80" s="1411"/>
      <c r="W80" s="1411"/>
      <c r="X80" s="1411"/>
      <c r="Y80" s="1411"/>
      <c r="Z80" s="1411"/>
      <c r="AA80" s="1411"/>
      <c r="AB80" s="1411"/>
      <c r="AC80" s="1411"/>
      <c r="AD80" s="1411"/>
      <c r="AE80" s="1411"/>
      <c r="AF80" s="1053"/>
      <c r="AG80" s="1412"/>
      <c r="AH80" s="1412"/>
      <c r="AI80" s="1413"/>
      <c r="AJ80" s="1414"/>
      <c r="AL80" s="494"/>
      <c r="AM80" s="494"/>
      <c r="AN80" s="494"/>
      <c r="AO80" s="494"/>
      <c r="AP80" s="494"/>
      <c r="AQ80" s="494"/>
      <c r="AR80" s="494"/>
      <c r="AS80" s="494"/>
    </row>
    <row r="81" spans="1:52" s="517" customFormat="1" ht="12.9" customHeight="1">
      <c r="A81" s="531"/>
      <c r="B81" s="1407"/>
      <c r="C81" s="1408"/>
      <c r="D81" s="1408"/>
      <c r="E81" s="1408"/>
      <c r="F81" s="1408"/>
      <c r="G81" s="1409"/>
      <c r="H81" s="1410"/>
      <c r="I81" s="1410"/>
      <c r="J81" s="1410"/>
      <c r="K81" s="1410"/>
      <c r="L81" s="1410"/>
      <c r="M81" s="1410"/>
      <c r="N81" s="1410"/>
      <c r="O81" s="1410"/>
      <c r="P81" s="1410"/>
      <c r="Q81" s="1410"/>
      <c r="R81" s="1410"/>
      <c r="S81" s="1410"/>
      <c r="T81" s="1411"/>
      <c r="U81" s="1411"/>
      <c r="V81" s="1411"/>
      <c r="W81" s="1411"/>
      <c r="X81" s="1411"/>
      <c r="Y81" s="1411"/>
      <c r="Z81" s="1411"/>
      <c r="AA81" s="1411"/>
      <c r="AB81" s="1411"/>
      <c r="AC81" s="1411"/>
      <c r="AD81" s="1411"/>
      <c r="AE81" s="1411"/>
      <c r="AF81" s="1053"/>
      <c r="AG81" s="1412"/>
      <c r="AH81" s="1412"/>
      <c r="AI81" s="1413"/>
      <c r="AJ81" s="1414"/>
      <c r="AL81" s="494"/>
      <c r="AM81" s="494"/>
      <c r="AN81" s="494"/>
      <c r="AO81" s="494"/>
      <c r="AP81" s="494"/>
      <c r="AQ81" s="494"/>
      <c r="AR81" s="494"/>
      <c r="AS81" s="494"/>
    </row>
    <row r="82" spans="1:52" s="517" customFormat="1" ht="12.9" customHeight="1">
      <c r="A82" s="531"/>
      <c r="B82" s="1407"/>
      <c r="C82" s="1408"/>
      <c r="D82" s="1408"/>
      <c r="E82" s="1408"/>
      <c r="F82" s="1408"/>
      <c r="G82" s="1409"/>
      <c r="H82" s="1410"/>
      <c r="I82" s="1410"/>
      <c r="J82" s="1410"/>
      <c r="K82" s="1410"/>
      <c r="L82" s="1410"/>
      <c r="M82" s="1410"/>
      <c r="N82" s="1410"/>
      <c r="O82" s="1410"/>
      <c r="P82" s="1410"/>
      <c r="Q82" s="1410"/>
      <c r="R82" s="1410"/>
      <c r="S82" s="1410"/>
      <c r="T82" s="1411"/>
      <c r="U82" s="1411"/>
      <c r="V82" s="1411"/>
      <c r="W82" s="1411"/>
      <c r="X82" s="1411"/>
      <c r="Y82" s="1411"/>
      <c r="Z82" s="1411"/>
      <c r="AA82" s="1411"/>
      <c r="AB82" s="1411"/>
      <c r="AC82" s="1411"/>
      <c r="AD82" s="1411"/>
      <c r="AE82" s="1411"/>
      <c r="AF82" s="1053"/>
      <c r="AG82" s="1412"/>
      <c r="AH82" s="1412"/>
      <c r="AI82" s="1413"/>
      <c r="AJ82" s="1414"/>
      <c r="AL82" s="494"/>
      <c r="AM82" s="494"/>
      <c r="AN82" s="494"/>
      <c r="AO82" s="494"/>
      <c r="AP82" s="494"/>
      <c r="AQ82" s="494"/>
      <c r="AR82" s="494"/>
      <c r="AS82" s="494"/>
    </row>
    <row r="83" spans="1:52" s="517" customFormat="1" ht="12.9" customHeight="1">
      <c r="A83" s="531"/>
      <c r="B83" s="1407"/>
      <c r="C83" s="1408"/>
      <c r="D83" s="1408"/>
      <c r="E83" s="1408"/>
      <c r="F83" s="1408"/>
      <c r="G83" s="1409"/>
      <c r="H83" s="1410"/>
      <c r="I83" s="1410"/>
      <c r="J83" s="1410"/>
      <c r="K83" s="1410"/>
      <c r="L83" s="1410"/>
      <c r="M83" s="1410"/>
      <c r="N83" s="1410"/>
      <c r="O83" s="1410"/>
      <c r="P83" s="1410"/>
      <c r="Q83" s="1410"/>
      <c r="R83" s="1410"/>
      <c r="S83" s="1410"/>
      <c r="T83" s="1411"/>
      <c r="U83" s="1411"/>
      <c r="V83" s="1411"/>
      <c r="W83" s="1411"/>
      <c r="X83" s="1411"/>
      <c r="Y83" s="1411"/>
      <c r="Z83" s="1411"/>
      <c r="AA83" s="1411"/>
      <c r="AB83" s="1411"/>
      <c r="AC83" s="1411"/>
      <c r="AD83" s="1411"/>
      <c r="AE83" s="1411"/>
      <c r="AF83" s="1053"/>
      <c r="AG83" s="1412"/>
      <c r="AH83" s="1412"/>
      <c r="AI83" s="1413"/>
      <c r="AJ83" s="1414"/>
      <c r="AL83" s="494"/>
      <c r="AM83" s="494"/>
      <c r="AN83" s="494"/>
      <c r="AO83" s="494"/>
      <c r="AP83" s="494"/>
      <c r="AQ83" s="494"/>
      <c r="AR83" s="494"/>
      <c r="AS83" s="494"/>
    </row>
    <row r="84" spans="1:52" s="517" customFormat="1" ht="12.9" customHeight="1">
      <c r="A84" s="531"/>
      <c r="B84" s="1407"/>
      <c r="C84" s="1408"/>
      <c r="D84" s="1408"/>
      <c r="E84" s="1408"/>
      <c r="F84" s="1408"/>
      <c r="G84" s="1409"/>
      <c r="H84" s="1410"/>
      <c r="I84" s="1410"/>
      <c r="J84" s="1410"/>
      <c r="K84" s="1410"/>
      <c r="L84" s="1410"/>
      <c r="M84" s="1410"/>
      <c r="N84" s="1410"/>
      <c r="O84" s="1410"/>
      <c r="P84" s="1410"/>
      <c r="Q84" s="1410"/>
      <c r="R84" s="1410"/>
      <c r="S84" s="1410"/>
      <c r="T84" s="1411"/>
      <c r="U84" s="1411"/>
      <c r="V84" s="1411"/>
      <c r="W84" s="1411"/>
      <c r="X84" s="1411"/>
      <c r="Y84" s="1411"/>
      <c r="Z84" s="1411"/>
      <c r="AA84" s="1411"/>
      <c r="AB84" s="1411"/>
      <c r="AC84" s="1411"/>
      <c r="AD84" s="1411"/>
      <c r="AE84" s="1411"/>
      <c r="AF84" s="1053"/>
      <c r="AG84" s="1412"/>
      <c r="AH84" s="1412"/>
      <c r="AI84" s="1413"/>
      <c r="AJ84" s="1414"/>
      <c r="AL84" s="494"/>
      <c r="AM84" s="494"/>
      <c r="AN84" s="494"/>
      <c r="AO84" s="494"/>
      <c r="AP84" s="494"/>
      <c r="AQ84" s="494"/>
      <c r="AR84" s="494"/>
      <c r="AS84" s="494"/>
    </row>
    <row r="85" spans="1:52" s="517" customFormat="1" ht="12.9" customHeight="1">
      <c r="A85" s="531"/>
      <c r="B85" s="1407"/>
      <c r="C85" s="1408"/>
      <c r="D85" s="1408"/>
      <c r="E85" s="1408"/>
      <c r="F85" s="1408"/>
      <c r="G85" s="1409"/>
      <c r="H85" s="1410"/>
      <c r="I85" s="1410"/>
      <c r="J85" s="1410"/>
      <c r="K85" s="1410"/>
      <c r="L85" s="1410"/>
      <c r="M85" s="1410"/>
      <c r="N85" s="1410"/>
      <c r="O85" s="1410"/>
      <c r="P85" s="1410"/>
      <c r="Q85" s="1410"/>
      <c r="R85" s="1410"/>
      <c r="S85" s="1410"/>
      <c r="T85" s="1411"/>
      <c r="U85" s="1411"/>
      <c r="V85" s="1411"/>
      <c r="W85" s="1411"/>
      <c r="X85" s="1411"/>
      <c r="Y85" s="1411"/>
      <c r="Z85" s="1411"/>
      <c r="AA85" s="1411"/>
      <c r="AB85" s="1411"/>
      <c r="AC85" s="1411"/>
      <c r="AD85" s="1411"/>
      <c r="AE85" s="1411"/>
      <c r="AF85" s="1053"/>
      <c r="AG85" s="1412"/>
      <c r="AH85" s="1412"/>
      <c r="AI85" s="1413"/>
      <c r="AJ85" s="1414"/>
      <c r="AL85" s="494"/>
      <c r="AM85" s="494"/>
      <c r="AN85" s="494"/>
      <c r="AO85" s="494"/>
      <c r="AP85" s="494"/>
      <c r="AQ85" s="494"/>
      <c r="AR85" s="494"/>
      <c r="AS85" s="494"/>
    </row>
    <row r="86" spans="1:52" s="517" customFormat="1" ht="12.9" customHeight="1">
      <c r="A86" s="531"/>
      <c r="B86" s="1407"/>
      <c r="C86" s="1408"/>
      <c r="D86" s="1408"/>
      <c r="E86" s="1408"/>
      <c r="F86" s="1408"/>
      <c r="G86" s="1409"/>
      <c r="H86" s="1410"/>
      <c r="I86" s="1410"/>
      <c r="J86" s="1410"/>
      <c r="K86" s="1410"/>
      <c r="L86" s="1410"/>
      <c r="M86" s="1410"/>
      <c r="N86" s="1410"/>
      <c r="O86" s="1410"/>
      <c r="P86" s="1410"/>
      <c r="Q86" s="1410"/>
      <c r="R86" s="1410"/>
      <c r="S86" s="1410"/>
      <c r="T86" s="1411"/>
      <c r="U86" s="1411"/>
      <c r="V86" s="1411"/>
      <c r="W86" s="1411"/>
      <c r="X86" s="1411"/>
      <c r="Y86" s="1411"/>
      <c r="Z86" s="1411"/>
      <c r="AA86" s="1411"/>
      <c r="AB86" s="1411"/>
      <c r="AC86" s="1411"/>
      <c r="AD86" s="1411"/>
      <c r="AE86" s="1411"/>
      <c r="AF86" s="1053"/>
      <c r="AG86" s="1412"/>
      <c r="AH86" s="1412"/>
      <c r="AI86" s="1413"/>
      <c r="AJ86" s="1414"/>
      <c r="AL86" s="494"/>
      <c r="AM86" s="494"/>
      <c r="AN86" s="494"/>
      <c r="AO86" s="494"/>
      <c r="AP86" s="494"/>
      <c r="AQ86" s="494"/>
      <c r="AR86" s="494"/>
      <c r="AS86" s="494"/>
    </row>
    <row r="87" spans="1:52" s="517" customFormat="1" ht="12.9" customHeight="1">
      <c r="A87" s="531"/>
      <c r="B87" s="1407"/>
      <c r="C87" s="1408"/>
      <c r="D87" s="1408"/>
      <c r="E87" s="1408"/>
      <c r="F87" s="1408"/>
      <c r="G87" s="1409"/>
      <c r="H87" s="1410"/>
      <c r="I87" s="1410"/>
      <c r="J87" s="1410"/>
      <c r="K87" s="1410"/>
      <c r="L87" s="1410"/>
      <c r="M87" s="1410"/>
      <c r="N87" s="1410"/>
      <c r="O87" s="1410"/>
      <c r="P87" s="1410"/>
      <c r="Q87" s="1410"/>
      <c r="R87" s="1410"/>
      <c r="S87" s="1410"/>
      <c r="T87" s="1411"/>
      <c r="U87" s="1411"/>
      <c r="V87" s="1411"/>
      <c r="W87" s="1411"/>
      <c r="X87" s="1411"/>
      <c r="Y87" s="1411"/>
      <c r="Z87" s="1411"/>
      <c r="AA87" s="1411"/>
      <c r="AB87" s="1411"/>
      <c r="AC87" s="1411"/>
      <c r="AD87" s="1411"/>
      <c r="AE87" s="1411"/>
      <c r="AF87" s="1053"/>
      <c r="AG87" s="1412"/>
      <c r="AH87" s="1412"/>
      <c r="AI87" s="1413"/>
      <c r="AJ87" s="1414"/>
      <c r="AL87" s="494"/>
      <c r="AM87" s="494"/>
      <c r="AN87" s="494"/>
      <c r="AO87" s="494"/>
      <c r="AP87" s="494"/>
      <c r="AQ87" s="494"/>
      <c r="AR87" s="494"/>
      <c r="AS87" s="494"/>
    </row>
    <row r="88" spans="1:52" s="517" customFormat="1" ht="12.9" customHeight="1">
      <c r="A88" s="531"/>
      <c r="B88" s="1407"/>
      <c r="C88" s="1408"/>
      <c r="D88" s="1408"/>
      <c r="E88" s="1408"/>
      <c r="F88" s="1408"/>
      <c r="G88" s="1409"/>
      <c r="H88" s="1410"/>
      <c r="I88" s="1410"/>
      <c r="J88" s="1410"/>
      <c r="K88" s="1410"/>
      <c r="L88" s="1410"/>
      <c r="M88" s="1410"/>
      <c r="N88" s="1410"/>
      <c r="O88" s="1410"/>
      <c r="P88" s="1410"/>
      <c r="Q88" s="1410"/>
      <c r="R88" s="1410"/>
      <c r="S88" s="1410"/>
      <c r="T88" s="1411"/>
      <c r="U88" s="1411"/>
      <c r="V88" s="1411"/>
      <c r="W88" s="1411"/>
      <c r="X88" s="1411"/>
      <c r="Y88" s="1411"/>
      <c r="Z88" s="1411"/>
      <c r="AA88" s="1411"/>
      <c r="AB88" s="1411"/>
      <c r="AC88" s="1411"/>
      <c r="AD88" s="1411"/>
      <c r="AE88" s="1411"/>
      <c r="AF88" s="1053"/>
      <c r="AG88" s="1412"/>
      <c r="AH88" s="1412"/>
      <c r="AI88" s="1413"/>
      <c r="AJ88" s="1414"/>
      <c r="AL88" s="494"/>
      <c r="AM88" s="494"/>
      <c r="AN88" s="494"/>
      <c r="AO88" s="494"/>
      <c r="AP88" s="494"/>
      <c r="AQ88" s="494"/>
      <c r="AR88" s="494"/>
      <c r="AS88" s="494"/>
    </row>
    <row r="89" spans="1:52" s="517" customFormat="1" ht="12.9" customHeight="1">
      <c r="A89" s="531"/>
      <c r="B89" s="1407"/>
      <c r="C89" s="1408"/>
      <c r="D89" s="1408"/>
      <c r="E89" s="1408"/>
      <c r="F89" s="1408"/>
      <c r="G89" s="1409"/>
      <c r="H89" s="1410"/>
      <c r="I89" s="1410"/>
      <c r="J89" s="1410"/>
      <c r="K89" s="1410"/>
      <c r="L89" s="1410"/>
      <c r="M89" s="1410"/>
      <c r="N89" s="1410"/>
      <c r="O89" s="1410"/>
      <c r="P89" s="1410"/>
      <c r="Q89" s="1410"/>
      <c r="R89" s="1410"/>
      <c r="S89" s="1410"/>
      <c r="T89" s="1411"/>
      <c r="U89" s="1411"/>
      <c r="V89" s="1411"/>
      <c r="W89" s="1411"/>
      <c r="X89" s="1411"/>
      <c r="Y89" s="1411"/>
      <c r="Z89" s="1411"/>
      <c r="AA89" s="1411"/>
      <c r="AB89" s="1411"/>
      <c r="AC89" s="1411"/>
      <c r="AD89" s="1411"/>
      <c r="AE89" s="1411"/>
      <c r="AF89" s="1053"/>
      <c r="AG89" s="1412"/>
      <c r="AH89" s="1412"/>
      <c r="AI89" s="1413"/>
      <c r="AJ89" s="1414"/>
      <c r="AL89" s="494"/>
      <c r="AM89" s="494"/>
      <c r="AN89" s="494"/>
      <c r="AO89" s="494"/>
      <c r="AP89" s="494"/>
      <c r="AQ89" s="494"/>
      <c r="AR89" s="494"/>
      <c r="AS89" s="494"/>
    </row>
    <row r="90" spans="1:52" s="517" customFormat="1" ht="12.9" customHeight="1">
      <c r="A90" s="531"/>
      <c r="B90" s="1407"/>
      <c r="C90" s="1408"/>
      <c r="D90" s="1408"/>
      <c r="E90" s="1408"/>
      <c r="F90" s="1408"/>
      <c r="G90" s="1409"/>
      <c r="H90" s="1410"/>
      <c r="I90" s="1410"/>
      <c r="J90" s="1410"/>
      <c r="K90" s="1410"/>
      <c r="L90" s="1410"/>
      <c r="M90" s="1410"/>
      <c r="N90" s="1410"/>
      <c r="O90" s="1410"/>
      <c r="P90" s="1410"/>
      <c r="Q90" s="1410"/>
      <c r="R90" s="1410"/>
      <c r="S90" s="1410"/>
      <c r="T90" s="1411"/>
      <c r="U90" s="1411"/>
      <c r="V90" s="1411"/>
      <c r="W90" s="1411"/>
      <c r="X90" s="1411"/>
      <c r="Y90" s="1411"/>
      <c r="Z90" s="1411"/>
      <c r="AA90" s="1411"/>
      <c r="AB90" s="1411"/>
      <c r="AC90" s="1411"/>
      <c r="AD90" s="1411"/>
      <c r="AE90" s="1411"/>
      <c r="AF90" s="1053"/>
      <c r="AG90" s="1412"/>
      <c r="AH90" s="1412"/>
      <c r="AI90" s="1413"/>
      <c r="AJ90" s="1414"/>
      <c r="AL90" s="494"/>
      <c r="AM90" s="494"/>
      <c r="AN90" s="494"/>
      <c r="AO90" s="494"/>
      <c r="AP90" s="494"/>
      <c r="AQ90" s="494"/>
      <c r="AR90" s="494"/>
      <c r="AS90" s="494"/>
    </row>
    <row r="91" spans="1:52" s="517" customFormat="1" ht="12.9" customHeight="1">
      <c r="A91" s="531"/>
      <c r="B91" s="1407"/>
      <c r="C91" s="1408"/>
      <c r="D91" s="1408"/>
      <c r="E91" s="1408"/>
      <c r="F91" s="1408"/>
      <c r="G91" s="1409"/>
      <c r="H91" s="1410"/>
      <c r="I91" s="1410"/>
      <c r="J91" s="1410"/>
      <c r="K91" s="1410"/>
      <c r="L91" s="1410"/>
      <c r="M91" s="1410"/>
      <c r="N91" s="1410"/>
      <c r="O91" s="1410"/>
      <c r="P91" s="1410"/>
      <c r="Q91" s="1410"/>
      <c r="R91" s="1410"/>
      <c r="S91" s="1410"/>
      <c r="T91" s="1411"/>
      <c r="U91" s="1411"/>
      <c r="V91" s="1411"/>
      <c r="W91" s="1411"/>
      <c r="X91" s="1411"/>
      <c r="Y91" s="1411"/>
      <c r="Z91" s="1411"/>
      <c r="AA91" s="1411"/>
      <c r="AB91" s="1411"/>
      <c r="AC91" s="1411"/>
      <c r="AD91" s="1411"/>
      <c r="AE91" s="1411"/>
      <c r="AF91" s="1053"/>
      <c r="AG91" s="1412"/>
      <c r="AH91" s="1412"/>
      <c r="AI91" s="1413"/>
      <c r="AJ91" s="1414"/>
      <c r="AL91" s="494"/>
      <c r="AM91" s="494"/>
      <c r="AN91" s="494"/>
      <c r="AO91" s="494"/>
      <c r="AP91" s="494"/>
      <c r="AQ91" s="494"/>
      <c r="AR91" s="494"/>
      <c r="AS91" s="494"/>
    </row>
    <row r="92" spans="1:52" s="517" customFormat="1" ht="12.9" customHeight="1">
      <c r="A92" s="531"/>
      <c r="B92" s="1407"/>
      <c r="C92" s="1408"/>
      <c r="D92" s="1408"/>
      <c r="E92" s="1408"/>
      <c r="F92" s="1408"/>
      <c r="G92" s="1409"/>
      <c r="H92" s="1410"/>
      <c r="I92" s="1410"/>
      <c r="J92" s="1410"/>
      <c r="K92" s="1410"/>
      <c r="L92" s="1410"/>
      <c r="M92" s="1410"/>
      <c r="N92" s="1410"/>
      <c r="O92" s="1410"/>
      <c r="P92" s="1410"/>
      <c r="Q92" s="1410"/>
      <c r="R92" s="1410"/>
      <c r="S92" s="1410"/>
      <c r="T92" s="1411"/>
      <c r="U92" s="1411"/>
      <c r="V92" s="1411"/>
      <c r="W92" s="1411"/>
      <c r="X92" s="1411"/>
      <c r="Y92" s="1411"/>
      <c r="Z92" s="1411"/>
      <c r="AA92" s="1411"/>
      <c r="AB92" s="1411"/>
      <c r="AC92" s="1411"/>
      <c r="AD92" s="1411"/>
      <c r="AE92" s="1411"/>
      <c r="AF92" s="1053"/>
      <c r="AG92" s="1412"/>
      <c r="AH92" s="1412"/>
      <c r="AI92" s="1413"/>
      <c r="AJ92" s="1414"/>
      <c r="AL92" s="494"/>
      <c r="AM92" s="494"/>
      <c r="AN92" s="494"/>
      <c r="AO92" s="494"/>
      <c r="AP92" s="494"/>
      <c r="AQ92" s="494"/>
      <c r="AR92" s="494"/>
      <c r="AS92" s="494"/>
    </row>
    <row r="93" spans="1:52" s="517" customFormat="1" ht="12.9" customHeight="1">
      <c r="A93" s="531"/>
      <c r="B93" s="1407"/>
      <c r="C93" s="1408"/>
      <c r="D93" s="1408"/>
      <c r="E93" s="1408"/>
      <c r="F93" s="1408"/>
      <c r="G93" s="1409"/>
      <c r="H93" s="1410"/>
      <c r="I93" s="1410"/>
      <c r="J93" s="1410"/>
      <c r="K93" s="1410"/>
      <c r="L93" s="1410"/>
      <c r="M93" s="1410"/>
      <c r="N93" s="1410"/>
      <c r="O93" s="1410"/>
      <c r="P93" s="1410"/>
      <c r="Q93" s="1410"/>
      <c r="R93" s="1410"/>
      <c r="S93" s="1410"/>
      <c r="T93" s="1411"/>
      <c r="U93" s="1411"/>
      <c r="V93" s="1411"/>
      <c r="W93" s="1411"/>
      <c r="X93" s="1411"/>
      <c r="Y93" s="1411"/>
      <c r="Z93" s="1411"/>
      <c r="AA93" s="1411"/>
      <c r="AB93" s="1411"/>
      <c r="AC93" s="1411"/>
      <c r="AD93" s="1411"/>
      <c r="AE93" s="1411"/>
      <c r="AF93" s="1053"/>
      <c r="AG93" s="1412"/>
      <c r="AH93" s="1412"/>
      <c r="AI93" s="1413"/>
      <c r="AJ93" s="1414"/>
      <c r="AL93" s="494"/>
      <c r="AM93" s="494"/>
      <c r="AN93" s="494"/>
      <c r="AO93" s="494"/>
      <c r="AP93" s="494"/>
      <c r="AQ93" s="494"/>
      <c r="AR93" s="494"/>
      <c r="AS93" s="494"/>
    </row>
    <row r="94" spans="1:52" s="517" customFormat="1" ht="12.9" customHeight="1">
      <c r="A94" s="531"/>
      <c r="B94" s="1407"/>
      <c r="C94" s="1408"/>
      <c r="D94" s="1408"/>
      <c r="E94" s="1408"/>
      <c r="F94" s="1408"/>
      <c r="G94" s="1409"/>
      <c r="H94" s="1410"/>
      <c r="I94" s="1410"/>
      <c r="J94" s="1410"/>
      <c r="K94" s="1410"/>
      <c r="L94" s="1410"/>
      <c r="M94" s="1410"/>
      <c r="N94" s="1410"/>
      <c r="O94" s="1410"/>
      <c r="P94" s="1410"/>
      <c r="Q94" s="1410"/>
      <c r="R94" s="1410"/>
      <c r="S94" s="1410"/>
      <c r="T94" s="1411"/>
      <c r="U94" s="1411"/>
      <c r="V94" s="1411"/>
      <c r="W94" s="1411"/>
      <c r="X94" s="1411"/>
      <c r="Y94" s="1411"/>
      <c r="Z94" s="1411"/>
      <c r="AA94" s="1411"/>
      <c r="AB94" s="1411"/>
      <c r="AC94" s="1411"/>
      <c r="AD94" s="1411"/>
      <c r="AE94" s="1411"/>
      <c r="AF94" s="1053"/>
      <c r="AG94" s="1412"/>
      <c r="AH94" s="1412"/>
      <c r="AI94" s="1413"/>
      <c r="AJ94" s="1414"/>
      <c r="AL94" s="494"/>
      <c r="AM94" s="494"/>
      <c r="AN94" s="494"/>
      <c r="AO94" s="494"/>
      <c r="AP94" s="494"/>
      <c r="AQ94" s="494"/>
      <c r="AR94" s="494"/>
      <c r="AS94" s="494"/>
    </row>
    <row r="95" spans="1:52" s="517" customFormat="1" ht="12.9" customHeight="1">
      <c r="A95" s="527"/>
      <c r="B95" s="526"/>
      <c r="C95" s="526"/>
      <c r="D95" s="526"/>
      <c r="E95" s="527"/>
      <c r="F95" s="527"/>
      <c r="G95" s="528"/>
      <c r="H95" s="213"/>
      <c r="I95" s="213"/>
      <c r="J95" s="213"/>
      <c r="K95" s="213"/>
      <c r="L95" s="213"/>
      <c r="M95" s="213"/>
      <c r="N95" s="529"/>
      <c r="O95" s="213"/>
      <c r="P95" s="213"/>
      <c r="Q95" s="213"/>
      <c r="R95" s="213"/>
      <c r="S95" s="213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7"/>
      <c r="AG95" s="1415"/>
      <c r="AI95" s="1413"/>
    </row>
    <row r="96" spans="1:52" s="7" customFormat="1" ht="12.9" hidden="1" customHeight="1">
      <c r="A96" s="21"/>
      <c r="B96" s="540" t="s">
        <v>86</v>
      </c>
      <c r="C96" s="559"/>
      <c r="D96" s="559"/>
      <c r="E96" s="553"/>
      <c r="F96" s="560"/>
      <c r="G96" s="561" t="s">
        <v>321</v>
      </c>
      <c r="H96" s="544">
        <f>$G15*H15</f>
        <v>0</v>
      </c>
      <c r="I96" s="544">
        <f t="shared" ref="I96:AE100" si="39">$G15*I15</f>
        <v>0</v>
      </c>
      <c r="J96" s="544">
        <f t="shared" si="39"/>
        <v>0</v>
      </c>
      <c r="K96" s="544">
        <f t="shared" si="39"/>
        <v>0</v>
      </c>
      <c r="L96" s="544">
        <f t="shared" si="39"/>
        <v>0</v>
      </c>
      <c r="M96" s="544">
        <f t="shared" si="39"/>
        <v>0</v>
      </c>
      <c r="N96" s="544">
        <f t="shared" si="39"/>
        <v>0</v>
      </c>
      <c r="O96" s="544">
        <f t="shared" si="39"/>
        <v>0</v>
      </c>
      <c r="P96" s="544">
        <f t="shared" si="39"/>
        <v>0</v>
      </c>
      <c r="Q96" s="544">
        <f t="shared" si="39"/>
        <v>0</v>
      </c>
      <c r="R96" s="544">
        <f t="shared" si="39"/>
        <v>0</v>
      </c>
      <c r="S96" s="544">
        <f t="shared" si="39"/>
        <v>0</v>
      </c>
      <c r="T96" s="544">
        <f t="shared" si="39"/>
        <v>0</v>
      </c>
      <c r="U96" s="544">
        <f t="shared" si="39"/>
        <v>0</v>
      </c>
      <c r="V96" s="544">
        <f t="shared" si="39"/>
        <v>0</v>
      </c>
      <c r="W96" s="544">
        <f t="shared" si="39"/>
        <v>0</v>
      </c>
      <c r="X96" s="544">
        <f t="shared" si="39"/>
        <v>0</v>
      </c>
      <c r="Y96" s="544">
        <f t="shared" si="39"/>
        <v>0</v>
      </c>
      <c r="Z96" s="544">
        <f t="shared" si="39"/>
        <v>0</v>
      </c>
      <c r="AA96" s="544">
        <f t="shared" si="39"/>
        <v>0</v>
      </c>
      <c r="AB96" s="544">
        <f t="shared" si="39"/>
        <v>0</v>
      </c>
      <c r="AC96" s="544">
        <f t="shared" si="39"/>
        <v>0</v>
      </c>
      <c r="AD96" s="544">
        <f t="shared" si="39"/>
        <v>0</v>
      </c>
      <c r="AE96" s="544">
        <f t="shared" si="39"/>
        <v>0</v>
      </c>
      <c r="AF96" s="52"/>
      <c r="AG96" s="208"/>
      <c r="AH96" s="965"/>
      <c r="AI96" s="208"/>
      <c r="AJ96" s="517"/>
      <c r="AK96" s="517"/>
      <c r="AL96" s="517"/>
      <c r="AM96" s="517"/>
      <c r="AN96" s="517"/>
      <c r="AO96" s="517"/>
      <c r="AP96" s="517"/>
      <c r="AQ96" s="517"/>
      <c r="AR96" s="517"/>
      <c r="AS96" s="517"/>
      <c r="AT96" s="517"/>
      <c r="AU96" s="517"/>
      <c r="AV96" s="517"/>
      <c r="AW96" s="517"/>
      <c r="AX96" s="517"/>
      <c r="AY96" s="517"/>
      <c r="AZ96" s="517"/>
    </row>
    <row r="97" spans="1:52" s="7" customFormat="1" ht="12.9" hidden="1" customHeight="1">
      <c r="A97" s="21"/>
      <c r="B97" s="540" t="s">
        <v>87</v>
      </c>
      <c r="C97" s="559"/>
      <c r="D97" s="559"/>
      <c r="E97" s="553"/>
      <c r="F97" s="560"/>
      <c r="G97" s="554"/>
      <c r="H97" s="544">
        <f>$G16*H16</f>
        <v>0</v>
      </c>
      <c r="I97" s="544">
        <f t="shared" si="39"/>
        <v>0</v>
      </c>
      <c r="J97" s="544">
        <f t="shared" si="39"/>
        <v>0</v>
      </c>
      <c r="K97" s="544">
        <f t="shared" si="39"/>
        <v>0</v>
      </c>
      <c r="L97" s="544">
        <f t="shared" si="39"/>
        <v>0</v>
      </c>
      <c r="M97" s="544">
        <f t="shared" si="39"/>
        <v>0</v>
      </c>
      <c r="N97" s="544">
        <f t="shared" si="39"/>
        <v>0</v>
      </c>
      <c r="O97" s="544">
        <f t="shared" si="39"/>
        <v>0</v>
      </c>
      <c r="P97" s="544">
        <f t="shared" si="39"/>
        <v>0</v>
      </c>
      <c r="Q97" s="544">
        <f t="shared" si="39"/>
        <v>0</v>
      </c>
      <c r="R97" s="544">
        <f t="shared" si="39"/>
        <v>0</v>
      </c>
      <c r="S97" s="544">
        <f t="shared" si="39"/>
        <v>0</v>
      </c>
      <c r="T97" s="544">
        <f t="shared" si="39"/>
        <v>0</v>
      </c>
      <c r="U97" s="544">
        <f t="shared" si="39"/>
        <v>0</v>
      </c>
      <c r="V97" s="544">
        <f t="shared" si="39"/>
        <v>0</v>
      </c>
      <c r="W97" s="544">
        <f t="shared" si="39"/>
        <v>0</v>
      </c>
      <c r="X97" s="544">
        <f t="shared" si="39"/>
        <v>0</v>
      </c>
      <c r="Y97" s="544">
        <f t="shared" si="39"/>
        <v>0</v>
      </c>
      <c r="Z97" s="544">
        <f t="shared" si="39"/>
        <v>0</v>
      </c>
      <c r="AA97" s="544">
        <f t="shared" si="39"/>
        <v>0</v>
      </c>
      <c r="AB97" s="544">
        <f t="shared" si="39"/>
        <v>0</v>
      </c>
      <c r="AC97" s="544">
        <f t="shared" si="39"/>
        <v>0</v>
      </c>
      <c r="AD97" s="544">
        <f t="shared" si="39"/>
        <v>0</v>
      </c>
      <c r="AE97" s="544">
        <f t="shared" si="39"/>
        <v>0</v>
      </c>
      <c r="AF97" s="52"/>
      <c r="AG97" s="208"/>
      <c r="AH97" s="965"/>
      <c r="AI97" s="208"/>
      <c r="AJ97" s="517"/>
      <c r="AK97" s="517"/>
      <c r="AL97" s="517"/>
      <c r="AM97" s="517"/>
      <c r="AN97" s="517"/>
      <c r="AO97" s="517"/>
      <c r="AP97" s="517"/>
      <c r="AQ97" s="517"/>
      <c r="AR97" s="517"/>
      <c r="AS97" s="517"/>
      <c r="AT97" s="517"/>
      <c r="AU97" s="517"/>
      <c r="AV97" s="517"/>
      <c r="AW97" s="517"/>
      <c r="AX97" s="517"/>
      <c r="AY97" s="517"/>
      <c r="AZ97" s="517"/>
    </row>
    <row r="98" spans="1:52" s="7" customFormat="1" ht="12.9" hidden="1" customHeight="1">
      <c r="A98" s="21"/>
      <c r="B98" s="540" t="s">
        <v>88</v>
      </c>
      <c r="C98" s="559"/>
      <c r="D98" s="559"/>
      <c r="E98" s="553"/>
      <c r="F98" s="560"/>
      <c r="G98" s="554"/>
      <c r="H98" s="544">
        <f>$G17*H17</f>
        <v>0</v>
      </c>
      <c r="I98" s="544">
        <f t="shared" si="39"/>
        <v>0</v>
      </c>
      <c r="J98" s="544">
        <f t="shared" si="39"/>
        <v>0</v>
      </c>
      <c r="K98" s="544">
        <f t="shared" si="39"/>
        <v>0</v>
      </c>
      <c r="L98" s="544">
        <f t="shared" si="39"/>
        <v>0</v>
      </c>
      <c r="M98" s="544">
        <f t="shared" si="39"/>
        <v>0</v>
      </c>
      <c r="N98" s="544">
        <f t="shared" si="39"/>
        <v>0</v>
      </c>
      <c r="O98" s="544">
        <f t="shared" si="39"/>
        <v>0</v>
      </c>
      <c r="P98" s="544">
        <f t="shared" si="39"/>
        <v>0</v>
      </c>
      <c r="Q98" s="544">
        <f t="shared" si="39"/>
        <v>0</v>
      </c>
      <c r="R98" s="544">
        <f t="shared" si="39"/>
        <v>0</v>
      </c>
      <c r="S98" s="544">
        <f t="shared" si="39"/>
        <v>0</v>
      </c>
      <c r="T98" s="544">
        <f t="shared" si="39"/>
        <v>0</v>
      </c>
      <c r="U98" s="544">
        <f t="shared" si="39"/>
        <v>0</v>
      </c>
      <c r="V98" s="544">
        <f t="shared" si="39"/>
        <v>0</v>
      </c>
      <c r="W98" s="544">
        <f t="shared" si="39"/>
        <v>0</v>
      </c>
      <c r="X98" s="544">
        <f t="shared" si="39"/>
        <v>0</v>
      </c>
      <c r="Y98" s="544">
        <f t="shared" si="39"/>
        <v>0</v>
      </c>
      <c r="Z98" s="544">
        <f t="shared" si="39"/>
        <v>0</v>
      </c>
      <c r="AA98" s="544">
        <f t="shared" si="39"/>
        <v>0</v>
      </c>
      <c r="AB98" s="544">
        <f t="shared" si="39"/>
        <v>0</v>
      </c>
      <c r="AC98" s="544">
        <f t="shared" si="39"/>
        <v>0</v>
      </c>
      <c r="AD98" s="544">
        <f t="shared" si="39"/>
        <v>0</v>
      </c>
      <c r="AE98" s="544">
        <f t="shared" si="39"/>
        <v>0</v>
      </c>
      <c r="AF98" s="52"/>
      <c r="AG98" s="208"/>
      <c r="AH98" s="965"/>
      <c r="AI98" s="208"/>
      <c r="AJ98" s="517"/>
      <c r="AK98" s="517"/>
      <c r="AL98" s="517"/>
      <c r="AM98" s="517"/>
      <c r="AN98" s="517"/>
      <c r="AO98" s="517"/>
      <c r="AP98" s="517"/>
      <c r="AQ98" s="517"/>
      <c r="AR98" s="517"/>
      <c r="AS98" s="517"/>
      <c r="AT98" s="517"/>
      <c r="AU98" s="517"/>
      <c r="AV98" s="517"/>
      <c r="AW98" s="517"/>
      <c r="AX98" s="517"/>
      <c r="AY98" s="517"/>
      <c r="AZ98" s="517"/>
    </row>
    <row r="99" spans="1:52" s="7" customFormat="1" ht="12.9" hidden="1" customHeight="1">
      <c r="A99" s="21"/>
      <c r="B99" s="540" t="s">
        <v>89</v>
      </c>
      <c r="C99" s="559"/>
      <c r="D99" s="559"/>
      <c r="E99" s="553"/>
      <c r="F99" s="560"/>
      <c r="G99" s="554"/>
      <c r="H99" s="544">
        <f>$G18*H18</f>
        <v>0</v>
      </c>
      <c r="I99" s="544">
        <f t="shared" si="39"/>
        <v>0</v>
      </c>
      <c r="J99" s="544">
        <f t="shared" si="39"/>
        <v>0</v>
      </c>
      <c r="K99" s="544">
        <f t="shared" si="39"/>
        <v>0</v>
      </c>
      <c r="L99" s="544">
        <f t="shared" si="39"/>
        <v>0</v>
      </c>
      <c r="M99" s="544">
        <f t="shared" si="39"/>
        <v>0</v>
      </c>
      <c r="N99" s="544">
        <f t="shared" si="39"/>
        <v>0</v>
      </c>
      <c r="O99" s="544">
        <f t="shared" si="39"/>
        <v>0</v>
      </c>
      <c r="P99" s="544">
        <f t="shared" si="39"/>
        <v>0</v>
      </c>
      <c r="Q99" s="544">
        <f t="shared" si="39"/>
        <v>0</v>
      </c>
      <c r="R99" s="544">
        <f t="shared" si="39"/>
        <v>0</v>
      </c>
      <c r="S99" s="544">
        <f t="shared" si="39"/>
        <v>0</v>
      </c>
      <c r="T99" s="544">
        <f t="shared" si="39"/>
        <v>0</v>
      </c>
      <c r="U99" s="544">
        <f t="shared" si="39"/>
        <v>0</v>
      </c>
      <c r="V99" s="544">
        <f t="shared" si="39"/>
        <v>0</v>
      </c>
      <c r="W99" s="544">
        <f t="shared" si="39"/>
        <v>0</v>
      </c>
      <c r="X99" s="544">
        <f t="shared" si="39"/>
        <v>0</v>
      </c>
      <c r="Y99" s="544">
        <f t="shared" si="39"/>
        <v>0</v>
      </c>
      <c r="Z99" s="544">
        <f t="shared" si="39"/>
        <v>0</v>
      </c>
      <c r="AA99" s="544">
        <f t="shared" si="39"/>
        <v>0</v>
      </c>
      <c r="AB99" s="544">
        <f t="shared" si="39"/>
        <v>0</v>
      </c>
      <c r="AC99" s="544">
        <f t="shared" si="39"/>
        <v>0</v>
      </c>
      <c r="AD99" s="544">
        <f t="shared" si="39"/>
        <v>0</v>
      </c>
      <c r="AE99" s="544">
        <f t="shared" si="39"/>
        <v>0</v>
      </c>
      <c r="AF99" s="52"/>
      <c r="AG99" s="208"/>
      <c r="AH99" s="965"/>
      <c r="AI99" s="208"/>
      <c r="AJ99" s="517"/>
      <c r="AK99" s="517"/>
      <c r="AL99" s="517"/>
      <c r="AM99" s="517"/>
      <c r="AN99" s="517"/>
      <c r="AO99" s="517"/>
      <c r="AP99" s="517"/>
      <c r="AQ99" s="517"/>
      <c r="AR99" s="517"/>
      <c r="AS99" s="517"/>
      <c r="AT99" s="517"/>
      <c r="AU99" s="517"/>
      <c r="AV99" s="517"/>
      <c r="AW99" s="517"/>
      <c r="AX99" s="517"/>
      <c r="AY99" s="517"/>
      <c r="AZ99" s="517"/>
    </row>
    <row r="100" spans="1:52" s="7" customFormat="1" ht="12.9" hidden="1" customHeight="1">
      <c r="A100" s="21"/>
      <c r="B100" s="540" t="s">
        <v>322</v>
      </c>
      <c r="C100" s="559"/>
      <c r="D100" s="559"/>
      <c r="E100" s="553"/>
      <c r="F100" s="560"/>
      <c r="G100" s="554"/>
      <c r="H100" s="544">
        <f>$G19*H19</f>
        <v>0</v>
      </c>
      <c r="I100" s="544">
        <f t="shared" si="39"/>
        <v>0</v>
      </c>
      <c r="J100" s="544">
        <f t="shared" si="39"/>
        <v>0</v>
      </c>
      <c r="K100" s="544">
        <f t="shared" si="39"/>
        <v>0</v>
      </c>
      <c r="L100" s="544">
        <f t="shared" si="39"/>
        <v>0</v>
      </c>
      <c r="M100" s="544">
        <f t="shared" si="39"/>
        <v>0</v>
      </c>
      <c r="N100" s="544">
        <f t="shared" si="39"/>
        <v>0</v>
      </c>
      <c r="O100" s="544">
        <f t="shared" si="39"/>
        <v>0</v>
      </c>
      <c r="P100" s="544">
        <f t="shared" si="39"/>
        <v>0</v>
      </c>
      <c r="Q100" s="544">
        <f t="shared" si="39"/>
        <v>0</v>
      </c>
      <c r="R100" s="544">
        <f t="shared" si="39"/>
        <v>0</v>
      </c>
      <c r="S100" s="544">
        <f t="shared" si="39"/>
        <v>0</v>
      </c>
      <c r="T100" s="544">
        <f t="shared" si="39"/>
        <v>0</v>
      </c>
      <c r="U100" s="544">
        <f t="shared" si="39"/>
        <v>0</v>
      </c>
      <c r="V100" s="544">
        <f t="shared" si="39"/>
        <v>0</v>
      </c>
      <c r="W100" s="544">
        <f t="shared" si="39"/>
        <v>0</v>
      </c>
      <c r="X100" s="544">
        <f t="shared" si="39"/>
        <v>0</v>
      </c>
      <c r="Y100" s="544">
        <f t="shared" si="39"/>
        <v>0</v>
      </c>
      <c r="Z100" s="544">
        <f t="shared" si="39"/>
        <v>0</v>
      </c>
      <c r="AA100" s="544">
        <f t="shared" si="39"/>
        <v>0</v>
      </c>
      <c r="AB100" s="544">
        <f t="shared" si="39"/>
        <v>0</v>
      </c>
      <c r="AC100" s="544">
        <f t="shared" si="39"/>
        <v>0</v>
      </c>
      <c r="AD100" s="544">
        <f t="shared" si="39"/>
        <v>0</v>
      </c>
      <c r="AE100" s="544">
        <f t="shared" si="39"/>
        <v>0</v>
      </c>
      <c r="AF100" s="52"/>
      <c r="AG100" s="208"/>
      <c r="AH100" s="965"/>
      <c r="AI100" s="208"/>
      <c r="AJ100" s="517"/>
      <c r="AK100" s="517"/>
      <c r="AL100" s="517"/>
      <c r="AM100" s="517"/>
      <c r="AN100" s="517"/>
      <c r="AO100" s="517"/>
      <c r="AP100" s="517"/>
      <c r="AQ100" s="517"/>
      <c r="AR100" s="517"/>
      <c r="AS100" s="517"/>
      <c r="AT100" s="517"/>
      <c r="AU100" s="517"/>
      <c r="AV100" s="517"/>
      <c r="AW100" s="517"/>
      <c r="AX100" s="517"/>
      <c r="AY100" s="517"/>
      <c r="AZ100" s="517"/>
    </row>
    <row r="101" spans="1:52" s="7" customFormat="1" ht="12.9" hidden="1" customHeight="1">
      <c r="A101" s="21"/>
      <c r="B101" s="540" t="s">
        <v>323</v>
      </c>
      <c r="C101" s="559"/>
      <c r="D101" s="559"/>
      <c r="E101" s="553"/>
      <c r="F101" s="560"/>
      <c r="G101" s="554"/>
      <c r="H101" s="544"/>
      <c r="I101" s="544"/>
      <c r="J101" s="544"/>
      <c r="K101" s="544"/>
      <c r="L101" s="544"/>
      <c r="M101" s="544"/>
      <c r="N101" s="544"/>
      <c r="O101" s="544"/>
      <c r="P101" s="544"/>
      <c r="Q101" s="544"/>
      <c r="R101" s="544"/>
      <c r="S101" s="544"/>
      <c r="T101" s="544"/>
      <c r="U101" s="544"/>
      <c r="V101" s="544"/>
      <c r="W101" s="544"/>
      <c r="X101" s="544"/>
      <c r="Y101" s="544"/>
      <c r="Z101" s="544"/>
      <c r="AA101" s="544"/>
      <c r="AB101" s="544"/>
      <c r="AC101" s="544"/>
      <c r="AD101" s="544"/>
      <c r="AE101" s="544"/>
      <c r="AF101" s="52"/>
      <c r="AG101" s="208"/>
      <c r="AH101" s="965"/>
      <c r="AI101" s="208"/>
      <c r="AJ101" s="517"/>
      <c r="AK101" s="517"/>
      <c r="AL101" s="517"/>
      <c r="AM101" s="517"/>
      <c r="AN101" s="517"/>
      <c r="AO101" s="517"/>
      <c r="AP101" s="517"/>
      <c r="AQ101" s="517"/>
      <c r="AR101" s="517"/>
      <c r="AS101" s="517"/>
      <c r="AT101" s="517"/>
      <c r="AU101" s="517"/>
      <c r="AV101" s="517"/>
      <c r="AW101" s="517"/>
      <c r="AX101" s="517"/>
      <c r="AY101" s="517"/>
      <c r="AZ101" s="517"/>
    </row>
    <row r="102" spans="1:52" s="7" customFormat="1" ht="12.9" hidden="1" customHeight="1">
      <c r="A102" s="21"/>
      <c r="B102" s="558" t="s">
        <v>324</v>
      </c>
      <c r="C102" s="559"/>
      <c r="D102" s="559"/>
      <c r="E102" s="553"/>
      <c r="F102" s="560"/>
      <c r="G102" s="554"/>
      <c r="H102" s="544"/>
      <c r="I102" s="544"/>
      <c r="J102" s="544"/>
      <c r="K102" s="544"/>
      <c r="L102" s="544"/>
      <c r="M102" s="544"/>
      <c r="N102" s="544"/>
      <c r="O102" s="544"/>
      <c r="P102" s="544"/>
      <c r="Q102" s="544"/>
      <c r="R102" s="544"/>
      <c r="S102" s="544"/>
      <c r="T102" s="544"/>
      <c r="U102" s="544"/>
      <c r="V102" s="544"/>
      <c r="W102" s="544"/>
      <c r="X102" s="544"/>
      <c r="Y102" s="544"/>
      <c r="Z102" s="544"/>
      <c r="AA102" s="544"/>
      <c r="AB102" s="544"/>
      <c r="AC102" s="544"/>
      <c r="AD102" s="544"/>
      <c r="AE102" s="544"/>
      <c r="AF102" s="52"/>
      <c r="AG102" s="208"/>
      <c r="AH102" s="965"/>
      <c r="AI102" s="208"/>
      <c r="AJ102" s="517"/>
      <c r="AK102" s="517"/>
      <c r="AL102" s="517"/>
      <c r="AM102" s="517"/>
      <c r="AN102" s="517"/>
      <c r="AO102" s="517"/>
      <c r="AP102" s="517"/>
      <c r="AQ102" s="517"/>
      <c r="AR102" s="517"/>
      <c r="AS102" s="517"/>
      <c r="AT102" s="517"/>
      <c r="AU102" s="517"/>
      <c r="AV102" s="517"/>
      <c r="AW102" s="517"/>
      <c r="AX102" s="517"/>
      <c r="AY102" s="517"/>
      <c r="AZ102" s="517"/>
    </row>
    <row r="103" spans="1:52" s="7" customFormat="1" ht="12.9" hidden="1" customHeight="1">
      <c r="A103" s="21"/>
      <c r="B103" s="558" t="s">
        <v>325</v>
      </c>
      <c r="C103" s="559"/>
      <c r="D103" s="559"/>
      <c r="E103" s="553"/>
      <c r="F103" s="560"/>
      <c r="G103" s="554"/>
      <c r="H103" s="555"/>
      <c r="I103" s="555"/>
      <c r="J103" s="555"/>
      <c r="K103" s="555"/>
      <c r="L103" s="555"/>
      <c r="M103" s="555"/>
      <c r="N103" s="555"/>
      <c r="O103" s="555"/>
      <c r="P103" s="555"/>
      <c r="Q103" s="555"/>
      <c r="R103" s="555"/>
      <c r="S103" s="555"/>
      <c r="T103" s="555"/>
      <c r="U103" s="555"/>
      <c r="V103" s="555"/>
      <c r="W103" s="555"/>
      <c r="X103" s="555"/>
      <c r="Y103" s="555"/>
      <c r="Z103" s="555"/>
      <c r="AA103" s="555"/>
      <c r="AB103" s="555"/>
      <c r="AC103" s="555"/>
      <c r="AD103" s="555"/>
      <c r="AE103" s="555"/>
      <c r="AF103" s="52"/>
      <c r="AG103" s="208"/>
      <c r="AH103" s="965"/>
      <c r="AI103" s="208"/>
      <c r="AJ103" s="517"/>
      <c r="AK103" s="517"/>
      <c r="AL103" s="517"/>
      <c r="AM103" s="517"/>
      <c r="AN103" s="517"/>
      <c r="AO103" s="517"/>
      <c r="AP103" s="517"/>
      <c r="AQ103" s="517"/>
      <c r="AR103" s="517"/>
      <c r="AS103" s="517"/>
      <c r="AT103" s="517"/>
      <c r="AU103" s="517"/>
      <c r="AV103" s="517"/>
      <c r="AW103" s="517"/>
      <c r="AX103" s="517"/>
      <c r="AY103" s="517"/>
      <c r="AZ103" s="517"/>
    </row>
    <row r="104" spans="1:52" s="7" customFormat="1" ht="12.9" hidden="1" customHeight="1">
      <c r="A104" s="21"/>
      <c r="B104" s="558" t="s">
        <v>326</v>
      </c>
      <c r="C104" s="559"/>
      <c r="D104" s="559"/>
      <c r="E104" s="553"/>
      <c r="F104" s="560"/>
      <c r="G104" s="554"/>
      <c r="H104" s="555">
        <v>0</v>
      </c>
      <c r="I104" s="555">
        <v>0</v>
      </c>
      <c r="J104" s="555">
        <v>0</v>
      </c>
      <c r="K104" s="555">
        <v>0</v>
      </c>
      <c r="L104" s="555">
        <v>0</v>
      </c>
      <c r="M104" s="555">
        <v>0</v>
      </c>
      <c r="N104" s="555">
        <v>0</v>
      </c>
      <c r="O104" s="555">
        <v>0</v>
      </c>
      <c r="P104" s="555">
        <v>0</v>
      </c>
      <c r="Q104" s="555">
        <v>0</v>
      </c>
      <c r="R104" s="555">
        <v>0</v>
      </c>
      <c r="S104" s="555">
        <v>0</v>
      </c>
      <c r="T104" s="555">
        <v>0</v>
      </c>
      <c r="U104" s="555">
        <v>0</v>
      </c>
      <c r="V104" s="555">
        <v>0</v>
      </c>
      <c r="W104" s="555">
        <v>0</v>
      </c>
      <c r="X104" s="555">
        <v>0</v>
      </c>
      <c r="Y104" s="555">
        <v>0</v>
      </c>
      <c r="Z104" s="555">
        <v>0</v>
      </c>
      <c r="AA104" s="555">
        <v>0</v>
      </c>
      <c r="AB104" s="555">
        <v>0</v>
      </c>
      <c r="AC104" s="555">
        <v>0</v>
      </c>
      <c r="AD104" s="555">
        <v>0</v>
      </c>
      <c r="AE104" s="555">
        <v>0</v>
      </c>
      <c r="AF104" s="52"/>
      <c r="AG104" s="208"/>
      <c r="AH104" s="965"/>
      <c r="AI104" s="208"/>
      <c r="AJ104" s="517"/>
      <c r="AK104" s="517"/>
      <c r="AL104" s="517"/>
      <c r="AM104" s="517"/>
      <c r="AN104" s="517"/>
      <c r="AO104" s="517"/>
      <c r="AP104" s="517"/>
      <c r="AQ104" s="517"/>
      <c r="AR104" s="517"/>
      <c r="AS104" s="517"/>
      <c r="AT104" s="517"/>
      <c r="AU104" s="517"/>
      <c r="AV104" s="517"/>
      <c r="AW104" s="517"/>
      <c r="AX104" s="517"/>
      <c r="AY104" s="517"/>
      <c r="AZ104" s="517"/>
    </row>
    <row r="105" spans="1:52" s="7" customFormat="1" ht="12.9" hidden="1" customHeight="1">
      <c r="A105" s="21"/>
      <c r="B105" s="558" t="s">
        <v>327</v>
      </c>
      <c r="C105" s="559"/>
      <c r="D105" s="559"/>
      <c r="E105" s="553"/>
      <c r="F105" s="560"/>
      <c r="G105" s="554"/>
      <c r="H105" s="555">
        <v>0</v>
      </c>
      <c r="I105" s="555">
        <v>0</v>
      </c>
      <c r="J105" s="555">
        <v>0</v>
      </c>
      <c r="K105" s="555">
        <v>0</v>
      </c>
      <c r="L105" s="555">
        <v>0</v>
      </c>
      <c r="M105" s="555">
        <v>0</v>
      </c>
      <c r="N105" s="555">
        <v>0</v>
      </c>
      <c r="O105" s="555">
        <v>0</v>
      </c>
      <c r="P105" s="555">
        <v>0</v>
      </c>
      <c r="Q105" s="555">
        <v>0</v>
      </c>
      <c r="R105" s="555">
        <v>0</v>
      </c>
      <c r="S105" s="555">
        <v>0</v>
      </c>
      <c r="T105" s="555">
        <v>0</v>
      </c>
      <c r="U105" s="555">
        <v>0</v>
      </c>
      <c r="V105" s="555">
        <v>0</v>
      </c>
      <c r="W105" s="555">
        <v>0</v>
      </c>
      <c r="X105" s="555">
        <v>0</v>
      </c>
      <c r="Y105" s="555">
        <v>0</v>
      </c>
      <c r="Z105" s="555">
        <v>0</v>
      </c>
      <c r="AA105" s="555">
        <v>0</v>
      </c>
      <c r="AB105" s="555">
        <v>0</v>
      </c>
      <c r="AC105" s="555">
        <v>0</v>
      </c>
      <c r="AD105" s="555">
        <v>0</v>
      </c>
      <c r="AE105" s="555">
        <v>0</v>
      </c>
      <c r="AF105" s="52"/>
      <c r="AG105" s="208"/>
      <c r="AH105" s="965"/>
      <c r="AI105" s="208"/>
      <c r="AJ105" s="517"/>
      <c r="AK105" s="517"/>
      <c r="AL105" s="517"/>
      <c r="AM105" s="517"/>
      <c r="AN105" s="517"/>
      <c r="AO105" s="517"/>
      <c r="AP105" s="517"/>
      <c r="AQ105" s="517"/>
      <c r="AR105" s="517"/>
      <c r="AS105" s="517"/>
      <c r="AT105" s="517"/>
      <c r="AU105" s="517"/>
      <c r="AV105" s="517"/>
      <c r="AW105" s="517"/>
      <c r="AX105" s="517"/>
      <c r="AY105" s="517"/>
      <c r="AZ105" s="517"/>
    </row>
    <row r="106" spans="1:52" s="7" customFormat="1" ht="12.9" hidden="1" customHeight="1">
      <c r="A106" s="21"/>
      <c r="B106" s="558" t="s">
        <v>328</v>
      </c>
      <c r="C106" s="559"/>
      <c r="D106" s="559"/>
      <c r="E106" s="553"/>
      <c r="F106" s="560"/>
      <c r="G106" s="554"/>
      <c r="H106" s="555">
        <v>0</v>
      </c>
      <c r="I106" s="555">
        <v>0</v>
      </c>
      <c r="J106" s="555">
        <v>0</v>
      </c>
      <c r="K106" s="555">
        <v>0</v>
      </c>
      <c r="L106" s="555">
        <v>0</v>
      </c>
      <c r="M106" s="555">
        <v>0</v>
      </c>
      <c r="N106" s="555">
        <v>0</v>
      </c>
      <c r="O106" s="555">
        <v>0</v>
      </c>
      <c r="P106" s="555">
        <v>0</v>
      </c>
      <c r="Q106" s="555">
        <v>0</v>
      </c>
      <c r="R106" s="555">
        <v>0</v>
      </c>
      <c r="S106" s="555">
        <v>0</v>
      </c>
      <c r="T106" s="555">
        <v>0</v>
      </c>
      <c r="U106" s="555">
        <v>0</v>
      </c>
      <c r="V106" s="555">
        <v>0</v>
      </c>
      <c r="W106" s="555">
        <v>0</v>
      </c>
      <c r="X106" s="555">
        <v>0</v>
      </c>
      <c r="Y106" s="555">
        <v>0</v>
      </c>
      <c r="Z106" s="555">
        <v>0</v>
      </c>
      <c r="AA106" s="555">
        <v>0</v>
      </c>
      <c r="AB106" s="555">
        <v>0</v>
      </c>
      <c r="AC106" s="555">
        <v>0</v>
      </c>
      <c r="AD106" s="555">
        <v>0</v>
      </c>
      <c r="AE106" s="555">
        <v>0</v>
      </c>
      <c r="AF106" s="52"/>
      <c r="AG106" s="208"/>
      <c r="AH106" s="965"/>
      <c r="AI106" s="208"/>
      <c r="AJ106" s="517"/>
      <c r="AK106" s="517"/>
      <c r="AL106" s="517"/>
      <c r="AM106" s="517"/>
      <c r="AN106" s="517"/>
      <c r="AO106" s="517"/>
      <c r="AP106" s="517"/>
      <c r="AQ106" s="517"/>
      <c r="AR106" s="517"/>
      <c r="AS106" s="517"/>
      <c r="AT106" s="517"/>
      <c r="AU106" s="517"/>
      <c r="AV106" s="517"/>
      <c r="AW106" s="517"/>
      <c r="AX106" s="517"/>
      <c r="AY106" s="517"/>
      <c r="AZ106" s="517"/>
    </row>
    <row r="107" spans="1:52" s="7" customFormat="1" ht="12.9" hidden="1" customHeight="1">
      <c r="A107" s="21"/>
      <c r="B107" s="558" t="s">
        <v>329</v>
      </c>
      <c r="C107" s="559"/>
      <c r="D107" s="559"/>
      <c r="E107" s="553"/>
      <c r="F107" s="560"/>
      <c r="G107" s="554"/>
      <c r="H107" s="555">
        <v>0</v>
      </c>
      <c r="I107" s="555">
        <v>0</v>
      </c>
      <c r="J107" s="555">
        <v>0</v>
      </c>
      <c r="K107" s="555">
        <v>0</v>
      </c>
      <c r="L107" s="555">
        <v>0</v>
      </c>
      <c r="M107" s="555">
        <v>0</v>
      </c>
      <c r="N107" s="555">
        <v>0</v>
      </c>
      <c r="O107" s="555">
        <v>0</v>
      </c>
      <c r="P107" s="555">
        <v>0</v>
      </c>
      <c r="Q107" s="555">
        <v>0</v>
      </c>
      <c r="R107" s="555">
        <v>0</v>
      </c>
      <c r="S107" s="555">
        <v>0</v>
      </c>
      <c r="T107" s="555">
        <v>0</v>
      </c>
      <c r="U107" s="555">
        <v>0</v>
      </c>
      <c r="V107" s="555">
        <v>0</v>
      </c>
      <c r="W107" s="555">
        <v>0</v>
      </c>
      <c r="X107" s="555">
        <v>0</v>
      </c>
      <c r="Y107" s="555">
        <v>0</v>
      </c>
      <c r="Z107" s="555">
        <v>0</v>
      </c>
      <c r="AA107" s="555">
        <v>0</v>
      </c>
      <c r="AB107" s="555">
        <v>0</v>
      </c>
      <c r="AC107" s="555">
        <v>0</v>
      </c>
      <c r="AD107" s="555">
        <v>0</v>
      </c>
      <c r="AE107" s="555">
        <v>0</v>
      </c>
      <c r="AF107" s="52"/>
      <c r="AG107" s="208"/>
      <c r="AH107" s="965"/>
      <c r="AI107" s="208"/>
      <c r="AJ107" s="517"/>
      <c r="AK107" s="517"/>
      <c r="AL107" s="517"/>
      <c r="AM107" s="517"/>
      <c r="AN107" s="517"/>
      <c r="AO107" s="517"/>
      <c r="AP107" s="517"/>
      <c r="AQ107" s="517"/>
      <c r="AR107" s="517"/>
      <c r="AS107" s="517"/>
      <c r="AT107" s="517"/>
      <c r="AU107" s="517"/>
      <c r="AV107" s="517"/>
      <c r="AW107" s="517"/>
      <c r="AX107" s="517"/>
      <c r="AY107" s="517"/>
      <c r="AZ107" s="517"/>
    </row>
    <row r="108" spans="1:52" s="7" customFormat="1" ht="12.9" hidden="1" customHeight="1">
      <c r="A108" s="21"/>
      <c r="B108" s="558" t="s">
        <v>330</v>
      </c>
      <c r="C108" s="559"/>
      <c r="D108" s="559"/>
      <c r="E108" s="553"/>
      <c r="F108" s="560"/>
      <c r="G108" s="554"/>
      <c r="H108" s="555">
        <v>0</v>
      </c>
      <c r="I108" s="555">
        <v>0</v>
      </c>
      <c r="J108" s="555">
        <v>0</v>
      </c>
      <c r="K108" s="555">
        <v>0</v>
      </c>
      <c r="L108" s="555">
        <v>0</v>
      </c>
      <c r="M108" s="555">
        <v>0</v>
      </c>
      <c r="N108" s="555">
        <v>0</v>
      </c>
      <c r="O108" s="555">
        <v>0</v>
      </c>
      <c r="P108" s="555">
        <v>0</v>
      </c>
      <c r="Q108" s="555">
        <v>0</v>
      </c>
      <c r="R108" s="555">
        <v>0</v>
      </c>
      <c r="S108" s="555">
        <v>0</v>
      </c>
      <c r="T108" s="555">
        <v>0</v>
      </c>
      <c r="U108" s="555">
        <v>0</v>
      </c>
      <c r="V108" s="555">
        <v>0</v>
      </c>
      <c r="W108" s="555">
        <v>0</v>
      </c>
      <c r="X108" s="555">
        <v>0</v>
      </c>
      <c r="Y108" s="555">
        <v>0</v>
      </c>
      <c r="Z108" s="555">
        <v>0</v>
      </c>
      <c r="AA108" s="555">
        <v>0</v>
      </c>
      <c r="AB108" s="555">
        <v>0</v>
      </c>
      <c r="AC108" s="555">
        <v>0</v>
      </c>
      <c r="AD108" s="555">
        <v>0</v>
      </c>
      <c r="AE108" s="555">
        <v>0</v>
      </c>
      <c r="AF108" s="52"/>
      <c r="AG108" s="208"/>
      <c r="AH108" s="965"/>
      <c r="AI108" s="208"/>
      <c r="AJ108" s="517"/>
      <c r="AK108" s="517"/>
      <c r="AL108" s="517"/>
      <c r="AM108" s="517"/>
      <c r="AN108" s="517"/>
      <c r="AO108" s="517"/>
      <c r="AP108" s="517"/>
      <c r="AQ108" s="517"/>
      <c r="AR108" s="517"/>
      <c r="AS108" s="517"/>
      <c r="AT108" s="517"/>
      <c r="AU108" s="517"/>
      <c r="AV108" s="517"/>
      <c r="AW108" s="517"/>
      <c r="AX108" s="517"/>
      <c r="AY108" s="517"/>
      <c r="AZ108" s="517"/>
    </row>
    <row r="109" spans="1:52" s="7" customFormat="1" ht="12.9" hidden="1" customHeight="1">
      <c r="A109" s="21"/>
      <c r="B109" s="558" t="s">
        <v>331</v>
      </c>
      <c r="C109" s="559"/>
      <c r="D109" s="559"/>
      <c r="E109" s="553"/>
      <c r="F109" s="560"/>
      <c r="G109" s="554"/>
      <c r="H109" s="555">
        <v>0</v>
      </c>
      <c r="I109" s="555">
        <v>0</v>
      </c>
      <c r="J109" s="555">
        <v>0</v>
      </c>
      <c r="K109" s="555">
        <v>0</v>
      </c>
      <c r="L109" s="555">
        <v>0</v>
      </c>
      <c r="M109" s="555">
        <v>0</v>
      </c>
      <c r="N109" s="555">
        <v>0</v>
      </c>
      <c r="O109" s="555">
        <v>0</v>
      </c>
      <c r="P109" s="555">
        <v>0</v>
      </c>
      <c r="Q109" s="555">
        <v>0</v>
      </c>
      <c r="R109" s="555">
        <v>0</v>
      </c>
      <c r="S109" s="555">
        <v>0</v>
      </c>
      <c r="T109" s="555">
        <v>0</v>
      </c>
      <c r="U109" s="555">
        <v>0</v>
      </c>
      <c r="V109" s="555">
        <v>0</v>
      </c>
      <c r="W109" s="555">
        <v>0</v>
      </c>
      <c r="X109" s="555">
        <v>0</v>
      </c>
      <c r="Y109" s="555">
        <v>0</v>
      </c>
      <c r="Z109" s="555">
        <v>0</v>
      </c>
      <c r="AA109" s="555">
        <v>0</v>
      </c>
      <c r="AB109" s="555">
        <v>0</v>
      </c>
      <c r="AC109" s="555">
        <v>0</v>
      </c>
      <c r="AD109" s="555">
        <v>0</v>
      </c>
      <c r="AE109" s="555">
        <v>0</v>
      </c>
      <c r="AF109" s="52"/>
      <c r="AG109" s="208"/>
      <c r="AH109" s="965"/>
      <c r="AI109" s="208"/>
      <c r="AJ109" s="517"/>
      <c r="AK109" s="517"/>
      <c r="AL109" s="517"/>
      <c r="AM109" s="517"/>
      <c r="AN109" s="517"/>
      <c r="AO109" s="517"/>
      <c r="AP109" s="517"/>
      <c r="AQ109" s="517"/>
      <c r="AR109" s="517"/>
      <c r="AS109" s="517"/>
      <c r="AT109" s="517"/>
      <c r="AU109" s="517"/>
      <c r="AV109" s="517"/>
      <c r="AW109" s="517"/>
      <c r="AX109" s="517"/>
      <c r="AY109" s="517"/>
      <c r="AZ109" s="517"/>
    </row>
    <row r="110" spans="1:52" s="7" customFormat="1" ht="12.9" hidden="1" customHeight="1">
      <c r="A110" s="21"/>
      <c r="B110" s="558" t="s">
        <v>332</v>
      </c>
      <c r="C110" s="559"/>
      <c r="D110" s="559"/>
      <c r="E110" s="553"/>
      <c r="F110" s="560"/>
      <c r="G110" s="554"/>
      <c r="H110" s="555">
        <v>0</v>
      </c>
      <c r="I110" s="555">
        <v>0</v>
      </c>
      <c r="J110" s="555">
        <v>0</v>
      </c>
      <c r="K110" s="555">
        <v>0</v>
      </c>
      <c r="L110" s="555">
        <v>0</v>
      </c>
      <c r="M110" s="555">
        <v>0</v>
      </c>
      <c r="N110" s="555">
        <v>0</v>
      </c>
      <c r="O110" s="555">
        <v>0</v>
      </c>
      <c r="P110" s="555">
        <v>0</v>
      </c>
      <c r="Q110" s="555">
        <v>0</v>
      </c>
      <c r="R110" s="555">
        <v>0</v>
      </c>
      <c r="S110" s="555">
        <v>0</v>
      </c>
      <c r="T110" s="555">
        <v>0</v>
      </c>
      <c r="U110" s="555">
        <v>0</v>
      </c>
      <c r="V110" s="555">
        <v>0</v>
      </c>
      <c r="W110" s="555">
        <v>0</v>
      </c>
      <c r="X110" s="555">
        <v>0</v>
      </c>
      <c r="Y110" s="555">
        <v>0</v>
      </c>
      <c r="Z110" s="555">
        <v>0</v>
      </c>
      <c r="AA110" s="555">
        <v>0</v>
      </c>
      <c r="AB110" s="555">
        <v>0</v>
      </c>
      <c r="AC110" s="555">
        <v>0</v>
      </c>
      <c r="AD110" s="555">
        <v>0</v>
      </c>
      <c r="AE110" s="555">
        <v>0</v>
      </c>
      <c r="AF110" s="52"/>
      <c r="AG110" s="208"/>
      <c r="AH110" s="965"/>
      <c r="AI110" s="208"/>
      <c r="AJ110" s="517"/>
      <c r="AK110" s="517"/>
      <c r="AL110" s="517"/>
      <c r="AM110" s="517"/>
      <c r="AN110" s="517"/>
      <c r="AO110" s="517"/>
      <c r="AP110" s="517"/>
      <c r="AQ110" s="517"/>
      <c r="AR110" s="517"/>
      <c r="AS110" s="517"/>
      <c r="AT110" s="517"/>
      <c r="AU110" s="517"/>
      <c r="AV110" s="517"/>
      <c r="AW110" s="517"/>
      <c r="AX110" s="517"/>
      <c r="AY110" s="517"/>
      <c r="AZ110" s="517"/>
    </row>
    <row r="111" spans="1:52" s="7" customFormat="1" ht="12.9" hidden="1" customHeight="1">
      <c r="A111" s="21"/>
      <c r="B111" s="540" t="s">
        <v>332</v>
      </c>
      <c r="C111" s="559"/>
      <c r="D111" s="559"/>
      <c r="E111" s="553"/>
      <c r="F111" s="560"/>
      <c r="G111" s="554"/>
      <c r="H111" s="555">
        <f>$G21*H21</f>
        <v>0</v>
      </c>
      <c r="I111" s="555">
        <f t="shared" ref="I111:AE111" si="40">$G21*I21</f>
        <v>0</v>
      </c>
      <c r="J111" s="555">
        <f t="shared" si="40"/>
        <v>0</v>
      </c>
      <c r="K111" s="555">
        <f t="shared" si="40"/>
        <v>0</v>
      </c>
      <c r="L111" s="555">
        <f t="shared" si="40"/>
        <v>0</v>
      </c>
      <c r="M111" s="555">
        <f t="shared" si="40"/>
        <v>0</v>
      </c>
      <c r="N111" s="555">
        <f t="shared" si="40"/>
        <v>0</v>
      </c>
      <c r="O111" s="555">
        <f t="shared" si="40"/>
        <v>0</v>
      </c>
      <c r="P111" s="555">
        <f t="shared" si="40"/>
        <v>0</v>
      </c>
      <c r="Q111" s="555">
        <f t="shared" si="40"/>
        <v>0</v>
      </c>
      <c r="R111" s="555">
        <f t="shared" si="40"/>
        <v>0</v>
      </c>
      <c r="S111" s="555">
        <f t="shared" si="40"/>
        <v>0</v>
      </c>
      <c r="T111" s="555">
        <f t="shared" si="40"/>
        <v>0</v>
      </c>
      <c r="U111" s="555">
        <f t="shared" si="40"/>
        <v>0</v>
      </c>
      <c r="V111" s="555">
        <f t="shared" si="40"/>
        <v>0</v>
      </c>
      <c r="W111" s="555">
        <f t="shared" si="40"/>
        <v>0</v>
      </c>
      <c r="X111" s="555">
        <f t="shared" si="40"/>
        <v>0</v>
      </c>
      <c r="Y111" s="555">
        <f t="shared" si="40"/>
        <v>0</v>
      </c>
      <c r="Z111" s="555">
        <f t="shared" si="40"/>
        <v>0</v>
      </c>
      <c r="AA111" s="555">
        <f t="shared" si="40"/>
        <v>0</v>
      </c>
      <c r="AB111" s="555">
        <f t="shared" si="40"/>
        <v>0</v>
      </c>
      <c r="AC111" s="555">
        <f t="shared" si="40"/>
        <v>0</v>
      </c>
      <c r="AD111" s="555">
        <f t="shared" si="40"/>
        <v>0</v>
      </c>
      <c r="AE111" s="555">
        <f t="shared" si="40"/>
        <v>0</v>
      </c>
      <c r="AF111" s="52"/>
      <c r="AG111" s="208"/>
      <c r="AH111" s="965"/>
      <c r="AI111" s="208"/>
      <c r="AJ111" s="517"/>
      <c r="AK111" s="517"/>
      <c r="AL111" s="517"/>
      <c r="AM111" s="517"/>
      <c r="AN111" s="517"/>
      <c r="AO111" s="517"/>
      <c r="AP111" s="517"/>
      <c r="AQ111" s="517"/>
      <c r="AR111" s="517"/>
      <c r="AS111" s="517"/>
      <c r="AT111" s="517"/>
      <c r="AU111" s="517"/>
      <c r="AV111" s="517"/>
      <c r="AW111" s="517"/>
      <c r="AX111" s="517"/>
      <c r="AY111" s="517"/>
      <c r="AZ111" s="517"/>
    </row>
    <row r="112" spans="1:52" s="7" customFormat="1" ht="12.9" hidden="1" customHeight="1">
      <c r="A112" s="21"/>
      <c r="B112" s="558" t="s">
        <v>333</v>
      </c>
      <c r="C112" s="559"/>
      <c r="D112" s="559"/>
      <c r="E112" s="553"/>
      <c r="F112" s="560"/>
      <c r="G112" s="554"/>
      <c r="H112" s="555">
        <v>0</v>
      </c>
      <c r="I112" s="555">
        <v>0</v>
      </c>
      <c r="J112" s="555">
        <v>0</v>
      </c>
      <c r="K112" s="555">
        <v>0</v>
      </c>
      <c r="L112" s="555">
        <v>0</v>
      </c>
      <c r="M112" s="555">
        <v>0</v>
      </c>
      <c r="N112" s="555">
        <v>0</v>
      </c>
      <c r="O112" s="555">
        <v>0</v>
      </c>
      <c r="P112" s="555">
        <v>0</v>
      </c>
      <c r="Q112" s="555">
        <v>0</v>
      </c>
      <c r="R112" s="555">
        <v>0</v>
      </c>
      <c r="S112" s="555">
        <v>0</v>
      </c>
      <c r="T112" s="555">
        <v>0</v>
      </c>
      <c r="U112" s="555">
        <v>0</v>
      </c>
      <c r="V112" s="555">
        <v>0</v>
      </c>
      <c r="W112" s="555">
        <v>0</v>
      </c>
      <c r="X112" s="555">
        <v>0</v>
      </c>
      <c r="Y112" s="555">
        <v>0</v>
      </c>
      <c r="Z112" s="555">
        <v>0</v>
      </c>
      <c r="AA112" s="555">
        <v>0</v>
      </c>
      <c r="AB112" s="555">
        <v>0</v>
      </c>
      <c r="AC112" s="555">
        <v>0</v>
      </c>
      <c r="AD112" s="555">
        <v>0</v>
      </c>
      <c r="AE112" s="555">
        <v>0</v>
      </c>
      <c r="AF112" s="52"/>
      <c r="AG112" s="208"/>
      <c r="AH112" s="965"/>
      <c r="AI112" s="208"/>
      <c r="AJ112" s="517"/>
      <c r="AK112" s="517"/>
      <c r="AL112" s="517"/>
      <c r="AM112" s="517"/>
      <c r="AN112" s="517"/>
      <c r="AO112" s="517"/>
      <c r="AP112" s="517"/>
      <c r="AQ112" s="517"/>
      <c r="AR112" s="517"/>
      <c r="AS112" s="517"/>
      <c r="AT112" s="517"/>
      <c r="AU112" s="517"/>
      <c r="AV112" s="517"/>
      <c r="AW112" s="517"/>
      <c r="AX112" s="517"/>
      <c r="AY112" s="517"/>
      <c r="AZ112" s="517"/>
    </row>
    <row r="113" spans="1:52" s="7" customFormat="1" ht="12.9" hidden="1" customHeight="1">
      <c r="A113" s="21"/>
      <c r="B113" s="558" t="s">
        <v>334</v>
      </c>
      <c r="C113" s="559"/>
      <c r="D113" s="559"/>
      <c r="E113" s="553"/>
      <c r="F113" s="560"/>
      <c r="G113" s="554"/>
      <c r="H113" s="555">
        <v>0</v>
      </c>
      <c r="I113" s="555">
        <v>0</v>
      </c>
      <c r="J113" s="555">
        <v>0</v>
      </c>
      <c r="K113" s="555">
        <v>0</v>
      </c>
      <c r="L113" s="555">
        <v>0</v>
      </c>
      <c r="M113" s="555">
        <v>0</v>
      </c>
      <c r="N113" s="555">
        <v>0</v>
      </c>
      <c r="O113" s="555">
        <v>0</v>
      </c>
      <c r="P113" s="555">
        <v>0</v>
      </c>
      <c r="Q113" s="555">
        <v>0</v>
      </c>
      <c r="R113" s="555">
        <v>0</v>
      </c>
      <c r="S113" s="555">
        <v>0</v>
      </c>
      <c r="T113" s="555">
        <v>0</v>
      </c>
      <c r="U113" s="555">
        <v>0</v>
      </c>
      <c r="V113" s="555">
        <v>0</v>
      </c>
      <c r="W113" s="555">
        <v>0</v>
      </c>
      <c r="X113" s="555">
        <v>0</v>
      </c>
      <c r="Y113" s="555">
        <v>0</v>
      </c>
      <c r="Z113" s="555">
        <v>0</v>
      </c>
      <c r="AA113" s="555">
        <v>0</v>
      </c>
      <c r="AB113" s="555">
        <v>0</v>
      </c>
      <c r="AC113" s="555">
        <v>0</v>
      </c>
      <c r="AD113" s="555">
        <v>0</v>
      </c>
      <c r="AE113" s="555">
        <v>0</v>
      </c>
      <c r="AF113" s="52"/>
      <c r="AG113" s="208"/>
      <c r="AH113" s="965"/>
      <c r="AI113" s="208"/>
      <c r="AJ113" s="517"/>
      <c r="AK113" s="517"/>
      <c r="AL113" s="517"/>
      <c r="AM113" s="517"/>
      <c r="AN113" s="517"/>
      <c r="AO113" s="517"/>
      <c r="AP113" s="517"/>
      <c r="AQ113" s="517"/>
      <c r="AR113" s="517"/>
      <c r="AS113" s="517"/>
      <c r="AT113" s="517"/>
      <c r="AU113" s="517"/>
      <c r="AV113" s="517"/>
      <c r="AW113" s="517"/>
      <c r="AX113" s="517"/>
      <c r="AY113" s="517"/>
      <c r="AZ113" s="517"/>
    </row>
    <row r="114" spans="1:52" s="7" customFormat="1" ht="12.9" hidden="1" customHeight="1">
      <c r="A114" s="21"/>
      <c r="B114" s="558" t="s">
        <v>335</v>
      </c>
      <c r="C114" s="559"/>
      <c r="D114" s="559"/>
      <c r="E114" s="553"/>
      <c r="F114" s="560"/>
      <c r="G114" s="554"/>
      <c r="H114" s="555">
        <v>0</v>
      </c>
      <c r="I114" s="555">
        <v>0</v>
      </c>
      <c r="J114" s="555">
        <v>0</v>
      </c>
      <c r="K114" s="555">
        <v>0</v>
      </c>
      <c r="L114" s="555">
        <v>0</v>
      </c>
      <c r="M114" s="555">
        <v>0</v>
      </c>
      <c r="N114" s="555">
        <v>0</v>
      </c>
      <c r="O114" s="555">
        <v>0</v>
      </c>
      <c r="P114" s="555">
        <v>0</v>
      </c>
      <c r="Q114" s="555">
        <v>0</v>
      </c>
      <c r="R114" s="555">
        <v>0</v>
      </c>
      <c r="S114" s="555">
        <v>0</v>
      </c>
      <c r="T114" s="555">
        <v>0</v>
      </c>
      <c r="U114" s="555">
        <v>0</v>
      </c>
      <c r="V114" s="555">
        <v>0</v>
      </c>
      <c r="W114" s="555">
        <v>0</v>
      </c>
      <c r="X114" s="555">
        <v>0</v>
      </c>
      <c r="Y114" s="555">
        <v>0</v>
      </c>
      <c r="Z114" s="555">
        <v>0</v>
      </c>
      <c r="AA114" s="555">
        <v>0</v>
      </c>
      <c r="AB114" s="555">
        <v>0</v>
      </c>
      <c r="AC114" s="555">
        <v>0</v>
      </c>
      <c r="AD114" s="555">
        <v>0</v>
      </c>
      <c r="AE114" s="555">
        <v>0</v>
      </c>
      <c r="AF114" s="52"/>
      <c r="AG114" s="208"/>
      <c r="AH114" s="965"/>
      <c r="AI114" s="208"/>
      <c r="AJ114" s="517"/>
      <c r="AK114" s="517"/>
      <c r="AL114" s="517"/>
      <c r="AM114" s="517"/>
      <c r="AN114" s="517"/>
      <c r="AO114" s="517"/>
      <c r="AP114" s="517"/>
      <c r="AQ114" s="517"/>
      <c r="AR114" s="517"/>
      <c r="AS114" s="517"/>
      <c r="AT114" s="517"/>
      <c r="AU114" s="517"/>
      <c r="AV114" s="517"/>
      <c r="AW114" s="517"/>
      <c r="AX114" s="517"/>
      <c r="AY114" s="517"/>
      <c r="AZ114" s="517"/>
    </row>
    <row r="115" spans="1:52" s="7" customFormat="1" ht="12.9" hidden="1" customHeight="1">
      <c r="A115" s="21"/>
      <c r="B115" s="558" t="s">
        <v>90</v>
      </c>
      <c r="C115" s="559"/>
      <c r="D115" s="559"/>
      <c r="E115" s="553"/>
      <c r="F115" s="560"/>
      <c r="G115" s="554"/>
      <c r="H115" s="544">
        <f>$G22*H22</f>
        <v>0</v>
      </c>
      <c r="I115" s="544">
        <f t="shared" ref="I115:AE115" si="41">$G22*I22</f>
        <v>0</v>
      </c>
      <c r="J115" s="544">
        <f t="shared" si="41"/>
        <v>0</v>
      </c>
      <c r="K115" s="544">
        <f t="shared" si="41"/>
        <v>0</v>
      </c>
      <c r="L115" s="544">
        <f t="shared" si="41"/>
        <v>0</v>
      </c>
      <c r="M115" s="544">
        <f t="shared" si="41"/>
        <v>0</v>
      </c>
      <c r="N115" s="544">
        <f t="shared" si="41"/>
        <v>0</v>
      </c>
      <c r="O115" s="544">
        <f t="shared" si="41"/>
        <v>0</v>
      </c>
      <c r="P115" s="544">
        <f t="shared" si="41"/>
        <v>0</v>
      </c>
      <c r="Q115" s="544">
        <f t="shared" si="41"/>
        <v>0</v>
      </c>
      <c r="R115" s="544">
        <f t="shared" si="41"/>
        <v>0</v>
      </c>
      <c r="S115" s="544">
        <f t="shared" si="41"/>
        <v>0</v>
      </c>
      <c r="T115" s="544">
        <f t="shared" si="41"/>
        <v>0</v>
      </c>
      <c r="U115" s="544">
        <f t="shared" si="41"/>
        <v>0</v>
      </c>
      <c r="V115" s="544">
        <f t="shared" si="41"/>
        <v>0</v>
      </c>
      <c r="W115" s="544">
        <f t="shared" si="41"/>
        <v>0</v>
      </c>
      <c r="X115" s="544">
        <f t="shared" si="41"/>
        <v>0</v>
      </c>
      <c r="Y115" s="544">
        <f t="shared" si="41"/>
        <v>0</v>
      </c>
      <c r="Z115" s="544">
        <f t="shared" si="41"/>
        <v>0</v>
      </c>
      <c r="AA115" s="544">
        <f t="shared" si="41"/>
        <v>0</v>
      </c>
      <c r="AB115" s="544">
        <f t="shared" si="41"/>
        <v>0</v>
      </c>
      <c r="AC115" s="544">
        <f t="shared" si="41"/>
        <v>0</v>
      </c>
      <c r="AD115" s="544">
        <f t="shared" si="41"/>
        <v>0</v>
      </c>
      <c r="AE115" s="544">
        <f t="shared" si="41"/>
        <v>0</v>
      </c>
      <c r="AF115" s="52"/>
      <c r="AG115" s="208"/>
      <c r="AH115" s="965"/>
      <c r="AI115" s="208"/>
      <c r="AJ115" s="517"/>
      <c r="AK115" s="517"/>
      <c r="AL115" s="517"/>
      <c r="AM115" s="517"/>
      <c r="AN115" s="517"/>
      <c r="AO115" s="517"/>
      <c r="AP115" s="517"/>
      <c r="AQ115" s="517"/>
      <c r="AR115" s="517"/>
      <c r="AS115" s="517"/>
      <c r="AT115" s="517"/>
      <c r="AU115" s="517"/>
      <c r="AV115" s="517"/>
      <c r="AW115" s="517"/>
      <c r="AX115" s="517"/>
      <c r="AY115" s="517"/>
      <c r="AZ115" s="517"/>
    </row>
    <row r="116" spans="1:52" s="7" customFormat="1" ht="12.9" hidden="1" customHeight="1">
      <c r="A116" s="21"/>
      <c r="B116" s="558" t="s">
        <v>338</v>
      </c>
      <c r="C116" s="559"/>
      <c r="D116" s="559"/>
      <c r="E116" s="553"/>
      <c r="F116" s="560"/>
      <c r="G116" s="554"/>
      <c r="H116" s="555">
        <f>SUM(H96:H115)</f>
        <v>0</v>
      </c>
      <c r="I116" s="555">
        <f t="shared" ref="I116:AE116" si="42">SUM(I96:I115)</f>
        <v>0</v>
      </c>
      <c r="J116" s="555">
        <f t="shared" si="42"/>
        <v>0</v>
      </c>
      <c r="K116" s="555">
        <f t="shared" si="42"/>
        <v>0</v>
      </c>
      <c r="L116" s="555">
        <f t="shared" si="42"/>
        <v>0</v>
      </c>
      <c r="M116" s="555">
        <f t="shared" si="42"/>
        <v>0</v>
      </c>
      <c r="N116" s="555">
        <f t="shared" si="42"/>
        <v>0</v>
      </c>
      <c r="O116" s="555">
        <f t="shared" si="42"/>
        <v>0</v>
      </c>
      <c r="P116" s="555">
        <f t="shared" si="42"/>
        <v>0</v>
      </c>
      <c r="Q116" s="555">
        <f t="shared" si="42"/>
        <v>0</v>
      </c>
      <c r="R116" s="555">
        <f t="shared" si="42"/>
        <v>0</v>
      </c>
      <c r="S116" s="555">
        <f t="shared" si="42"/>
        <v>0</v>
      </c>
      <c r="T116" s="555">
        <f t="shared" si="42"/>
        <v>0</v>
      </c>
      <c r="U116" s="555">
        <f t="shared" si="42"/>
        <v>0</v>
      </c>
      <c r="V116" s="555">
        <f t="shared" si="42"/>
        <v>0</v>
      </c>
      <c r="W116" s="555">
        <f t="shared" si="42"/>
        <v>0</v>
      </c>
      <c r="X116" s="555">
        <f t="shared" si="42"/>
        <v>0</v>
      </c>
      <c r="Y116" s="555">
        <f t="shared" si="42"/>
        <v>0</v>
      </c>
      <c r="Z116" s="555">
        <f t="shared" si="42"/>
        <v>0</v>
      </c>
      <c r="AA116" s="555">
        <f t="shared" si="42"/>
        <v>0</v>
      </c>
      <c r="AB116" s="555">
        <f t="shared" si="42"/>
        <v>0</v>
      </c>
      <c r="AC116" s="555">
        <f t="shared" si="42"/>
        <v>0</v>
      </c>
      <c r="AD116" s="555">
        <f t="shared" si="42"/>
        <v>0</v>
      </c>
      <c r="AE116" s="555">
        <f t="shared" si="42"/>
        <v>0</v>
      </c>
      <c r="AF116" s="52"/>
      <c r="AG116" s="208"/>
      <c r="AH116" s="965"/>
      <c r="AI116" s="208"/>
      <c r="AJ116" s="517"/>
      <c r="AK116" s="517"/>
      <c r="AL116" s="517"/>
      <c r="AM116" s="517"/>
      <c r="AN116" s="517"/>
      <c r="AO116" s="517"/>
      <c r="AP116" s="517"/>
      <c r="AQ116" s="517"/>
      <c r="AR116" s="517"/>
      <c r="AS116" s="517"/>
      <c r="AT116" s="517"/>
      <c r="AU116" s="517"/>
      <c r="AV116" s="517"/>
      <c r="AW116" s="517"/>
      <c r="AX116" s="517"/>
      <c r="AY116" s="517"/>
      <c r="AZ116" s="517"/>
    </row>
    <row r="117" spans="1:52" s="7" customFormat="1" ht="12.9" hidden="1" customHeight="1">
      <c r="A117" s="21"/>
      <c r="B117" s="563"/>
      <c r="C117" s="563"/>
      <c r="D117" s="563"/>
      <c r="E117" s="556"/>
      <c r="F117" s="556"/>
      <c r="G117" s="564"/>
      <c r="H117" s="551"/>
      <c r="I117" s="551"/>
      <c r="J117" s="551"/>
      <c r="K117" s="551"/>
      <c r="L117" s="551"/>
      <c r="M117" s="551"/>
      <c r="N117" s="552"/>
      <c r="O117" s="551"/>
      <c r="P117" s="551"/>
      <c r="Q117" s="551"/>
      <c r="R117" s="551"/>
      <c r="S117" s="551"/>
      <c r="T117" s="553"/>
      <c r="U117" s="553"/>
      <c r="V117" s="553"/>
      <c r="W117" s="553"/>
      <c r="X117" s="553"/>
      <c r="Y117" s="553"/>
      <c r="Z117" s="553"/>
      <c r="AA117" s="553"/>
      <c r="AB117" s="553"/>
      <c r="AC117" s="553"/>
      <c r="AD117" s="553"/>
      <c r="AE117" s="553"/>
      <c r="AF117" s="52"/>
      <c r="AG117" s="208"/>
      <c r="AH117" s="965"/>
      <c r="AI117" s="208"/>
      <c r="AJ117" s="517"/>
      <c r="AK117" s="517"/>
      <c r="AL117" s="517"/>
      <c r="AM117" s="517"/>
      <c r="AN117" s="517"/>
      <c r="AO117" s="517"/>
      <c r="AP117" s="517"/>
      <c r="AQ117" s="517"/>
      <c r="AR117" s="517"/>
      <c r="AS117" s="517"/>
      <c r="AT117" s="517"/>
      <c r="AU117" s="517"/>
      <c r="AV117" s="517"/>
      <c r="AW117" s="517"/>
      <c r="AX117" s="517"/>
      <c r="AY117" s="517"/>
      <c r="AZ117" s="517"/>
    </row>
    <row r="118" spans="1:52" s="7" customFormat="1" ht="12.9" hidden="1" customHeight="1">
      <c r="A118" s="21"/>
      <c r="B118" s="540" t="s">
        <v>86</v>
      </c>
      <c r="C118" s="559"/>
      <c r="D118" s="559"/>
      <c r="E118" s="553"/>
      <c r="F118" s="560"/>
      <c r="G118" s="561" t="s">
        <v>336</v>
      </c>
      <c r="H118" s="557">
        <f t="shared" ref="H118:AE118" si="43">$G15*H46</f>
        <v>0</v>
      </c>
      <c r="I118" s="557">
        <f t="shared" si="43"/>
        <v>0</v>
      </c>
      <c r="J118" s="557">
        <f t="shared" si="43"/>
        <v>0</v>
      </c>
      <c r="K118" s="557">
        <f t="shared" si="43"/>
        <v>0</v>
      </c>
      <c r="L118" s="557">
        <f t="shared" si="43"/>
        <v>0</v>
      </c>
      <c r="M118" s="557">
        <f t="shared" si="43"/>
        <v>0</v>
      </c>
      <c r="N118" s="557">
        <f t="shared" si="43"/>
        <v>0</v>
      </c>
      <c r="O118" s="557">
        <f t="shared" si="43"/>
        <v>0</v>
      </c>
      <c r="P118" s="557">
        <f t="shared" si="43"/>
        <v>0</v>
      </c>
      <c r="Q118" s="557">
        <f t="shared" si="43"/>
        <v>0</v>
      </c>
      <c r="R118" s="557">
        <f t="shared" si="43"/>
        <v>0</v>
      </c>
      <c r="S118" s="557">
        <f t="shared" si="43"/>
        <v>0</v>
      </c>
      <c r="T118" s="557">
        <f t="shared" si="43"/>
        <v>0</v>
      </c>
      <c r="U118" s="557">
        <f t="shared" si="43"/>
        <v>0</v>
      </c>
      <c r="V118" s="557">
        <f t="shared" si="43"/>
        <v>0</v>
      </c>
      <c r="W118" s="557">
        <f t="shared" si="43"/>
        <v>0</v>
      </c>
      <c r="X118" s="557">
        <f t="shared" si="43"/>
        <v>0</v>
      </c>
      <c r="Y118" s="557">
        <f t="shared" si="43"/>
        <v>0</v>
      </c>
      <c r="Z118" s="557">
        <f t="shared" si="43"/>
        <v>0</v>
      </c>
      <c r="AA118" s="557">
        <f t="shared" si="43"/>
        <v>0</v>
      </c>
      <c r="AB118" s="557">
        <f t="shared" si="43"/>
        <v>0</v>
      </c>
      <c r="AC118" s="557">
        <f t="shared" si="43"/>
        <v>0</v>
      </c>
      <c r="AD118" s="557">
        <f t="shared" si="43"/>
        <v>0</v>
      </c>
      <c r="AE118" s="557">
        <f t="shared" si="43"/>
        <v>0</v>
      </c>
      <c r="AF118" s="52"/>
      <c r="AG118" s="208"/>
      <c r="AH118" s="965"/>
      <c r="AI118" s="208"/>
      <c r="AJ118" s="517"/>
      <c r="AK118" s="517"/>
      <c r="AL118" s="517"/>
      <c r="AM118" s="517"/>
      <c r="AN118" s="517"/>
      <c r="AO118" s="517"/>
      <c r="AP118" s="517"/>
      <c r="AQ118" s="517"/>
      <c r="AR118" s="517"/>
      <c r="AS118" s="517"/>
      <c r="AT118" s="517"/>
      <c r="AU118" s="517"/>
      <c r="AV118" s="517"/>
      <c r="AW118" s="517"/>
      <c r="AX118" s="517"/>
      <c r="AY118" s="517"/>
      <c r="AZ118" s="517"/>
    </row>
    <row r="119" spans="1:52" s="7" customFormat="1" ht="12.9" hidden="1" customHeight="1">
      <c r="A119" s="21"/>
      <c r="B119" s="540" t="s">
        <v>87</v>
      </c>
      <c r="C119" s="559"/>
      <c r="D119" s="559"/>
      <c r="E119" s="553"/>
      <c r="F119" s="560"/>
      <c r="G119" s="554"/>
      <c r="H119" s="557">
        <f t="shared" ref="H119:AE119" si="44">$G16*H47</f>
        <v>0</v>
      </c>
      <c r="I119" s="557">
        <f t="shared" si="44"/>
        <v>0</v>
      </c>
      <c r="J119" s="557">
        <f t="shared" si="44"/>
        <v>0</v>
      </c>
      <c r="K119" s="557">
        <f t="shared" si="44"/>
        <v>0</v>
      </c>
      <c r="L119" s="557">
        <f t="shared" si="44"/>
        <v>0</v>
      </c>
      <c r="M119" s="557">
        <f t="shared" si="44"/>
        <v>0</v>
      </c>
      <c r="N119" s="557">
        <f t="shared" si="44"/>
        <v>0</v>
      </c>
      <c r="O119" s="557">
        <f t="shared" si="44"/>
        <v>0</v>
      </c>
      <c r="P119" s="557">
        <f t="shared" si="44"/>
        <v>0</v>
      </c>
      <c r="Q119" s="557">
        <f t="shared" si="44"/>
        <v>0</v>
      </c>
      <c r="R119" s="557">
        <f t="shared" si="44"/>
        <v>0</v>
      </c>
      <c r="S119" s="557">
        <f t="shared" si="44"/>
        <v>0</v>
      </c>
      <c r="T119" s="557">
        <f t="shared" si="44"/>
        <v>0</v>
      </c>
      <c r="U119" s="557">
        <f t="shared" si="44"/>
        <v>0</v>
      </c>
      <c r="V119" s="557">
        <f t="shared" si="44"/>
        <v>0</v>
      </c>
      <c r="W119" s="557">
        <f t="shared" si="44"/>
        <v>0</v>
      </c>
      <c r="X119" s="557">
        <f t="shared" si="44"/>
        <v>0</v>
      </c>
      <c r="Y119" s="557">
        <f t="shared" si="44"/>
        <v>0</v>
      </c>
      <c r="Z119" s="557">
        <f t="shared" si="44"/>
        <v>0</v>
      </c>
      <c r="AA119" s="557">
        <f t="shared" si="44"/>
        <v>0</v>
      </c>
      <c r="AB119" s="557">
        <f t="shared" si="44"/>
        <v>0</v>
      </c>
      <c r="AC119" s="557">
        <f t="shared" si="44"/>
        <v>0</v>
      </c>
      <c r="AD119" s="557">
        <f t="shared" si="44"/>
        <v>0</v>
      </c>
      <c r="AE119" s="557">
        <f t="shared" si="44"/>
        <v>0</v>
      </c>
      <c r="AF119" s="52"/>
      <c r="AG119" s="208"/>
      <c r="AH119" s="965"/>
      <c r="AI119" s="208"/>
      <c r="AJ119" s="517"/>
      <c r="AK119" s="517"/>
      <c r="AL119" s="517"/>
      <c r="AM119" s="517"/>
      <c r="AN119" s="517"/>
      <c r="AO119" s="517"/>
      <c r="AP119" s="517"/>
      <c r="AQ119" s="517"/>
      <c r="AR119" s="517"/>
      <c r="AS119" s="517"/>
      <c r="AT119" s="517"/>
      <c r="AU119" s="517"/>
      <c r="AV119" s="517"/>
      <c r="AW119" s="517"/>
      <c r="AX119" s="517"/>
      <c r="AY119" s="517"/>
      <c r="AZ119" s="517"/>
    </row>
    <row r="120" spans="1:52" s="7" customFormat="1" ht="12.9" hidden="1" customHeight="1">
      <c r="A120" s="21"/>
      <c r="B120" s="540" t="s">
        <v>88</v>
      </c>
      <c r="C120" s="559"/>
      <c r="D120" s="559"/>
      <c r="E120" s="553"/>
      <c r="F120" s="560"/>
      <c r="G120" s="554"/>
      <c r="H120" s="557">
        <f t="shared" ref="H120:AE120" si="45">$G17*H48</f>
        <v>0</v>
      </c>
      <c r="I120" s="557">
        <f t="shared" si="45"/>
        <v>0</v>
      </c>
      <c r="J120" s="557">
        <f t="shared" si="45"/>
        <v>0</v>
      </c>
      <c r="K120" s="557">
        <f t="shared" si="45"/>
        <v>0</v>
      </c>
      <c r="L120" s="557">
        <f t="shared" si="45"/>
        <v>0</v>
      </c>
      <c r="M120" s="557">
        <f t="shared" si="45"/>
        <v>0</v>
      </c>
      <c r="N120" s="557">
        <f t="shared" si="45"/>
        <v>0</v>
      </c>
      <c r="O120" s="557">
        <f t="shared" si="45"/>
        <v>0</v>
      </c>
      <c r="P120" s="557">
        <f t="shared" si="45"/>
        <v>0</v>
      </c>
      <c r="Q120" s="557">
        <f t="shared" si="45"/>
        <v>0</v>
      </c>
      <c r="R120" s="557">
        <f t="shared" si="45"/>
        <v>0</v>
      </c>
      <c r="S120" s="557">
        <f t="shared" si="45"/>
        <v>0</v>
      </c>
      <c r="T120" s="557">
        <f t="shared" si="45"/>
        <v>0</v>
      </c>
      <c r="U120" s="557">
        <f t="shared" si="45"/>
        <v>0</v>
      </c>
      <c r="V120" s="557">
        <f t="shared" si="45"/>
        <v>0</v>
      </c>
      <c r="W120" s="557">
        <f t="shared" si="45"/>
        <v>0</v>
      </c>
      <c r="X120" s="557">
        <f t="shared" si="45"/>
        <v>0</v>
      </c>
      <c r="Y120" s="557">
        <f t="shared" si="45"/>
        <v>0</v>
      </c>
      <c r="Z120" s="557">
        <f t="shared" si="45"/>
        <v>0</v>
      </c>
      <c r="AA120" s="557">
        <f t="shared" si="45"/>
        <v>0</v>
      </c>
      <c r="AB120" s="557">
        <f t="shared" si="45"/>
        <v>0</v>
      </c>
      <c r="AC120" s="557">
        <f t="shared" si="45"/>
        <v>0</v>
      </c>
      <c r="AD120" s="557">
        <f t="shared" si="45"/>
        <v>0</v>
      </c>
      <c r="AE120" s="557">
        <f t="shared" si="45"/>
        <v>0</v>
      </c>
      <c r="AF120" s="52"/>
      <c r="AG120" s="208"/>
      <c r="AH120" s="965"/>
      <c r="AI120" s="208"/>
      <c r="AJ120" s="517"/>
      <c r="AK120" s="517"/>
      <c r="AL120" s="517"/>
      <c r="AM120" s="517"/>
      <c r="AN120" s="517"/>
      <c r="AO120" s="517"/>
      <c r="AP120" s="517"/>
      <c r="AQ120" s="517"/>
      <c r="AR120" s="517"/>
      <c r="AS120" s="517"/>
      <c r="AT120" s="517"/>
      <c r="AU120" s="517"/>
      <c r="AV120" s="517"/>
      <c r="AW120" s="517"/>
      <c r="AX120" s="517"/>
      <c r="AY120" s="517"/>
      <c r="AZ120" s="517"/>
    </row>
    <row r="121" spans="1:52" s="7" customFormat="1" ht="12.9" hidden="1" customHeight="1">
      <c r="A121" s="21"/>
      <c r="B121" s="540" t="s">
        <v>89</v>
      </c>
      <c r="C121" s="559"/>
      <c r="D121" s="559"/>
      <c r="E121" s="553"/>
      <c r="F121" s="560"/>
      <c r="G121" s="554"/>
      <c r="H121" s="557">
        <f t="shared" ref="H121:AE121" si="46">$G18*H49</f>
        <v>0</v>
      </c>
      <c r="I121" s="557">
        <f t="shared" si="46"/>
        <v>0</v>
      </c>
      <c r="J121" s="557">
        <f t="shared" si="46"/>
        <v>0</v>
      </c>
      <c r="K121" s="557">
        <f t="shared" si="46"/>
        <v>0</v>
      </c>
      <c r="L121" s="557">
        <f t="shared" si="46"/>
        <v>0</v>
      </c>
      <c r="M121" s="557">
        <f t="shared" si="46"/>
        <v>0</v>
      </c>
      <c r="N121" s="557">
        <f t="shared" si="46"/>
        <v>0</v>
      </c>
      <c r="O121" s="557">
        <f t="shared" si="46"/>
        <v>0</v>
      </c>
      <c r="P121" s="557">
        <f t="shared" si="46"/>
        <v>0</v>
      </c>
      <c r="Q121" s="557">
        <f t="shared" si="46"/>
        <v>0</v>
      </c>
      <c r="R121" s="557">
        <f t="shared" si="46"/>
        <v>0</v>
      </c>
      <c r="S121" s="557">
        <f t="shared" si="46"/>
        <v>0</v>
      </c>
      <c r="T121" s="557">
        <f t="shared" si="46"/>
        <v>0</v>
      </c>
      <c r="U121" s="557">
        <f t="shared" si="46"/>
        <v>0</v>
      </c>
      <c r="V121" s="557">
        <f t="shared" si="46"/>
        <v>0</v>
      </c>
      <c r="W121" s="557">
        <f t="shared" si="46"/>
        <v>0</v>
      </c>
      <c r="X121" s="557">
        <f t="shared" si="46"/>
        <v>0</v>
      </c>
      <c r="Y121" s="557">
        <f t="shared" si="46"/>
        <v>0</v>
      </c>
      <c r="Z121" s="557">
        <f t="shared" si="46"/>
        <v>0</v>
      </c>
      <c r="AA121" s="557">
        <f t="shared" si="46"/>
        <v>0</v>
      </c>
      <c r="AB121" s="557">
        <f t="shared" si="46"/>
        <v>0</v>
      </c>
      <c r="AC121" s="557">
        <f t="shared" si="46"/>
        <v>0</v>
      </c>
      <c r="AD121" s="557">
        <f t="shared" si="46"/>
        <v>0</v>
      </c>
      <c r="AE121" s="557">
        <f t="shared" si="46"/>
        <v>0</v>
      </c>
      <c r="AF121" s="52"/>
      <c r="AG121" s="208"/>
      <c r="AH121" s="965"/>
      <c r="AI121" s="208"/>
      <c r="AJ121" s="517"/>
      <c r="AK121" s="517"/>
      <c r="AL121" s="517"/>
      <c r="AM121" s="517"/>
      <c r="AN121" s="517"/>
      <c r="AO121" s="517"/>
      <c r="AP121" s="517"/>
      <c r="AQ121" s="517"/>
      <c r="AR121" s="517"/>
      <c r="AS121" s="517"/>
      <c r="AT121" s="517"/>
      <c r="AU121" s="517"/>
      <c r="AV121" s="517"/>
      <c r="AW121" s="517"/>
      <c r="AX121" s="517"/>
      <c r="AY121" s="517"/>
      <c r="AZ121" s="517"/>
    </row>
    <row r="122" spans="1:52" s="7" customFormat="1" ht="12.9" hidden="1" customHeight="1">
      <c r="A122" s="21"/>
      <c r="B122" s="540" t="s">
        <v>322</v>
      </c>
      <c r="C122" s="559"/>
      <c r="D122" s="559"/>
      <c r="E122" s="553"/>
      <c r="F122" s="560"/>
      <c r="G122" s="554"/>
      <c r="H122" s="557">
        <f t="shared" ref="H122:AE122" si="47">$G19*H50</f>
        <v>0</v>
      </c>
      <c r="I122" s="557">
        <f t="shared" si="47"/>
        <v>0</v>
      </c>
      <c r="J122" s="557">
        <f t="shared" si="47"/>
        <v>0</v>
      </c>
      <c r="K122" s="557">
        <f t="shared" si="47"/>
        <v>0</v>
      </c>
      <c r="L122" s="557">
        <f t="shared" si="47"/>
        <v>0</v>
      </c>
      <c r="M122" s="557">
        <f t="shared" si="47"/>
        <v>0</v>
      </c>
      <c r="N122" s="557">
        <f t="shared" si="47"/>
        <v>0</v>
      </c>
      <c r="O122" s="557">
        <f t="shared" si="47"/>
        <v>0</v>
      </c>
      <c r="P122" s="557">
        <f t="shared" si="47"/>
        <v>0</v>
      </c>
      <c r="Q122" s="557">
        <f t="shared" si="47"/>
        <v>0</v>
      </c>
      <c r="R122" s="557">
        <f t="shared" si="47"/>
        <v>0</v>
      </c>
      <c r="S122" s="557">
        <f t="shared" si="47"/>
        <v>0</v>
      </c>
      <c r="T122" s="557">
        <f t="shared" si="47"/>
        <v>0</v>
      </c>
      <c r="U122" s="557">
        <f t="shared" si="47"/>
        <v>0</v>
      </c>
      <c r="V122" s="557">
        <f t="shared" si="47"/>
        <v>0</v>
      </c>
      <c r="W122" s="557">
        <f t="shared" si="47"/>
        <v>0</v>
      </c>
      <c r="X122" s="557">
        <f t="shared" si="47"/>
        <v>0</v>
      </c>
      <c r="Y122" s="557">
        <f t="shared" si="47"/>
        <v>0</v>
      </c>
      <c r="Z122" s="557">
        <f t="shared" si="47"/>
        <v>0</v>
      </c>
      <c r="AA122" s="557">
        <f t="shared" si="47"/>
        <v>0</v>
      </c>
      <c r="AB122" s="557">
        <f t="shared" si="47"/>
        <v>0</v>
      </c>
      <c r="AC122" s="557">
        <f t="shared" si="47"/>
        <v>0</v>
      </c>
      <c r="AD122" s="557">
        <f t="shared" si="47"/>
        <v>0</v>
      </c>
      <c r="AE122" s="557">
        <f t="shared" si="47"/>
        <v>0</v>
      </c>
      <c r="AF122" s="52"/>
      <c r="AG122" s="208"/>
      <c r="AH122" s="965"/>
      <c r="AI122" s="208"/>
      <c r="AJ122" s="517"/>
      <c r="AK122" s="517"/>
      <c r="AL122" s="517"/>
      <c r="AM122" s="517"/>
      <c r="AN122" s="517"/>
      <c r="AO122" s="517"/>
      <c r="AP122" s="517"/>
      <c r="AQ122" s="517"/>
      <c r="AR122" s="517"/>
      <c r="AS122" s="517"/>
      <c r="AT122" s="517"/>
      <c r="AU122" s="517"/>
      <c r="AV122" s="517"/>
      <c r="AW122" s="517"/>
      <c r="AX122" s="517"/>
      <c r="AY122" s="517"/>
      <c r="AZ122" s="517"/>
    </row>
    <row r="123" spans="1:52" s="7" customFormat="1" ht="12.9" hidden="1" customHeight="1">
      <c r="A123" s="21"/>
      <c r="B123" s="540" t="s">
        <v>323</v>
      </c>
      <c r="C123" s="559"/>
      <c r="D123" s="559"/>
      <c r="E123" s="553"/>
      <c r="F123" s="560"/>
      <c r="G123" s="554"/>
      <c r="H123" s="557">
        <v>0</v>
      </c>
      <c r="I123" s="557">
        <v>0</v>
      </c>
      <c r="J123" s="557">
        <v>0</v>
      </c>
      <c r="K123" s="557">
        <v>0</v>
      </c>
      <c r="L123" s="557">
        <v>0</v>
      </c>
      <c r="M123" s="557">
        <v>0</v>
      </c>
      <c r="N123" s="557">
        <v>0</v>
      </c>
      <c r="O123" s="557">
        <v>0</v>
      </c>
      <c r="P123" s="557">
        <v>0</v>
      </c>
      <c r="Q123" s="557">
        <v>0</v>
      </c>
      <c r="R123" s="557">
        <v>0</v>
      </c>
      <c r="S123" s="557">
        <v>0</v>
      </c>
      <c r="T123" s="557">
        <v>0</v>
      </c>
      <c r="U123" s="557">
        <v>0</v>
      </c>
      <c r="V123" s="557">
        <v>0</v>
      </c>
      <c r="W123" s="557">
        <v>0</v>
      </c>
      <c r="X123" s="557">
        <v>0</v>
      </c>
      <c r="Y123" s="557">
        <v>0</v>
      </c>
      <c r="Z123" s="557">
        <v>0</v>
      </c>
      <c r="AA123" s="557">
        <v>0</v>
      </c>
      <c r="AB123" s="557">
        <v>0</v>
      </c>
      <c r="AC123" s="557">
        <v>0</v>
      </c>
      <c r="AD123" s="557">
        <v>0</v>
      </c>
      <c r="AE123" s="557">
        <v>0</v>
      </c>
      <c r="AF123" s="52"/>
      <c r="AG123" s="208"/>
      <c r="AH123" s="965"/>
      <c r="AI123" s="208"/>
      <c r="AJ123" s="517"/>
      <c r="AK123" s="517"/>
      <c r="AL123" s="517"/>
      <c r="AM123" s="517"/>
      <c r="AN123" s="517"/>
      <c r="AO123" s="517"/>
      <c r="AP123" s="517"/>
      <c r="AQ123" s="517"/>
      <c r="AR123" s="517"/>
      <c r="AS123" s="517"/>
      <c r="AT123" s="517"/>
      <c r="AU123" s="517"/>
      <c r="AV123" s="517"/>
      <c r="AW123" s="517"/>
      <c r="AX123" s="517"/>
      <c r="AY123" s="517"/>
      <c r="AZ123" s="517"/>
    </row>
    <row r="124" spans="1:52" s="7" customFormat="1" ht="12.9" hidden="1" customHeight="1">
      <c r="A124" s="21"/>
      <c r="B124" s="558" t="s">
        <v>324</v>
      </c>
      <c r="C124" s="559"/>
      <c r="D124" s="559"/>
      <c r="E124" s="553"/>
      <c r="F124" s="560"/>
      <c r="G124" s="554"/>
      <c r="H124" s="557">
        <v>0</v>
      </c>
      <c r="I124" s="557">
        <v>0</v>
      </c>
      <c r="J124" s="557">
        <v>0</v>
      </c>
      <c r="K124" s="557">
        <v>0</v>
      </c>
      <c r="L124" s="557">
        <v>0</v>
      </c>
      <c r="M124" s="557">
        <v>0</v>
      </c>
      <c r="N124" s="557">
        <v>0</v>
      </c>
      <c r="O124" s="557">
        <v>0</v>
      </c>
      <c r="P124" s="557">
        <v>0</v>
      </c>
      <c r="Q124" s="557">
        <v>0</v>
      </c>
      <c r="R124" s="557">
        <v>0</v>
      </c>
      <c r="S124" s="557">
        <v>0</v>
      </c>
      <c r="T124" s="557">
        <v>0</v>
      </c>
      <c r="U124" s="557">
        <v>0</v>
      </c>
      <c r="V124" s="557">
        <v>0</v>
      </c>
      <c r="W124" s="557">
        <v>0</v>
      </c>
      <c r="X124" s="557">
        <v>0</v>
      </c>
      <c r="Y124" s="557">
        <v>0</v>
      </c>
      <c r="Z124" s="557">
        <v>0</v>
      </c>
      <c r="AA124" s="557">
        <v>0</v>
      </c>
      <c r="AB124" s="557">
        <v>0</v>
      </c>
      <c r="AC124" s="557">
        <v>0</v>
      </c>
      <c r="AD124" s="557">
        <v>0</v>
      </c>
      <c r="AE124" s="557">
        <v>0</v>
      </c>
      <c r="AF124" s="52"/>
      <c r="AG124" s="208"/>
      <c r="AH124" s="965"/>
      <c r="AI124" s="208"/>
      <c r="AJ124" s="517"/>
      <c r="AK124" s="517"/>
      <c r="AL124" s="517"/>
      <c r="AM124" s="517"/>
      <c r="AN124" s="517"/>
      <c r="AO124" s="517"/>
      <c r="AP124" s="517"/>
      <c r="AQ124" s="517"/>
      <c r="AR124" s="517"/>
      <c r="AS124" s="517"/>
      <c r="AT124" s="517"/>
      <c r="AU124" s="517"/>
      <c r="AV124" s="517"/>
      <c r="AW124" s="517"/>
      <c r="AX124" s="517"/>
      <c r="AY124" s="517"/>
      <c r="AZ124" s="517"/>
    </row>
    <row r="125" spans="1:52" s="7" customFormat="1" ht="12.9" hidden="1" customHeight="1">
      <c r="A125" s="21"/>
      <c r="B125" s="558" t="s">
        <v>325</v>
      </c>
      <c r="C125" s="559"/>
      <c r="D125" s="559"/>
      <c r="E125" s="553"/>
      <c r="F125" s="560"/>
      <c r="G125" s="554"/>
      <c r="H125" s="557">
        <v>0</v>
      </c>
      <c r="I125" s="557">
        <v>0</v>
      </c>
      <c r="J125" s="557">
        <v>0</v>
      </c>
      <c r="K125" s="557">
        <v>0</v>
      </c>
      <c r="L125" s="557">
        <v>0</v>
      </c>
      <c r="M125" s="557">
        <v>0</v>
      </c>
      <c r="N125" s="557">
        <v>0</v>
      </c>
      <c r="O125" s="557">
        <v>0</v>
      </c>
      <c r="P125" s="557">
        <v>0</v>
      </c>
      <c r="Q125" s="557">
        <v>0</v>
      </c>
      <c r="R125" s="557">
        <v>0</v>
      </c>
      <c r="S125" s="557">
        <v>0</v>
      </c>
      <c r="T125" s="557">
        <v>0</v>
      </c>
      <c r="U125" s="557">
        <v>0</v>
      </c>
      <c r="V125" s="557">
        <v>0</v>
      </c>
      <c r="W125" s="557">
        <v>0</v>
      </c>
      <c r="X125" s="557">
        <v>0</v>
      </c>
      <c r="Y125" s="557">
        <v>0</v>
      </c>
      <c r="Z125" s="557">
        <v>0</v>
      </c>
      <c r="AA125" s="557">
        <v>0</v>
      </c>
      <c r="AB125" s="557">
        <v>0</v>
      </c>
      <c r="AC125" s="557">
        <v>0</v>
      </c>
      <c r="AD125" s="557">
        <v>0</v>
      </c>
      <c r="AE125" s="557">
        <v>0</v>
      </c>
      <c r="AF125" s="52"/>
      <c r="AG125" s="208"/>
      <c r="AH125" s="965"/>
      <c r="AI125" s="208"/>
      <c r="AJ125" s="517"/>
      <c r="AK125" s="517"/>
      <c r="AL125" s="517"/>
      <c r="AM125" s="517"/>
      <c r="AN125" s="517"/>
      <c r="AO125" s="517"/>
      <c r="AP125" s="517"/>
      <c r="AQ125" s="517"/>
      <c r="AR125" s="517"/>
      <c r="AS125" s="517"/>
      <c r="AT125" s="517"/>
      <c r="AU125" s="517"/>
      <c r="AV125" s="517"/>
      <c r="AW125" s="517"/>
      <c r="AX125" s="517"/>
      <c r="AY125" s="517"/>
      <c r="AZ125" s="517"/>
    </row>
    <row r="126" spans="1:52" s="7" customFormat="1" ht="12.9" hidden="1" customHeight="1">
      <c r="A126" s="21"/>
      <c r="B126" s="558" t="s">
        <v>326</v>
      </c>
      <c r="C126" s="559"/>
      <c r="D126" s="559"/>
      <c r="E126" s="553"/>
      <c r="F126" s="560"/>
      <c r="G126" s="554"/>
      <c r="H126" s="557">
        <v>0</v>
      </c>
      <c r="I126" s="557">
        <v>0</v>
      </c>
      <c r="J126" s="557">
        <v>0</v>
      </c>
      <c r="K126" s="557">
        <v>0</v>
      </c>
      <c r="L126" s="557">
        <v>0</v>
      </c>
      <c r="M126" s="557">
        <v>0</v>
      </c>
      <c r="N126" s="557">
        <v>0</v>
      </c>
      <c r="O126" s="557">
        <v>0</v>
      </c>
      <c r="P126" s="557">
        <v>0</v>
      </c>
      <c r="Q126" s="557">
        <v>0</v>
      </c>
      <c r="R126" s="557">
        <v>0</v>
      </c>
      <c r="S126" s="557">
        <v>0</v>
      </c>
      <c r="T126" s="557">
        <v>0</v>
      </c>
      <c r="U126" s="557">
        <v>0</v>
      </c>
      <c r="V126" s="557">
        <v>0</v>
      </c>
      <c r="W126" s="557">
        <v>0</v>
      </c>
      <c r="X126" s="557">
        <v>0</v>
      </c>
      <c r="Y126" s="557">
        <v>0</v>
      </c>
      <c r="Z126" s="557">
        <v>0</v>
      </c>
      <c r="AA126" s="557">
        <v>0</v>
      </c>
      <c r="AB126" s="557">
        <v>0</v>
      </c>
      <c r="AC126" s="557">
        <v>0</v>
      </c>
      <c r="AD126" s="557">
        <v>0</v>
      </c>
      <c r="AE126" s="557">
        <v>0</v>
      </c>
      <c r="AF126" s="52"/>
      <c r="AG126" s="208"/>
      <c r="AH126" s="965"/>
      <c r="AI126" s="208"/>
      <c r="AJ126" s="517"/>
      <c r="AK126" s="517"/>
      <c r="AL126" s="517"/>
      <c r="AM126" s="517"/>
      <c r="AN126" s="517"/>
      <c r="AO126" s="517"/>
      <c r="AP126" s="517"/>
      <c r="AQ126" s="517"/>
      <c r="AR126" s="517"/>
      <c r="AS126" s="517"/>
      <c r="AT126" s="517"/>
      <c r="AU126" s="517"/>
      <c r="AV126" s="517"/>
      <c r="AW126" s="517"/>
      <c r="AX126" s="517"/>
      <c r="AY126" s="517"/>
      <c r="AZ126" s="517"/>
    </row>
    <row r="127" spans="1:52" s="7" customFormat="1" ht="12.9" hidden="1" customHeight="1">
      <c r="A127" s="21"/>
      <c r="B127" s="558" t="s">
        <v>327</v>
      </c>
      <c r="C127" s="559"/>
      <c r="D127" s="559"/>
      <c r="E127" s="553"/>
      <c r="F127" s="560"/>
      <c r="G127" s="554"/>
      <c r="H127" s="557">
        <v>0</v>
      </c>
      <c r="I127" s="557">
        <v>0</v>
      </c>
      <c r="J127" s="557">
        <v>0</v>
      </c>
      <c r="K127" s="557">
        <v>0</v>
      </c>
      <c r="L127" s="557">
        <v>0</v>
      </c>
      <c r="M127" s="557">
        <v>0</v>
      </c>
      <c r="N127" s="557">
        <v>0</v>
      </c>
      <c r="O127" s="557">
        <v>0</v>
      </c>
      <c r="P127" s="557">
        <v>0</v>
      </c>
      <c r="Q127" s="557">
        <v>0</v>
      </c>
      <c r="R127" s="557">
        <v>0</v>
      </c>
      <c r="S127" s="557">
        <v>0</v>
      </c>
      <c r="T127" s="557">
        <v>0</v>
      </c>
      <c r="U127" s="557">
        <v>0</v>
      </c>
      <c r="V127" s="557">
        <v>0</v>
      </c>
      <c r="W127" s="557">
        <v>0</v>
      </c>
      <c r="X127" s="557">
        <v>0</v>
      </c>
      <c r="Y127" s="557">
        <v>0</v>
      </c>
      <c r="Z127" s="557">
        <v>0</v>
      </c>
      <c r="AA127" s="557">
        <v>0</v>
      </c>
      <c r="AB127" s="557">
        <v>0</v>
      </c>
      <c r="AC127" s="557">
        <v>0</v>
      </c>
      <c r="AD127" s="557">
        <v>0</v>
      </c>
      <c r="AE127" s="557">
        <v>0</v>
      </c>
      <c r="AF127" s="52"/>
      <c r="AG127" s="208"/>
      <c r="AH127" s="965"/>
      <c r="AI127" s="208"/>
      <c r="AJ127" s="517"/>
      <c r="AK127" s="517"/>
      <c r="AL127" s="517"/>
      <c r="AM127" s="517"/>
      <c r="AN127" s="517"/>
      <c r="AO127" s="517"/>
      <c r="AP127" s="517"/>
      <c r="AQ127" s="517"/>
      <c r="AR127" s="517"/>
      <c r="AS127" s="517"/>
      <c r="AT127" s="517"/>
      <c r="AU127" s="517"/>
      <c r="AV127" s="517"/>
      <c r="AW127" s="517"/>
      <c r="AX127" s="517"/>
      <c r="AY127" s="517"/>
      <c r="AZ127" s="517"/>
    </row>
    <row r="128" spans="1:52" s="7" customFormat="1" ht="12.9" hidden="1" customHeight="1">
      <c r="A128" s="21"/>
      <c r="B128" s="558" t="s">
        <v>328</v>
      </c>
      <c r="C128" s="559"/>
      <c r="D128" s="559"/>
      <c r="E128" s="553"/>
      <c r="F128" s="560"/>
      <c r="G128" s="554"/>
      <c r="H128" s="557">
        <v>0</v>
      </c>
      <c r="I128" s="557">
        <v>0</v>
      </c>
      <c r="J128" s="557">
        <v>0</v>
      </c>
      <c r="K128" s="557">
        <v>0</v>
      </c>
      <c r="L128" s="557">
        <v>0</v>
      </c>
      <c r="M128" s="557">
        <v>0</v>
      </c>
      <c r="N128" s="557">
        <v>0</v>
      </c>
      <c r="O128" s="557">
        <v>0</v>
      </c>
      <c r="P128" s="557">
        <v>0</v>
      </c>
      <c r="Q128" s="557">
        <v>0</v>
      </c>
      <c r="R128" s="557">
        <v>0</v>
      </c>
      <c r="S128" s="557">
        <v>0</v>
      </c>
      <c r="T128" s="557">
        <v>0</v>
      </c>
      <c r="U128" s="557">
        <v>0</v>
      </c>
      <c r="V128" s="557">
        <v>0</v>
      </c>
      <c r="W128" s="557">
        <v>0</v>
      </c>
      <c r="X128" s="557">
        <v>0</v>
      </c>
      <c r="Y128" s="557">
        <v>0</v>
      </c>
      <c r="Z128" s="557">
        <v>0</v>
      </c>
      <c r="AA128" s="557">
        <v>0</v>
      </c>
      <c r="AB128" s="557">
        <v>0</v>
      </c>
      <c r="AC128" s="557">
        <v>0</v>
      </c>
      <c r="AD128" s="557">
        <v>0</v>
      </c>
      <c r="AE128" s="557">
        <v>0</v>
      </c>
      <c r="AF128" s="52"/>
      <c r="AG128" s="208"/>
      <c r="AH128" s="965"/>
      <c r="AI128" s="208"/>
      <c r="AJ128" s="517"/>
      <c r="AK128" s="517"/>
      <c r="AL128" s="517"/>
      <c r="AM128" s="517"/>
      <c r="AN128" s="517"/>
      <c r="AO128" s="517"/>
      <c r="AP128" s="517"/>
      <c r="AQ128" s="517"/>
      <c r="AR128" s="517"/>
      <c r="AS128" s="517"/>
      <c r="AT128" s="517"/>
      <c r="AU128" s="517"/>
      <c r="AV128" s="517"/>
      <c r="AW128" s="517"/>
      <c r="AX128" s="517"/>
      <c r="AY128" s="517"/>
      <c r="AZ128" s="517"/>
    </row>
    <row r="129" spans="1:52" s="7" customFormat="1" ht="12.9" hidden="1" customHeight="1">
      <c r="A129" s="21"/>
      <c r="B129" s="558" t="s">
        <v>329</v>
      </c>
      <c r="C129" s="559"/>
      <c r="D129" s="559"/>
      <c r="E129" s="553"/>
      <c r="F129" s="560"/>
      <c r="G129" s="554"/>
      <c r="H129" s="557">
        <v>0</v>
      </c>
      <c r="I129" s="557">
        <v>0</v>
      </c>
      <c r="J129" s="557">
        <v>0</v>
      </c>
      <c r="K129" s="557">
        <v>0</v>
      </c>
      <c r="L129" s="557">
        <v>0</v>
      </c>
      <c r="M129" s="557">
        <v>0</v>
      </c>
      <c r="N129" s="557">
        <v>0</v>
      </c>
      <c r="O129" s="557">
        <v>0</v>
      </c>
      <c r="P129" s="557">
        <v>0</v>
      </c>
      <c r="Q129" s="557">
        <v>0</v>
      </c>
      <c r="R129" s="557">
        <v>0</v>
      </c>
      <c r="S129" s="557">
        <v>0</v>
      </c>
      <c r="T129" s="557">
        <v>0</v>
      </c>
      <c r="U129" s="557">
        <v>0</v>
      </c>
      <c r="V129" s="557">
        <v>0</v>
      </c>
      <c r="W129" s="557">
        <v>0</v>
      </c>
      <c r="X129" s="557">
        <v>0</v>
      </c>
      <c r="Y129" s="557">
        <v>0</v>
      </c>
      <c r="Z129" s="557">
        <v>0</v>
      </c>
      <c r="AA129" s="557">
        <v>0</v>
      </c>
      <c r="AB129" s="557">
        <v>0</v>
      </c>
      <c r="AC129" s="557">
        <v>0</v>
      </c>
      <c r="AD129" s="557">
        <v>0</v>
      </c>
      <c r="AE129" s="557">
        <v>0</v>
      </c>
      <c r="AF129" s="52"/>
      <c r="AG129" s="208"/>
      <c r="AH129" s="965"/>
      <c r="AI129" s="208"/>
      <c r="AJ129" s="517"/>
      <c r="AK129" s="517"/>
      <c r="AL129" s="517"/>
      <c r="AM129" s="517"/>
      <c r="AN129" s="517"/>
      <c r="AO129" s="517"/>
      <c r="AP129" s="517"/>
      <c r="AQ129" s="517"/>
      <c r="AR129" s="517"/>
      <c r="AS129" s="517"/>
      <c r="AT129" s="517"/>
      <c r="AU129" s="517"/>
      <c r="AV129" s="517"/>
      <c r="AW129" s="517"/>
      <c r="AX129" s="517"/>
      <c r="AY129" s="517"/>
      <c r="AZ129" s="517"/>
    </row>
    <row r="130" spans="1:52" s="7" customFormat="1" ht="12.9" hidden="1" customHeight="1">
      <c r="A130" s="21"/>
      <c r="B130" s="558" t="s">
        <v>330</v>
      </c>
      <c r="C130" s="559"/>
      <c r="D130" s="559"/>
      <c r="E130" s="553"/>
      <c r="F130" s="560"/>
      <c r="G130" s="554"/>
      <c r="H130" s="557">
        <v>0</v>
      </c>
      <c r="I130" s="557">
        <v>0</v>
      </c>
      <c r="J130" s="557">
        <v>0</v>
      </c>
      <c r="K130" s="557">
        <v>0</v>
      </c>
      <c r="L130" s="557">
        <v>0</v>
      </c>
      <c r="M130" s="557">
        <v>0</v>
      </c>
      <c r="N130" s="557">
        <v>0</v>
      </c>
      <c r="O130" s="557">
        <v>0</v>
      </c>
      <c r="P130" s="557">
        <v>0</v>
      </c>
      <c r="Q130" s="557">
        <v>0</v>
      </c>
      <c r="R130" s="557">
        <v>0</v>
      </c>
      <c r="S130" s="557">
        <v>0</v>
      </c>
      <c r="T130" s="557">
        <v>0</v>
      </c>
      <c r="U130" s="557">
        <v>0</v>
      </c>
      <c r="V130" s="557">
        <v>0</v>
      </c>
      <c r="W130" s="557">
        <v>0</v>
      </c>
      <c r="X130" s="557">
        <v>0</v>
      </c>
      <c r="Y130" s="557">
        <v>0</v>
      </c>
      <c r="Z130" s="557">
        <v>0</v>
      </c>
      <c r="AA130" s="557">
        <v>0</v>
      </c>
      <c r="AB130" s="557">
        <v>0</v>
      </c>
      <c r="AC130" s="557">
        <v>0</v>
      </c>
      <c r="AD130" s="557">
        <v>0</v>
      </c>
      <c r="AE130" s="557">
        <v>0</v>
      </c>
      <c r="AF130" s="52"/>
      <c r="AG130" s="208"/>
      <c r="AH130" s="965"/>
      <c r="AI130" s="208"/>
      <c r="AJ130" s="517"/>
      <c r="AK130" s="517"/>
      <c r="AL130" s="517"/>
      <c r="AM130" s="517"/>
      <c r="AN130" s="517"/>
      <c r="AO130" s="517"/>
      <c r="AP130" s="517"/>
      <c r="AQ130" s="517"/>
      <c r="AR130" s="517"/>
      <c r="AS130" s="517"/>
      <c r="AT130" s="517"/>
      <c r="AU130" s="517"/>
      <c r="AV130" s="517"/>
      <c r="AW130" s="517"/>
      <c r="AX130" s="517"/>
      <c r="AY130" s="517"/>
      <c r="AZ130" s="517"/>
    </row>
    <row r="131" spans="1:52" s="7" customFormat="1" ht="12.9" hidden="1" customHeight="1">
      <c r="A131" s="21"/>
      <c r="B131" s="558" t="s">
        <v>331</v>
      </c>
      <c r="C131" s="559"/>
      <c r="D131" s="559"/>
      <c r="E131" s="553"/>
      <c r="F131" s="560"/>
      <c r="G131" s="554"/>
      <c r="H131" s="557">
        <v>0</v>
      </c>
      <c r="I131" s="557">
        <v>0</v>
      </c>
      <c r="J131" s="557">
        <v>0</v>
      </c>
      <c r="K131" s="557">
        <v>0</v>
      </c>
      <c r="L131" s="557">
        <v>0</v>
      </c>
      <c r="M131" s="557">
        <v>0</v>
      </c>
      <c r="N131" s="557">
        <v>0</v>
      </c>
      <c r="O131" s="557">
        <v>0</v>
      </c>
      <c r="P131" s="557">
        <v>0</v>
      </c>
      <c r="Q131" s="557">
        <v>0</v>
      </c>
      <c r="R131" s="557">
        <v>0</v>
      </c>
      <c r="S131" s="557">
        <v>0</v>
      </c>
      <c r="T131" s="557">
        <v>0</v>
      </c>
      <c r="U131" s="557">
        <v>0</v>
      </c>
      <c r="V131" s="557">
        <v>0</v>
      </c>
      <c r="W131" s="557">
        <v>0</v>
      </c>
      <c r="X131" s="557">
        <v>0</v>
      </c>
      <c r="Y131" s="557">
        <v>0</v>
      </c>
      <c r="Z131" s="557">
        <v>0</v>
      </c>
      <c r="AA131" s="557">
        <v>0</v>
      </c>
      <c r="AB131" s="557">
        <v>0</v>
      </c>
      <c r="AC131" s="557">
        <v>0</v>
      </c>
      <c r="AD131" s="557">
        <v>0</v>
      </c>
      <c r="AE131" s="557">
        <v>0</v>
      </c>
      <c r="AF131" s="52"/>
      <c r="AG131" s="208"/>
      <c r="AH131" s="965"/>
      <c r="AI131" s="208"/>
      <c r="AJ131" s="517"/>
      <c r="AK131" s="517"/>
      <c r="AL131" s="517"/>
      <c r="AM131" s="517"/>
      <c r="AN131" s="517"/>
      <c r="AO131" s="517"/>
      <c r="AP131" s="517"/>
      <c r="AQ131" s="517"/>
      <c r="AR131" s="517"/>
      <c r="AS131" s="517"/>
      <c r="AT131" s="517"/>
      <c r="AU131" s="517"/>
      <c r="AV131" s="517"/>
      <c r="AW131" s="517"/>
      <c r="AX131" s="517"/>
      <c r="AY131" s="517"/>
      <c r="AZ131" s="517"/>
    </row>
    <row r="132" spans="1:52" s="7" customFormat="1" ht="12.9" hidden="1" customHeight="1">
      <c r="A132" s="21"/>
      <c r="B132" s="558" t="s">
        <v>332</v>
      </c>
      <c r="C132" s="559"/>
      <c r="D132" s="559"/>
      <c r="E132" s="553"/>
      <c r="F132" s="560"/>
      <c r="G132" s="554"/>
      <c r="H132" s="557">
        <v>0</v>
      </c>
      <c r="I132" s="557">
        <v>0</v>
      </c>
      <c r="J132" s="557">
        <v>0</v>
      </c>
      <c r="K132" s="557">
        <v>0</v>
      </c>
      <c r="L132" s="557">
        <v>0</v>
      </c>
      <c r="M132" s="557">
        <v>0</v>
      </c>
      <c r="N132" s="557">
        <v>0</v>
      </c>
      <c r="O132" s="557">
        <v>0</v>
      </c>
      <c r="P132" s="557">
        <v>0</v>
      </c>
      <c r="Q132" s="557">
        <v>0</v>
      </c>
      <c r="R132" s="557">
        <v>0</v>
      </c>
      <c r="S132" s="557">
        <v>0</v>
      </c>
      <c r="T132" s="557">
        <v>0</v>
      </c>
      <c r="U132" s="557">
        <v>0</v>
      </c>
      <c r="V132" s="557">
        <v>0</v>
      </c>
      <c r="W132" s="557">
        <v>0</v>
      </c>
      <c r="X132" s="557">
        <v>0</v>
      </c>
      <c r="Y132" s="557">
        <v>0</v>
      </c>
      <c r="Z132" s="557">
        <v>0</v>
      </c>
      <c r="AA132" s="557">
        <v>0</v>
      </c>
      <c r="AB132" s="557">
        <v>0</v>
      </c>
      <c r="AC132" s="557">
        <v>0</v>
      </c>
      <c r="AD132" s="557">
        <v>0</v>
      </c>
      <c r="AE132" s="557">
        <v>0</v>
      </c>
      <c r="AF132" s="52"/>
      <c r="AG132" s="208"/>
      <c r="AH132" s="965"/>
      <c r="AI132" s="208"/>
      <c r="AJ132" s="517"/>
      <c r="AK132" s="517"/>
      <c r="AL132" s="517"/>
      <c r="AM132" s="517"/>
      <c r="AN132" s="517"/>
      <c r="AO132" s="517"/>
      <c r="AP132" s="517"/>
      <c r="AQ132" s="517"/>
      <c r="AR132" s="517"/>
      <c r="AS132" s="517"/>
      <c r="AT132" s="517"/>
      <c r="AU132" s="517"/>
      <c r="AV132" s="517"/>
      <c r="AW132" s="517"/>
      <c r="AX132" s="517"/>
      <c r="AY132" s="517"/>
      <c r="AZ132" s="517"/>
    </row>
    <row r="133" spans="1:52" s="7" customFormat="1" ht="12.9" hidden="1" customHeight="1">
      <c r="A133" s="21"/>
      <c r="B133" s="540" t="s">
        <v>332</v>
      </c>
      <c r="C133" s="559"/>
      <c r="D133" s="559"/>
      <c r="E133" s="553"/>
      <c r="F133" s="560"/>
      <c r="G133" s="554"/>
      <c r="H133" s="557">
        <f t="shared" ref="H133:AE133" si="48">$G21*H52</f>
        <v>0</v>
      </c>
      <c r="I133" s="557">
        <f t="shared" si="48"/>
        <v>0</v>
      </c>
      <c r="J133" s="557">
        <f t="shared" si="48"/>
        <v>0</v>
      </c>
      <c r="K133" s="557">
        <f t="shared" si="48"/>
        <v>0</v>
      </c>
      <c r="L133" s="557">
        <f t="shared" si="48"/>
        <v>0</v>
      </c>
      <c r="M133" s="557">
        <f t="shared" si="48"/>
        <v>0</v>
      </c>
      <c r="N133" s="557">
        <f t="shared" si="48"/>
        <v>0</v>
      </c>
      <c r="O133" s="557">
        <f t="shared" si="48"/>
        <v>0</v>
      </c>
      <c r="P133" s="557">
        <f t="shared" si="48"/>
        <v>0</v>
      </c>
      <c r="Q133" s="557">
        <f t="shared" si="48"/>
        <v>0</v>
      </c>
      <c r="R133" s="557">
        <f t="shared" si="48"/>
        <v>0</v>
      </c>
      <c r="S133" s="557">
        <f t="shared" si="48"/>
        <v>0</v>
      </c>
      <c r="T133" s="557">
        <f t="shared" si="48"/>
        <v>0</v>
      </c>
      <c r="U133" s="557">
        <f t="shared" si="48"/>
        <v>0</v>
      </c>
      <c r="V133" s="557">
        <f t="shared" si="48"/>
        <v>0</v>
      </c>
      <c r="W133" s="557">
        <f t="shared" si="48"/>
        <v>0</v>
      </c>
      <c r="X133" s="557">
        <f t="shared" si="48"/>
        <v>0</v>
      </c>
      <c r="Y133" s="557">
        <f t="shared" si="48"/>
        <v>0</v>
      </c>
      <c r="Z133" s="557">
        <f t="shared" si="48"/>
        <v>0</v>
      </c>
      <c r="AA133" s="557">
        <f t="shared" si="48"/>
        <v>0</v>
      </c>
      <c r="AB133" s="557">
        <f t="shared" si="48"/>
        <v>0</v>
      </c>
      <c r="AC133" s="557">
        <f t="shared" si="48"/>
        <v>0</v>
      </c>
      <c r="AD133" s="557">
        <f t="shared" si="48"/>
        <v>0</v>
      </c>
      <c r="AE133" s="557">
        <f t="shared" si="48"/>
        <v>0</v>
      </c>
      <c r="AF133" s="52"/>
      <c r="AG133" s="208"/>
      <c r="AH133" s="965"/>
      <c r="AI133" s="208"/>
      <c r="AJ133" s="517"/>
      <c r="AK133" s="517"/>
      <c r="AL133" s="517"/>
      <c r="AM133" s="517"/>
      <c r="AN133" s="517"/>
      <c r="AO133" s="517"/>
      <c r="AP133" s="517"/>
      <c r="AQ133" s="517"/>
      <c r="AR133" s="517"/>
      <c r="AS133" s="517"/>
      <c r="AT133" s="517"/>
      <c r="AU133" s="517"/>
      <c r="AV133" s="517"/>
      <c r="AW133" s="517"/>
      <c r="AX133" s="517"/>
      <c r="AY133" s="517"/>
      <c r="AZ133" s="517"/>
    </row>
    <row r="134" spans="1:52" s="7" customFormat="1" ht="12.9" hidden="1" customHeight="1">
      <c r="A134" s="21"/>
      <c r="B134" s="558" t="s">
        <v>333</v>
      </c>
      <c r="C134" s="559"/>
      <c r="D134" s="559"/>
      <c r="E134" s="553"/>
      <c r="F134" s="560"/>
      <c r="G134" s="554"/>
      <c r="H134" s="557">
        <v>0</v>
      </c>
      <c r="I134" s="557">
        <v>0</v>
      </c>
      <c r="J134" s="557">
        <v>0</v>
      </c>
      <c r="K134" s="557">
        <v>0</v>
      </c>
      <c r="L134" s="557">
        <v>0</v>
      </c>
      <c r="M134" s="557">
        <v>0</v>
      </c>
      <c r="N134" s="557">
        <v>0</v>
      </c>
      <c r="O134" s="557">
        <v>0</v>
      </c>
      <c r="P134" s="557">
        <v>0</v>
      </c>
      <c r="Q134" s="557">
        <v>0</v>
      </c>
      <c r="R134" s="557">
        <v>0</v>
      </c>
      <c r="S134" s="557">
        <v>0</v>
      </c>
      <c r="T134" s="557">
        <v>0</v>
      </c>
      <c r="U134" s="557">
        <v>0</v>
      </c>
      <c r="V134" s="557">
        <v>0</v>
      </c>
      <c r="W134" s="557">
        <v>0</v>
      </c>
      <c r="X134" s="557">
        <v>0</v>
      </c>
      <c r="Y134" s="557">
        <v>0</v>
      </c>
      <c r="Z134" s="557">
        <v>0</v>
      </c>
      <c r="AA134" s="557">
        <v>0</v>
      </c>
      <c r="AB134" s="557">
        <v>0</v>
      </c>
      <c r="AC134" s="557">
        <v>0</v>
      </c>
      <c r="AD134" s="557">
        <v>0</v>
      </c>
      <c r="AE134" s="557">
        <v>0</v>
      </c>
      <c r="AF134" s="52"/>
      <c r="AG134" s="208"/>
      <c r="AH134" s="965"/>
      <c r="AI134" s="208"/>
      <c r="AJ134" s="517"/>
      <c r="AK134" s="517"/>
      <c r="AL134" s="517"/>
      <c r="AM134" s="517"/>
      <c r="AN134" s="517"/>
      <c r="AO134" s="517"/>
      <c r="AP134" s="517"/>
      <c r="AQ134" s="517"/>
      <c r="AR134" s="517"/>
      <c r="AS134" s="517"/>
      <c r="AT134" s="517"/>
      <c r="AU134" s="517"/>
      <c r="AV134" s="517"/>
      <c r="AW134" s="517"/>
      <c r="AX134" s="517"/>
      <c r="AY134" s="517"/>
      <c r="AZ134" s="517"/>
    </row>
    <row r="135" spans="1:52" s="7" customFormat="1" ht="12.9" hidden="1" customHeight="1">
      <c r="A135" s="21"/>
      <c r="B135" s="558" t="s">
        <v>334</v>
      </c>
      <c r="C135" s="559"/>
      <c r="D135" s="559"/>
      <c r="E135" s="553"/>
      <c r="F135" s="560"/>
      <c r="G135" s="554"/>
      <c r="H135" s="557">
        <v>0</v>
      </c>
      <c r="I135" s="557">
        <v>0</v>
      </c>
      <c r="J135" s="557">
        <v>0</v>
      </c>
      <c r="K135" s="557">
        <v>0</v>
      </c>
      <c r="L135" s="557">
        <v>0</v>
      </c>
      <c r="M135" s="557">
        <v>0</v>
      </c>
      <c r="N135" s="557">
        <v>0</v>
      </c>
      <c r="O135" s="557">
        <v>0</v>
      </c>
      <c r="P135" s="557">
        <v>0</v>
      </c>
      <c r="Q135" s="557">
        <v>0</v>
      </c>
      <c r="R135" s="557">
        <v>0</v>
      </c>
      <c r="S135" s="557">
        <v>0</v>
      </c>
      <c r="T135" s="557">
        <v>0</v>
      </c>
      <c r="U135" s="557">
        <v>0</v>
      </c>
      <c r="V135" s="557">
        <v>0</v>
      </c>
      <c r="W135" s="557">
        <v>0</v>
      </c>
      <c r="X135" s="557">
        <v>0</v>
      </c>
      <c r="Y135" s="557">
        <v>0</v>
      </c>
      <c r="Z135" s="557">
        <v>0</v>
      </c>
      <c r="AA135" s="557">
        <v>0</v>
      </c>
      <c r="AB135" s="557">
        <v>0</v>
      </c>
      <c r="AC135" s="557">
        <v>0</v>
      </c>
      <c r="AD135" s="557">
        <v>0</v>
      </c>
      <c r="AE135" s="557">
        <v>0</v>
      </c>
      <c r="AF135" s="52"/>
      <c r="AG135" s="208"/>
      <c r="AH135" s="965"/>
      <c r="AI135" s="208"/>
      <c r="AJ135" s="517"/>
      <c r="AK135" s="517"/>
      <c r="AL135" s="517"/>
      <c r="AM135" s="517"/>
      <c r="AN135" s="517"/>
      <c r="AO135" s="517"/>
      <c r="AP135" s="517"/>
      <c r="AQ135" s="517"/>
      <c r="AR135" s="517"/>
      <c r="AS135" s="517"/>
      <c r="AT135" s="517"/>
      <c r="AU135" s="517"/>
      <c r="AV135" s="517"/>
      <c r="AW135" s="517"/>
      <c r="AX135" s="517"/>
      <c r="AY135" s="517"/>
      <c r="AZ135" s="517"/>
    </row>
    <row r="136" spans="1:52" s="7" customFormat="1" ht="12.9" hidden="1" customHeight="1">
      <c r="A136" s="21"/>
      <c r="B136" s="565" t="s">
        <v>335</v>
      </c>
      <c r="C136" s="559"/>
      <c r="D136" s="559"/>
      <c r="E136" s="553"/>
      <c r="F136" s="560"/>
      <c r="G136" s="554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57"/>
      <c r="AB136" s="557"/>
      <c r="AC136" s="557"/>
      <c r="AD136" s="557"/>
      <c r="AE136" s="557"/>
      <c r="AF136" s="52"/>
      <c r="AG136" s="208"/>
      <c r="AH136" s="965"/>
      <c r="AI136" s="208"/>
      <c r="AJ136" s="517"/>
      <c r="AK136" s="517"/>
      <c r="AL136" s="517"/>
      <c r="AM136" s="517"/>
      <c r="AN136" s="517"/>
      <c r="AO136" s="517"/>
      <c r="AP136" s="517"/>
      <c r="AQ136" s="517"/>
      <c r="AR136" s="517"/>
      <c r="AS136" s="517"/>
      <c r="AT136" s="517"/>
      <c r="AU136" s="517"/>
      <c r="AV136" s="517"/>
      <c r="AW136" s="517"/>
      <c r="AX136" s="517"/>
      <c r="AY136" s="517"/>
      <c r="AZ136" s="517"/>
    </row>
    <row r="137" spans="1:52" s="7" customFormat="1" ht="12.9" hidden="1" customHeight="1">
      <c r="A137" s="21"/>
      <c r="B137" s="540" t="s">
        <v>90</v>
      </c>
      <c r="C137" s="559"/>
      <c r="D137" s="559"/>
      <c r="E137" s="553"/>
      <c r="F137" s="560"/>
      <c r="G137" s="554"/>
      <c r="H137" s="557">
        <f t="shared" ref="H137:AE137" si="49">$G22*H53</f>
        <v>0</v>
      </c>
      <c r="I137" s="557">
        <f t="shared" si="49"/>
        <v>0</v>
      </c>
      <c r="J137" s="557">
        <f t="shared" si="49"/>
        <v>0</v>
      </c>
      <c r="K137" s="557">
        <f t="shared" si="49"/>
        <v>0</v>
      </c>
      <c r="L137" s="557">
        <f t="shared" si="49"/>
        <v>0</v>
      </c>
      <c r="M137" s="557">
        <f t="shared" si="49"/>
        <v>0</v>
      </c>
      <c r="N137" s="557">
        <f t="shared" si="49"/>
        <v>0</v>
      </c>
      <c r="O137" s="557">
        <f t="shared" si="49"/>
        <v>0</v>
      </c>
      <c r="P137" s="557">
        <f t="shared" si="49"/>
        <v>0</v>
      </c>
      <c r="Q137" s="557">
        <f t="shared" si="49"/>
        <v>0</v>
      </c>
      <c r="R137" s="557">
        <f t="shared" si="49"/>
        <v>0</v>
      </c>
      <c r="S137" s="557">
        <f t="shared" si="49"/>
        <v>0</v>
      </c>
      <c r="T137" s="557">
        <f t="shared" si="49"/>
        <v>0</v>
      </c>
      <c r="U137" s="557">
        <f t="shared" si="49"/>
        <v>0</v>
      </c>
      <c r="V137" s="557">
        <f t="shared" si="49"/>
        <v>0</v>
      </c>
      <c r="W137" s="557">
        <f t="shared" si="49"/>
        <v>0</v>
      </c>
      <c r="X137" s="557">
        <f t="shared" si="49"/>
        <v>0</v>
      </c>
      <c r="Y137" s="557">
        <f t="shared" si="49"/>
        <v>0</v>
      </c>
      <c r="Z137" s="557">
        <f t="shared" si="49"/>
        <v>0</v>
      </c>
      <c r="AA137" s="557">
        <f t="shared" si="49"/>
        <v>0</v>
      </c>
      <c r="AB137" s="557">
        <f t="shared" si="49"/>
        <v>0</v>
      </c>
      <c r="AC137" s="557">
        <f t="shared" si="49"/>
        <v>0</v>
      </c>
      <c r="AD137" s="557">
        <f t="shared" si="49"/>
        <v>0</v>
      </c>
      <c r="AE137" s="557">
        <f t="shared" si="49"/>
        <v>0</v>
      </c>
      <c r="AF137" s="52"/>
      <c r="AG137" s="208"/>
      <c r="AH137" s="965"/>
      <c r="AI137" s="208"/>
      <c r="AJ137" s="517"/>
      <c r="AK137" s="517"/>
      <c r="AL137" s="517"/>
      <c r="AM137" s="517"/>
      <c r="AN137" s="517"/>
      <c r="AO137" s="517"/>
      <c r="AP137" s="517"/>
      <c r="AQ137" s="517"/>
      <c r="AR137" s="517"/>
      <c r="AS137" s="517"/>
      <c r="AT137" s="517"/>
      <c r="AU137" s="517"/>
      <c r="AV137" s="517"/>
      <c r="AW137" s="517"/>
      <c r="AX137" s="517"/>
      <c r="AY137" s="517"/>
      <c r="AZ137" s="517"/>
    </row>
    <row r="138" spans="1:52" s="7" customFormat="1" ht="12.9" hidden="1" customHeight="1">
      <c r="A138" s="21"/>
      <c r="B138" s="562" t="s">
        <v>337</v>
      </c>
      <c r="C138" s="559"/>
      <c r="D138" s="559"/>
      <c r="E138" s="553"/>
      <c r="F138" s="560"/>
      <c r="G138" s="554"/>
      <c r="H138" s="557">
        <f>SUM(H118:H137)</f>
        <v>0</v>
      </c>
      <c r="I138" s="557">
        <f t="shared" ref="I138:AE138" si="50">SUM(I118:I137)</f>
        <v>0</v>
      </c>
      <c r="J138" s="557">
        <f t="shared" si="50"/>
        <v>0</v>
      </c>
      <c r="K138" s="557">
        <f t="shared" si="50"/>
        <v>0</v>
      </c>
      <c r="L138" s="557">
        <f t="shared" si="50"/>
        <v>0</v>
      </c>
      <c r="M138" s="557">
        <f t="shared" si="50"/>
        <v>0</v>
      </c>
      <c r="N138" s="557">
        <f t="shared" si="50"/>
        <v>0</v>
      </c>
      <c r="O138" s="557">
        <f t="shared" si="50"/>
        <v>0</v>
      </c>
      <c r="P138" s="557">
        <f t="shared" si="50"/>
        <v>0</v>
      </c>
      <c r="Q138" s="557">
        <f t="shared" si="50"/>
        <v>0</v>
      </c>
      <c r="R138" s="557">
        <f t="shared" si="50"/>
        <v>0</v>
      </c>
      <c r="S138" s="557">
        <f t="shared" si="50"/>
        <v>0</v>
      </c>
      <c r="T138" s="557">
        <f t="shared" si="50"/>
        <v>0</v>
      </c>
      <c r="U138" s="557">
        <f t="shared" si="50"/>
        <v>0</v>
      </c>
      <c r="V138" s="557">
        <f t="shared" si="50"/>
        <v>0</v>
      </c>
      <c r="W138" s="557">
        <f t="shared" si="50"/>
        <v>0</v>
      </c>
      <c r="X138" s="557">
        <f t="shared" si="50"/>
        <v>0</v>
      </c>
      <c r="Y138" s="557">
        <f t="shared" si="50"/>
        <v>0</v>
      </c>
      <c r="Z138" s="557">
        <f t="shared" si="50"/>
        <v>0</v>
      </c>
      <c r="AA138" s="557">
        <f t="shared" si="50"/>
        <v>0</v>
      </c>
      <c r="AB138" s="557">
        <f t="shared" si="50"/>
        <v>0</v>
      </c>
      <c r="AC138" s="557">
        <f t="shared" si="50"/>
        <v>0</v>
      </c>
      <c r="AD138" s="557">
        <f t="shared" si="50"/>
        <v>0</v>
      </c>
      <c r="AE138" s="557">
        <f t="shared" si="50"/>
        <v>0</v>
      </c>
      <c r="AF138" s="52"/>
      <c r="AG138" s="208"/>
      <c r="AH138" s="965"/>
      <c r="AI138" s="208"/>
      <c r="AJ138" s="517"/>
      <c r="AK138" s="517"/>
      <c r="AL138" s="517"/>
      <c r="AM138" s="517"/>
      <c r="AN138" s="517"/>
      <c r="AO138" s="517"/>
      <c r="AP138" s="517"/>
      <c r="AQ138" s="517"/>
      <c r="AR138" s="517"/>
      <c r="AS138" s="517"/>
      <c r="AT138" s="517"/>
      <c r="AU138" s="517"/>
      <c r="AV138" s="517"/>
      <c r="AW138" s="517"/>
      <c r="AX138" s="517"/>
      <c r="AY138" s="517"/>
      <c r="AZ138" s="517"/>
    </row>
    <row r="139" spans="1:52" s="7" customFormat="1" ht="12.9" hidden="1" customHeight="1">
      <c r="A139" s="21"/>
      <c r="B139" s="527"/>
      <c r="C139" s="527"/>
      <c r="D139" s="527"/>
      <c r="E139" s="530"/>
      <c r="F139" s="530"/>
      <c r="G139" s="531"/>
      <c r="H139" s="213"/>
      <c r="I139" s="213"/>
      <c r="J139" s="213"/>
      <c r="K139" s="213"/>
      <c r="L139" s="213"/>
      <c r="M139" s="213"/>
      <c r="N139" s="532"/>
      <c r="O139" s="531"/>
      <c r="P139" s="531"/>
      <c r="Q139" s="531"/>
      <c r="R139" s="531"/>
      <c r="S139" s="531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7"/>
      <c r="AG139" s="966"/>
      <c r="AH139" s="208"/>
      <c r="AI139" s="965"/>
      <c r="AJ139" s="517"/>
      <c r="AK139" s="517"/>
      <c r="AL139" s="517"/>
      <c r="AM139" s="517"/>
      <c r="AN139" s="517"/>
      <c r="AO139" s="517"/>
      <c r="AP139" s="517"/>
      <c r="AQ139" s="517"/>
      <c r="AR139" s="517"/>
      <c r="AS139" s="517"/>
      <c r="AT139" s="517"/>
      <c r="AU139" s="517"/>
      <c r="AV139" s="517"/>
      <c r="AW139" s="517"/>
      <c r="AX139" s="517"/>
      <c r="AY139" s="517"/>
      <c r="AZ139" s="517"/>
    </row>
    <row r="140" spans="1:52" ht="14.25" hidden="1" customHeight="1">
      <c r="A140" s="60"/>
      <c r="B140" s="62" t="s">
        <v>109</v>
      </c>
      <c r="C140" s="61"/>
      <c r="D140" s="61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1"/>
      <c r="AG140" s="967" t="s">
        <v>158</v>
      </c>
      <c r="AI140" s="967" t="s">
        <v>158</v>
      </c>
    </row>
    <row r="141" spans="1:52" ht="14.25" hidden="1" customHeight="1">
      <c r="A141" s="60"/>
      <c r="B141" s="63" t="s">
        <v>110</v>
      </c>
      <c r="C141" s="61"/>
      <c r="D141" s="61"/>
      <c r="E141" s="64">
        <f>IF($C$5="När faktura skickas / kommer",1,IF($C$5="Vid betalning (Kontantmetoden)",2))</f>
        <v>1</v>
      </c>
      <c r="F141" s="60" t="e">
        <f>om</f>
        <v>#NAME?</v>
      </c>
      <c r="G141" s="65" t="str">
        <f>E10</f>
        <v>30 dagar</v>
      </c>
      <c r="H141" s="218">
        <f t="shared" ref="H141:AE141" si="51">IF($E$141=1,$G10*H10, IF($E$141=2,$G10*H35))</f>
        <v>0</v>
      </c>
      <c r="I141" s="218">
        <f t="shared" si="51"/>
        <v>0</v>
      </c>
      <c r="J141" s="66">
        <f t="shared" si="51"/>
        <v>0</v>
      </c>
      <c r="K141" s="67">
        <f t="shared" si="51"/>
        <v>0</v>
      </c>
      <c r="L141" s="218">
        <f t="shared" si="51"/>
        <v>0</v>
      </c>
      <c r="M141" s="68">
        <f t="shared" si="51"/>
        <v>0</v>
      </c>
      <c r="N141" s="69">
        <f t="shared" si="51"/>
        <v>0</v>
      </c>
      <c r="O141" s="218">
        <f t="shared" si="51"/>
        <v>0</v>
      </c>
      <c r="P141" s="66">
        <f t="shared" si="51"/>
        <v>0</v>
      </c>
      <c r="Q141" s="67">
        <f t="shared" si="51"/>
        <v>0</v>
      </c>
      <c r="R141" s="218">
        <f t="shared" si="51"/>
        <v>0</v>
      </c>
      <c r="S141" s="218">
        <f t="shared" si="51"/>
        <v>0</v>
      </c>
      <c r="T141" s="70">
        <f t="shared" si="51"/>
        <v>0</v>
      </c>
      <c r="U141" s="70">
        <f t="shared" si="51"/>
        <v>0</v>
      </c>
      <c r="V141" s="71">
        <f t="shared" si="51"/>
        <v>0</v>
      </c>
      <c r="W141" s="72">
        <f t="shared" si="51"/>
        <v>0</v>
      </c>
      <c r="X141" s="70">
        <f t="shared" si="51"/>
        <v>0</v>
      </c>
      <c r="Y141" s="73">
        <f t="shared" si="51"/>
        <v>0</v>
      </c>
      <c r="Z141" s="74">
        <f t="shared" si="51"/>
        <v>0</v>
      </c>
      <c r="AA141" s="70">
        <f t="shared" si="51"/>
        <v>0</v>
      </c>
      <c r="AB141" s="71">
        <f t="shared" si="51"/>
        <v>0</v>
      </c>
      <c r="AC141" s="72">
        <f t="shared" si="51"/>
        <v>0</v>
      </c>
      <c r="AD141" s="70">
        <f t="shared" si="51"/>
        <v>0</v>
      </c>
      <c r="AE141" s="70">
        <f t="shared" si="51"/>
        <v>0</v>
      </c>
      <c r="AF141" s="16"/>
      <c r="AG141" s="968"/>
      <c r="AH141" s="969"/>
      <c r="AI141" s="968"/>
    </row>
    <row r="142" spans="1:52" ht="14.25" hidden="1" customHeight="1">
      <c r="A142" s="60"/>
      <c r="B142" s="63" t="s">
        <v>111</v>
      </c>
      <c r="C142" s="61"/>
      <c r="D142" s="61"/>
      <c r="E142" s="60"/>
      <c r="F142" s="60"/>
      <c r="G142" s="65" t="str">
        <f>E11</f>
        <v>30 dagar</v>
      </c>
      <c r="H142" s="219">
        <f t="shared" ref="H142:AE142" si="52">IF($E$141=1,$G11*H11, IF($E$141=2,$G11*H36))</f>
        <v>0</v>
      </c>
      <c r="I142" s="219">
        <f t="shared" si="52"/>
        <v>0</v>
      </c>
      <c r="J142" s="75">
        <f t="shared" si="52"/>
        <v>0</v>
      </c>
      <c r="K142" s="76">
        <f t="shared" si="52"/>
        <v>0</v>
      </c>
      <c r="L142" s="219">
        <f t="shared" si="52"/>
        <v>0</v>
      </c>
      <c r="M142" s="77">
        <f t="shared" si="52"/>
        <v>0</v>
      </c>
      <c r="N142" s="78">
        <f t="shared" si="52"/>
        <v>0</v>
      </c>
      <c r="O142" s="219">
        <f t="shared" si="52"/>
        <v>0</v>
      </c>
      <c r="P142" s="75">
        <f t="shared" si="52"/>
        <v>0</v>
      </c>
      <c r="Q142" s="76">
        <f t="shared" si="52"/>
        <v>0</v>
      </c>
      <c r="R142" s="219">
        <f t="shared" si="52"/>
        <v>0</v>
      </c>
      <c r="S142" s="219">
        <f t="shared" si="52"/>
        <v>0</v>
      </c>
      <c r="T142" s="79">
        <f t="shared" si="52"/>
        <v>0</v>
      </c>
      <c r="U142" s="80">
        <f t="shared" si="52"/>
        <v>0</v>
      </c>
      <c r="V142" s="81">
        <f t="shared" si="52"/>
        <v>0</v>
      </c>
      <c r="W142" s="82">
        <f t="shared" si="52"/>
        <v>0</v>
      </c>
      <c r="X142" s="80">
        <f t="shared" si="52"/>
        <v>0</v>
      </c>
      <c r="Y142" s="79">
        <f t="shared" si="52"/>
        <v>0</v>
      </c>
      <c r="Z142" s="83">
        <f t="shared" si="52"/>
        <v>0</v>
      </c>
      <c r="AA142" s="80">
        <f t="shared" si="52"/>
        <v>0</v>
      </c>
      <c r="AB142" s="84">
        <f t="shared" si="52"/>
        <v>0</v>
      </c>
      <c r="AC142" s="82">
        <f t="shared" si="52"/>
        <v>0</v>
      </c>
      <c r="AD142" s="80">
        <f t="shared" si="52"/>
        <v>0</v>
      </c>
      <c r="AE142" s="80">
        <f t="shared" si="52"/>
        <v>0</v>
      </c>
      <c r="AF142" s="16"/>
      <c r="AG142" s="969"/>
      <c r="AH142" s="969"/>
      <c r="AI142" s="969"/>
    </row>
    <row r="143" spans="1:52" ht="14.25" hidden="1" customHeight="1">
      <c r="A143" s="60"/>
      <c r="B143" s="63" t="s">
        <v>112</v>
      </c>
      <c r="C143" s="61"/>
      <c r="D143" s="61"/>
      <c r="E143" s="60"/>
      <c r="F143" s="60"/>
      <c r="G143" s="65" t="str">
        <f>E12</f>
        <v>30 dagar</v>
      </c>
      <c r="H143" s="219">
        <f t="shared" ref="H143:AE143" si="53">IF($E$141=1,$G12*H12, IF($E$141=2,$G12*H37))</f>
        <v>0</v>
      </c>
      <c r="I143" s="219">
        <f t="shared" si="53"/>
        <v>0</v>
      </c>
      <c r="J143" s="75">
        <f t="shared" si="53"/>
        <v>0</v>
      </c>
      <c r="K143" s="76">
        <f t="shared" si="53"/>
        <v>0</v>
      </c>
      <c r="L143" s="219">
        <f t="shared" si="53"/>
        <v>0</v>
      </c>
      <c r="M143" s="77">
        <f t="shared" si="53"/>
        <v>0</v>
      </c>
      <c r="N143" s="78">
        <f t="shared" si="53"/>
        <v>0</v>
      </c>
      <c r="O143" s="219">
        <f t="shared" si="53"/>
        <v>0</v>
      </c>
      <c r="P143" s="75">
        <f t="shared" si="53"/>
        <v>0</v>
      </c>
      <c r="Q143" s="76">
        <f t="shared" si="53"/>
        <v>0</v>
      </c>
      <c r="R143" s="219">
        <f t="shared" si="53"/>
        <v>0</v>
      </c>
      <c r="S143" s="219">
        <f t="shared" si="53"/>
        <v>0</v>
      </c>
      <c r="T143" s="85">
        <f t="shared" si="53"/>
        <v>0</v>
      </c>
      <c r="U143" s="85">
        <f t="shared" si="53"/>
        <v>0</v>
      </c>
      <c r="V143" s="86">
        <f t="shared" si="53"/>
        <v>0</v>
      </c>
      <c r="W143" s="87">
        <f t="shared" si="53"/>
        <v>0</v>
      </c>
      <c r="X143" s="85">
        <f t="shared" si="53"/>
        <v>0</v>
      </c>
      <c r="Y143" s="88">
        <f t="shared" si="53"/>
        <v>0</v>
      </c>
      <c r="Z143" s="89">
        <f t="shared" si="53"/>
        <v>0</v>
      </c>
      <c r="AA143" s="85">
        <f t="shared" si="53"/>
        <v>0</v>
      </c>
      <c r="AB143" s="86">
        <f t="shared" si="53"/>
        <v>0</v>
      </c>
      <c r="AC143" s="87">
        <f t="shared" si="53"/>
        <v>0</v>
      </c>
      <c r="AD143" s="85">
        <f t="shared" si="53"/>
        <v>0</v>
      </c>
      <c r="AE143" s="85">
        <f t="shared" si="53"/>
        <v>0</v>
      </c>
      <c r="AF143" s="16"/>
      <c r="AG143" s="969"/>
      <c r="AH143" s="969"/>
      <c r="AI143" s="969"/>
    </row>
    <row r="144" spans="1:52" ht="14.25" hidden="1" customHeight="1">
      <c r="A144" s="60"/>
      <c r="B144" s="63" t="s">
        <v>113</v>
      </c>
      <c r="C144" s="61"/>
      <c r="D144" s="61"/>
      <c r="E144" s="60"/>
      <c r="F144" s="60"/>
      <c r="G144" s="65" t="str">
        <f>E13</f>
        <v>30 dagar</v>
      </c>
      <c r="H144" s="90">
        <f t="shared" ref="H144:AE144" si="54">IF($E$141=1,$G13*H13, IF($E$141=2,$G13*H38))</f>
        <v>0</v>
      </c>
      <c r="I144" s="90">
        <f t="shared" si="54"/>
        <v>0</v>
      </c>
      <c r="J144" s="91">
        <f t="shared" si="54"/>
        <v>0</v>
      </c>
      <c r="K144" s="92">
        <f t="shared" si="54"/>
        <v>0</v>
      </c>
      <c r="L144" s="90">
        <f t="shared" si="54"/>
        <v>0</v>
      </c>
      <c r="M144" s="220">
        <f t="shared" si="54"/>
        <v>0</v>
      </c>
      <c r="N144" s="93">
        <f t="shared" si="54"/>
        <v>0</v>
      </c>
      <c r="O144" s="90">
        <f t="shared" si="54"/>
        <v>0</v>
      </c>
      <c r="P144" s="91">
        <f t="shared" si="54"/>
        <v>0</v>
      </c>
      <c r="Q144" s="92">
        <f t="shared" si="54"/>
        <v>0</v>
      </c>
      <c r="R144" s="90">
        <f t="shared" si="54"/>
        <v>0</v>
      </c>
      <c r="S144" s="90">
        <f t="shared" si="54"/>
        <v>0</v>
      </c>
      <c r="T144" s="94">
        <f t="shared" si="54"/>
        <v>0</v>
      </c>
      <c r="U144" s="85">
        <f t="shared" si="54"/>
        <v>0</v>
      </c>
      <c r="V144" s="95">
        <f t="shared" si="54"/>
        <v>0</v>
      </c>
      <c r="W144" s="96">
        <f t="shared" si="54"/>
        <v>0</v>
      </c>
      <c r="X144" s="97">
        <f t="shared" si="54"/>
        <v>0</v>
      </c>
      <c r="Y144" s="94">
        <f t="shared" si="54"/>
        <v>0</v>
      </c>
      <c r="Z144" s="98">
        <f t="shared" si="54"/>
        <v>0</v>
      </c>
      <c r="AA144" s="97">
        <f t="shared" si="54"/>
        <v>0</v>
      </c>
      <c r="AB144" s="99">
        <f t="shared" si="54"/>
        <v>0</v>
      </c>
      <c r="AC144" s="96">
        <f t="shared" si="54"/>
        <v>0</v>
      </c>
      <c r="AD144" s="97">
        <f t="shared" si="54"/>
        <v>0</v>
      </c>
      <c r="AE144" s="97">
        <f t="shared" si="54"/>
        <v>0</v>
      </c>
      <c r="AF144" s="16"/>
      <c r="AG144" s="969"/>
      <c r="AH144" s="969"/>
      <c r="AI144" s="969"/>
    </row>
    <row r="145" spans="1:35" ht="14.25" hidden="1" customHeight="1">
      <c r="A145" s="60"/>
      <c r="B145" s="63" t="s">
        <v>114</v>
      </c>
      <c r="C145" s="61"/>
      <c r="D145" s="61"/>
      <c r="E145" s="60"/>
      <c r="F145" s="61"/>
      <c r="G145" s="61"/>
      <c r="H145" s="218">
        <f>SUM(H141:H144)</f>
        <v>0</v>
      </c>
      <c r="I145" s="218">
        <f t="shared" ref="I145:AE145" si="55">SUM(I141:I144)</f>
        <v>0</v>
      </c>
      <c r="J145" s="66">
        <f t="shared" si="55"/>
        <v>0</v>
      </c>
      <c r="K145" s="67">
        <f t="shared" si="55"/>
        <v>0</v>
      </c>
      <c r="L145" s="218">
        <f t="shared" si="55"/>
        <v>0</v>
      </c>
      <c r="M145" s="68">
        <f t="shared" si="55"/>
        <v>0</v>
      </c>
      <c r="N145" s="69">
        <f t="shared" si="55"/>
        <v>0</v>
      </c>
      <c r="O145" s="218">
        <f t="shared" si="55"/>
        <v>0</v>
      </c>
      <c r="P145" s="66">
        <f t="shared" si="55"/>
        <v>0</v>
      </c>
      <c r="Q145" s="67">
        <f t="shared" si="55"/>
        <v>0</v>
      </c>
      <c r="R145" s="218">
        <f t="shared" si="55"/>
        <v>0</v>
      </c>
      <c r="S145" s="218">
        <f t="shared" si="55"/>
        <v>0</v>
      </c>
      <c r="T145" s="70">
        <f t="shared" si="55"/>
        <v>0</v>
      </c>
      <c r="U145" s="70">
        <f t="shared" si="55"/>
        <v>0</v>
      </c>
      <c r="V145" s="71">
        <f t="shared" si="55"/>
        <v>0</v>
      </c>
      <c r="W145" s="72">
        <f t="shared" si="55"/>
        <v>0</v>
      </c>
      <c r="X145" s="70">
        <f t="shared" si="55"/>
        <v>0</v>
      </c>
      <c r="Y145" s="73">
        <f t="shared" si="55"/>
        <v>0</v>
      </c>
      <c r="Z145" s="74">
        <f t="shared" si="55"/>
        <v>0</v>
      </c>
      <c r="AA145" s="70">
        <f t="shared" si="55"/>
        <v>0</v>
      </c>
      <c r="AB145" s="71">
        <f t="shared" si="55"/>
        <v>0</v>
      </c>
      <c r="AC145" s="72">
        <f t="shared" si="55"/>
        <v>0</v>
      </c>
      <c r="AD145" s="70">
        <f t="shared" si="55"/>
        <v>0</v>
      </c>
      <c r="AE145" s="70">
        <f t="shared" si="55"/>
        <v>0</v>
      </c>
      <c r="AF145" s="16"/>
      <c r="AG145" s="970">
        <f>SUM(T145:AE145)</f>
        <v>0</v>
      </c>
      <c r="AH145" s="969"/>
      <c r="AI145" s="971">
        <f>SUM(H145:S145)</f>
        <v>0</v>
      </c>
    </row>
    <row r="146" spans="1:35" ht="14.25" hidden="1" customHeight="1">
      <c r="A146" s="60"/>
      <c r="B146" s="63" t="s">
        <v>65</v>
      </c>
      <c r="C146" s="61"/>
      <c r="D146" s="61"/>
      <c r="E146" s="60"/>
      <c r="F146" s="61"/>
      <c r="G146" s="61"/>
      <c r="H146" s="100">
        <f>H62</f>
        <v>0</v>
      </c>
      <c r="I146" s="100">
        <f t="shared" ref="I146:AE146" si="56">I62</f>
        <v>0</v>
      </c>
      <c r="J146" s="101">
        <f t="shared" si="56"/>
        <v>0</v>
      </c>
      <c r="K146" s="102">
        <f t="shared" si="56"/>
        <v>0</v>
      </c>
      <c r="L146" s="100">
        <f t="shared" si="56"/>
        <v>0</v>
      </c>
      <c r="M146" s="103">
        <f t="shared" si="56"/>
        <v>0</v>
      </c>
      <c r="N146" s="104">
        <f t="shared" si="56"/>
        <v>0</v>
      </c>
      <c r="O146" s="100">
        <f t="shared" si="56"/>
        <v>0</v>
      </c>
      <c r="P146" s="101">
        <f t="shared" si="56"/>
        <v>0</v>
      </c>
      <c r="Q146" s="102">
        <f t="shared" si="56"/>
        <v>0</v>
      </c>
      <c r="R146" s="100">
        <f t="shared" si="56"/>
        <v>0</v>
      </c>
      <c r="S146" s="100">
        <f t="shared" si="56"/>
        <v>0</v>
      </c>
      <c r="T146" s="105">
        <f t="shared" si="56"/>
        <v>0</v>
      </c>
      <c r="U146" s="106">
        <f t="shared" si="56"/>
        <v>0</v>
      </c>
      <c r="V146" s="107">
        <f t="shared" si="56"/>
        <v>0</v>
      </c>
      <c r="W146" s="108">
        <f t="shared" si="56"/>
        <v>0</v>
      </c>
      <c r="X146" s="106">
        <f t="shared" si="56"/>
        <v>0</v>
      </c>
      <c r="Y146" s="105">
        <f t="shared" si="56"/>
        <v>0</v>
      </c>
      <c r="Z146" s="109">
        <f t="shared" si="56"/>
        <v>0</v>
      </c>
      <c r="AA146" s="106">
        <f t="shared" si="56"/>
        <v>0</v>
      </c>
      <c r="AB146" s="110">
        <f t="shared" si="56"/>
        <v>0</v>
      </c>
      <c r="AC146" s="108">
        <f t="shared" si="56"/>
        <v>0</v>
      </c>
      <c r="AD146" s="106">
        <f t="shared" si="56"/>
        <v>0</v>
      </c>
      <c r="AE146" s="106">
        <f t="shared" si="56"/>
        <v>0</v>
      </c>
      <c r="AF146" s="16"/>
      <c r="AG146" s="970">
        <f>U146</f>
        <v>0</v>
      </c>
      <c r="AH146" s="969"/>
      <c r="AI146" s="969"/>
    </row>
    <row r="147" spans="1:35" ht="14.25" hidden="1" customHeight="1">
      <c r="A147" s="60"/>
      <c r="B147" s="63" t="s">
        <v>115</v>
      </c>
      <c r="C147" s="61"/>
      <c r="D147" s="61"/>
      <c r="E147" s="60"/>
      <c r="F147" s="61"/>
      <c r="G147" s="61"/>
      <c r="H147" s="111">
        <f>H146</f>
        <v>0</v>
      </c>
      <c r="I147" s="111">
        <f>I146</f>
        <v>0</v>
      </c>
      <c r="J147" s="112">
        <f t="shared" ref="J147:AE147" si="57">H145+J146</f>
        <v>0</v>
      </c>
      <c r="K147" s="113">
        <f t="shared" si="57"/>
        <v>0</v>
      </c>
      <c r="L147" s="111">
        <f t="shared" si="57"/>
        <v>0</v>
      </c>
      <c r="M147" s="114">
        <f t="shared" si="57"/>
        <v>0</v>
      </c>
      <c r="N147" s="115">
        <f t="shared" si="57"/>
        <v>0</v>
      </c>
      <c r="O147" s="111">
        <f t="shared" si="57"/>
        <v>0</v>
      </c>
      <c r="P147" s="112">
        <f t="shared" si="57"/>
        <v>0</v>
      </c>
      <c r="Q147" s="113">
        <f t="shared" si="57"/>
        <v>0</v>
      </c>
      <c r="R147" s="111">
        <f t="shared" si="57"/>
        <v>0</v>
      </c>
      <c r="S147" s="111">
        <f t="shared" si="57"/>
        <v>0</v>
      </c>
      <c r="T147" s="116">
        <f t="shared" si="57"/>
        <v>0</v>
      </c>
      <c r="U147" s="117">
        <f t="shared" si="57"/>
        <v>0</v>
      </c>
      <c r="V147" s="118">
        <f t="shared" si="57"/>
        <v>0</v>
      </c>
      <c r="W147" s="119">
        <f t="shared" si="57"/>
        <v>0</v>
      </c>
      <c r="X147" s="117">
        <f t="shared" si="57"/>
        <v>0</v>
      </c>
      <c r="Y147" s="116">
        <f t="shared" si="57"/>
        <v>0</v>
      </c>
      <c r="Z147" s="120">
        <f t="shared" si="57"/>
        <v>0</v>
      </c>
      <c r="AA147" s="117">
        <f t="shared" si="57"/>
        <v>0</v>
      </c>
      <c r="AB147" s="121">
        <f t="shared" si="57"/>
        <v>0</v>
      </c>
      <c r="AC147" s="119">
        <f t="shared" si="57"/>
        <v>0</v>
      </c>
      <c r="AD147" s="117">
        <f t="shared" si="57"/>
        <v>0</v>
      </c>
      <c r="AE147" s="117">
        <f t="shared" si="57"/>
        <v>0</v>
      </c>
      <c r="AF147" s="16"/>
      <c r="AG147" s="969"/>
      <c r="AH147" s="969"/>
      <c r="AI147" s="969"/>
    </row>
    <row r="148" spans="1:35" ht="14.25" hidden="1" customHeight="1">
      <c r="A148" s="60"/>
      <c r="B148" s="63" t="s">
        <v>116</v>
      </c>
      <c r="C148" s="61"/>
      <c r="D148" s="61"/>
      <c r="E148" s="60"/>
      <c r="F148" s="61"/>
      <c r="G148" s="61"/>
      <c r="H148" s="111">
        <f t="shared" ref="H148:Z148" si="58">SUM(D145:F145)+H146</f>
        <v>0</v>
      </c>
      <c r="I148" s="111">
        <f t="shared" si="58"/>
        <v>0</v>
      </c>
      <c r="J148" s="112">
        <f t="shared" si="58"/>
        <v>0</v>
      </c>
      <c r="K148" s="113">
        <f t="shared" si="58"/>
        <v>0</v>
      </c>
      <c r="L148" s="111">
        <f t="shared" si="58"/>
        <v>0</v>
      </c>
      <c r="M148" s="114">
        <f t="shared" si="58"/>
        <v>0</v>
      </c>
      <c r="N148" s="115">
        <f t="shared" si="58"/>
        <v>0</v>
      </c>
      <c r="O148" s="111">
        <f t="shared" si="58"/>
        <v>0</v>
      </c>
      <c r="P148" s="112">
        <f t="shared" si="58"/>
        <v>0</v>
      </c>
      <c r="Q148" s="113">
        <f t="shared" si="58"/>
        <v>0</v>
      </c>
      <c r="R148" s="111">
        <f t="shared" si="58"/>
        <v>0</v>
      </c>
      <c r="S148" s="111">
        <f t="shared" si="58"/>
        <v>0</v>
      </c>
      <c r="T148" s="116">
        <f t="shared" si="58"/>
        <v>0</v>
      </c>
      <c r="U148" s="594">
        <f t="shared" si="58"/>
        <v>0</v>
      </c>
      <c r="V148" s="595">
        <f t="shared" si="58"/>
        <v>0</v>
      </c>
      <c r="W148" s="596">
        <f t="shared" si="58"/>
        <v>0</v>
      </c>
      <c r="X148" s="594">
        <f t="shared" si="58"/>
        <v>0</v>
      </c>
      <c r="Y148" s="597">
        <f t="shared" si="58"/>
        <v>0</v>
      </c>
      <c r="Z148" s="598">
        <f t="shared" si="58"/>
        <v>0</v>
      </c>
      <c r="AA148" s="117">
        <f>SUM(W145:Y145)+AA146</f>
        <v>0</v>
      </c>
      <c r="AB148" s="121">
        <f>SUM(X145:Z145)+AB146</f>
        <v>0</v>
      </c>
      <c r="AC148" s="119">
        <f>SUM(Y145:AA145)+AC146</f>
        <v>0</v>
      </c>
      <c r="AD148" s="117">
        <f>SUM(Z145:AB145)+AD146</f>
        <v>0</v>
      </c>
      <c r="AE148" s="117">
        <f>SUM(AA145:AC145)+AE146</f>
        <v>0</v>
      </c>
      <c r="AF148" s="16"/>
      <c r="AG148" s="969"/>
      <c r="AH148" s="969"/>
      <c r="AI148" s="969"/>
    </row>
    <row r="149" spans="1:35" ht="14.25" hidden="1" customHeight="1">
      <c r="A149" s="60"/>
      <c r="B149" s="541" t="s">
        <v>117</v>
      </c>
      <c r="C149" s="566"/>
      <c r="D149" s="566"/>
      <c r="E149" s="567"/>
      <c r="F149" s="566"/>
      <c r="G149" s="568" t="str">
        <f t="shared" ref="G149:G154" si="59">E15</f>
        <v>30 dagar</v>
      </c>
      <c r="H149" s="219">
        <f t="shared" ref="H149:AE149" si="60">IF($E$141=1,$G15*H15, IF($E$141=2,$G15*H46))</f>
        <v>0</v>
      </c>
      <c r="I149" s="219">
        <f t="shared" si="60"/>
        <v>0</v>
      </c>
      <c r="J149" s="75">
        <f t="shared" si="60"/>
        <v>0</v>
      </c>
      <c r="K149" s="76">
        <f t="shared" si="60"/>
        <v>0</v>
      </c>
      <c r="L149" s="219">
        <f t="shared" si="60"/>
        <v>0</v>
      </c>
      <c r="M149" s="77">
        <f t="shared" si="60"/>
        <v>0</v>
      </c>
      <c r="N149" s="78">
        <f t="shared" si="60"/>
        <v>0</v>
      </c>
      <c r="O149" s="219">
        <f t="shared" si="60"/>
        <v>0</v>
      </c>
      <c r="P149" s="75">
        <f t="shared" si="60"/>
        <v>0</v>
      </c>
      <c r="Q149" s="76">
        <f t="shared" si="60"/>
        <v>0</v>
      </c>
      <c r="R149" s="219">
        <f t="shared" si="60"/>
        <v>0</v>
      </c>
      <c r="S149" s="219">
        <f t="shared" si="60"/>
        <v>0</v>
      </c>
      <c r="T149" s="88">
        <f t="shared" si="60"/>
        <v>0</v>
      </c>
      <c r="U149" s="85">
        <f t="shared" si="60"/>
        <v>0</v>
      </c>
      <c r="V149" s="122">
        <f t="shared" si="60"/>
        <v>0</v>
      </c>
      <c r="W149" s="87">
        <f t="shared" si="60"/>
        <v>0</v>
      </c>
      <c r="X149" s="85">
        <f t="shared" si="60"/>
        <v>0</v>
      </c>
      <c r="Y149" s="88">
        <f t="shared" si="60"/>
        <v>0</v>
      </c>
      <c r="Z149" s="89">
        <f t="shared" si="60"/>
        <v>0</v>
      </c>
      <c r="AA149" s="85">
        <f t="shared" si="60"/>
        <v>0</v>
      </c>
      <c r="AB149" s="86">
        <f t="shared" si="60"/>
        <v>0</v>
      </c>
      <c r="AC149" s="87">
        <f t="shared" si="60"/>
        <v>0</v>
      </c>
      <c r="AD149" s="85">
        <f t="shared" si="60"/>
        <v>0</v>
      </c>
      <c r="AE149" s="85">
        <f t="shared" si="60"/>
        <v>0</v>
      </c>
      <c r="AF149" s="16"/>
      <c r="AG149" s="969"/>
      <c r="AH149" s="969"/>
      <c r="AI149" s="969"/>
    </row>
    <row r="150" spans="1:35" ht="14.25" hidden="1" customHeight="1">
      <c r="A150" s="60"/>
      <c r="B150" s="541" t="s">
        <v>118</v>
      </c>
      <c r="C150" s="566"/>
      <c r="D150" s="566"/>
      <c r="E150" s="567"/>
      <c r="F150" s="566"/>
      <c r="G150" s="568" t="str">
        <f t="shared" si="59"/>
        <v>30 dagar</v>
      </c>
      <c r="H150" s="219">
        <f t="shared" ref="H150:AE150" si="61">IF($E$141=1,$G16*H16, IF($E$141=2,$G16*H47))</f>
        <v>0</v>
      </c>
      <c r="I150" s="219">
        <f t="shared" si="61"/>
        <v>0</v>
      </c>
      <c r="J150" s="75">
        <f t="shared" si="61"/>
        <v>0</v>
      </c>
      <c r="K150" s="76">
        <f t="shared" si="61"/>
        <v>0</v>
      </c>
      <c r="L150" s="219">
        <f t="shared" si="61"/>
        <v>0</v>
      </c>
      <c r="M150" s="77">
        <f t="shared" si="61"/>
        <v>0</v>
      </c>
      <c r="N150" s="78">
        <f t="shared" si="61"/>
        <v>0</v>
      </c>
      <c r="O150" s="219">
        <f t="shared" si="61"/>
        <v>0</v>
      </c>
      <c r="P150" s="75">
        <f t="shared" si="61"/>
        <v>0</v>
      </c>
      <c r="Q150" s="76">
        <f t="shared" si="61"/>
        <v>0</v>
      </c>
      <c r="R150" s="219">
        <f t="shared" si="61"/>
        <v>0</v>
      </c>
      <c r="S150" s="219">
        <f t="shared" si="61"/>
        <v>0</v>
      </c>
      <c r="T150" s="88">
        <f t="shared" si="61"/>
        <v>0</v>
      </c>
      <c r="U150" s="85">
        <f t="shared" si="61"/>
        <v>0</v>
      </c>
      <c r="V150" s="122">
        <f t="shared" si="61"/>
        <v>0</v>
      </c>
      <c r="W150" s="87">
        <f t="shared" si="61"/>
        <v>0</v>
      </c>
      <c r="X150" s="85">
        <f t="shared" si="61"/>
        <v>0</v>
      </c>
      <c r="Y150" s="88">
        <f t="shared" si="61"/>
        <v>0</v>
      </c>
      <c r="Z150" s="89">
        <f t="shared" si="61"/>
        <v>0</v>
      </c>
      <c r="AA150" s="85">
        <f t="shared" si="61"/>
        <v>0</v>
      </c>
      <c r="AB150" s="86">
        <f t="shared" si="61"/>
        <v>0</v>
      </c>
      <c r="AC150" s="87">
        <f t="shared" si="61"/>
        <v>0</v>
      </c>
      <c r="AD150" s="85">
        <f t="shared" si="61"/>
        <v>0</v>
      </c>
      <c r="AE150" s="85">
        <f t="shared" si="61"/>
        <v>0</v>
      </c>
      <c r="AF150" s="16"/>
      <c r="AG150" s="969"/>
      <c r="AH150" s="969"/>
      <c r="AI150" s="969"/>
    </row>
    <row r="151" spans="1:35" ht="14.25" hidden="1" customHeight="1">
      <c r="A151" s="60"/>
      <c r="B151" s="541" t="s">
        <v>119</v>
      </c>
      <c r="C151" s="566"/>
      <c r="D151" s="566"/>
      <c r="E151" s="567"/>
      <c r="F151" s="566"/>
      <c r="G151" s="568" t="str">
        <f t="shared" si="59"/>
        <v>30 dagar</v>
      </c>
      <c r="H151" s="219">
        <f t="shared" ref="H151:AE151" si="62">IF($E$141=1,$G17*H17, IF($E$141=2,$G17*H48))</f>
        <v>0</v>
      </c>
      <c r="I151" s="219">
        <f t="shared" si="62"/>
        <v>0</v>
      </c>
      <c r="J151" s="75">
        <f t="shared" si="62"/>
        <v>0</v>
      </c>
      <c r="K151" s="76">
        <f t="shared" si="62"/>
        <v>0</v>
      </c>
      <c r="L151" s="219">
        <f t="shared" si="62"/>
        <v>0</v>
      </c>
      <c r="M151" s="77">
        <f t="shared" si="62"/>
        <v>0</v>
      </c>
      <c r="N151" s="78">
        <f t="shared" si="62"/>
        <v>0</v>
      </c>
      <c r="O151" s="219">
        <f t="shared" si="62"/>
        <v>0</v>
      </c>
      <c r="P151" s="75">
        <f t="shared" si="62"/>
        <v>0</v>
      </c>
      <c r="Q151" s="76">
        <f t="shared" si="62"/>
        <v>0</v>
      </c>
      <c r="R151" s="219">
        <f t="shared" si="62"/>
        <v>0</v>
      </c>
      <c r="S151" s="219">
        <f t="shared" si="62"/>
        <v>0</v>
      </c>
      <c r="T151" s="88">
        <f t="shared" si="62"/>
        <v>0</v>
      </c>
      <c r="U151" s="85">
        <f t="shared" si="62"/>
        <v>0</v>
      </c>
      <c r="V151" s="122">
        <f t="shared" si="62"/>
        <v>0</v>
      </c>
      <c r="W151" s="87">
        <f t="shared" si="62"/>
        <v>0</v>
      </c>
      <c r="X151" s="85">
        <f t="shared" si="62"/>
        <v>0</v>
      </c>
      <c r="Y151" s="88">
        <f t="shared" si="62"/>
        <v>0</v>
      </c>
      <c r="Z151" s="89">
        <f t="shared" si="62"/>
        <v>0</v>
      </c>
      <c r="AA151" s="85">
        <f t="shared" si="62"/>
        <v>0</v>
      </c>
      <c r="AB151" s="86">
        <f t="shared" si="62"/>
        <v>0</v>
      </c>
      <c r="AC151" s="87">
        <f t="shared" si="62"/>
        <v>0</v>
      </c>
      <c r="AD151" s="85">
        <f t="shared" si="62"/>
        <v>0</v>
      </c>
      <c r="AE151" s="85">
        <f t="shared" si="62"/>
        <v>0</v>
      </c>
      <c r="AF151" s="16"/>
      <c r="AG151" s="969"/>
      <c r="AH151" s="969"/>
      <c r="AI151" s="969"/>
    </row>
    <row r="152" spans="1:35" ht="14.25" hidden="1" customHeight="1">
      <c r="A152" s="60"/>
      <c r="B152" s="541" t="s">
        <v>120</v>
      </c>
      <c r="C152" s="566"/>
      <c r="D152" s="566"/>
      <c r="E152" s="567"/>
      <c r="F152" s="566"/>
      <c r="G152" s="568" t="str">
        <f t="shared" si="59"/>
        <v>30 dagar</v>
      </c>
      <c r="H152" s="219">
        <f t="shared" ref="H152:AE152" si="63">IF($E$141=1,$G18*H18, IF($E$141=2,$G18*H49))</f>
        <v>0</v>
      </c>
      <c r="I152" s="219">
        <f t="shared" si="63"/>
        <v>0</v>
      </c>
      <c r="J152" s="75">
        <f t="shared" si="63"/>
        <v>0</v>
      </c>
      <c r="K152" s="76">
        <f t="shared" si="63"/>
        <v>0</v>
      </c>
      <c r="L152" s="219">
        <f t="shared" si="63"/>
        <v>0</v>
      </c>
      <c r="M152" s="77">
        <f t="shared" si="63"/>
        <v>0</v>
      </c>
      <c r="N152" s="78">
        <f t="shared" si="63"/>
        <v>0</v>
      </c>
      <c r="O152" s="219">
        <f t="shared" si="63"/>
        <v>0</v>
      </c>
      <c r="P152" s="75">
        <f t="shared" si="63"/>
        <v>0</v>
      </c>
      <c r="Q152" s="76">
        <f t="shared" si="63"/>
        <v>0</v>
      </c>
      <c r="R152" s="219">
        <f t="shared" si="63"/>
        <v>0</v>
      </c>
      <c r="S152" s="219">
        <f t="shared" si="63"/>
        <v>0</v>
      </c>
      <c r="T152" s="88">
        <f t="shared" si="63"/>
        <v>0</v>
      </c>
      <c r="U152" s="85">
        <f t="shared" si="63"/>
        <v>0</v>
      </c>
      <c r="V152" s="122">
        <f t="shared" si="63"/>
        <v>0</v>
      </c>
      <c r="W152" s="87">
        <f t="shared" si="63"/>
        <v>0</v>
      </c>
      <c r="X152" s="85">
        <f t="shared" si="63"/>
        <v>0</v>
      </c>
      <c r="Y152" s="88">
        <f t="shared" si="63"/>
        <v>0</v>
      </c>
      <c r="Z152" s="89">
        <f t="shared" si="63"/>
        <v>0</v>
      </c>
      <c r="AA152" s="85">
        <f t="shared" si="63"/>
        <v>0</v>
      </c>
      <c r="AB152" s="86">
        <f t="shared" si="63"/>
        <v>0</v>
      </c>
      <c r="AC152" s="87">
        <f t="shared" si="63"/>
        <v>0</v>
      </c>
      <c r="AD152" s="85">
        <f t="shared" si="63"/>
        <v>0</v>
      </c>
      <c r="AE152" s="85">
        <f t="shared" si="63"/>
        <v>0</v>
      </c>
      <c r="AF152" s="16"/>
      <c r="AG152" s="969"/>
      <c r="AH152" s="969"/>
      <c r="AI152" s="969"/>
    </row>
    <row r="153" spans="1:35" ht="14.25" hidden="1" customHeight="1">
      <c r="A153" s="60"/>
      <c r="B153" s="541" t="s">
        <v>121</v>
      </c>
      <c r="C153" s="566"/>
      <c r="D153" s="566"/>
      <c r="E153" s="567"/>
      <c r="F153" s="566"/>
      <c r="G153" s="568" t="str">
        <f t="shared" si="59"/>
        <v>30 dagar</v>
      </c>
      <c r="H153" s="219">
        <f t="shared" ref="H153:AE153" si="64">IF($E$141=1,$G19*H19, IF($E$141=2,$G19*H50))</f>
        <v>0</v>
      </c>
      <c r="I153" s="219">
        <f t="shared" si="64"/>
        <v>0</v>
      </c>
      <c r="J153" s="75">
        <f t="shared" si="64"/>
        <v>0</v>
      </c>
      <c r="K153" s="76">
        <f t="shared" si="64"/>
        <v>0</v>
      </c>
      <c r="L153" s="219">
        <f t="shared" si="64"/>
        <v>0</v>
      </c>
      <c r="M153" s="77">
        <f t="shared" si="64"/>
        <v>0</v>
      </c>
      <c r="N153" s="78">
        <f t="shared" si="64"/>
        <v>0</v>
      </c>
      <c r="O153" s="219">
        <f t="shared" si="64"/>
        <v>0</v>
      </c>
      <c r="P153" s="75">
        <f t="shared" si="64"/>
        <v>0</v>
      </c>
      <c r="Q153" s="76">
        <f t="shared" si="64"/>
        <v>0</v>
      </c>
      <c r="R153" s="219">
        <f t="shared" si="64"/>
        <v>0</v>
      </c>
      <c r="S153" s="219">
        <f t="shared" si="64"/>
        <v>0</v>
      </c>
      <c r="T153" s="88">
        <f t="shared" si="64"/>
        <v>0</v>
      </c>
      <c r="U153" s="85">
        <f t="shared" si="64"/>
        <v>0</v>
      </c>
      <c r="V153" s="122">
        <f t="shared" si="64"/>
        <v>0</v>
      </c>
      <c r="W153" s="87">
        <f t="shared" si="64"/>
        <v>0</v>
      </c>
      <c r="X153" s="85">
        <f t="shared" si="64"/>
        <v>0</v>
      </c>
      <c r="Y153" s="88">
        <f t="shared" si="64"/>
        <v>0</v>
      </c>
      <c r="Z153" s="89">
        <f t="shared" si="64"/>
        <v>0</v>
      </c>
      <c r="AA153" s="85">
        <f t="shared" si="64"/>
        <v>0</v>
      </c>
      <c r="AB153" s="86">
        <f t="shared" si="64"/>
        <v>0</v>
      </c>
      <c r="AC153" s="87">
        <f t="shared" si="64"/>
        <v>0</v>
      </c>
      <c r="AD153" s="85">
        <f t="shared" si="64"/>
        <v>0</v>
      </c>
      <c r="AE153" s="85">
        <f t="shared" si="64"/>
        <v>0</v>
      </c>
      <c r="AF153" s="16"/>
      <c r="AG153" s="969"/>
      <c r="AH153" s="969"/>
      <c r="AI153" s="969"/>
    </row>
    <row r="154" spans="1:35" ht="14.25" hidden="1" customHeight="1">
      <c r="A154" s="60"/>
      <c r="B154" s="541" t="s">
        <v>121</v>
      </c>
      <c r="C154" s="566"/>
      <c r="D154" s="566"/>
      <c r="E154" s="567"/>
      <c r="F154" s="566"/>
      <c r="G154" s="568" t="str">
        <f t="shared" si="59"/>
        <v>30 dagar</v>
      </c>
      <c r="H154" s="219">
        <f t="shared" ref="H154:AE154" si="65">IF($E$141=1,$G20*H20, IF($E$141=2,$G20*H51))</f>
        <v>0</v>
      </c>
      <c r="I154" s="219">
        <f t="shared" si="65"/>
        <v>0</v>
      </c>
      <c r="J154" s="75">
        <f t="shared" si="65"/>
        <v>0</v>
      </c>
      <c r="K154" s="76">
        <f t="shared" si="65"/>
        <v>0</v>
      </c>
      <c r="L154" s="219">
        <f t="shared" si="65"/>
        <v>0</v>
      </c>
      <c r="M154" s="77">
        <f t="shared" si="65"/>
        <v>0</v>
      </c>
      <c r="N154" s="78">
        <f t="shared" si="65"/>
        <v>0</v>
      </c>
      <c r="O154" s="219">
        <f t="shared" si="65"/>
        <v>0</v>
      </c>
      <c r="P154" s="75">
        <f t="shared" si="65"/>
        <v>0</v>
      </c>
      <c r="Q154" s="76">
        <f t="shared" si="65"/>
        <v>0</v>
      </c>
      <c r="R154" s="219">
        <f t="shared" si="65"/>
        <v>0</v>
      </c>
      <c r="S154" s="219">
        <f t="shared" si="65"/>
        <v>0</v>
      </c>
      <c r="T154" s="88">
        <f t="shared" si="65"/>
        <v>0</v>
      </c>
      <c r="U154" s="85">
        <f t="shared" si="65"/>
        <v>0</v>
      </c>
      <c r="V154" s="122">
        <f t="shared" si="65"/>
        <v>0</v>
      </c>
      <c r="W154" s="87">
        <f t="shared" si="65"/>
        <v>0</v>
      </c>
      <c r="X154" s="85">
        <f t="shared" si="65"/>
        <v>0</v>
      </c>
      <c r="Y154" s="88">
        <f t="shared" si="65"/>
        <v>0</v>
      </c>
      <c r="Z154" s="89">
        <f t="shared" si="65"/>
        <v>0</v>
      </c>
      <c r="AA154" s="85">
        <f t="shared" si="65"/>
        <v>0</v>
      </c>
      <c r="AB154" s="86">
        <f t="shared" si="65"/>
        <v>0</v>
      </c>
      <c r="AC154" s="87">
        <f t="shared" si="65"/>
        <v>0</v>
      </c>
      <c r="AD154" s="85">
        <f t="shared" si="65"/>
        <v>0</v>
      </c>
      <c r="AE154" s="85">
        <f t="shared" si="65"/>
        <v>0</v>
      </c>
      <c r="AF154" s="16"/>
      <c r="AG154" s="969"/>
      <c r="AH154" s="969"/>
      <c r="AI154" s="969"/>
    </row>
    <row r="155" spans="1:35" ht="14.25" hidden="1" customHeight="1">
      <c r="A155" s="60"/>
      <c r="B155" s="541" t="s">
        <v>122</v>
      </c>
      <c r="C155" s="566"/>
      <c r="D155" s="566"/>
      <c r="E155" s="567"/>
      <c r="F155" s="566"/>
      <c r="G155" s="568" t="str">
        <f>E22</f>
        <v>30 dagar</v>
      </c>
      <c r="H155" s="123">
        <f t="shared" ref="H155:AE155" si="66">IF($E$141=1,$G22*H22, IF($E$141=2,$G22*H53))</f>
        <v>0</v>
      </c>
      <c r="I155" s="123">
        <f t="shared" si="66"/>
        <v>0</v>
      </c>
      <c r="J155" s="124">
        <f t="shared" si="66"/>
        <v>0</v>
      </c>
      <c r="K155" s="125">
        <f t="shared" si="66"/>
        <v>0</v>
      </c>
      <c r="L155" s="123">
        <f t="shared" si="66"/>
        <v>0</v>
      </c>
      <c r="M155" s="126">
        <f t="shared" si="66"/>
        <v>0</v>
      </c>
      <c r="N155" s="127">
        <f t="shared" si="66"/>
        <v>0</v>
      </c>
      <c r="O155" s="123">
        <f t="shared" si="66"/>
        <v>0</v>
      </c>
      <c r="P155" s="124">
        <f t="shared" si="66"/>
        <v>0</v>
      </c>
      <c r="Q155" s="125">
        <f t="shared" si="66"/>
        <v>0</v>
      </c>
      <c r="R155" s="123">
        <f t="shared" si="66"/>
        <v>0</v>
      </c>
      <c r="S155" s="123">
        <f t="shared" si="66"/>
        <v>0</v>
      </c>
      <c r="T155" s="128">
        <f t="shared" si="66"/>
        <v>0</v>
      </c>
      <c r="U155" s="129">
        <f t="shared" si="66"/>
        <v>0</v>
      </c>
      <c r="V155" s="130">
        <f t="shared" si="66"/>
        <v>0</v>
      </c>
      <c r="W155" s="131">
        <f t="shared" si="66"/>
        <v>0</v>
      </c>
      <c r="X155" s="129">
        <f t="shared" si="66"/>
        <v>0</v>
      </c>
      <c r="Y155" s="128">
        <f t="shared" si="66"/>
        <v>0</v>
      </c>
      <c r="Z155" s="132">
        <f t="shared" si="66"/>
        <v>0</v>
      </c>
      <c r="AA155" s="129">
        <f t="shared" si="66"/>
        <v>0</v>
      </c>
      <c r="AB155" s="133">
        <f t="shared" si="66"/>
        <v>0</v>
      </c>
      <c r="AC155" s="131">
        <f t="shared" si="66"/>
        <v>0</v>
      </c>
      <c r="AD155" s="129">
        <f t="shared" si="66"/>
        <v>0</v>
      </c>
      <c r="AE155" s="129">
        <f t="shared" si="66"/>
        <v>0</v>
      </c>
      <c r="AF155" s="16"/>
      <c r="AG155" s="969"/>
      <c r="AH155" s="969"/>
      <c r="AI155" s="969"/>
    </row>
    <row r="156" spans="1:35" ht="14.25" hidden="1" customHeight="1">
      <c r="A156" s="60"/>
      <c r="B156" s="63" t="s">
        <v>123</v>
      </c>
      <c r="C156" s="61"/>
      <c r="D156" s="61"/>
      <c r="E156" s="60"/>
      <c r="F156" s="61"/>
      <c r="G156" s="61"/>
      <c r="H156" s="217">
        <f>IF($E$141=1,H116, IF($E$141=2,H138))</f>
        <v>0</v>
      </c>
      <c r="I156" s="217">
        <f t="shared" ref="I156:AE156" si="67">IF($E$141=1,I116, IF($E$141=2,I138))</f>
        <v>0</v>
      </c>
      <c r="J156" s="134">
        <f t="shared" si="67"/>
        <v>0</v>
      </c>
      <c r="K156" s="135">
        <f t="shared" si="67"/>
        <v>0</v>
      </c>
      <c r="L156" s="217">
        <f t="shared" si="67"/>
        <v>0</v>
      </c>
      <c r="M156" s="136">
        <f t="shared" si="67"/>
        <v>0</v>
      </c>
      <c r="N156" s="137">
        <f t="shared" si="67"/>
        <v>0</v>
      </c>
      <c r="O156" s="217">
        <f t="shared" si="67"/>
        <v>0</v>
      </c>
      <c r="P156" s="134">
        <f t="shared" si="67"/>
        <v>0</v>
      </c>
      <c r="Q156" s="135">
        <f t="shared" si="67"/>
        <v>0</v>
      </c>
      <c r="R156" s="217">
        <f t="shared" si="67"/>
        <v>0</v>
      </c>
      <c r="S156" s="217">
        <f t="shared" si="67"/>
        <v>0</v>
      </c>
      <c r="T156" s="138">
        <f t="shared" si="67"/>
        <v>0</v>
      </c>
      <c r="U156" s="139">
        <f t="shared" si="67"/>
        <v>0</v>
      </c>
      <c r="V156" s="140">
        <f t="shared" si="67"/>
        <v>0</v>
      </c>
      <c r="W156" s="141">
        <f t="shared" si="67"/>
        <v>0</v>
      </c>
      <c r="X156" s="139">
        <f t="shared" si="67"/>
        <v>0</v>
      </c>
      <c r="Y156" s="138">
        <f t="shared" si="67"/>
        <v>0</v>
      </c>
      <c r="Z156" s="142">
        <f t="shared" si="67"/>
        <v>0</v>
      </c>
      <c r="AA156" s="139">
        <f t="shared" si="67"/>
        <v>0</v>
      </c>
      <c r="AB156" s="143">
        <f t="shared" si="67"/>
        <v>0</v>
      </c>
      <c r="AC156" s="141">
        <f t="shared" si="67"/>
        <v>0</v>
      </c>
      <c r="AD156" s="139">
        <f t="shared" si="67"/>
        <v>0</v>
      </c>
      <c r="AE156" s="139">
        <f t="shared" si="67"/>
        <v>0</v>
      </c>
      <c r="AF156" s="16"/>
      <c r="AG156" s="970">
        <f>SUM(T156:AE156)</f>
        <v>0</v>
      </c>
      <c r="AH156" s="969"/>
      <c r="AI156" s="971">
        <f>SUM(H156:S156)</f>
        <v>0</v>
      </c>
    </row>
    <row r="157" spans="1:35" ht="14.25" hidden="1" customHeight="1">
      <c r="A157" s="60"/>
      <c r="B157" s="63" t="s">
        <v>64</v>
      </c>
      <c r="C157" s="61"/>
      <c r="D157" s="61"/>
      <c r="E157" s="60"/>
      <c r="F157" s="61"/>
      <c r="G157" s="61"/>
      <c r="H157" s="123">
        <f>H42</f>
        <v>0</v>
      </c>
      <c r="I157" s="123">
        <f t="shared" ref="I157:AE157" si="68">I42</f>
        <v>0</v>
      </c>
      <c r="J157" s="124">
        <f t="shared" si="68"/>
        <v>0</v>
      </c>
      <c r="K157" s="125">
        <f t="shared" si="68"/>
        <v>0</v>
      </c>
      <c r="L157" s="123">
        <f t="shared" si="68"/>
        <v>0</v>
      </c>
      <c r="M157" s="126">
        <f t="shared" si="68"/>
        <v>0</v>
      </c>
      <c r="N157" s="127">
        <f t="shared" si="68"/>
        <v>0</v>
      </c>
      <c r="O157" s="123">
        <f t="shared" si="68"/>
        <v>0</v>
      </c>
      <c r="P157" s="124">
        <f t="shared" si="68"/>
        <v>0</v>
      </c>
      <c r="Q157" s="125">
        <f t="shared" si="68"/>
        <v>0</v>
      </c>
      <c r="R157" s="123">
        <f t="shared" si="68"/>
        <v>0</v>
      </c>
      <c r="S157" s="123">
        <f t="shared" si="68"/>
        <v>0</v>
      </c>
      <c r="T157" s="128">
        <f t="shared" si="68"/>
        <v>0</v>
      </c>
      <c r="U157" s="129">
        <f t="shared" si="68"/>
        <v>0</v>
      </c>
      <c r="V157" s="130">
        <f t="shared" si="68"/>
        <v>0</v>
      </c>
      <c r="W157" s="131">
        <f t="shared" si="68"/>
        <v>0</v>
      </c>
      <c r="X157" s="129">
        <f t="shared" si="68"/>
        <v>0</v>
      </c>
      <c r="Y157" s="128">
        <f t="shared" si="68"/>
        <v>0</v>
      </c>
      <c r="Z157" s="132">
        <f t="shared" si="68"/>
        <v>0</v>
      </c>
      <c r="AA157" s="129">
        <f t="shared" si="68"/>
        <v>0</v>
      </c>
      <c r="AB157" s="133">
        <f t="shared" si="68"/>
        <v>0</v>
      </c>
      <c r="AC157" s="131">
        <f t="shared" si="68"/>
        <v>0</v>
      </c>
      <c r="AD157" s="129">
        <f t="shared" si="68"/>
        <v>0</v>
      </c>
      <c r="AE157" s="129">
        <f t="shared" si="68"/>
        <v>0</v>
      </c>
      <c r="AF157" s="16"/>
      <c r="AG157" s="970">
        <f>U157</f>
        <v>0</v>
      </c>
      <c r="AH157" s="969"/>
      <c r="AI157" s="969"/>
    </row>
    <row r="158" spans="1:35" ht="14.25" hidden="1" customHeight="1">
      <c r="A158" s="60"/>
      <c r="B158" s="63" t="s">
        <v>124</v>
      </c>
      <c r="C158" s="61"/>
      <c r="D158" s="61"/>
      <c r="E158" s="60"/>
      <c r="F158" s="61"/>
      <c r="G158" s="61"/>
      <c r="H158" s="111">
        <f>H157</f>
        <v>0</v>
      </c>
      <c r="I158" s="111">
        <f>I157</f>
        <v>0</v>
      </c>
      <c r="J158" s="112">
        <f t="shared" ref="J158:AE158" si="69">H156+J157</f>
        <v>0</v>
      </c>
      <c r="K158" s="113">
        <f t="shared" si="69"/>
        <v>0</v>
      </c>
      <c r="L158" s="111">
        <f t="shared" si="69"/>
        <v>0</v>
      </c>
      <c r="M158" s="114">
        <f t="shared" si="69"/>
        <v>0</v>
      </c>
      <c r="N158" s="115">
        <f t="shared" si="69"/>
        <v>0</v>
      </c>
      <c r="O158" s="111">
        <f t="shared" si="69"/>
        <v>0</v>
      </c>
      <c r="P158" s="112">
        <f t="shared" si="69"/>
        <v>0</v>
      </c>
      <c r="Q158" s="113">
        <f t="shared" si="69"/>
        <v>0</v>
      </c>
      <c r="R158" s="111">
        <f t="shared" si="69"/>
        <v>0</v>
      </c>
      <c r="S158" s="111">
        <f t="shared" si="69"/>
        <v>0</v>
      </c>
      <c r="T158" s="116">
        <f t="shared" si="69"/>
        <v>0</v>
      </c>
      <c r="U158" s="117">
        <f t="shared" si="69"/>
        <v>0</v>
      </c>
      <c r="V158" s="118">
        <f t="shared" si="69"/>
        <v>0</v>
      </c>
      <c r="W158" s="119">
        <f t="shared" si="69"/>
        <v>0</v>
      </c>
      <c r="X158" s="117">
        <f t="shared" si="69"/>
        <v>0</v>
      </c>
      <c r="Y158" s="116">
        <f t="shared" si="69"/>
        <v>0</v>
      </c>
      <c r="Z158" s="120">
        <f t="shared" si="69"/>
        <v>0</v>
      </c>
      <c r="AA158" s="117">
        <f t="shared" si="69"/>
        <v>0</v>
      </c>
      <c r="AB158" s="121">
        <f t="shared" si="69"/>
        <v>0</v>
      </c>
      <c r="AC158" s="119">
        <f t="shared" si="69"/>
        <v>0</v>
      </c>
      <c r="AD158" s="117">
        <f t="shared" si="69"/>
        <v>0</v>
      </c>
      <c r="AE158" s="117">
        <f t="shared" si="69"/>
        <v>0</v>
      </c>
      <c r="AF158" s="16"/>
      <c r="AG158" s="969"/>
      <c r="AH158" s="969"/>
      <c r="AI158" s="969"/>
    </row>
    <row r="159" spans="1:35" ht="14.25" hidden="1" customHeight="1">
      <c r="A159" s="60"/>
      <c r="B159" s="63" t="s">
        <v>125</v>
      </c>
      <c r="C159" s="61"/>
      <c r="D159" s="61"/>
      <c r="E159" s="60"/>
      <c r="F159" s="61"/>
      <c r="G159" s="61"/>
      <c r="H159" s="111">
        <f t="shared" ref="H159:AC159" si="70">SUM(D156:F156)+H157</f>
        <v>0</v>
      </c>
      <c r="I159" s="111">
        <f t="shared" si="70"/>
        <v>0</v>
      </c>
      <c r="J159" s="112">
        <f t="shared" si="70"/>
        <v>0</v>
      </c>
      <c r="K159" s="113">
        <f t="shared" si="70"/>
        <v>0</v>
      </c>
      <c r="L159" s="111">
        <f t="shared" si="70"/>
        <v>0</v>
      </c>
      <c r="M159" s="114">
        <f t="shared" si="70"/>
        <v>0</v>
      </c>
      <c r="N159" s="115">
        <f t="shared" si="70"/>
        <v>0</v>
      </c>
      <c r="O159" s="111">
        <f t="shared" si="70"/>
        <v>0</v>
      </c>
      <c r="P159" s="112">
        <f t="shared" si="70"/>
        <v>0</v>
      </c>
      <c r="Q159" s="113">
        <f t="shared" si="70"/>
        <v>0</v>
      </c>
      <c r="R159" s="111">
        <f t="shared" si="70"/>
        <v>0</v>
      </c>
      <c r="S159" s="111">
        <f t="shared" si="70"/>
        <v>0</v>
      </c>
      <c r="T159" s="116">
        <f t="shared" si="70"/>
        <v>0</v>
      </c>
      <c r="U159" s="600">
        <f t="shared" si="70"/>
        <v>0</v>
      </c>
      <c r="V159" s="595">
        <f t="shared" si="70"/>
        <v>0</v>
      </c>
      <c r="W159" s="596">
        <f t="shared" si="70"/>
        <v>0</v>
      </c>
      <c r="X159" s="594">
        <f t="shared" si="70"/>
        <v>0</v>
      </c>
      <c r="Y159" s="597">
        <f t="shared" si="70"/>
        <v>0</v>
      </c>
      <c r="Z159" s="598">
        <f t="shared" si="70"/>
        <v>0</v>
      </c>
      <c r="AA159" s="117">
        <f t="shared" si="70"/>
        <v>0</v>
      </c>
      <c r="AB159" s="121">
        <f t="shared" si="70"/>
        <v>0</v>
      </c>
      <c r="AC159" s="119">
        <f t="shared" si="70"/>
        <v>0</v>
      </c>
      <c r="AD159" s="117">
        <f>SUM(Z156:AB156)+AD157</f>
        <v>0</v>
      </c>
      <c r="AE159" s="117">
        <f>SUM(AA156:AC156)+AE157</f>
        <v>0</v>
      </c>
      <c r="AF159" s="16"/>
      <c r="AG159" s="969"/>
      <c r="AH159" s="969"/>
      <c r="AI159" s="969"/>
    </row>
    <row r="160" spans="1:35" ht="14.25" hidden="1" customHeight="1">
      <c r="A160" s="60"/>
      <c r="B160" s="144" t="s">
        <v>63</v>
      </c>
      <c r="C160" s="61"/>
      <c r="D160" s="61"/>
      <c r="E160" s="61"/>
      <c r="F160" s="61"/>
      <c r="G160" s="61"/>
      <c r="H160" s="145">
        <f t="shared" ref="H160:T160" si="71">H147-H158</f>
        <v>0</v>
      </c>
      <c r="I160" s="145">
        <f t="shared" si="71"/>
        <v>0</v>
      </c>
      <c r="J160" s="146">
        <f t="shared" si="71"/>
        <v>0</v>
      </c>
      <c r="K160" s="147">
        <f t="shared" si="71"/>
        <v>0</v>
      </c>
      <c r="L160" s="145">
        <f t="shared" si="71"/>
        <v>0</v>
      </c>
      <c r="M160" s="148">
        <f t="shared" si="71"/>
        <v>0</v>
      </c>
      <c r="N160" s="149">
        <f t="shared" si="71"/>
        <v>0</v>
      </c>
      <c r="O160" s="145">
        <f t="shared" si="71"/>
        <v>0</v>
      </c>
      <c r="P160" s="146">
        <f t="shared" si="71"/>
        <v>0</v>
      </c>
      <c r="Q160" s="147">
        <f t="shared" si="71"/>
        <v>0</v>
      </c>
      <c r="R160" s="145">
        <f t="shared" si="71"/>
        <v>0</v>
      </c>
      <c r="S160" s="145">
        <f t="shared" si="71"/>
        <v>0</v>
      </c>
      <c r="T160" s="150">
        <f t="shared" si="71"/>
        <v>0</v>
      </c>
      <c r="U160" s="117">
        <f>IF($E$176=1,(U147-U158+W185),IF($E$176=2,(U147-U158)))</f>
        <v>0</v>
      </c>
      <c r="V160" s="151">
        <f>IF($E$176=1,(V147-V158-X185),IF($E$176=2,(V147-V158)))</f>
        <v>0</v>
      </c>
      <c r="W160" s="152">
        <f>IF($E$176=1,(W147-W158-Y185),IF($E$176=2,(W147-W158)))</f>
        <v>0</v>
      </c>
      <c r="X160" s="153">
        <f>IF($E$176=1,(X147-X158-AA185),IF($E$176=2,(X147-X158)))</f>
        <v>0</v>
      </c>
      <c r="Y160" s="150">
        <f t="shared" ref="Y160:AE160" si="72">Y147-Y158</f>
        <v>0</v>
      </c>
      <c r="Z160" s="154">
        <f t="shared" si="72"/>
        <v>0</v>
      </c>
      <c r="AA160" s="153">
        <f t="shared" si="72"/>
        <v>0</v>
      </c>
      <c r="AB160" s="155">
        <f t="shared" si="72"/>
        <v>0</v>
      </c>
      <c r="AC160" s="152">
        <f t="shared" si="72"/>
        <v>0</v>
      </c>
      <c r="AD160" s="153">
        <f t="shared" si="72"/>
        <v>0</v>
      </c>
      <c r="AE160" s="153">
        <f t="shared" si="72"/>
        <v>0</v>
      </c>
      <c r="AF160" s="16"/>
      <c r="AG160" s="969"/>
      <c r="AH160" s="969"/>
      <c r="AI160" s="969"/>
    </row>
    <row r="161" spans="1:37" ht="14.25" hidden="1" customHeight="1">
      <c r="A161" s="60"/>
      <c r="B161" s="156" t="s">
        <v>57</v>
      </c>
      <c r="C161" s="61"/>
      <c r="D161" s="61"/>
      <c r="E161" s="60"/>
      <c r="F161" s="60"/>
      <c r="G161" s="60"/>
      <c r="H161" s="111">
        <f t="shared" ref="H161:AE161" si="73">IF(H160&lt;0,-H160,0)</f>
        <v>0</v>
      </c>
      <c r="I161" s="111">
        <f t="shared" si="73"/>
        <v>0</v>
      </c>
      <c r="J161" s="112">
        <f t="shared" si="73"/>
        <v>0</v>
      </c>
      <c r="K161" s="115">
        <f t="shared" si="73"/>
        <v>0</v>
      </c>
      <c r="L161" s="111">
        <f t="shared" si="73"/>
        <v>0</v>
      </c>
      <c r="M161" s="114">
        <f t="shared" si="73"/>
        <v>0</v>
      </c>
      <c r="N161" s="115">
        <f t="shared" si="73"/>
        <v>0</v>
      </c>
      <c r="O161" s="111">
        <f t="shared" si="73"/>
        <v>0</v>
      </c>
      <c r="P161" s="112">
        <f t="shared" si="73"/>
        <v>0</v>
      </c>
      <c r="Q161" s="115">
        <f t="shared" si="73"/>
        <v>0</v>
      </c>
      <c r="R161" s="111">
        <f t="shared" si="73"/>
        <v>0</v>
      </c>
      <c r="S161" s="111">
        <f t="shared" si="73"/>
        <v>0</v>
      </c>
      <c r="T161" s="117">
        <f t="shared" si="73"/>
        <v>0</v>
      </c>
      <c r="U161" s="106">
        <f t="shared" si="73"/>
        <v>0</v>
      </c>
      <c r="V161" s="121">
        <f t="shared" si="73"/>
        <v>0</v>
      </c>
      <c r="W161" s="119">
        <f t="shared" si="73"/>
        <v>0</v>
      </c>
      <c r="X161" s="117">
        <f t="shared" si="73"/>
        <v>0</v>
      </c>
      <c r="Y161" s="116">
        <f t="shared" si="73"/>
        <v>0</v>
      </c>
      <c r="Z161" s="120">
        <f t="shared" si="73"/>
        <v>0</v>
      </c>
      <c r="AA161" s="117">
        <f t="shared" si="73"/>
        <v>0</v>
      </c>
      <c r="AB161" s="121">
        <f t="shared" si="73"/>
        <v>0</v>
      </c>
      <c r="AC161" s="119">
        <f t="shared" si="73"/>
        <v>0</v>
      </c>
      <c r="AD161" s="117">
        <f t="shared" si="73"/>
        <v>0</v>
      </c>
      <c r="AE161" s="117">
        <f t="shared" si="73"/>
        <v>0</v>
      </c>
      <c r="AF161" s="16"/>
      <c r="AG161" s="969"/>
      <c r="AH161" s="969"/>
      <c r="AI161" s="969"/>
    </row>
    <row r="162" spans="1:37" ht="14.25" hidden="1" customHeight="1">
      <c r="A162" s="60"/>
      <c r="B162" s="156" t="s">
        <v>58</v>
      </c>
      <c r="C162" s="61"/>
      <c r="D162" s="61"/>
      <c r="E162" s="60"/>
      <c r="F162" s="60"/>
      <c r="G162" s="60"/>
      <c r="H162" s="145">
        <f t="shared" ref="H162:AE162" si="74">IF(H160&gt;0,H160,0)</f>
        <v>0</v>
      </c>
      <c r="I162" s="145">
        <f t="shared" si="74"/>
        <v>0</v>
      </c>
      <c r="J162" s="146">
        <f t="shared" si="74"/>
        <v>0</v>
      </c>
      <c r="K162" s="104">
        <f t="shared" si="74"/>
        <v>0</v>
      </c>
      <c r="L162" s="145">
        <f t="shared" si="74"/>
        <v>0</v>
      </c>
      <c r="M162" s="148">
        <f t="shared" si="74"/>
        <v>0</v>
      </c>
      <c r="N162" s="104">
        <f t="shared" si="74"/>
        <v>0</v>
      </c>
      <c r="O162" s="145">
        <f t="shared" si="74"/>
        <v>0</v>
      </c>
      <c r="P162" s="146">
        <f t="shared" si="74"/>
        <v>0</v>
      </c>
      <c r="Q162" s="104">
        <f t="shared" si="74"/>
        <v>0</v>
      </c>
      <c r="R162" s="145">
        <f t="shared" si="74"/>
        <v>0</v>
      </c>
      <c r="S162" s="145">
        <f t="shared" si="74"/>
        <v>0</v>
      </c>
      <c r="T162" s="153">
        <f t="shared" si="74"/>
        <v>0</v>
      </c>
      <c r="U162" s="153">
        <f t="shared" si="74"/>
        <v>0</v>
      </c>
      <c r="V162" s="155">
        <f t="shared" si="74"/>
        <v>0</v>
      </c>
      <c r="W162" s="152">
        <f t="shared" si="74"/>
        <v>0</v>
      </c>
      <c r="X162" s="153">
        <f t="shared" si="74"/>
        <v>0</v>
      </c>
      <c r="Y162" s="150">
        <f t="shared" si="74"/>
        <v>0</v>
      </c>
      <c r="Z162" s="154">
        <f t="shared" si="74"/>
        <v>0</v>
      </c>
      <c r="AA162" s="153">
        <f t="shared" si="74"/>
        <v>0</v>
      </c>
      <c r="AB162" s="155">
        <f t="shared" si="74"/>
        <v>0</v>
      </c>
      <c r="AC162" s="152">
        <f t="shared" si="74"/>
        <v>0</v>
      </c>
      <c r="AD162" s="153">
        <f t="shared" si="74"/>
        <v>0</v>
      </c>
      <c r="AE162" s="153">
        <f t="shared" si="74"/>
        <v>0</v>
      </c>
      <c r="AF162" s="16"/>
      <c r="AG162" s="969"/>
      <c r="AH162" s="969"/>
      <c r="AI162" s="969"/>
    </row>
    <row r="163" spans="1:37" ht="14.25" hidden="1" customHeight="1">
      <c r="A163" s="60"/>
      <c r="B163" s="144" t="s">
        <v>126</v>
      </c>
      <c r="C163" s="61"/>
      <c r="D163" s="61"/>
      <c r="E163" s="60"/>
      <c r="F163" s="60"/>
      <c r="G163" s="60"/>
      <c r="H163" s="218">
        <f>IF($S$191=1,H148-H159,0)</f>
        <v>0</v>
      </c>
      <c r="I163" s="218">
        <f>IF($S$191=3,I148-I159,0)</f>
        <v>0</v>
      </c>
      <c r="J163" s="66">
        <f>IF($S$191=2,J148-J159,0)</f>
        <v>0</v>
      </c>
      <c r="K163" s="67">
        <f>IF($S$191=1,K148-K159,0)</f>
        <v>0</v>
      </c>
      <c r="L163" s="218">
        <f>IF($S$191=3,L148-L159,0)</f>
        <v>0</v>
      </c>
      <c r="M163" s="68">
        <f>IF($S$191=2,M148-M159,0)</f>
        <v>0</v>
      </c>
      <c r="N163" s="69">
        <f>IF($S$191=1,N148-N159,0)</f>
        <v>0</v>
      </c>
      <c r="O163" s="218">
        <f>IF($S$191=3,O148-O159,0)</f>
        <v>0</v>
      </c>
      <c r="P163" s="66">
        <f>IF($S$191=2,P148-P159,0)</f>
        <v>0</v>
      </c>
      <c r="Q163" s="67">
        <f>IF($S$191=1,Q148-Q159,0)</f>
        <v>0</v>
      </c>
      <c r="R163" s="218">
        <f>IF($S$191=3,R148-R159,0)</f>
        <v>0</v>
      </c>
      <c r="S163" s="218">
        <f>IF($S$191=2,S148-S159,0)</f>
        <v>0</v>
      </c>
      <c r="T163" s="70">
        <f>IF($S$191=1,T148-T159,0)</f>
        <v>0</v>
      </c>
      <c r="U163" s="601">
        <f t="shared" ref="U163:Z163" si="75">IF($E$176=2,U166,IF($E$176=1,U167))</f>
        <v>0</v>
      </c>
      <c r="V163" s="602">
        <f t="shared" si="75"/>
        <v>0</v>
      </c>
      <c r="W163" s="603">
        <f t="shared" si="75"/>
        <v>0</v>
      </c>
      <c r="X163" s="601">
        <f t="shared" si="75"/>
        <v>0</v>
      </c>
      <c r="Y163" s="604">
        <f t="shared" si="75"/>
        <v>0</v>
      </c>
      <c r="Z163" s="605">
        <f t="shared" si="75"/>
        <v>0</v>
      </c>
      <c r="AA163" s="70">
        <f>IF($S$191=3,AA148-AA159,0)</f>
        <v>0</v>
      </c>
      <c r="AB163" s="71">
        <f>IF($S$191=2,AB148-AB159,0)</f>
        <v>0</v>
      </c>
      <c r="AC163" s="72">
        <f>IF($S$191=1,AC148-AC159,0)</f>
        <v>0</v>
      </c>
      <c r="AD163" s="70">
        <f>IF($S$191=3,AD148-AD159,0)</f>
        <v>0</v>
      </c>
      <c r="AE163" s="70">
        <f>IF($S$191=2,AE148-AE159,0)</f>
        <v>0</v>
      </c>
      <c r="AF163" s="16"/>
      <c r="AG163" s="969"/>
      <c r="AH163" s="969"/>
      <c r="AI163" s="969"/>
    </row>
    <row r="164" spans="1:37" ht="14.25" hidden="1" customHeight="1">
      <c r="A164" s="60"/>
      <c r="B164" s="156" t="s">
        <v>57</v>
      </c>
      <c r="C164" s="61"/>
      <c r="D164" s="61"/>
      <c r="E164" s="60"/>
      <c r="F164" s="60"/>
      <c r="G164" s="60"/>
      <c r="H164" s="219">
        <f t="shared" ref="H164:AE164" si="76">IF(H163&lt;0,-H163,0)</f>
        <v>0</v>
      </c>
      <c r="I164" s="219">
        <f t="shared" si="76"/>
        <v>0</v>
      </c>
      <c r="J164" s="75">
        <f t="shared" si="76"/>
        <v>0</v>
      </c>
      <c r="K164" s="76">
        <f t="shared" si="76"/>
        <v>0</v>
      </c>
      <c r="L164" s="219">
        <f t="shared" si="76"/>
        <v>0</v>
      </c>
      <c r="M164" s="77">
        <f t="shared" si="76"/>
        <v>0</v>
      </c>
      <c r="N164" s="78">
        <f t="shared" si="76"/>
        <v>0</v>
      </c>
      <c r="O164" s="219">
        <f t="shared" si="76"/>
        <v>0</v>
      </c>
      <c r="P164" s="75">
        <f t="shared" si="76"/>
        <v>0</v>
      </c>
      <c r="Q164" s="76">
        <f t="shared" si="76"/>
        <v>0</v>
      </c>
      <c r="R164" s="219">
        <f t="shared" si="76"/>
        <v>0</v>
      </c>
      <c r="S164" s="219">
        <f t="shared" si="76"/>
        <v>0</v>
      </c>
      <c r="T164" s="79">
        <f t="shared" si="76"/>
        <v>0</v>
      </c>
      <c r="U164" s="80">
        <f t="shared" si="76"/>
        <v>0</v>
      </c>
      <c r="V164" s="81">
        <f t="shared" si="76"/>
        <v>0</v>
      </c>
      <c r="W164" s="82">
        <f t="shared" si="76"/>
        <v>0</v>
      </c>
      <c r="X164" s="80">
        <f t="shared" si="76"/>
        <v>0</v>
      </c>
      <c r="Y164" s="79">
        <f t="shared" si="76"/>
        <v>0</v>
      </c>
      <c r="Z164" s="83">
        <f t="shared" si="76"/>
        <v>0</v>
      </c>
      <c r="AA164" s="80">
        <f t="shared" si="76"/>
        <v>0</v>
      </c>
      <c r="AB164" s="84">
        <f t="shared" si="76"/>
        <v>0</v>
      </c>
      <c r="AC164" s="82">
        <f t="shared" si="76"/>
        <v>0</v>
      </c>
      <c r="AD164" s="80">
        <f t="shared" si="76"/>
        <v>0</v>
      </c>
      <c r="AE164" s="80">
        <f t="shared" si="76"/>
        <v>0</v>
      </c>
      <c r="AF164" s="16"/>
      <c r="AG164" s="969"/>
      <c r="AH164" s="969"/>
      <c r="AI164" s="969"/>
    </row>
    <row r="165" spans="1:37" ht="14.25" hidden="1" customHeight="1">
      <c r="A165" s="60"/>
      <c r="B165" s="156" t="s">
        <v>58</v>
      </c>
      <c r="C165" s="61"/>
      <c r="D165" s="61"/>
      <c r="E165" s="60"/>
      <c r="F165" s="60"/>
      <c r="G165" s="60"/>
      <c r="H165" s="219">
        <f t="shared" ref="H165:AE165" si="77">IF(H163&gt;0,H163,0)</f>
        <v>0</v>
      </c>
      <c r="I165" s="219">
        <f t="shared" si="77"/>
        <v>0</v>
      </c>
      <c r="J165" s="75">
        <f t="shared" si="77"/>
        <v>0</v>
      </c>
      <c r="K165" s="76">
        <f t="shared" si="77"/>
        <v>0</v>
      </c>
      <c r="L165" s="219">
        <f t="shared" si="77"/>
        <v>0</v>
      </c>
      <c r="M165" s="77">
        <f t="shared" si="77"/>
        <v>0</v>
      </c>
      <c r="N165" s="78">
        <f t="shared" si="77"/>
        <v>0</v>
      </c>
      <c r="O165" s="219">
        <f t="shared" si="77"/>
        <v>0</v>
      </c>
      <c r="P165" s="75">
        <f t="shared" si="77"/>
        <v>0</v>
      </c>
      <c r="Q165" s="76">
        <f t="shared" si="77"/>
        <v>0</v>
      </c>
      <c r="R165" s="219">
        <f t="shared" si="77"/>
        <v>0</v>
      </c>
      <c r="S165" s="219">
        <f t="shared" si="77"/>
        <v>0</v>
      </c>
      <c r="T165" s="85">
        <f t="shared" si="77"/>
        <v>0</v>
      </c>
      <c r="U165" s="85">
        <f t="shared" si="77"/>
        <v>0</v>
      </c>
      <c r="V165" s="86">
        <f t="shared" si="77"/>
        <v>0</v>
      </c>
      <c r="W165" s="87">
        <f t="shared" si="77"/>
        <v>0</v>
      </c>
      <c r="X165" s="85">
        <f t="shared" si="77"/>
        <v>0</v>
      </c>
      <c r="Y165" s="88">
        <f t="shared" si="77"/>
        <v>0</v>
      </c>
      <c r="Z165" s="89">
        <f t="shared" si="77"/>
        <v>0</v>
      </c>
      <c r="AA165" s="85">
        <f t="shared" si="77"/>
        <v>0</v>
      </c>
      <c r="AB165" s="86">
        <f t="shared" si="77"/>
        <v>0</v>
      </c>
      <c r="AC165" s="87">
        <f t="shared" si="77"/>
        <v>0</v>
      </c>
      <c r="AD165" s="85">
        <f t="shared" si="77"/>
        <v>0</v>
      </c>
      <c r="AE165" s="85">
        <f t="shared" si="77"/>
        <v>0</v>
      </c>
      <c r="AF165" s="16"/>
      <c r="AG165" s="969"/>
      <c r="AH165" s="969"/>
      <c r="AI165" s="969"/>
    </row>
    <row r="166" spans="1:37" ht="14.25" hidden="1" customHeight="1">
      <c r="A166" s="60"/>
      <c r="B166" s="157"/>
      <c r="C166" s="61"/>
      <c r="D166" s="61"/>
      <c r="E166" s="60"/>
      <c r="F166" s="60"/>
      <c r="G166" s="60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9"/>
      <c r="U166" s="601">
        <f>IF($S$191=3,U148-U159,0)</f>
        <v>0</v>
      </c>
      <c r="V166" s="602">
        <f>IF($S$191=2,V148-V159,0)</f>
        <v>0</v>
      </c>
      <c r="W166" s="603">
        <f>IF($S$191=1,W148-W159,0)</f>
        <v>0</v>
      </c>
      <c r="X166" s="601">
        <f>IF($S$191=3,X148-X159,0)</f>
        <v>0</v>
      </c>
      <c r="Y166" s="602">
        <f>IF($S$191=2,Y148-Y159,0)</f>
        <v>0</v>
      </c>
      <c r="Z166" s="603">
        <f>IF($S$191=1,Z148-Z159,0)</f>
        <v>0</v>
      </c>
      <c r="AA166" s="159"/>
      <c r="AB166" s="159"/>
      <c r="AC166" s="159"/>
      <c r="AD166" s="159"/>
      <c r="AE166" s="159"/>
      <c r="AF166" s="16"/>
      <c r="AG166" s="969"/>
      <c r="AH166" s="969"/>
      <c r="AI166" s="969"/>
    </row>
    <row r="167" spans="1:37" ht="14.25" hidden="1" customHeight="1">
      <c r="A167" s="60"/>
      <c r="B167" s="157"/>
      <c r="C167" s="61"/>
      <c r="D167" s="61"/>
      <c r="E167" s="60"/>
      <c r="F167" s="60"/>
      <c r="G167" s="60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9"/>
      <c r="U167" s="601">
        <f>IF($S$191=3,U148-U159+W185,0)</f>
        <v>0</v>
      </c>
      <c r="V167" s="602">
        <f>IF($S$191=2,V148-V159+W208,0)</f>
        <v>0</v>
      </c>
      <c r="W167" s="603">
        <f>IF($S$191=1,W148-W159+W225,0)</f>
        <v>0</v>
      </c>
      <c r="X167" s="601">
        <f>IF($S$191=3,X148-X159-W185,0)</f>
        <v>0</v>
      </c>
      <c r="Y167" s="602">
        <f>IF($S$191=2,Y148-Y159-W208,0)</f>
        <v>0</v>
      </c>
      <c r="Z167" s="603">
        <f>IF($S$191=1,Z148-Z159-W225,0)</f>
        <v>0</v>
      </c>
      <c r="AA167" s="159"/>
      <c r="AB167" s="159"/>
      <c r="AC167" s="159"/>
      <c r="AD167" s="159"/>
      <c r="AE167" s="159"/>
      <c r="AF167" s="16"/>
      <c r="AG167" s="969"/>
      <c r="AH167" s="969"/>
      <c r="AI167" s="969"/>
      <c r="AJ167" s="1429"/>
      <c r="AK167" s="1430"/>
    </row>
    <row r="168" spans="1:37" ht="14.25" hidden="1" customHeight="1">
      <c r="A168" s="23"/>
      <c r="B168" s="160" t="s">
        <v>55</v>
      </c>
      <c r="C168" s="160" t="s">
        <v>68</v>
      </c>
      <c r="D168" s="160"/>
      <c r="E168" s="160"/>
      <c r="F168" s="60"/>
      <c r="G168" s="161">
        <v>1.0000000000000001E-9</v>
      </c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9"/>
      <c r="U168" s="23"/>
      <c r="V168" s="60"/>
      <c r="W168" s="60"/>
      <c r="X168" s="1631" t="s">
        <v>144</v>
      </c>
      <c r="Y168" s="1631" t="s">
        <v>145</v>
      </c>
      <c r="Z168" s="60"/>
      <c r="AA168" s="159"/>
      <c r="AB168" s="159"/>
      <c r="AC168" s="60"/>
      <c r="AD168" s="16"/>
      <c r="AE168" s="16"/>
      <c r="AF168" s="159"/>
      <c r="AG168" s="680"/>
      <c r="AH168" s="680"/>
      <c r="AI168" s="680"/>
      <c r="AJ168" s="1613" t="s">
        <v>144</v>
      </c>
      <c r="AK168" s="1613" t="s">
        <v>145</v>
      </c>
    </row>
    <row r="169" spans="1:37" ht="14.25" hidden="1" customHeight="1">
      <c r="A169" s="23"/>
      <c r="B169" s="162" t="s">
        <v>56</v>
      </c>
      <c r="C169" s="160" t="s">
        <v>131</v>
      </c>
      <c r="D169" s="162"/>
      <c r="E169" s="162"/>
      <c r="F169" s="60"/>
      <c r="G169" s="163">
        <v>0.06</v>
      </c>
      <c r="H169" s="60"/>
      <c r="I169" s="60"/>
      <c r="J169" s="60"/>
      <c r="K169" s="60"/>
      <c r="L169" s="60"/>
      <c r="M169" s="60"/>
      <c r="N169" s="60"/>
      <c r="O169" s="60"/>
      <c r="P169" s="16"/>
      <c r="Q169" s="60"/>
      <c r="R169" s="16"/>
      <c r="S169" s="16"/>
      <c r="T169" s="16"/>
      <c r="U169" s="23"/>
      <c r="V169" s="23"/>
      <c r="W169" s="16"/>
      <c r="X169" s="1632"/>
      <c r="Y169" s="1632"/>
      <c r="Z169" s="16"/>
      <c r="AA169" s="1626" t="s">
        <v>142</v>
      </c>
      <c r="AB169" s="60"/>
      <c r="AF169" s="16"/>
      <c r="AG169" s="680"/>
      <c r="AH169" s="680"/>
      <c r="AJ169" s="1614"/>
      <c r="AK169" s="1614"/>
    </row>
    <row r="170" spans="1:37" ht="14.25" hidden="1" customHeight="1">
      <c r="A170" s="23"/>
      <c r="B170" s="164" t="s">
        <v>159</v>
      </c>
      <c r="C170" s="16"/>
      <c r="D170" s="61"/>
      <c r="E170" s="61"/>
      <c r="F170" s="60"/>
      <c r="G170" s="163">
        <v>0.12</v>
      </c>
      <c r="H170" s="60"/>
      <c r="I170" s="60"/>
      <c r="J170" s="60"/>
      <c r="K170" s="60"/>
      <c r="L170" s="60"/>
      <c r="M170" s="60"/>
      <c r="N170" s="60"/>
      <c r="O170" s="60"/>
      <c r="P170" s="16"/>
      <c r="Q170" s="606"/>
      <c r="R170" s="607" t="s">
        <v>149</v>
      </c>
      <c r="S170" s="608"/>
      <c r="T170" s="608"/>
      <c r="U170" s="609"/>
      <c r="V170" s="606"/>
      <c r="W170" s="606"/>
      <c r="X170" s="1632"/>
      <c r="Y170" s="1632"/>
      <c r="Z170" s="642" t="s">
        <v>143</v>
      </c>
      <c r="AA170" s="1626"/>
      <c r="AB170" s="60"/>
      <c r="AC170" s="606"/>
      <c r="AD170" s="607" t="s">
        <v>149</v>
      </c>
      <c r="AE170" s="608"/>
      <c r="AF170" s="608"/>
      <c r="AG170" s="681"/>
      <c r="AH170" s="681"/>
      <c r="AI170" s="681"/>
      <c r="AJ170" s="1614"/>
      <c r="AK170" s="1614"/>
    </row>
    <row r="171" spans="1:37" ht="14.25" hidden="1" customHeight="1">
      <c r="A171" s="23"/>
      <c r="B171" s="160" t="s">
        <v>132</v>
      </c>
      <c r="C171" s="16"/>
      <c r="D171" s="61"/>
      <c r="E171" s="61"/>
      <c r="F171" s="60"/>
      <c r="G171" s="165">
        <v>0.25</v>
      </c>
      <c r="H171" s="23"/>
      <c r="I171" s="23"/>
      <c r="J171" s="23"/>
      <c r="K171" s="23"/>
      <c r="L171" s="23"/>
      <c r="M171" s="23"/>
      <c r="N171" s="23"/>
      <c r="O171" s="23"/>
      <c r="P171" s="23"/>
      <c r="Q171" s="610" t="s">
        <v>148</v>
      </c>
      <c r="R171" s="610" t="s">
        <v>147</v>
      </c>
      <c r="S171" s="610" t="s">
        <v>141</v>
      </c>
      <c r="T171" s="610" t="s">
        <v>127</v>
      </c>
      <c r="U171" s="610" t="s">
        <v>128</v>
      </c>
      <c r="V171" s="610" t="s">
        <v>129</v>
      </c>
      <c r="W171" s="610" t="s">
        <v>130</v>
      </c>
      <c r="X171" s="1627"/>
      <c r="Y171" s="1627"/>
      <c r="Z171" s="643"/>
      <c r="AA171" s="1627"/>
      <c r="AB171" s="16"/>
      <c r="AC171" s="610" t="s">
        <v>148</v>
      </c>
      <c r="AD171" s="610" t="s">
        <v>147</v>
      </c>
      <c r="AE171" s="610" t="s">
        <v>141</v>
      </c>
      <c r="AF171" s="610" t="s">
        <v>127</v>
      </c>
      <c r="AG171" s="682" t="s">
        <v>128</v>
      </c>
      <c r="AH171" s="682" t="s">
        <v>129</v>
      </c>
      <c r="AI171" s="682" t="s">
        <v>130</v>
      </c>
      <c r="AJ171" s="1615"/>
      <c r="AK171" s="1615"/>
    </row>
    <row r="172" spans="1:37" ht="14.25" hidden="1" customHeight="1">
      <c r="A172" s="23"/>
      <c r="B172" s="160" t="s">
        <v>767</v>
      </c>
      <c r="C172" s="16"/>
      <c r="D172" s="16"/>
      <c r="E172" s="16"/>
      <c r="F172" s="60"/>
      <c r="G172" s="166">
        <f>IF($C$62="Momsskuld ingående balans",1,0)</f>
        <v>0</v>
      </c>
      <c r="H172" s="23"/>
      <c r="I172" s="23"/>
      <c r="J172" s="23"/>
      <c r="K172" s="23"/>
      <c r="L172" s="23"/>
      <c r="M172" s="23"/>
      <c r="N172" s="23"/>
      <c r="O172" s="167" t="s">
        <v>91</v>
      </c>
      <c r="P172" s="16"/>
      <c r="Q172" s="611" t="b">
        <f>IF($E$141=2,IF($E10="90 dagar",$Q10*$G10,0))</f>
        <v>0</v>
      </c>
      <c r="R172" s="612" t="b">
        <f>IF($E$141=2,IF($E10="90 dagar",$R10*$G10,0))</f>
        <v>0</v>
      </c>
      <c r="S172" s="612" t="b">
        <f>IF($E$141=2,IF($E10="90 dagar",$S10*$G10,0))</f>
        <v>0</v>
      </c>
      <c r="T172" s="612" t="b">
        <f>IF($E$141=2,IF($E10="60 dagar",$R10*$G10,0))</f>
        <v>0</v>
      </c>
      <c r="U172" s="612" t="b">
        <f>IF($E$141=2,IF($E10="30 dagar",$S10*$G10,0))</f>
        <v>0</v>
      </c>
      <c r="V172" s="612" t="b">
        <f>IF($E$141=2,IF($E10="60 dagar",$S10*$G10,0))</f>
        <v>0</v>
      </c>
      <c r="W172" s="168"/>
      <c r="X172" s="168"/>
      <c r="Y172" s="168"/>
      <c r="Z172" s="168"/>
      <c r="AA172" s="168"/>
      <c r="AB172" s="16"/>
      <c r="AC172" s="139" t="b">
        <f>IF($E$141=2,IF($E10="90 dagar",$AC10*$G10,0))</f>
        <v>0</v>
      </c>
      <c r="AD172" s="70" t="b">
        <f>IF($E$141=2,IF($E10="90 dagar",$AD10*$G10,0))</f>
        <v>0</v>
      </c>
      <c r="AE172" s="70" t="b">
        <f>IF($E$141=2,IF($E10="90 dagar",$AE10*$G10,0))</f>
        <v>0</v>
      </c>
      <c r="AF172" s="70" t="b">
        <f>IF($E$141=2,IF($E10="60 dagar",$AD10*$G10,0))</f>
        <v>0</v>
      </c>
      <c r="AG172" s="683" t="b">
        <f>IF($E$141=2,IF($E10="30 dagar",$AE10*$G10,0))</f>
        <v>0</v>
      </c>
      <c r="AH172" s="683" t="b">
        <f>IF($E$141=2,IF($E10="60 dagar",$AE10*$G10,0))</f>
        <v>0</v>
      </c>
      <c r="AI172" s="972"/>
      <c r="AJ172" s="1431"/>
      <c r="AK172" s="1431"/>
    </row>
    <row r="173" spans="1:37" ht="14.25" hidden="1" customHeight="1">
      <c r="A173" s="23"/>
      <c r="B173" s="160" t="s">
        <v>82</v>
      </c>
      <c r="C173" s="16"/>
      <c r="D173" s="16"/>
      <c r="E173" s="16"/>
      <c r="F173" s="23"/>
      <c r="G173" s="169"/>
      <c r="H173" s="23"/>
      <c r="I173" s="23"/>
      <c r="J173" s="23"/>
      <c r="K173" s="23"/>
      <c r="L173" s="23"/>
      <c r="M173" s="23"/>
      <c r="N173" s="23"/>
      <c r="O173" s="167" t="s">
        <v>92</v>
      </c>
      <c r="P173" s="16"/>
      <c r="Q173" s="613" t="b">
        <f>IF($E$141=2,IF($E11="90 dagar",$Q11*$G11,0))</f>
        <v>0</v>
      </c>
      <c r="R173" s="614" t="b">
        <f>IF($E$141=2,IF($E11="90 dagar",$R11*$G11,0))</f>
        <v>0</v>
      </c>
      <c r="S173" s="614" t="b">
        <f>IF($E$141=2,IF($E11="90 dagar",$S11*$G11,0))</f>
        <v>0</v>
      </c>
      <c r="T173" s="614" t="b">
        <f>IF($E$141=2,IF($E11="60 dagar",$R11*$G11,0))</f>
        <v>0</v>
      </c>
      <c r="U173" s="613" t="b">
        <f>IF($E$141=2,IF($E11="30 dagar",$S11*$G11,0))</f>
        <v>0</v>
      </c>
      <c r="V173" s="613" t="b">
        <f>IF($E$141=2,IF($E11="60 dagar",$S11*$G11,0))</f>
        <v>0</v>
      </c>
      <c r="W173" s="170"/>
      <c r="X173" s="170"/>
      <c r="Y173" s="170"/>
      <c r="Z173" s="170"/>
      <c r="AA173" s="170"/>
      <c r="AB173" s="16"/>
      <c r="AC173" s="80" t="b">
        <f>IF($E$141=2,IF($E11="90 dagar",$AC11*$G11,0))</f>
        <v>0</v>
      </c>
      <c r="AD173" s="79" t="b">
        <f>IF($E$141=2,IF($E11="90 dagar",$AD11*$G11,0))</f>
        <v>0</v>
      </c>
      <c r="AE173" s="79" t="b">
        <f>IF($E$141=2,IF($E11="90 dagar",$AE11*$G11,0))</f>
        <v>0</v>
      </c>
      <c r="AF173" s="79" t="b">
        <f>IF($E$141=2,IF($E11="60 dagar",$AD11*$G11,0))</f>
        <v>0</v>
      </c>
      <c r="AG173" s="684" t="b">
        <f>IF($E$141=2,IF($E11="30 dagar",$AE11*$G11,0))</f>
        <v>0</v>
      </c>
      <c r="AH173" s="684" t="b">
        <f>IF($E$141=2,IF($E11="60 dagar",$AE11*$G11,0))</f>
        <v>0</v>
      </c>
      <c r="AI173" s="973"/>
      <c r="AJ173" s="1432"/>
      <c r="AK173" s="1432"/>
    </row>
    <row r="174" spans="1:37" ht="14.25" hidden="1" customHeight="1">
      <c r="A174" s="23"/>
      <c r="B174" s="171" t="s">
        <v>134</v>
      </c>
      <c r="C174" s="23"/>
      <c r="D174" s="16"/>
      <c r="E174" s="16"/>
      <c r="F174" s="23"/>
      <c r="G174" s="169"/>
      <c r="H174" s="23"/>
      <c r="I174" s="23"/>
      <c r="J174" s="23"/>
      <c r="K174" s="23"/>
      <c r="L174" s="23"/>
      <c r="M174" s="23"/>
      <c r="N174" s="23"/>
      <c r="O174" s="167" t="s">
        <v>93</v>
      </c>
      <c r="P174" s="16"/>
      <c r="Q174" s="613" t="b">
        <f>IF($E$141=2,IF($E12="90 dagar",$Q12*$G12,0))</f>
        <v>0</v>
      </c>
      <c r="R174" s="615" t="b">
        <f>IF($E$141=2,IF($E12="90 dagar",$R12*$G12,0))</f>
        <v>0</v>
      </c>
      <c r="S174" s="615" t="b">
        <f>IF($E$141=2,IF($E12="90 dagar",$S12*$G12,0))</f>
        <v>0</v>
      </c>
      <c r="T174" s="615" t="b">
        <f>IF($E$141=2,IF($E12="60 dagar",$R12*$G12,0))</f>
        <v>0</v>
      </c>
      <c r="U174" s="615" t="b">
        <f>IF($E$141=2,IF($E12="30 dagar",$S12*$G12,0))</f>
        <v>0</v>
      </c>
      <c r="V174" s="615" t="b">
        <f>IF($E$141=2,IF($E12="60 dagar",$S12*$G12,0))</f>
        <v>0</v>
      </c>
      <c r="W174" s="170"/>
      <c r="X174" s="170"/>
      <c r="Y174" s="170"/>
      <c r="Z174" s="170"/>
      <c r="AA174" s="170"/>
      <c r="AB174" s="16"/>
      <c r="AC174" s="80" t="b">
        <f>IF($E$141=2,IF($E12="90 dagar",$AC12*$G12,0))</f>
        <v>0</v>
      </c>
      <c r="AD174" s="85" t="b">
        <f>IF($E$141=2,IF($E12="90 dagar",$AD12*$G12,0))</f>
        <v>0</v>
      </c>
      <c r="AE174" s="85" t="b">
        <f>IF($E$141=2,IF($E12="90 dagar",$AE12*$G12,0))</f>
        <v>0</v>
      </c>
      <c r="AF174" s="85" t="b">
        <f>IF($E$141=2,IF($E12="60 dagar",$AD12*$G12,0))</f>
        <v>0</v>
      </c>
      <c r="AG174" s="685" t="b">
        <f>IF($E$141=2,IF($E12="30 dagar",$AE12*$G12,0))</f>
        <v>0</v>
      </c>
      <c r="AH174" s="685" t="b">
        <f>IF($E$141=2,IF($E12="60 dagar",$AE12*$G12,0))</f>
        <v>0</v>
      </c>
      <c r="AI174" s="973"/>
      <c r="AJ174" s="1432"/>
      <c r="AK174" s="1432"/>
    </row>
    <row r="175" spans="1:37" ht="14.25" hidden="1" customHeight="1">
      <c r="A175" s="23"/>
      <c r="B175" s="171" t="s">
        <v>140</v>
      </c>
      <c r="C175" s="16"/>
      <c r="D175" s="16"/>
      <c r="E175" s="16"/>
      <c r="F175" s="16"/>
      <c r="G175" s="16"/>
      <c r="H175" s="23"/>
      <c r="I175" s="23"/>
      <c r="J175" s="23"/>
      <c r="K175" s="23"/>
      <c r="L175" s="23"/>
      <c r="M175" s="23"/>
      <c r="N175" s="23"/>
      <c r="O175" s="167" t="s">
        <v>94</v>
      </c>
      <c r="P175" s="16"/>
      <c r="Q175" s="615" t="b">
        <f>IF($E$141=2,IF($E13="90 dagar",$Q13*$G13,0))</f>
        <v>0</v>
      </c>
      <c r="R175" s="616" t="b">
        <f>IF($E$141=2,IF($E13="90 dagar",$R13*$G13,0))</f>
        <v>0</v>
      </c>
      <c r="S175" s="616" t="b">
        <f>IF($E$141=2,IF($E13="90 dagar",$S13*$G13,0))</f>
        <v>0</v>
      </c>
      <c r="T175" s="616" t="b">
        <f>IF($E$141=2,IF($E13="60 dagar",$R13*$G13,0))</f>
        <v>0</v>
      </c>
      <c r="U175" s="617" t="b">
        <f>IF($E$141=2,IF($E13="30 dagar",$S13*$G13,0))</f>
        <v>0</v>
      </c>
      <c r="V175" s="617" t="b">
        <f>IF($E$141=2,IF($E13="60 dagar",$S13*$G13,0))</f>
        <v>0</v>
      </c>
      <c r="W175" s="170"/>
      <c r="X175" s="170"/>
      <c r="Y175" s="170"/>
      <c r="Z175" s="170"/>
      <c r="AA175" s="170"/>
      <c r="AB175" s="16"/>
      <c r="AC175" s="85" t="b">
        <f>IF($E$141=2,IF($E13="90 dagar",$AC13*$G13,0))</f>
        <v>0</v>
      </c>
      <c r="AD175" s="94" t="b">
        <f>IF($E$141=2,IF($E13="90 dagar",$AD13*$G13,0))</f>
        <v>0</v>
      </c>
      <c r="AE175" s="94" t="b">
        <f>IF($E$141=2,IF($E13="90 dagar",$AE13*$G13,0))</f>
        <v>0</v>
      </c>
      <c r="AF175" s="94" t="b">
        <f>IF($E$141=2,IF($E13="60 dagar",$AD13*$G13,0))</f>
        <v>0</v>
      </c>
      <c r="AG175" s="686" t="b">
        <f>IF($E$141=2,IF($E13="30 dagar",$AE13*$G13,0))</f>
        <v>0</v>
      </c>
      <c r="AH175" s="686" t="b">
        <f>IF($E$141=2,IF($E13="60 dagar",$AE13*$G13,0))</f>
        <v>0</v>
      </c>
      <c r="AI175" s="973"/>
      <c r="AJ175" s="1432"/>
      <c r="AK175" s="1432"/>
    </row>
    <row r="176" spans="1:37" ht="14.25" hidden="1" customHeight="1">
      <c r="A176" s="23"/>
      <c r="B176" s="160" t="s">
        <v>138</v>
      </c>
      <c r="C176" s="160"/>
      <c r="D176" s="16"/>
      <c r="E176" s="16">
        <f>IF(C3="12 månader eller mindre",1,2)</f>
        <v>1</v>
      </c>
      <c r="F176" s="16"/>
      <c r="G176" s="16"/>
      <c r="H176" s="23"/>
      <c r="I176" s="23"/>
      <c r="J176" s="23"/>
      <c r="K176" s="23"/>
      <c r="L176" s="23"/>
      <c r="M176" s="23"/>
      <c r="N176" s="23"/>
      <c r="O176" s="173" t="s">
        <v>133</v>
      </c>
      <c r="P176" s="16"/>
      <c r="Q176" s="618">
        <f t="shared" ref="Q176:V176" si="78">SUM(Q172:Q175)</f>
        <v>0</v>
      </c>
      <c r="R176" s="618">
        <f t="shared" si="78"/>
        <v>0</v>
      </c>
      <c r="S176" s="618">
        <f t="shared" si="78"/>
        <v>0</v>
      </c>
      <c r="T176" s="618">
        <f t="shared" si="78"/>
        <v>0</v>
      </c>
      <c r="U176" s="618">
        <f t="shared" si="78"/>
        <v>0</v>
      </c>
      <c r="V176" s="618">
        <f t="shared" si="78"/>
        <v>0</v>
      </c>
      <c r="W176" s="619">
        <f>SUM(Q176:V176)</f>
        <v>0</v>
      </c>
      <c r="X176" s="619">
        <f>Q176+T176+U176</f>
        <v>0</v>
      </c>
      <c r="Y176" s="619">
        <f>R176+V176</f>
        <v>0</v>
      </c>
      <c r="Z176" s="619">
        <f>W176</f>
        <v>0</v>
      </c>
      <c r="AA176" s="619">
        <f>S176</f>
        <v>0</v>
      </c>
      <c r="AB176" s="16"/>
      <c r="AC176" s="174">
        <f t="shared" ref="AC176:AH176" si="79">SUM(AC172:AC175)</f>
        <v>0</v>
      </c>
      <c r="AD176" s="174">
        <f t="shared" si="79"/>
        <v>0</v>
      </c>
      <c r="AE176" s="174">
        <f t="shared" si="79"/>
        <v>0</v>
      </c>
      <c r="AF176" s="174">
        <f t="shared" si="79"/>
        <v>0</v>
      </c>
      <c r="AG176" s="974">
        <f t="shared" si="79"/>
        <v>0</v>
      </c>
      <c r="AH176" s="974">
        <f t="shared" si="79"/>
        <v>0</v>
      </c>
      <c r="AI176" s="975">
        <f>SUM(AC176:AH176)</f>
        <v>0</v>
      </c>
      <c r="AJ176" s="1433">
        <f>AC176+AF176+AG176</f>
        <v>0</v>
      </c>
      <c r="AK176" s="1433">
        <f>AD176+AH176</f>
        <v>0</v>
      </c>
    </row>
    <row r="177" spans="1:37" ht="14.25" hidden="1" customHeight="1">
      <c r="A177" s="23"/>
      <c r="B177" s="176" t="s">
        <v>139</v>
      </c>
      <c r="C177" s="177"/>
      <c r="D177" s="16"/>
      <c r="E177" s="16">
        <f>IF(E176=1,1,0)</f>
        <v>1</v>
      </c>
      <c r="F177" s="16"/>
      <c r="G177" s="16"/>
      <c r="H177" s="23"/>
      <c r="I177" s="23"/>
      <c r="J177" s="23"/>
      <c r="K177" s="23"/>
      <c r="L177" s="23"/>
      <c r="M177" s="23"/>
      <c r="N177" s="23"/>
      <c r="O177" s="18" t="s">
        <v>100</v>
      </c>
      <c r="P177" s="16"/>
      <c r="Q177" s="618" t="b">
        <f t="shared" ref="Q177:Q182" si="80">IF($E$141=2,IF($E15="90 dagar",$Q15*$G15,0))</f>
        <v>0</v>
      </c>
      <c r="R177" s="618" t="b">
        <f t="shared" ref="R177:R182" si="81">IF($E$141=2,IF($E15="90 dagar",$R15*$G15,0))</f>
        <v>0</v>
      </c>
      <c r="S177" s="618" t="b">
        <f t="shared" ref="S177:S182" si="82">IF($E$141=2,IF($E15="90 dagar",$S15*$G15,0))</f>
        <v>0</v>
      </c>
      <c r="T177" s="618" t="b">
        <f t="shared" ref="T177:T182" si="83">IF($E$141=2,IF($E15="60 dagar",$R15*$G15,0))</f>
        <v>0</v>
      </c>
      <c r="U177" s="618" t="b">
        <f t="shared" ref="U177:U182" si="84">IF($E$141=2,IF($E15="30 dagar",$S15*$G15,0))</f>
        <v>0</v>
      </c>
      <c r="V177" s="618" t="b">
        <f t="shared" ref="V177:V182" si="85">IF($E$141=2,IF($E15="60 dagar",$S15*$G15,0))</f>
        <v>0</v>
      </c>
      <c r="W177" s="170"/>
      <c r="X177" s="170"/>
      <c r="Y177" s="170"/>
      <c r="Z177" s="170"/>
      <c r="AA177" s="170"/>
      <c r="AB177" s="16"/>
      <c r="AC177" s="174" t="b">
        <f t="shared" ref="AC177:AC182" si="86">IF($E$141=2,IF($E15="90 dagar",$AC15*$G15,0))</f>
        <v>0</v>
      </c>
      <c r="AD177" s="174" t="b">
        <f t="shared" ref="AD177:AD182" si="87">IF($E$141=2,IF($E15="90 dagar",$AD15*$G15,0))</f>
        <v>0</v>
      </c>
      <c r="AE177" s="174" t="b">
        <f t="shared" ref="AE177:AE182" si="88">IF($E$141=2,IF($E15="90 dagar",$AE15*$G15,0))</f>
        <v>0</v>
      </c>
      <c r="AF177" s="174" t="b">
        <f t="shared" ref="AF177:AF182" si="89">IF($E$141=2,IF($E15="60 dagar",$AD15*$G15,0))</f>
        <v>0</v>
      </c>
      <c r="AG177" s="974" t="b">
        <f t="shared" ref="AG177:AG182" si="90">IF($E$141=2,IF($E15="30 dagar",$AE15*$G15,0))</f>
        <v>0</v>
      </c>
      <c r="AH177" s="974" t="b">
        <f t="shared" ref="AH177:AH182" si="91">IF($E$141=2,IF($E15="60 dagar",$AE15*$G15,0))</f>
        <v>0</v>
      </c>
      <c r="AI177" s="973"/>
      <c r="AJ177" s="1432"/>
      <c r="AK177" s="1432"/>
    </row>
    <row r="178" spans="1:37" ht="14.25" hidden="1" customHeight="1">
      <c r="A178" s="23"/>
      <c r="B178" s="16"/>
      <c r="C178" s="16"/>
      <c r="D178" s="16"/>
      <c r="E178" s="16"/>
      <c r="F178" s="16"/>
      <c r="G178" s="16"/>
      <c r="H178" s="16"/>
      <c r="I178" s="23"/>
      <c r="J178" s="23"/>
      <c r="K178" s="16"/>
      <c r="L178" s="16"/>
      <c r="M178" s="16"/>
      <c r="N178" s="16"/>
      <c r="O178" s="18" t="s">
        <v>101</v>
      </c>
      <c r="P178" s="16"/>
      <c r="Q178" s="620" t="b">
        <f t="shared" si="80"/>
        <v>0</v>
      </c>
      <c r="R178" s="620" t="b">
        <f t="shared" si="81"/>
        <v>0</v>
      </c>
      <c r="S178" s="620" t="b">
        <f t="shared" si="82"/>
        <v>0</v>
      </c>
      <c r="T178" s="620" t="b">
        <f t="shared" si="83"/>
        <v>0</v>
      </c>
      <c r="U178" s="620" t="b">
        <f t="shared" si="84"/>
        <v>0</v>
      </c>
      <c r="V178" s="620" t="b">
        <f t="shared" si="85"/>
        <v>0</v>
      </c>
      <c r="W178" s="170"/>
      <c r="X178" s="170"/>
      <c r="Y178" s="170"/>
      <c r="Z178" s="170"/>
      <c r="AA178" s="170"/>
      <c r="AB178" s="16"/>
      <c r="AC178" s="178" t="b">
        <f t="shared" si="86"/>
        <v>0</v>
      </c>
      <c r="AD178" s="178" t="b">
        <f t="shared" si="87"/>
        <v>0</v>
      </c>
      <c r="AE178" s="178" t="b">
        <f t="shared" si="88"/>
        <v>0</v>
      </c>
      <c r="AF178" s="178" t="b">
        <f t="shared" si="89"/>
        <v>0</v>
      </c>
      <c r="AG178" s="976" t="b">
        <f t="shared" si="90"/>
        <v>0</v>
      </c>
      <c r="AH178" s="976" t="b">
        <f t="shared" si="91"/>
        <v>0</v>
      </c>
      <c r="AI178" s="973"/>
      <c r="AJ178" s="1432"/>
      <c r="AK178" s="1432"/>
    </row>
    <row r="179" spans="1:37" ht="14.25" hidden="1" customHeight="1">
      <c r="A179" s="23"/>
      <c r="B179" s="160" t="s">
        <v>69</v>
      </c>
      <c r="C179" s="17">
        <f>IF($B$191=B179,1,0)</f>
        <v>0</v>
      </c>
      <c r="D179" s="16"/>
      <c r="E179" s="16">
        <v>1</v>
      </c>
      <c r="F179" s="16"/>
      <c r="G179" s="16"/>
      <c r="H179" s="16"/>
      <c r="I179" s="23"/>
      <c r="J179" s="23"/>
      <c r="K179" s="16"/>
      <c r="L179" s="16"/>
      <c r="M179" s="16"/>
      <c r="N179" s="16"/>
      <c r="O179" s="18" t="s">
        <v>102</v>
      </c>
      <c r="P179" s="16"/>
      <c r="Q179" s="620" t="b">
        <f t="shared" si="80"/>
        <v>0</v>
      </c>
      <c r="R179" s="620" t="b">
        <f t="shared" si="81"/>
        <v>0</v>
      </c>
      <c r="S179" s="620" t="b">
        <f t="shared" si="82"/>
        <v>0</v>
      </c>
      <c r="T179" s="620" t="b">
        <f t="shared" si="83"/>
        <v>0</v>
      </c>
      <c r="U179" s="620" t="b">
        <f t="shared" si="84"/>
        <v>0</v>
      </c>
      <c r="V179" s="620" t="b">
        <f t="shared" si="85"/>
        <v>0</v>
      </c>
      <c r="W179" s="170"/>
      <c r="X179" s="170"/>
      <c r="Y179" s="170"/>
      <c r="Z179" s="170"/>
      <c r="AA179" s="170"/>
      <c r="AB179" s="16"/>
      <c r="AC179" s="178" t="b">
        <f t="shared" si="86"/>
        <v>0</v>
      </c>
      <c r="AD179" s="178" t="b">
        <f t="shared" si="87"/>
        <v>0</v>
      </c>
      <c r="AE179" s="178" t="b">
        <f t="shared" si="88"/>
        <v>0</v>
      </c>
      <c r="AF179" s="178" t="b">
        <f t="shared" si="89"/>
        <v>0</v>
      </c>
      <c r="AG179" s="976" t="b">
        <f t="shared" si="90"/>
        <v>0</v>
      </c>
      <c r="AH179" s="976" t="b">
        <f t="shared" si="91"/>
        <v>0</v>
      </c>
      <c r="AI179" s="973"/>
      <c r="AJ179" s="1432"/>
      <c r="AK179" s="1432"/>
    </row>
    <row r="180" spans="1:37" hidden="1">
      <c r="A180" s="23"/>
      <c r="B180" s="160" t="s">
        <v>70</v>
      </c>
      <c r="C180" s="17">
        <f>IF($B$191=B180,2,0)</f>
        <v>0</v>
      </c>
      <c r="D180" s="16"/>
      <c r="E180" s="16">
        <v>2</v>
      </c>
      <c r="F180" s="16"/>
      <c r="G180" s="16"/>
      <c r="H180" s="16"/>
      <c r="I180" s="23"/>
      <c r="J180" s="23"/>
      <c r="K180" s="16"/>
      <c r="L180" s="16"/>
      <c r="M180" s="16"/>
      <c r="N180" s="16"/>
      <c r="O180" s="18" t="s">
        <v>103</v>
      </c>
      <c r="P180" s="16"/>
      <c r="Q180" s="620" t="b">
        <f t="shared" si="80"/>
        <v>0</v>
      </c>
      <c r="R180" s="620" t="b">
        <f t="shared" si="81"/>
        <v>0</v>
      </c>
      <c r="S180" s="620" t="b">
        <f t="shared" si="82"/>
        <v>0</v>
      </c>
      <c r="T180" s="620" t="b">
        <f t="shared" si="83"/>
        <v>0</v>
      </c>
      <c r="U180" s="620" t="b">
        <f t="shared" si="84"/>
        <v>0</v>
      </c>
      <c r="V180" s="620" t="b">
        <f t="shared" si="85"/>
        <v>0</v>
      </c>
      <c r="W180" s="170"/>
      <c r="X180" s="170"/>
      <c r="Y180" s="170"/>
      <c r="Z180" s="170"/>
      <c r="AA180" s="170"/>
      <c r="AB180" s="16"/>
      <c r="AC180" s="178" t="b">
        <f t="shared" si="86"/>
        <v>0</v>
      </c>
      <c r="AD180" s="178" t="b">
        <f t="shared" si="87"/>
        <v>0</v>
      </c>
      <c r="AE180" s="178" t="b">
        <f t="shared" si="88"/>
        <v>0</v>
      </c>
      <c r="AF180" s="178" t="b">
        <f t="shared" si="89"/>
        <v>0</v>
      </c>
      <c r="AG180" s="976" t="b">
        <f t="shared" si="90"/>
        <v>0</v>
      </c>
      <c r="AH180" s="976" t="b">
        <f t="shared" si="91"/>
        <v>0</v>
      </c>
      <c r="AI180" s="973"/>
      <c r="AJ180" s="1432"/>
      <c r="AK180" s="1432"/>
    </row>
    <row r="181" spans="1:37" hidden="1">
      <c r="A181" s="23"/>
      <c r="B181" s="160" t="s">
        <v>71</v>
      </c>
      <c r="C181" s="17">
        <f>IF($B$191=B181,3,0)</f>
        <v>0</v>
      </c>
      <c r="D181" s="16"/>
      <c r="E181" s="16">
        <v>3</v>
      </c>
      <c r="F181" s="16"/>
      <c r="G181" s="16"/>
      <c r="H181" s="16"/>
      <c r="I181" s="23"/>
      <c r="J181" s="23"/>
      <c r="K181" s="16"/>
      <c r="L181" s="16"/>
      <c r="M181" s="16"/>
      <c r="N181" s="16"/>
      <c r="O181" s="18" t="s">
        <v>104</v>
      </c>
      <c r="P181" s="16"/>
      <c r="Q181" s="620" t="b">
        <f t="shared" si="80"/>
        <v>0</v>
      </c>
      <c r="R181" s="620" t="b">
        <f t="shared" si="81"/>
        <v>0</v>
      </c>
      <c r="S181" s="620" t="b">
        <f t="shared" si="82"/>
        <v>0</v>
      </c>
      <c r="T181" s="620" t="b">
        <f t="shared" si="83"/>
        <v>0</v>
      </c>
      <c r="U181" s="620" t="b">
        <f t="shared" si="84"/>
        <v>0</v>
      </c>
      <c r="V181" s="620" t="b">
        <f t="shared" si="85"/>
        <v>0</v>
      </c>
      <c r="W181" s="170"/>
      <c r="X181" s="170"/>
      <c r="Y181" s="170"/>
      <c r="Z181" s="170"/>
      <c r="AA181" s="170"/>
      <c r="AB181" s="16"/>
      <c r="AC181" s="178" t="b">
        <f t="shared" si="86"/>
        <v>0</v>
      </c>
      <c r="AD181" s="178" t="b">
        <f t="shared" si="87"/>
        <v>0</v>
      </c>
      <c r="AE181" s="178" t="b">
        <f t="shared" si="88"/>
        <v>0</v>
      </c>
      <c r="AF181" s="178" t="b">
        <f t="shared" si="89"/>
        <v>0</v>
      </c>
      <c r="AG181" s="976" t="b">
        <f t="shared" si="90"/>
        <v>0</v>
      </c>
      <c r="AH181" s="976" t="b">
        <f t="shared" si="91"/>
        <v>0</v>
      </c>
      <c r="AI181" s="973"/>
      <c r="AJ181" s="1432"/>
      <c r="AK181" s="1432"/>
    </row>
    <row r="182" spans="1:37" hidden="1">
      <c r="A182" s="23"/>
      <c r="B182" s="160" t="s">
        <v>72</v>
      </c>
      <c r="C182" s="17">
        <f>IF($B$191=B182,4,0)</f>
        <v>0</v>
      </c>
      <c r="D182" s="16"/>
      <c r="E182" s="16">
        <v>4</v>
      </c>
      <c r="F182" s="16"/>
      <c r="G182" s="16"/>
      <c r="H182" s="16"/>
      <c r="I182" s="23"/>
      <c r="J182" s="23"/>
      <c r="K182" s="16"/>
      <c r="L182" s="16"/>
      <c r="M182" s="16"/>
      <c r="N182" s="16"/>
      <c r="O182" s="18" t="s">
        <v>104</v>
      </c>
      <c r="P182" s="16"/>
      <c r="Q182" s="620" t="b">
        <f t="shared" si="80"/>
        <v>0</v>
      </c>
      <c r="R182" s="620" t="b">
        <f t="shared" si="81"/>
        <v>0</v>
      </c>
      <c r="S182" s="620" t="b">
        <f t="shared" si="82"/>
        <v>0</v>
      </c>
      <c r="T182" s="620" t="b">
        <f t="shared" si="83"/>
        <v>0</v>
      </c>
      <c r="U182" s="620" t="b">
        <f t="shared" si="84"/>
        <v>0</v>
      </c>
      <c r="V182" s="620" t="b">
        <f t="shared" si="85"/>
        <v>0</v>
      </c>
      <c r="W182" s="170"/>
      <c r="X182" s="170"/>
      <c r="Y182" s="170"/>
      <c r="Z182" s="170"/>
      <c r="AA182" s="170"/>
      <c r="AB182" s="16"/>
      <c r="AC182" s="178" t="b">
        <f t="shared" si="86"/>
        <v>0</v>
      </c>
      <c r="AD182" s="178" t="b">
        <f t="shared" si="87"/>
        <v>0</v>
      </c>
      <c r="AE182" s="178" t="b">
        <f t="shared" si="88"/>
        <v>0</v>
      </c>
      <c r="AF182" s="178" t="b">
        <f t="shared" si="89"/>
        <v>0</v>
      </c>
      <c r="AG182" s="976" t="b">
        <f t="shared" si="90"/>
        <v>0</v>
      </c>
      <c r="AH182" s="976" t="b">
        <f t="shared" si="91"/>
        <v>0</v>
      </c>
      <c r="AI182" s="973"/>
      <c r="AJ182" s="1432"/>
      <c r="AK182" s="1432"/>
    </row>
    <row r="183" spans="1:37" hidden="1">
      <c r="A183" s="23"/>
      <c r="B183" s="160" t="s">
        <v>62</v>
      </c>
      <c r="C183" s="17">
        <f>IF($B$191=B183,5,0)</f>
        <v>0</v>
      </c>
      <c r="D183" s="16"/>
      <c r="E183" s="16">
        <v>5</v>
      </c>
      <c r="F183" s="16"/>
      <c r="G183" s="16"/>
      <c r="H183" s="16"/>
      <c r="I183" s="23"/>
      <c r="J183" s="23"/>
      <c r="K183" s="16"/>
      <c r="L183" s="16"/>
      <c r="M183" s="16"/>
      <c r="N183" s="16"/>
      <c r="O183" s="18" t="s">
        <v>105</v>
      </c>
      <c r="P183" s="16"/>
      <c r="Q183" s="620" t="b">
        <f>IF($E$141=2,IF($E22="90 dagar",$Q22*$G22,0))</f>
        <v>0</v>
      </c>
      <c r="R183" s="620" t="b">
        <f>IF($E$141=2,IF($E22="90 dagar",$R22*$G22,0))</f>
        <v>0</v>
      </c>
      <c r="S183" s="620" t="b">
        <f>IF($E$141=2,IF($E22="90 dagar",$S22*$G22,0))</f>
        <v>0</v>
      </c>
      <c r="T183" s="620" t="b">
        <f>IF($E$141=2,IF($E22="60 dagar",$R22*$G22,0))</f>
        <v>0</v>
      </c>
      <c r="U183" s="620" t="b">
        <f>IF($E$141=2,IF($E22="30 dagar",$S22*$G22,0))</f>
        <v>0</v>
      </c>
      <c r="V183" s="620" t="b">
        <f>IF($E$141=2,IF($E22="60 dagar",$S22*$G22,0))</f>
        <v>0</v>
      </c>
      <c r="W183" s="170"/>
      <c r="X183" s="170"/>
      <c r="Y183" s="170"/>
      <c r="Z183" s="170"/>
      <c r="AA183" s="170"/>
      <c r="AB183" s="16"/>
      <c r="AC183" s="178" t="b">
        <f>IF($E$141=2,IF($E22="90 dagar",$AC22*$G22,0))</f>
        <v>0</v>
      </c>
      <c r="AD183" s="178" t="b">
        <f>IF($E$141=2,IF($E22="90 dagar",$AD22*$G22,0))</f>
        <v>0</v>
      </c>
      <c r="AE183" s="178" t="b">
        <f>IF($E$141=2,IF($E22="90 dagar",$AE22*$G22,0))</f>
        <v>0</v>
      </c>
      <c r="AF183" s="178" t="b">
        <f>IF($E$141=2,IF($E22="60 dagar",$AD22*$G22,0))</f>
        <v>0</v>
      </c>
      <c r="AG183" s="976" t="b">
        <f>IF($E$141=2,IF($E22="30 dagar",$AE22*$G22,0))</f>
        <v>0</v>
      </c>
      <c r="AH183" s="976" t="b">
        <f>IF($E$141=2,IF($E22="60 dagar",$AE22*$G22,0))</f>
        <v>0</v>
      </c>
      <c r="AI183" s="973"/>
      <c r="AJ183" s="1432"/>
      <c r="AK183" s="1432"/>
    </row>
    <row r="184" spans="1:37" hidden="1">
      <c r="A184" s="23"/>
      <c r="B184" s="160" t="s">
        <v>73</v>
      </c>
      <c r="C184" s="17">
        <f>IF($B$191=B184,6,0)</f>
        <v>0</v>
      </c>
      <c r="D184" s="16"/>
      <c r="E184" s="16">
        <v>6</v>
      </c>
      <c r="F184" s="16"/>
      <c r="G184" s="16"/>
      <c r="H184" s="16"/>
      <c r="I184" s="23"/>
      <c r="J184" s="23"/>
      <c r="K184" s="16"/>
      <c r="L184" s="16"/>
      <c r="M184" s="16"/>
      <c r="N184" s="16"/>
      <c r="O184" s="18" t="s">
        <v>135</v>
      </c>
      <c r="P184" s="16"/>
      <c r="Q184" s="619">
        <f t="shared" ref="Q184:V184" si="92">SUM(Q177:Q183)</f>
        <v>0</v>
      </c>
      <c r="R184" s="619">
        <f t="shared" si="92"/>
        <v>0</v>
      </c>
      <c r="S184" s="619">
        <f t="shared" si="92"/>
        <v>0</v>
      </c>
      <c r="T184" s="619">
        <f t="shared" si="92"/>
        <v>0</v>
      </c>
      <c r="U184" s="619">
        <f t="shared" si="92"/>
        <v>0</v>
      </c>
      <c r="V184" s="619">
        <f t="shared" si="92"/>
        <v>0</v>
      </c>
      <c r="W184" s="618">
        <f>SUM(Q184:V184)</f>
        <v>0</v>
      </c>
      <c r="X184" s="618">
        <f>Q184+T184+U184</f>
        <v>0</v>
      </c>
      <c r="Y184" s="618">
        <f>R184+V184</f>
        <v>0</v>
      </c>
      <c r="Z184" s="618">
        <f>W184</f>
        <v>0</v>
      </c>
      <c r="AA184" s="618">
        <f>S184</f>
        <v>0</v>
      </c>
      <c r="AB184" s="16"/>
      <c r="AC184" s="175">
        <f t="shared" ref="AC184:AH184" si="93">SUM(AC177:AC183)</f>
        <v>0</v>
      </c>
      <c r="AD184" s="175">
        <f t="shared" si="93"/>
        <v>0</v>
      </c>
      <c r="AE184" s="175">
        <f t="shared" si="93"/>
        <v>0</v>
      </c>
      <c r="AF184" s="175">
        <f t="shared" si="93"/>
        <v>0</v>
      </c>
      <c r="AG184" s="975">
        <f t="shared" si="93"/>
        <v>0</v>
      </c>
      <c r="AH184" s="975">
        <f t="shared" si="93"/>
        <v>0</v>
      </c>
      <c r="AI184" s="974">
        <f>SUM(AC184:AH184)</f>
        <v>0</v>
      </c>
      <c r="AJ184" s="1434">
        <f>AC184+AF184+AG184</f>
        <v>0</v>
      </c>
      <c r="AK184" s="1434">
        <f>AD184+AH184</f>
        <v>0</v>
      </c>
    </row>
    <row r="185" spans="1:37" hidden="1">
      <c r="A185" s="23"/>
      <c r="B185" s="160" t="s">
        <v>74</v>
      </c>
      <c r="C185" s="17">
        <f>IF($B$191=B185,7,0)</f>
        <v>0</v>
      </c>
      <c r="D185" s="16"/>
      <c r="E185" s="16">
        <v>7</v>
      </c>
      <c r="F185" s="16"/>
      <c r="G185" s="16"/>
      <c r="H185" s="16"/>
      <c r="I185" s="23"/>
      <c r="J185" s="23"/>
      <c r="K185" s="16"/>
      <c r="L185" s="16"/>
      <c r="M185" s="16"/>
      <c r="N185" s="16"/>
      <c r="O185" s="18" t="s">
        <v>136</v>
      </c>
      <c r="P185" s="16"/>
      <c r="Q185" s="619">
        <f t="shared" ref="Q185:V185" si="94">Q176-Q184</f>
        <v>0</v>
      </c>
      <c r="R185" s="619">
        <f t="shared" si="94"/>
        <v>0</v>
      </c>
      <c r="S185" s="619">
        <f t="shared" si="94"/>
        <v>0</v>
      </c>
      <c r="T185" s="619">
        <f t="shared" si="94"/>
        <v>0</v>
      </c>
      <c r="U185" s="619">
        <f t="shared" si="94"/>
        <v>0</v>
      </c>
      <c r="V185" s="619">
        <f t="shared" si="94"/>
        <v>0</v>
      </c>
      <c r="W185" s="621">
        <f>SUM(Q185:V185)</f>
        <v>0</v>
      </c>
      <c r="X185" s="619">
        <f>X176-X184</f>
        <v>0</v>
      </c>
      <c r="Y185" s="619">
        <f>Y176-Y184</f>
        <v>0</v>
      </c>
      <c r="Z185" s="619">
        <f>Z176-Z184</f>
        <v>0</v>
      </c>
      <c r="AA185" s="619">
        <f>AA176-AA184</f>
        <v>0</v>
      </c>
      <c r="AB185" s="16"/>
      <c r="AC185" s="175">
        <f t="shared" ref="AC185:AH185" si="95">AC176-AC184</f>
        <v>0</v>
      </c>
      <c r="AD185" s="175">
        <f t="shared" si="95"/>
        <v>0</v>
      </c>
      <c r="AE185" s="175">
        <f t="shared" si="95"/>
        <v>0</v>
      </c>
      <c r="AF185" s="175">
        <f t="shared" si="95"/>
        <v>0</v>
      </c>
      <c r="AG185" s="975">
        <f t="shared" si="95"/>
        <v>0</v>
      </c>
      <c r="AH185" s="975">
        <f t="shared" si="95"/>
        <v>0</v>
      </c>
      <c r="AI185" s="977">
        <f>SUM(AC185:AH185)</f>
        <v>0</v>
      </c>
      <c r="AJ185" s="1433">
        <f>AJ176-AJ184</f>
        <v>0</v>
      </c>
      <c r="AK185" s="1433">
        <f>AK176-AK184</f>
        <v>0</v>
      </c>
    </row>
    <row r="186" spans="1:37" hidden="1">
      <c r="A186" s="23"/>
      <c r="B186" s="160" t="s">
        <v>75</v>
      </c>
      <c r="C186" s="17">
        <f>IF($B$191=B186,8,0)</f>
        <v>0</v>
      </c>
      <c r="D186" s="16"/>
      <c r="E186" s="16">
        <v>8</v>
      </c>
      <c r="F186" s="16"/>
      <c r="G186" s="16"/>
      <c r="H186" s="16"/>
      <c r="I186" s="23"/>
      <c r="J186" s="23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23"/>
      <c r="V186" s="23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978"/>
      <c r="AH186" s="978"/>
      <c r="AI186" s="978"/>
    </row>
    <row r="187" spans="1:37" hidden="1">
      <c r="A187" s="23"/>
      <c r="B187" s="160" t="s">
        <v>76</v>
      </c>
      <c r="C187" s="17">
        <f>IF($B$191=B187,9,0)</f>
        <v>0</v>
      </c>
      <c r="D187" s="16"/>
      <c r="E187" s="16">
        <v>9</v>
      </c>
      <c r="F187" s="16"/>
      <c r="G187" s="16"/>
      <c r="H187" s="16"/>
      <c r="I187" s="23"/>
      <c r="J187" s="23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23"/>
      <c r="V187" s="23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969"/>
      <c r="AH187" s="969"/>
      <c r="AI187" s="969"/>
    </row>
    <row r="188" spans="1:37" hidden="1">
      <c r="A188" s="23"/>
      <c r="B188" s="160" t="s">
        <v>77</v>
      </c>
      <c r="C188" s="17">
        <f>IF($B$191=B188,10,0)</f>
        <v>0</v>
      </c>
      <c r="D188" s="16"/>
      <c r="E188" s="16">
        <v>10</v>
      </c>
      <c r="F188" s="16"/>
      <c r="G188" s="16"/>
      <c r="H188" s="179">
        <v>1</v>
      </c>
      <c r="I188" s="179">
        <v>2</v>
      </c>
      <c r="J188" s="179">
        <v>3</v>
      </c>
      <c r="K188" s="179">
        <v>4</v>
      </c>
      <c r="L188" s="179">
        <v>5</v>
      </c>
      <c r="M188" s="179">
        <v>6</v>
      </c>
      <c r="N188" s="179">
        <v>7</v>
      </c>
      <c r="O188" s="179">
        <v>8</v>
      </c>
      <c r="P188" s="179">
        <v>9</v>
      </c>
      <c r="Q188" s="179">
        <v>10</v>
      </c>
      <c r="R188" s="179">
        <v>11</v>
      </c>
      <c r="S188" s="180">
        <v>12</v>
      </c>
      <c r="T188" s="181">
        <v>1</v>
      </c>
      <c r="U188" s="182">
        <v>2</v>
      </c>
      <c r="V188" s="182">
        <v>3</v>
      </c>
      <c r="W188" s="182">
        <v>4</v>
      </c>
      <c r="X188" s="182">
        <v>5</v>
      </c>
      <c r="Y188" s="182">
        <v>6</v>
      </c>
      <c r="Z188" s="182">
        <v>7</v>
      </c>
      <c r="AA188" s="182">
        <v>8</v>
      </c>
      <c r="AB188" s="182">
        <v>9</v>
      </c>
      <c r="AC188" s="182">
        <v>10</v>
      </c>
      <c r="AD188" s="182">
        <v>11</v>
      </c>
      <c r="AE188" s="182">
        <v>12</v>
      </c>
      <c r="AF188" s="16"/>
      <c r="AG188" s="969"/>
      <c r="AH188" s="969"/>
      <c r="AI188" s="969"/>
    </row>
    <row r="189" spans="1:37" hidden="1">
      <c r="A189" s="23"/>
      <c r="B189" s="160" t="s">
        <v>78</v>
      </c>
      <c r="C189" s="17">
        <f>IF($B$191=B189,11,0)</f>
        <v>0</v>
      </c>
      <c r="D189" s="16"/>
      <c r="E189" s="16">
        <v>11</v>
      </c>
      <c r="F189" s="16"/>
      <c r="G189" s="16"/>
      <c r="H189" s="179" t="str">
        <f t="shared" ref="H189:R189" si="96">LOOKUP(H190,$E$179:$F$190,$B$179:$B$190)</f>
        <v>Januari</v>
      </c>
      <c r="I189" s="179" t="str">
        <f t="shared" si="96"/>
        <v>Februari</v>
      </c>
      <c r="J189" s="179" t="str">
        <f t="shared" si="96"/>
        <v>Mars</v>
      </c>
      <c r="K189" s="179" t="str">
        <f t="shared" si="96"/>
        <v>April</v>
      </c>
      <c r="L189" s="179" t="str">
        <f t="shared" si="96"/>
        <v>Maj</v>
      </c>
      <c r="M189" s="179" t="str">
        <f t="shared" si="96"/>
        <v>Juni</v>
      </c>
      <c r="N189" s="179" t="str">
        <f t="shared" si="96"/>
        <v>Juli</v>
      </c>
      <c r="O189" s="179" t="str">
        <f t="shared" si="96"/>
        <v>Augusti</v>
      </c>
      <c r="P189" s="179" t="str">
        <f t="shared" si="96"/>
        <v>September</v>
      </c>
      <c r="Q189" s="179" t="str">
        <f t="shared" si="96"/>
        <v>Oktober</v>
      </c>
      <c r="R189" s="179" t="str">
        <f t="shared" si="96"/>
        <v>November</v>
      </c>
      <c r="S189" s="179" t="str">
        <f>B191</f>
        <v>December</v>
      </c>
      <c r="T189" s="181" t="str">
        <f t="shared" ref="T189:AE189" si="97">LOOKUP(T190,$E$179:$F$190,$B$179:$B$190)</f>
        <v>Januari</v>
      </c>
      <c r="U189" s="182" t="str">
        <f t="shared" si="97"/>
        <v>Februari</v>
      </c>
      <c r="V189" s="182" t="str">
        <f t="shared" si="97"/>
        <v>Mars</v>
      </c>
      <c r="W189" s="182" t="str">
        <f t="shared" si="97"/>
        <v>April</v>
      </c>
      <c r="X189" s="182" t="str">
        <f t="shared" si="97"/>
        <v>Maj</v>
      </c>
      <c r="Y189" s="182" t="str">
        <f t="shared" si="97"/>
        <v>Juni</v>
      </c>
      <c r="Z189" s="182" t="str">
        <f t="shared" si="97"/>
        <v>Juli</v>
      </c>
      <c r="AA189" s="182" t="str">
        <f t="shared" si="97"/>
        <v>Augusti</v>
      </c>
      <c r="AB189" s="182" t="str">
        <f t="shared" si="97"/>
        <v>September</v>
      </c>
      <c r="AC189" s="182" t="str">
        <f t="shared" si="97"/>
        <v>Oktober</v>
      </c>
      <c r="AD189" s="182" t="str">
        <f t="shared" si="97"/>
        <v>November</v>
      </c>
      <c r="AE189" s="182" t="str">
        <f t="shared" si="97"/>
        <v>December</v>
      </c>
      <c r="AF189" s="16"/>
      <c r="AG189" s="969"/>
      <c r="AH189" s="969"/>
      <c r="AI189" s="969"/>
    </row>
    <row r="190" spans="1:37" ht="14.25" hidden="1" customHeight="1" thickBot="1">
      <c r="A190" s="23"/>
      <c r="B190" s="160" t="s">
        <v>79</v>
      </c>
      <c r="C190" s="17">
        <f>IF($B$191=B190,12,0)</f>
        <v>12</v>
      </c>
      <c r="D190" s="16"/>
      <c r="E190" s="16">
        <v>12</v>
      </c>
      <c r="F190" s="16"/>
      <c r="G190" s="16"/>
      <c r="H190" s="179">
        <f t="shared" ref="H190:R190" si="98">IF(I190-1&gt;0,I190-1,I190-1+12)</f>
        <v>1</v>
      </c>
      <c r="I190" s="179">
        <f t="shared" si="98"/>
        <v>2</v>
      </c>
      <c r="J190" s="179">
        <f t="shared" si="98"/>
        <v>3</v>
      </c>
      <c r="K190" s="179">
        <f t="shared" si="98"/>
        <v>4</v>
      </c>
      <c r="L190" s="179">
        <f t="shared" si="98"/>
        <v>5</v>
      </c>
      <c r="M190" s="179">
        <f t="shared" si="98"/>
        <v>6</v>
      </c>
      <c r="N190" s="179">
        <f t="shared" si="98"/>
        <v>7</v>
      </c>
      <c r="O190" s="179">
        <f t="shared" si="98"/>
        <v>8</v>
      </c>
      <c r="P190" s="179">
        <f t="shared" si="98"/>
        <v>9</v>
      </c>
      <c r="Q190" s="179">
        <f t="shared" si="98"/>
        <v>10</v>
      </c>
      <c r="R190" s="179">
        <f t="shared" si="98"/>
        <v>11</v>
      </c>
      <c r="S190" s="622">
        <f>C191</f>
        <v>12</v>
      </c>
      <c r="T190" s="181">
        <f>IF(S190&lt;12,S190+1,13-S190)</f>
        <v>1</v>
      </c>
      <c r="U190" s="182">
        <f>IF(T190&lt;12,T190+1,13-T190)</f>
        <v>2</v>
      </c>
      <c r="V190" s="182">
        <f>IF(U190&lt;12,U190+1,13-U190)</f>
        <v>3</v>
      </c>
      <c r="W190" s="182">
        <f>IF(V190&lt;12,V190+1,13-V190)</f>
        <v>4</v>
      </c>
      <c r="X190" s="182">
        <f>IF(W190&lt;12,W190+1,13-W190)</f>
        <v>5</v>
      </c>
      <c r="Y190" s="182">
        <f t="shared" ref="Y190:AE190" si="99">IF(X190&lt;12,X190+1,13-X190)</f>
        <v>6</v>
      </c>
      <c r="Z190" s="182">
        <f t="shared" si="99"/>
        <v>7</v>
      </c>
      <c r="AA190" s="182">
        <f t="shared" si="99"/>
        <v>8</v>
      </c>
      <c r="AB190" s="182">
        <f t="shared" si="99"/>
        <v>9</v>
      </c>
      <c r="AC190" s="182">
        <f t="shared" si="99"/>
        <v>10</v>
      </c>
      <c r="AD190" s="182">
        <f t="shared" si="99"/>
        <v>11</v>
      </c>
      <c r="AE190" s="182">
        <f t="shared" si="99"/>
        <v>12</v>
      </c>
      <c r="AF190" s="16"/>
      <c r="AG190" s="969"/>
      <c r="AH190" s="969"/>
      <c r="AI190" s="969"/>
    </row>
    <row r="191" spans="1:37" ht="14.4" hidden="1" thickTop="1">
      <c r="A191" s="23"/>
      <c r="B191" s="183" t="str">
        <f>S3</f>
        <v>December</v>
      </c>
      <c r="C191" s="17">
        <f>SUM(C179:C190)</f>
        <v>12</v>
      </c>
      <c r="D191" s="16"/>
      <c r="E191" s="16"/>
      <c r="F191" s="16"/>
      <c r="G191" s="16"/>
      <c r="H191" s="16"/>
      <c r="I191" s="23"/>
      <c r="J191" s="23"/>
      <c r="K191" s="16"/>
      <c r="L191" s="16"/>
      <c r="M191" s="16"/>
      <c r="N191" s="16"/>
      <c r="O191" s="16"/>
      <c r="P191" s="16"/>
      <c r="Q191" s="16"/>
      <c r="R191" s="16"/>
      <c r="S191" s="184">
        <f>IF(OR(S190=1,S190=4,S190=7,S190=10),1,IF(OR(S190=2,S190=5,S190=8,S190=11),2,IF(OR(S190=3,S190=6,S190=9,S190=12),3)))</f>
        <v>3</v>
      </c>
      <c r="T191" s="16"/>
      <c r="U191" s="23"/>
      <c r="V191" s="23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969"/>
      <c r="AH191" s="969"/>
      <c r="AI191" s="969"/>
    </row>
    <row r="192" spans="1:37" hidden="1">
      <c r="A192" s="23"/>
      <c r="B192" s="16"/>
      <c r="C192" s="16"/>
      <c r="D192" s="16"/>
      <c r="E192" s="16"/>
      <c r="F192" s="16"/>
      <c r="G192" s="16"/>
      <c r="H192" s="16"/>
      <c r="I192" s="23"/>
      <c r="J192" s="23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23"/>
      <c r="V192" s="23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969"/>
      <c r="AH192" s="969"/>
      <c r="AI192" s="969"/>
    </row>
    <row r="193" spans="1:35" ht="13.5" hidden="1" customHeight="1">
      <c r="A193" s="23"/>
      <c r="B193" s="16"/>
      <c r="C193" s="16"/>
      <c r="D193" s="16"/>
      <c r="E193" s="16"/>
      <c r="F193" s="16"/>
      <c r="G193" s="16"/>
      <c r="H193" s="16"/>
      <c r="I193" s="23"/>
      <c r="J193" s="23"/>
      <c r="K193" s="16"/>
      <c r="L193" s="16"/>
      <c r="M193" s="16"/>
      <c r="N193" s="16"/>
      <c r="O193" s="60"/>
      <c r="P193" s="16"/>
      <c r="Q193" s="623"/>
      <c r="R193" s="624" t="s">
        <v>151</v>
      </c>
      <c r="S193" s="625"/>
      <c r="T193" s="625"/>
      <c r="U193" s="626"/>
      <c r="V193" s="623"/>
      <c r="W193" s="1628" t="s">
        <v>152</v>
      </c>
      <c r="X193" s="16"/>
      <c r="Y193" s="1628"/>
      <c r="Z193" s="1628"/>
      <c r="AA193" s="1628"/>
      <c r="AB193" s="16"/>
      <c r="AC193" s="16"/>
      <c r="AD193" s="16"/>
      <c r="AE193" s="16"/>
      <c r="AF193" s="16"/>
      <c r="AG193" s="969"/>
      <c r="AH193" s="969"/>
      <c r="AI193" s="969"/>
    </row>
    <row r="194" spans="1:35" ht="13.5" hidden="1" customHeight="1">
      <c r="A194" s="23"/>
      <c r="B194" s="16"/>
      <c r="C194" s="16"/>
      <c r="D194" s="16"/>
      <c r="E194" s="16"/>
      <c r="F194" s="16"/>
      <c r="G194" s="16"/>
      <c r="H194" s="16"/>
      <c r="I194" s="23"/>
      <c r="J194" s="23"/>
      <c r="K194" s="16"/>
      <c r="L194" s="16"/>
      <c r="M194" s="16"/>
      <c r="N194" s="16"/>
      <c r="O194" s="23"/>
      <c r="P194" s="23"/>
      <c r="Q194" s="627" t="s">
        <v>148</v>
      </c>
      <c r="R194" s="627" t="s">
        <v>147</v>
      </c>
      <c r="S194" s="628"/>
      <c r="T194" s="627" t="s">
        <v>127</v>
      </c>
      <c r="U194" s="628"/>
      <c r="V194" s="627"/>
      <c r="W194" s="1629"/>
      <c r="X194" s="16"/>
      <c r="Y194" s="1628"/>
      <c r="Z194" s="1628"/>
      <c r="AA194" s="1628"/>
      <c r="AB194" s="16"/>
      <c r="AC194" s="16"/>
      <c r="AD194" s="16"/>
      <c r="AE194" s="16"/>
      <c r="AF194" s="16"/>
      <c r="AG194" s="969"/>
      <c r="AH194" s="969"/>
      <c r="AI194" s="969"/>
    </row>
    <row r="195" spans="1:35" ht="13.5" hidden="1" customHeight="1">
      <c r="A195" s="23"/>
      <c r="B195" s="16"/>
      <c r="C195" s="16"/>
      <c r="D195" s="16"/>
      <c r="E195" s="16"/>
      <c r="F195" s="16"/>
      <c r="G195" s="16"/>
      <c r="H195" s="16"/>
      <c r="I195" s="23"/>
      <c r="J195" s="23"/>
      <c r="K195" s="16"/>
      <c r="L195" s="16"/>
      <c r="M195" s="16"/>
      <c r="N195" s="16"/>
      <c r="O195" s="167" t="s">
        <v>91</v>
      </c>
      <c r="P195" s="16"/>
      <c r="Q195" s="139" t="b">
        <f>IF($E$141=2,IF(E10="90 dagar",G10*R10,0))</f>
        <v>0</v>
      </c>
      <c r="R195" s="70" t="b">
        <f>IF($E$141=2,IF(E10="90 dagar",G10*S10,0))</f>
        <v>0</v>
      </c>
      <c r="S195" s="185"/>
      <c r="T195" s="70" t="b">
        <f>IF($E$141=2,IF(E10="60 dagar",G10*S10,0))</f>
        <v>0</v>
      </c>
      <c r="U195" s="185"/>
      <c r="V195" s="185"/>
      <c r="W195" s="168"/>
      <c r="X195" s="22"/>
      <c r="Y195" s="23"/>
      <c r="Z195" s="23"/>
      <c r="AA195" s="23"/>
      <c r="AB195" s="16"/>
      <c r="AC195" s="16"/>
      <c r="AD195" s="16"/>
      <c r="AE195" s="16"/>
      <c r="AF195" s="16"/>
      <c r="AG195" s="969"/>
      <c r="AH195" s="969"/>
      <c r="AI195" s="969"/>
    </row>
    <row r="196" spans="1:35" ht="13.5" hidden="1" customHeight="1">
      <c r="A196" s="23"/>
      <c r="B196" s="16"/>
      <c r="C196" s="16"/>
      <c r="D196" s="16"/>
      <c r="E196" s="16"/>
      <c r="F196" s="16"/>
      <c r="G196" s="16"/>
      <c r="H196" s="16"/>
      <c r="I196" s="23"/>
      <c r="J196" s="23"/>
      <c r="K196" s="16"/>
      <c r="L196" s="16"/>
      <c r="M196" s="16"/>
      <c r="N196" s="16"/>
      <c r="O196" s="167" t="s">
        <v>92</v>
      </c>
      <c r="P196" s="16"/>
      <c r="Q196" s="80" t="b">
        <f>IF($E$141=2,IF(E11="90 dagar",G11*R11,0))</f>
        <v>0</v>
      </c>
      <c r="R196" s="79" t="b">
        <f>IF($E$141=2,IF(E11="90 dagar",G11*S11,0))</f>
        <v>0</v>
      </c>
      <c r="S196" s="186"/>
      <c r="T196" s="79" t="b">
        <f>IF($E$141=2,IF(E11="60 dagar",G11*S11,0))</f>
        <v>0</v>
      </c>
      <c r="U196" s="186"/>
      <c r="V196" s="186"/>
      <c r="W196" s="170"/>
      <c r="X196" s="22"/>
      <c r="Y196" s="23"/>
      <c r="Z196" s="23"/>
      <c r="AA196" s="16"/>
      <c r="AB196" s="16"/>
      <c r="AC196" s="16"/>
      <c r="AD196" s="16"/>
      <c r="AE196" s="16"/>
      <c r="AF196" s="16"/>
      <c r="AG196" s="969"/>
      <c r="AH196" s="969"/>
      <c r="AI196" s="969"/>
    </row>
    <row r="197" spans="1:35" ht="13.5" hidden="1" customHeight="1">
      <c r="A197" s="23"/>
      <c r="B197" s="16"/>
      <c r="C197" s="16"/>
      <c r="D197" s="16"/>
      <c r="E197" s="16"/>
      <c r="F197" s="16"/>
      <c r="G197" s="16"/>
      <c r="H197" s="16"/>
      <c r="I197" s="23"/>
      <c r="J197" s="23"/>
      <c r="K197" s="16"/>
      <c r="L197" s="16"/>
      <c r="M197" s="16"/>
      <c r="N197" s="16"/>
      <c r="O197" s="167" t="s">
        <v>93</v>
      </c>
      <c r="P197" s="16"/>
      <c r="Q197" s="80" t="b">
        <f>IF($E$141=2,IF(E12="90 dagar",G12*R12,0))</f>
        <v>0</v>
      </c>
      <c r="R197" s="85" t="b">
        <f>IF($E$141=2,IF(E12="90 dagar",G12*S12,0))</f>
        <v>0</v>
      </c>
      <c r="S197" s="186"/>
      <c r="T197" s="85" t="b">
        <f>IF($E$141=2,IF(E12="60 dagar",G12*S12,0))</f>
        <v>0</v>
      </c>
      <c r="U197" s="186"/>
      <c r="V197" s="186"/>
      <c r="W197" s="170"/>
      <c r="X197" s="22"/>
      <c r="Y197" s="23"/>
      <c r="Z197" s="23"/>
      <c r="AA197" s="16"/>
      <c r="AB197" s="16"/>
      <c r="AC197" s="16"/>
      <c r="AD197" s="16"/>
      <c r="AE197" s="16"/>
      <c r="AF197" s="16"/>
      <c r="AG197" s="969"/>
      <c r="AH197" s="969"/>
      <c r="AI197" s="969"/>
    </row>
    <row r="198" spans="1:35" ht="13.5" hidden="1" customHeight="1">
      <c r="A198" s="23"/>
      <c r="B198" s="16"/>
      <c r="C198" s="16"/>
      <c r="D198" s="16"/>
      <c r="E198" s="16"/>
      <c r="F198" s="16"/>
      <c r="G198" s="16"/>
      <c r="H198" s="16"/>
      <c r="I198" s="23"/>
      <c r="J198" s="23"/>
      <c r="K198" s="16"/>
      <c r="L198" s="16"/>
      <c r="M198" s="16"/>
      <c r="N198" s="16"/>
      <c r="O198" s="167" t="s">
        <v>94</v>
      </c>
      <c r="P198" s="16"/>
      <c r="Q198" s="85" t="b">
        <f>IF($E$141=2,IF(E13="90 dagar",G13*R13,0))</f>
        <v>0</v>
      </c>
      <c r="R198" s="94" t="b">
        <f>IF($E$141=2,IF(E13="90 dagar",G13*S13,0))</f>
        <v>0</v>
      </c>
      <c r="S198" s="187"/>
      <c r="T198" s="94" t="b">
        <f>IF($E$141=2,IF(E13="60 dagar",G13*S13,0))</f>
        <v>0</v>
      </c>
      <c r="U198" s="188"/>
      <c r="V198" s="188"/>
      <c r="W198" s="170"/>
      <c r="X198" s="22"/>
      <c r="Y198" s="23"/>
      <c r="Z198" s="23"/>
      <c r="AA198" s="16"/>
      <c r="AB198" s="16"/>
      <c r="AC198" s="16"/>
      <c r="AD198" s="16"/>
      <c r="AE198" s="16"/>
      <c r="AF198" s="16"/>
      <c r="AG198" s="969"/>
      <c r="AH198" s="969"/>
      <c r="AI198" s="969"/>
    </row>
    <row r="199" spans="1:35" ht="13.5" hidden="1" customHeight="1">
      <c r="A199" s="23"/>
      <c r="B199" s="16"/>
      <c r="C199" s="16"/>
      <c r="D199" s="16"/>
      <c r="E199" s="16"/>
      <c r="F199" s="16"/>
      <c r="G199" s="16"/>
      <c r="H199" s="16"/>
      <c r="I199" s="23"/>
      <c r="J199" s="23"/>
      <c r="K199" s="16"/>
      <c r="L199" s="16"/>
      <c r="M199" s="16"/>
      <c r="N199" s="16"/>
      <c r="O199" s="173" t="s">
        <v>133</v>
      </c>
      <c r="P199" s="16"/>
      <c r="Q199" s="174">
        <f>SUM(Q195:Q198)</f>
        <v>0</v>
      </c>
      <c r="R199" s="174">
        <f>SUM(R195:R198)</f>
        <v>0</v>
      </c>
      <c r="S199" s="189">
        <f>SUM(S195:S198)</f>
        <v>0</v>
      </c>
      <c r="T199" s="174">
        <f>SUM(T195:T198)</f>
        <v>0</v>
      </c>
      <c r="U199" s="189">
        <f>SUM(U195:U198)</f>
        <v>0</v>
      </c>
      <c r="V199" s="189"/>
      <c r="W199" s="175">
        <f>SUM(Q199:V199)</f>
        <v>0</v>
      </c>
      <c r="X199" s="22"/>
      <c r="Y199" s="23"/>
      <c r="Z199" s="23"/>
      <c r="AA199" s="16"/>
      <c r="AB199" s="16"/>
      <c r="AC199" s="16"/>
      <c r="AD199" s="16"/>
      <c r="AE199" s="16"/>
      <c r="AF199" s="16"/>
      <c r="AG199" s="969"/>
      <c r="AH199" s="969"/>
      <c r="AI199" s="969"/>
    </row>
    <row r="200" spans="1:35" ht="13.5" hidden="1" customHeight="1">
      <c r="A200" s="23"/>
      <c r="B200" s="16"/>
      <c r="C200" s="16"/>
      <c r="D200" s="16"/>
      <c r="E200" s="16"/>
      <c r="F200" s="16"/>
      <c r="G200" s="16"/>
      <c r="H200" s="16"/>
      <c r="I200" s="23"/>
      <c r="J200" s="23"/>
      <c r="K200" s="16"/>
      <c r="L200" s="16"/>
      <c r="M200" s="16"/>
      <c r="N200" s="16"/>
      <c r="O200" s="18" t="s">
        <v>100</v>
      </c>
      <c r="P200" s="16"/>
      <c r="Q200" s="174" t="b">
        <f t="shared" ref="Q200:Q205" si="100">IF($E$141=2,IF(E15="90 dagar",G15*R15,0))</f>
        <v>0</v>
      </c>
      <c r="R200" s="174" t="b">
        <f t="shared" ref="R200:R205" si="101">IF($E$141=2,IF(E15="90 dagar",G15*S15,0))</f>
        <v>0</v>
      </c>
      <c r="S200" s="190"/>
      <c r="T200" s="174" t="b">
        <f t="shared" ref="T200:T205" si="102">IF($E$141=2,IF(E15="60 dagar",G15*S15,0))</f>
        <v>0</v>
      </c>
      <c r="U200" s="190"/>
      <c r="V200" s="190"/>
      <c r="W200" s="170"/>
      <c r="X200" s="22"/>
      <c r="Y200" s="23"/>
      <c r="Z200" s="23"/>
      <c r="AA200" s="16"/>
      <c r="AB200" s="16"/>
      <c r="AC200" s="16"/>
      <c r="AD200" s="16"/>
      <c r="AE200" s="16"/>
      <c r="AF200" s="16"/>
      <c r="AG200" s="969"/>
      <c r="AH200" s="969"/>
      <c r="AI200" s="969"/>
    </row>
    <row r="201" spans="1:35" ht="13.5" hidden="1" customHeight="1">
      <c r="A201" s="23"/>
      <c r="B201" s="16"/>
      <c r="C201" s="16"/>
      <c r="D201" s="16"/>
      <c r="E201" s="16"/>
      <c r="F201" s="16"/>
      <c r="G201" s="16"/>
      <c r="H201" s="16"/>
      <c r="I201" s="23"/>
      <c r="J201" s="23"/>
      <c r="K201" s="16"/>
      <c r="L201" s="16"/>
      <c r="M201" s="16"/>
      <c r="N201" s="16"/>
      <c r="O201" s="18" t="s">
        <v>101</v>
      </c>
      <c r="P201" s="16"/>
      <c r="Q201" s="178" t="b">
        <f t="shared" si="100"/>
        <v>0</v>
      </c>
      <c r="R201" s="178" t="b">
        <f t="shared" si="101"/>
        <v>0</v>
      </c>
      <c r="S201" s="191"/>
      <c r="T201" s="178" t="b">
        <f t="shared" si="102"/>
        <v>0</v>
      </c>
      <c r="U201" s="191"/>
      <c r="V201" s="191"/>
      <c r="W201" s="170"/>
      <c r="X201" s="22"/>
      <c r="Y201" s="23"/>
      <c r="Z201" s="23"/>
      <c r="AA201" s="16"/>
      <c r="AB201" s="16"/>
      <c r="AC201" s="16"/>
      <c r="AD201" s="16"/>
      <c r="AE201" s="16"/>
      <c r="AF201" s="16"/>
      <c r="AG201" s="969"/>
      <c r="AH201" s="969"/>
      <c r="AI201" s="969"/>
    </row>
    <row r="202" spans="1:35" ht="13.5" hidden="1" customHeight="1">
      <c r="A202" s="23"/>
      <c r="B202" s="16"/>
      <c r="C202" s="16"/>
      <c r="D202" s="16"/>
      <c r="E202" s="16"/>
      <c r="F202" s="16"/>
      <c r="G202" s="16"/>
      <c r="H202" s="16"/>
      <c r="I202" s="23"/>
      <c r="J202" s="23"/>
      <c r="K202" s="16"/>
      <c r="L202" s="16"/>
      <c r="M202" s="16"/>
      <c r="N202" s="16"/>
      <c r="O202" s="18" t="s">
        <v>102</v>
      </c>
      <c r="P202" s="16"/>
      <c r="Q202" s="178" t="b">
        <f t="shared" si="100"/>
        <v>0</v>
      </c>
      <c r="R202" s="178" t="b">
        <f t="shared" si="101"/>
        <v>0</v>
      </c>
      <c r="S202" s="191"/>
      <c r="T202" s="178" t="b">
        <f t="shared" si="102"/>
        <v>0</v>
      </c>
      <c r="U202" s="191"/>
      <c r="V202" s="191"/>
      <c r="W202" s="170"/>
      <c r="X202" s="22"/>
      <c r="Y202" s="23"/>
      <c r="Z202" s="23"/>
      <c r="AA202" s="16"/>
      <c r="AB202" s="16"/>
      <c r="AC202" s="16"/>
      <c r="AD202" s="16"/>
      <c r="AE202" s="16"/>
      <c r="AF202" s="16"/>
      <c r="AG202" s="969"/>
      <c r="AH202" s="969"/>
      <c r="AI202" s="969"/>
    </row>
    <row r="203" spans="1:35" ht="13.5" hidden="1" customHeight="1">
      <c r="A203" s="23"/>
      <c r="B203" s="16"/>
      <c r="C203" s="16"/>
      <c r="D203" s="16"/>
      <c r="E203" s="16"/>
      <c r="F203" s="16"/>
      <c r="G203" s="16"/>
      <c r="H203" s="16"/>
      <c r="I203" s="23"/>
      <c r="J203" s="23"/>
      <c r="K203" s="16"/>
      <c r="L203" s="16"/>
      <c r="M203" s="16"/>
      <c r="N203" s="16"/>
      <c r="O203" s="18" t="s">
        <v>103</v>
      </c>
      <c r="P203" s="16"/>
      <c r="Q203" s="178" t="b">
        <f t="shared" si="100"/>
        <v>0</v>
      </c>
      <c r="R203" s="178" t="b">
        <f t="shared" si="101"/>
        <v>0</v>
      </c>
      <c r="S203" s="191"/>
      <c r="T203" s="178" t="b">
        <f t="shared" si="102"/>
        <v>0</v>
      </c>
      <c r="U203" s="191"/>
      <c r="V203" s="191"/>
      <c r="W203" s="170"/>
      <c r="X203" s="22"/>
      <c r="Y203" s="23"/>
      <c r="Z203" s="23"/>
      <c r="AA203" s="16"/>
      <c r="AB203" s="16"/>
      <c r="AC203" s="16"/>
      <c r="AD203" s="16"/>
      <c r="AE203" s="16"/>
      <c r="AF203" s="16"/>
      <c r="AG203" s="969"/>
      <c r="AH203" s="969"/>
      <c r="AI203" s="969"/>
    </row>
    <row r="204" spans="1:35" ht="13.5" hidden="1" customHeight="1">
      <c r="A204" s="23"/>
      <c r="B204" s="16"/>
      <c r="C204" s="16"/>
      <c r="D204" s="16"/>
      <c r="E204" s="16"/>
      <c r="F204" s="16"/>
      <c r="G204" s="16"/>
      <c r="H204" s="16"/>
      <c r="I204" s="23"/>
      <c r="J204" s="23"/>
      <c r="K204" s="16"/>
      <c r="L204" s="16"/>
      <c r="M204" s="16"/>
      <c r="N204" s="16"/>
      <c r="O204" s="18" t="s">
        <v>104</v>
      </c>
      <c r="P204" s="16"/>
      <c r="Q204" s="178" t="b">
        <f t="shared" si="100"/>
        <v>0</v>
      </c>
      <c r="R204" s="178" t="b">
        <f t="shared" si="101"/>
        <v>0</v>
      </c>
      <c r="S204" s="191"/>
      <c r="T204" s="178" t="b">
        <f t="shared" si="102"/>
        <v>0</v>
      </c>
      <c r="U204" s="191"/>
      <c r="V204" s="191"/>
      <c r="W204" s="170"/>
      <c r="X204" s="22"/>
      <c r="Y204" s="23"/>
      <c r="Z204" s="23"/>
      <c r="AA204" s="16"/>
      <c r="AB204" s="16"/>
      <c r="AC204" s="16"/>
      <c r="AD204" s="16"/>
      <c r="AE204" s="16"/>
      <c r="AF204" s="16"/>
      <c r="AG204" s="969"/>
      <c r="AH204" s="969"/>
      <c r="AI204" s="969"/>
    </row>
    <row r="205" spans="1:35" ht="13.5" hidden="1" customHeight="1">
      <c r="A205" s="23"/>
      <c r="B205" s="16"/>
      <c r="C205" s="16"/>
      <c r="D205" s="16"/>
      <c r="E205" s="16"/>
      <c r="F205" s="16"/>
      <c r="G205" s="16"/>
      <c r="H205" s="16"/>
      <c r="I205" s="23"/>
      <c r="J205" s="23"/>
      <c r="K205" s="16"/>
      <c r="L205" s="16"/>
      <c r="M205" s="16"/>
      <c r="N205" s="16"/>
      <c r="O205" s="18" t="s">
        <v>104</v>
      </c>
      <c r="P205" s="16"/>
      <c r="Q205" s="178" t="b">
        <f t="shared" si="100"/>
        <v>0</v>
      </c>
      <c r="R205" s="178" t="b">
        <f t="shared" si="101"/>
        <v>0</v>
      </c>
      <c r="S205" s="191"/>
      <c r="T205" s="178" t="b">
        <f t="shared" si="102"/>
        <v>0</v>
      </c>
      <c r="U205" s="191"/>
      <c r="V205" s="191"/>
      <c r="W205" s="170"/>
      <c r="X205" s="22"/>
      <c r="Y205" s="23"/>
      <c r="Z205" s="23"/>
      <c r="AA205" s="16"/>
      <c r="AB205" s="16"/>
      <c r="AC205" s="16"/>
      <c r="AD205" s="16"/>
      <c r="AE205" s="16"/>
      <c r="AF205" s="16"/>
      <c r="AG205" s="969"/>
      <c r="AH205" s="969"/>
      <c r="AI205" s="969"/>
    </row>
    <row r="206" spans="1:35" hidden="1">
      <c r="A206" s="23"/>
      <c r="B206" s="16"/>
      <c r="C206" s="16"/>
      <c r="D206" s="16"/>
      <c r="E206" s="16"/>
      <c r="F206" s="16"/>
      <c r="G206" s="16"/>
      <c r="H206" s="16"/>
      <c r="I206" s="23"/>
      <c r="J206" s="23"/>
      <c r="K206" s="16"/>
      <c r="L206" s="16"/>
      <c r="M206" s="16"/>
      <c r="N206" s="16"/>
      <c r="O206" s="18" t="s">
        <v>105</v>
      </c>
      <c r="P206" s="16"/>
      <c r="Q206" s="178" t="b">
        <f>IF($E$141=2,IF(E22="90 dagar",G22*R22,0))</f>
        <v>0</v>
      </c>
      <c r="R206" s="178" t="b">
        <f>IF($E$141=2,IF(E22="90 dagar",G22*S22,0))</f>
        <v>0</v>
      </c>
      <c r="S206" s="192"/>
      <c r="T206" s="178" t="b">
        <f>IF($E$141=2,IF(E22="60 dagar",G22*S22,0))</f>
        <v>0</v>
      </c>
      <c r="U206" s="192"/>
      <c r="V206" s="192"/>
      <c r="W206" s="170"/>
      <c r="X206" s="22"/>
      <c r="Y206" s="23"/>
      <c r="Z206" s="23"/>
      <c r="AA206" s="16"/>
      <c r="AB206" s="16"/>
      <c r="AC206" s="16"/>
      <c r="AD206" s="16"/>
      <c r="AE206" s="16"/>
      <c r="AF206" s="16"/>
      <c r="AG206" s="969"/>
      <c r="AH206" s="969"/>
      <c r="AI206" s="969"/>
    </row>
    <row r="207" spans="1:35" hidden="1">
      <c r="A207" s="23"/>
      <c r="B207" s="16"/>
      <c r="C207" s="16"/>
      <c r="D207" s="16"/>
      <c r="E207" s="16"/>
      <c r="F207" s="16"/>
      <c r="G207" s="16"/>
      <c r="H207" s="16"/>
      <c r="I207" s="23"/>
      <c r="J207" s="23"/>
      <c r="K207" s="16"/>
      <c r="L207" s="16"/>
      <c r="M207" s="16"/>
      <c r="N207" s="16"/>
      <c r="O207" s="18" t="s">
        <v>135</v>
      </c>
      <c r="P207" s="16"/>
      <c r="Q207" s="175">
        <f>SUM(Q200:Q206)</f>
        <v>0</v>
      </c>
      <c r="R207" s="175">
        <f>SUM(R200:R206)</f>
        <v>0</v>
      </c>
      <c r="S207" s="193">
        <f>SUM(S200:S206)</f>
        <v>0</v>
      </c>
      <c r="T207" s="175">
        <f>SUM(T200:T206)</f>
        <v>0</v>
      </c>
      <c r="U207" s="193">
        <f>SUM(U200:U206)</f>
        <v>0</v>
      </c>
      <c r="V207" s="193"/>
      <c r="W207" s="174">
        <f>SUM(Q207:V207)</f>
        <v>0</v>
      </c>
      <c r="X207" s="22"/>
      <c r="Y207" s="23"/>
      <c r="Z207" s="23"/>
      <c r="AA207" s="16"/>
      <c r="AB207" s="16"/>
      <c r="AC207" s="16"/>
      <c r="AD207" s="16"/>
      <c r="AE207" s="16"/>
      <c r="AF207" s="16"/>
      <c r="AG207" s="969"/>
      <c r="AH207" s="969"/>
      <c r="AI207" s="969"/>
    </row>
    <row r="208" spans="1:35" hidden="1">
      <c r="A208" s="23"/>
      <c r="B208" s="16"/>
      <c r="C208" s="16"/>
      <c r="D208" s="16"/>
      <c r="E208" s="16"/>
      <c r="F208" s="16"/>
      <c r="G208" s="16"/>
      <c r="H208" s="16"/>
      <c r="I208" s="23"/>
      <c r="J208" s="23"/>
      <c r="K208" s="16"/>
      <c r="L208" s="16"/>
      <c r="M208" s="16"/>
      <c r="N208" s="16"/>
      <c r="O208" s="18" t="s">
        <v>136</v>
      </c>
      <c r="P208" s="16"/>
      <c r="Q208" s="175">
        <f>Q199-Q207</f>
        <v>0</v>
      </c>
      <c r="R208" s="175">
        <f>R199-R207</f>
        <v>0</v>
      </c>
      <c r="S208" s="193">
        <f>S199-S207</f>
        <v>0</v>
      </c>
      <c r="T208" s="175">
        <f>T199-T207</f>
        <v>0</v>
      </c>
      <c r="U208" s="193">
        <f>U199-U207</f>
        <v>0</v>
      </c>
      <c r="V208" s="193"/>
      <c r="W208" s="629">
        <f>SUM(Q208:V208)</f>
        <v>0</v>
      </c>
      <c r="X208" s="22"/>
      <c r="Y208" s="23"/>
      <c r="Z208" s="23"/>
      <c r="AA208" s="16"/>
      <c r="AB208" s="16"/>
      <c r="AC208" s="16"/>
      <c r="AD208" s="16"/>
      <c r="AE208" s="16"/>
      <c r="AF208" s="16"/>
      <c r="AG208" s="969"/>
      <c r="AH208" s="969"/>
      <c r="AI208" s="969"/>
    </row>
    <row r="209" spans="1:35" hidden="1">
      <c r="A209" s="23"/>
      <c r="B209" s="16"/>
      <c r="C209" s="16"/>
      <c r="D209" s="16"/>
      <c r="E209" s="16"/>
      <c r="F209" s="16"/>
      <c r="G209" s="16"/>
      <c r="H209" s="16"/>
      <c r="I209" s="23"/>
      <c r="J209" s="23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23"/>
      <c r="V209" s="23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969"/>
      <c r="AH209" s="969"/>
      <c r="AI209" s="969"/>
    </row>
    <row r="210" spans="1:35" ht="12.75" hidden="1" customHeight="1">
      <c r="A210" s="23"/>
      <c r="B210" s="16"/>
      <c r="C210" s="16"/>
      <c r="D210" s="16"/>
      <c r="E210" s="16"/>
      <c r="F210" s="16"/>
      <c r="G210" s="16"/>
      <c r="H210" s="16"/>
      <c r="I210" s="23"/>
      <c r="J210" s="23"/>
      <c r="K210" s="16"/>
      <c r="L210" s="16"/>
      <c r="M210" s="16"/>
      <c r="N210" s="16"/>
      <c r="O210" s="60"/>
      <c r="P210" s="16"/>
      <c r="Q210" s="630"/>
      <c r="R210" s="631" t="s">
        <v>150</v>
      </c>
      <c r="S210" s="632"/>
      <c r="T210" s="632"/>
      <c r="U210" s="633"/>
      <c r="V210" s="634"/>
      <c r="W210" s="1625" t="s">
        <v>152</v>
      </c>
      <c r="X210" s="1625"/>
      <c r="Y210" s="1625"/>
      <c r="Z210" s="1625"/>
      <c r="AA210" s="1625"/>
      <c r="AB210" s="16"/>
      <c r="AC210" s="16"/>
      <c r="AD210" s="16"/>
      <c r="AE210" s="16"/>
      <c r="AF210" s="16"/>
      <c r="AG210" s="969"/>
      <c r="AH210" s="969"/>
      <c r="AI210" s="969"/>
    </row>
    <row r="211" spans="1:35" hidden="1">
      <c r="A211" s="23"/>
      <c r="B211" s="16"/>
      <c r="C211" s="16"/>
      <c r="D211" s="16"/>
      <c r="E211" s="16"/>
      <c r="F211" s="16"/>
      <c r="G211" s="16"/>
      <c r="H211" s="16"/>
      <c r="I211" s="23"/>
      <c r="J211" s="23"/>
      <c r="K211" s="16"/>
      <c r="L211" s="16"/>
      <c r="M211" s="16"/>
      <c r="N211" s="16"/>
      <c r="O211" s="23"/>
      <c r="P211" s="23"/>
      <c r="Q211" s="628"/>
      <c r="R211" s="635" t="s">
        <v>148</v>
      </c>
      <c r="S211" s="635"/>
      <c r="T211" s="635"/>
      <c r="U211" s="635"/>
      <c r="V211" s="635"/>
      <c r="W211" s="1630"/>
      <c r="X211" s="1625"/>
      <c r="Y211" s="1625"/>
      <c r="Z211" s="1625"/>
      <c r="AA211" s="1625"/>
      <c r="AB211" s="16"/>
      <c r="AC211" s="16"/>
      <c r="AD211" s="16"/>
      <c r="AE211" s="16"/>
      <c r="AF211" s="16"/>
      <c r="AG211" s="969"/>
      <c r="AH211" s="969"/>
      <c r="AI211" s="969"/>
    </row>
    <row r="212" spans="1:35" hidden="1">
      <c r="A212" s="23"/>
      <c r="B212" s="16"/>
      <c r="C212" s="16"/>
      <c r="D212" s="16"/>
      <c r="E212" s="16"/>
      <c r="F212" s="16"/>
      <c r="G212" s="16"/>
      <c r="H212" s="16"/>
      <c r="I212" s="23"/>
      <c r="J212" s="23"/>
      <c r="K212" s="16"/>
      <c r="L212" s="16"/>
      <c r="M212" s="16"/>
      <c r="N212" s="16"/>
      <c r="O212" s="167" t="s">
        <v>91</v>
      </c>
      <c r="P212" s="16"/>
      <c r="Q212" s="185"/>
      <c r="R212" s="70" t="b">
        <f>IF($E$141=2,IF(E10="90 dagar",G10*S10,0))</f>
        <v>0</v>
      </c>
      <c r="S212" s="185"/>
      <c r="T212" s="185"/>
      <c r="U212" s="185"/>
      <c r="V212" s="185"/>
      <c r="W212" s="194"/>
      <c r="X212" s="195"/>
      <c r="Y212" s="21"/>
      <c r="Z212" s="21"/>
      <c r="AA212" s="21"/>
      <c r="AB212" s="16"/>
      <c r="AC212" s="16"/>
      <c r="AD212" s="16"/>
      <c r="AE212" s="16"/>
      <c r="AF212" s="16"/>
      <c r="AG212" s="969"/>
      <c r="AH212" s="969"/>
      <c r="AI212" s="969"/>
    </row>
    <row r="213" spans="1:35" hidden="1">
      <c r="A213" s="23"/>
      <c r="B213" s="16"/>
      <c r="C213" s="16"/>
      <c r="D213" s="16"/>
      <c r="E213" s="16"/>
      <c r="F213" s="16"/>
      <c r="G213" s="16"/>
      <c r="H213" s="16"/>
      <c r="I213" s="23"/>
      <c r="J213" s="23"/>
      <c r="K213" s="16"/>
      <c r="L213" s="16"/>
      <c r="M213" s="16"/>
      <c r="N213" s="16"/>
      <c r="O213" s="167" t="s">
        <v>92</v>
      </c>
      <c r="P213" s="16"/>
      <c r="Q213" s="186"/>
      <c r="R213" s="79" t="b">
        <f>IF($E$141=2,IF(E11="90 dagar",G11*S11,0))</f>
        <v>0</v>
      </c>
      <c r="S213" s="196"/>
      <c r="T213" s="196"/>
      <c r="U213" s="186"/>
      <c r="V213" s="186"/>
      <c r="W213" s="22"/>
      <c r="X213" s="195"/>
      <c r="Y213" s="21"/>
      <c r="Z213" s="21"/>
      <c r="AA213" s="21"/>
      <c r="AB213" s="16"/>
      <c r="AC213" s="16"/>
      <c r="AD213" s="16"/>
      <c r="AE213" s="16"/>
      <c r="AF213" s="16"/>
      <c r="AG213" s="969"/>
      <c r="AH213" s="969"/>
      <c r="AI213" s="969"/>
    </row>
    <row r="214" spans="1:35" hidden="1">
      <c r="A214" s="23"/>
      <c r="B214" s="16"/>
      <c r="C214" s="16"/>
      <c r="D214" s="16"/>
      <c r="E214" s="16"/>
      <c r="F214" s="16"/>
      <c r="G214" s="16"/>
      <c r="H214" s="16"/>
      <c r="I214" s="23"/>
      <c r="J214" s="23"/>
      <c r="K214" s="16"/>
      <c r="L214" s="16"/>
      <c r="M214" s="16"/>
      <c r="N214" s="16"/>
      <c r="O214" s="167" t="s">
        <v>93</v>
      </c>
      <c r="P214" s="16"/>
      <c r="Q214" s="186"/>
      <c r="R214" s="85" t="b">
        <f>IF($E$141=2,IF(E12="90 dagar",G12*S12,0))</f>
        <v>0</v>
      </c>
      <c r="S214" s="186"/>
      <c r="T214" s="186"/>
      <c r="U214" s="186"/>
      <c r="V214" s="186"/>
      <c r="W214" s="22"/>
      <c r="X214" s="195"/>
      <c r="Y214" s="21"/>
      <c r="Z214" s="21"/>
      <c r="AA214" s="21"/>
      <c r="AB214" s="16"/>
      <c r="AC214" s="16"/>
      <c r="AD214" s="16"/>
      <c r="AE214" s="16"/>
      <c r="AF214" s="16"/>
      <c r="AG214" s="969"/>
      <c r="AH214" s="969"/>
      <c r="AI214" s="969"/>
    </row>
    <row r="215" spans="1:35" hidden="1">
      <c r="A215" s="23"/>
      <c r="B215" s="16"/>
      <c r="C215" s="16"/>
      <c r="D215" s="16"/>
      <c r="E215" s="16"/>
      <c r="F215" s="16"/>
      <c r="G215" s="16"/>
      <c r="H215" s="16"/>
      <c r="I215" s="23"/>
      <c r="J215" s="23"/>
      <c r="K215" s="16"/>
      <c r="L215" s="16"/>
      <c r="M215" s="16"/>
      <c r="N215" s="16"/>
      <c r="O215" s="167" t="s">
        <v>94</v>
      </c>
      <c r="P215" s="16"/>
      <c r="Q215" s="197"/>
      <c r="R215" s="94" t="b">
        <f>IF($E$141=2,IF(E13="90 dagar",G13*S13,0))</f>
        <v>0</v>
      </c>
      <c r="S215" s="187"/>
      <c r="T215" s="187"/>
      <c r="U215" s="188"/>
      <c r="V215" s="188"/>
      <c r="W215" s="22"/>
      <c r="X215" s="195"/>
      <c r="Y215" s="21"/>
      <c r="Z215" s="21"/>
      <c r="AA215" s="21"/>
      <c r="AB215" s="16"/>
      <c r="AC215" s="16"/>
      <c r="AD215" s="16"/>
      <c r="AE215" s="16"/>
      <c r="AF215" s="16"/>
      <c r="AG215" s="969"/>
      <c r="AH215" s="969"/>
      <c r="AI215" s="969"/>
    </row>
    <row r="216" spans="1:35" hidden="1">
      <c r="A216" s="23"/>
      <c r="B216" s="16"/>
      <c r="C216" s="16"/>
      <c r="D216" s="16"/>
      <c r="E216" s="16"/>
      <c r="F216" s="16"/>
      <c r="G216" s="16"/>
      <c r="H216" s="16"/>
      <c r="I216" s="23"/>
      <c r="J216" s="23"/>
      <c r="K216" s="16"/>
      <c r="L216" s="16"/>
      <c r="M216" s="16"/>
      <c r="N216" s="16"/>
      <c r="O216" s="173" t="s">
        <v>133</v>
      </c>
      <c r="P216" s="16"/>
      <c r="Q216" s="189">
        <f>SUM(Q212:Q215)</f>
        <v>0</v>
      </c>
      <c r="R216" s="174">
        <f>SUM(R212:R215)</f>
        <v>0</v>
      </c>
      <c r="S216" s="189">
        <f>SUM(S212:S215)</f>
        <v>0</v>
      </c>
      <c r="T216" s="189">
        <f>SUM(T212:T215)</f>
        <v>0</v>
      </c>
      <c r="U216" s="189">
        <f>SUM(U212:U215)</f>
        <v>0</v>
      </c>
      <c r="V216" s="189"/>
      <c r="W216" s="198">
        <f>SUM(Q216:V216)</f>
        <v>0</v>
      </c>
      <c r="X216" s="199"/>
      <c r="Y216" s="54"/>
      <c r="Z216" s="54"/>
      <c r="AA216" s="54"/>
      <c r="AB216" s="16"/>
      <c r="AC216" s="16"/>
      <c r="AD216" s="16"/>
      <c r="AE216" s="16"/>
      <c r="AF216" s="16"/>
      <c r="AG216" s="969"/>
      <c r="AH216" s="969"/>
      <c r="AI216" s="969"/>
    </row>
    <row r="217" spans="1:35" hidden="1">
      <c r="A217" s="23"/>
      <c r="B217" s="16"/>
      <c r="C217" s="16"/>
      <c r="D217" s="16"/>
      <c r="E217" s="16"/>
      <c r="F217" s="16"/>
      <c r="G217" s="16"/>
      <c r="H217" s="16"/>
      <c r="I217" s="23"/>
      <c r="J217" s="23"/>
      <c r="K217" s="16"/>
      <c r="L217" s="16"/>
      <c r="M217" s="16"/>
      <c r="N217" s="16"/>
      <c r="O217" s="18" t="s">
        <v>100</v>
      </c>
      <c r="P217" s="16"/>
      <c r="Q217" s="190"/>
      <c r="R217" s="174" t="b">
        <f t="shared" ref="R217:R222" si="103">IF($E$141=2,IF(E15="90 dagar",G15*S15,0))</f>
        <v>0</v>
      </c>
      <c r="S217" s="190"/>
      <c r="T217" s="190"/>
      <c r="U217" s="190"/>
      <c r="V217" s="190"/>
      <c r="W217" s="22"/>
      <c r="X217" s="195"/>
      <c r="Y217" s="21"/>
      <c r="Z217" s="21"/>
      <c r="AA217" s="21"/>
      <c r="AB217" s="16"/>
      <c r="AC217" s="16"/>
      <c r="AD217" s="16"/>
      <c r="AE217" s="16"/>
      <c r="AF217" s="16"/>
      <c r="AG217" s="969"/>
      <c r="AH217" s="969"/>
      <c r="AI217" s="969"/>
    </row>
    <row r="218" spans="1:35" hidden="1">
      <c r="A218" s="23"/>
      <c r="B218" s="16"/>
      <c r="C218" s="16"/>
      <c r="D218" s="16"/>
      <c r="E218" s="16"/>
      <c r="F218" s="16"/>
      <c r="G218" s="16"/>
      <c r="H218" s="16"/>
      <c r="I218" s="23"/>
      <c r="J218" s="23"/>
      <c r="K218" s="16"/>
      <c r="L218" s="16"/>
      <c r="M218" s="16"/>
      <c r="N218" s="16"/>
      <c r="O218" s="18" t="s">
        <v>101</v>
      </c>
      <c r="P218" s="16"/>
      <c r="Q218" s="191"/>
      <c r="R218" s="178" t="b">
        <f t="shared" si="103"/>
        <v>0</v>
      </c>
      <c r="S218" s="191"/>
      <c r="T218" s="191"/>
      <c r="U218" s="191"/>
      <c r="V218" s="191"/>
      <c r="W218" s="22"/>
      <c r="X218" s="195"/>
      <c r="Y218" s="21"/>
      <c r="Z218" s="21"/>
      <c r="AA218" s="21"/>
      <c r="AB218" s="16"/>
      <c r="AC218" s="16"/>
      <c r="AD218" s="16"/>
      <c r="AE218" s="16"/>
      <c r="AF218" s="16"/>
      <c r="AG218" s="969"/>
      <c r="AH218" s="969"/>
      <c r="AI218" s="969"/>
    </row>
    <row r="219" spans="1:35" hidden="1">
      <c r="A219" s="23"/>
      <c r="B219" s="16"/>
      <c r="C219" s="16"/>
      <c r="D219" s="16"/>
      <c r="E219" s="16"/>
      <c r="F219" s="16"/>
      <c r="G219" s="16"/>
      <c r="H219" s="16"/>
      <c r="I219" s="23"/>
      <c r="J219" s="23"/>
      <c r="K219" s="16"/>
      <c r="L219" s="16"/>
      <c r="M219" s="16"/>
      <c r="N219" s="16"/>
      <c r="O219" s="18" t="s">
        <v>102</v>
      </c>
      <c r="P219" s="16"/>
      <c r="Q219" s="191"/>
      <c r="R219" s="178" t="b">
        <f t="shared" si="103"/>
        <v>0</v>
      </c>
      <c r="S219" s="191"/>
      <c r="T219" s="191"/>
      <c r="U219" s="191"/>
      <c r="V219" s="191"/>
      <c r="W219" s="22"/>
      <c r="X219" s="195"/>
      <c r="Y219" s="21"/>
      <c r="Z219" s="21"/>
      <c r="AA219" s="21"/>
      <c r="AB219" s="16"/>
      <c r="AC219" s="16"/>
      <c r="AD219" s="16"/>
      <c r="AE219" s="16"/>
      <c r="AF219" s="16"/>
      <c r="AG219" s="969"/>
      <c r="AH219" s="969"/>
      <c r="AI219" s="969"/>
    </row>
    <row r="220" spans="1:35" hidden="1">
      <c r="A220" s="23"/>
      <c r="B220" s="16"/>
      <c r="C220" s="16"/>
      <c r="D220" s="16"/>
      <c r="E220" s="16"/>
      <c r="F220" s="16"/>
      <c r="G220" s="16"/>
      <c r="H220" s="16"/>
      <c r="I220" s="23"/>
      <c r="J220" s="23"/>
      <c r="K220" s="16"/>
      <c r="L220" s="16"/>
      <c r="M220" s="16"/>
      <c r="N220" s="16"/>
      <c r="O220" s="18" t="s">
        <v>103</v>
      </c>
      <c r="P220" s="16"/>
      <c r="Q220" s="191"/>
      <c r="R220" s="178" t="b">
        <f t="shared" si="103"/>
        <v>0</v>
      </c>
      <c r="S220" s="191"/>
      <c r="T220" s="191"/>
      <c r="U220" s="191"/>
      <c r="V220" s="191"/>
      <c r="W220" s="22"/>
      <c r="X220" s="195"/>
      <c r="Y220" s="21"/>
      <c r="Z220" s="21"/>
      <c r="AA220" s="21"/>
      <c r="AB220" s="16"/>
      <c r="AC220" s="16"/>
      <c r="AD220" s="16"/>
      <c r="AE220" s="16"/>
      <c r="AF220" s="16"/>
      <c r="AG220" s="969"/>
      <c r="AH220" s="969"/>
      <c r="AI220" s="969"/>
    </row>
    <row r="221" spans="1:35" hidden="1">
      <c r="A221" s="23"/>
      <c r="B221" s="16"/>
      <c r="C221" s="16"/>
      <c r="D221" s="16"/>
      <c r="E221" s="16"/>
      <c r="F221" s="16"/>
      <c r="G221" s="16"/>
      <c r="H221" s="16"/>
      <c r="I221" s="23"/>
      <c r="J221" s="23"/>
      <c r="K221" s="16"/>
      <c r="L221" s="16"/>
      <c r="M221" s="16"/>
      <c r="N221" s="16"/>
      <c r="O221" s="18" t="s">
        <v>104</v>
      </c>
      <c r="P221" s="16"/>
      <c r="Q221" s="191"/>
      <c r="R221" s="178" t="b">
        <f t="shared" si="103"/>
        <v>0</v>
      </c>
      <c r="S221" s="191"/>
      <c r="T221" s="191"/>
      <c r="U221" s="191"/>
      <c r="V221" s="191"/>
      <c r="W221" s="22"/>
      <c r="X221" s="195"/>
      <c r="Y221" s="21"/>
      <c r="Z221" s="21"/>
      <c r="AA221" s="21"/>
      <c r="AB221" s="16"/>
      <c r="AC221" s="16"/>
      <c r="AD221" s="16"/>
      <c r="AE221" s="16"/>
      <c r="AF221" s="16"/>
      <c r="AG221" s="969"/>
      <c r="AH221" s="969"/>
      <c r="AI221" s="969"/>
    </row>
    <row r="222" spans="1:35" hidden="1">
      <c r="A222" s="23"/>
      <c r="B222" s="16"/>
      <c r="C222" s="16"/>
      <c r="D222" s="16"/>
      <c r="E222" s="16"/>
      <c r="F222" s="16"/>
      <c r="G222" s="16"/>
      <c r="H222" s="16"/>
      <c r="I222" s="23"/>
      <c r="J222" s="23"/>
      <c r="K222" s="16"/>
      <c r="L222" s="16"/>
      <c r="M222" s="16"/>
      <c r="N222" s="16"/>
      <c r="O222" s="18" t="s">
        <v>104</v>
      </c>
      <c r="P222" s="16"/>
      <c r="Q222" s="191"/>
      <c r="R222" s="178" t="b">
        <f t="shared" si="103"/>
        <v>0</v>
      </c>
      <c r="S222" s="191"/>
      <c r="T222" s="191"/>
      <c r="U222" s="191"/>
      <c r="V222" s="191"/>
      <c r="W222" s="22"/>
      <c r="X222" s="195"/>
      <c r="Y222" s="21"/>
      <c r="Z222" s="21"/>
      <c r="AA222" s="21"/>
      <c r="AB222" s="16"/>
      <c r="AC222" s="16"/>
      <c r="AD222" s="16"/>
      <c r="AE222" s="16"/>
      <c r="AF222" s="16"/>
      <c r="AG222" s="969"/>
      <c r="AH222" s="969"/>
      <c r="AI222" s="969"/>
    </row>
    <row r="223" spans="1:35" hidden="1">
      <c r="A223" s="23"/>
      <c r="B223" s="16"/>
      <c r="C223" s="16"/>
      <c r="D223" s="16"/>
      <c r="E223" s="16"/>
      <c r="F223" s="16"/>
      <c r="G223" s="16"/>
      <c r="H223" s="16"/>
      <c r="I223" s="23"/>
      <c r="J223" s="23"/>
      <c r="K223" s="16"/>
      <c r="L223" s="16"/>
      <c r="M223" s="16"/>
      <c r="N223" s="16"/>
      <c r="O223" s="18" t="s">
        <v>105</v>
      </c>
      <c r="P223" s="16"/>
      <c r="Q223" s="192"/>
      <c r="R223" s="178" t="b">
        <f>IF($E$141=2,IF(E22="90 dagar",G22*S22,0))</f>
        <v>0</v>
      </c>
      <c r="S223" s="192"/>
      <c r="T223" s="192"/>
      <c r="U223" s="192"/>
      <c r="V223" s="192"/>
      <c r="W223" s="22"/>
      <c r="X223" s="195"/>
      <c r="Y223" s="21"/>
      <c r="Z223" s="21"/>
      <c r="AA223" s="21"/>
      <c r="AB223" s="16"/>
      <c r="AC223" s="16"/>
      <c r="AD223" s="16"/>
      <c r="AE223" s="16"/>
      <c r="AF223" s="16"/>
      <c r="AG223" s="969"/>
      <c r="AH223" s="969"/>
      <c r="AI223" s="969"/>
    </row>
    <row r="224" spans="1:35" hidden="1">
      <c r="A224" s="23"/>
      <c r="B224" s="16"/>
      <c r="C224" s="16"/>
      <c r="D224" s="16"/>
      <c r="E224" s="16"/>
      <c r="F224" s="16"/>
      <c r="G224" s="16"/>
      <c r="H224" s="16"/>
      <c r="I224" s="23"/>
      <c r="J224" s="23"/>
      <c r="K224" s="16"/>
      <c r="L224" s="16"/>
      <c r="M224" s="16"/>
      <c r="N224" s="16"/>
      <c r="O224" s="18" t="s">
        <v>135</v>
      </c>
      <c r="P224" s="16"/>
      <c r="Q224" s="193">
        <f>SUM(Q217:Q223)</f>
        <v>0</v>
      </c>
      <c r="R224" s="175">
        <f>SUM(R217:R223)</f>
        <v>0</v>
      </c>
      <c r="S224" s="193">
        <f>SUM(S217:S223)</f>
        <v>0</v>
      </c>
      <c r="T224" s="193">
        <f>SUM(T217:T223)</f>
        <v>0</v>
      </c>
      <c r="U224" s="193">
        <f>SUM(U217:U223)</f>
        <v>0</v>
      </c>
      <c r="V224" s="193"/>
      <c r="W224" s="200">
        <f>SUM(Q224:V224)</f>
        <v>0</v>
      </c>
      <c r="X224" s="199"/>
      <c r="Y224" s="54"/>
      <c r="Z224" s="54"/>
      <c r="AA224" s="54"/>
      <c r="AB224" s="16"/>
      <c r="AC224" s="16"/>
      <c r="AD224" s="16"/>
      <c r="AE224" s="16"/>
      <c r="AF224" s="16"/>
      <c r="AG224" s="969"/>
      <c r="AH224" s="969"/>
      <c r="AI224" s="969"/>
    </row>
    <row r="225" spans="1:35" hidden="1">
      <c r="A225" s="23"/>
      <c r="B225" s="16"/>
      <c r="C225" s="16"/>
      <c r="D225" s="16"/>
      <c r="E225" s="16"/>
      <c r="F225" s="16"/>
      <c r="G225" s="16"/>
      <c r="H225" s="16"/>
      <c r="I225" s="23"/>
      <c r="J225" s="23"/>
      <c r="K225" s="16"/>
      <c r="L225" s="16"/>
      <c r="M225" s="16"/>
      <c r="N225" s="16"/>
      <c r="O225" s="18" t="s">
        <v>136</v>
      </c>
      <c r="P225" s="16"/>
      <c r="Q225" s="193">
        <f>Q216-Q224</f>
        <v>0</v>
      </c>
      <c r="R225" s="175">
        <f>R216-R224</f>
        <v>0</v>
      </c>
      <c r="S225" s="193">
        <f>S216-S224</f>
        <v>0</v>
      </c>
      <c r="T225" s="193">
        <f>T216-T224</f>
        <v>0</v>
      </c>
      <c r="U225" s="193">
        <f>U216-U224</f>
        <v>0</v>
      </c>
      <c r="V225" s="193"/>
      <c r="W225" s="636">
        <f>SUM(Q225:V225)</f>
        <v>0</v>
      </c>
      <c r="X225" s="199"/>
      <c r="Y225" s="54"/>
      <c r="Z225" s="54"/>
      <c r="AA225" s="54"/>
      <c r="AB225" s="16"/>
      <c r="AC225" s="16"/>
      <c r="AD225" s="16"/>
      <c r="AE225" s="16"/>
      <c r="AF225" s="16"/>
      <c r="AG225" s="969"/>
      <c r="AH225" s="969"/>
      <c r="AI225" s="969"/>
    </row>
    <row r="226" spans="1:35" hidden="1">
      <c r="B226" s="637" t="s">
        <v>160</v>
      </c>
      <c r="C226" s="637"/>
      <c r="D226" s="637"/>
      <c r="E226" s="637"/>
      <c r="AG226" s="969"/>
      <c r="AH226" s="969"/>
      <c r="AI226" s="969"/>
    </row>
    <row r="227" spans="1:35" hidden="1">
      <c r="B227" s="15" t="s">
        <v>155</v>
      </c>
      <c r="H227" s="204"/>
      <c r="I227" s="205">
        <f>I146</f>
        <v>0</v>
      </c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5">
        <f>U146</f>
        <v>0</v>
      </c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G227" s="969"/>
      <c r="AH227" s="969"/>
      <c r="AI227" s="969"/>
    </row>
    <row r="228" spans="1:35" hidden="1">
      <c r="B228" s="15" t="s">
        <v>156</v>
      </c>
      <c r="H228" s="204"/>
      <c r="I228" s="205">
        <f>I157</f>
        <v>0</v>
      </c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5">
        <f>U157</f>
        <v>0</v>
      </c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G228" s="969"/>
      <c r="AH228" s="969"/>
      <c r="AI228" s="969"/>
    </row>
    <row r="229" spans="1:35" hidden="1">
      <c r="A229" s="206"/>
      <c r="B229" s="207" t="s">
        <v>157</v>
      </c>
      <c r="C229" s="208"/>
      <c r="D229" s="208"/>
      <c r="E229" s="206">
        <f>IF(C7="Varje månad",1,IF(C7="Var tredje månad",2,IF(C7="Årsvis",3,0)))</f>
        <v>2</v>
      </c>
      <c r="F229" s="206"/>
      <c r="G229" s="206"/>
      <c r="H229" s="204"/>
      <c r="I229" s="212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12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7"/>
      <c r="AG229" s="970">
        <f>IF(E176=2,(AG145+AG146-AG156-AG157)+(AI145-AI156)+AI185,AG145-AG156-W185+AI185)</f>
        <v>0</v>
      </c>
      <c r="AH229" s="979"/>
      <c r="AI229" s="980">
        <f>IF(E176=1,AI145-AI156+W185,0)</f>
        <v>0</v>
      </c>
    </row>
    <row r="230" spans="1:35" hidden="1">
      <c r="A230" s="206"/>
      <c r="B230" s="210" t="s">
        <v>57</v>
      </c>
      <c r="C230" s="208"/>
      <c r="D230" s="208"/>
      <c r="E230" s="206"/>
      <c r="F230" s="206"/>
      <c r="G230" s="206"/>
      <c r="H230" s="204"/>
      <c r="I230" s="205">
        <f>U230+IF(I228&gt;I227,I228-I227,0)</f>
        <v>0</v>
      </c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5">
        <f>IF((AI230+U228)&gt;(AI231+U227),(AI230+U228)-(AI231+U227),0)</f>
        <v>0</v>
      </c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7"/>
      <c r="AG230" s="981">
        <f>IF(AND(AG229&lt;0,E229=3),-AG229,0)</f>
        <v>0</v>
      </c>
      <c r="AH230" s="979"/>
      <c r="AI230" s="980">
        <f>IF(AND(AI229&lt;0,E229=3),-AI229,0)</f>
        <v>0</v>
      </c>
    </row>
    <row r="231" spans="1:35" hidden="1">
      <c r="A231" s="206"/>
      <c r="B231" s="210" t="s">
        <v>58</v>
      </c>
      <c r="C231" s="208"/>
      <c r="D231" s="208"/>
      <c r="E231" s="206"/>
      <c r="F231" s="206"/>
      <c r="G231" s="206"/>
      <c r="H231" s="204"/>
      <c r="I231" s="205">
        <f>IF(I227&gt;I228,I227-I228,0)</f>
        <v>0</v>
      </c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5">
        <f>IF(AI231+U227&gt;AI230+U228,AI231+U227-(AI230+U228),0)</f>
        <v>0</v>
      </c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7"/>
      <c r="AG231" s="981">
        <f>IF(AND(AG229&gt;0,E229=3),AG229,0)</f>
        <v>0</v>
      </c>
      <c r="AH231" s="979"/>
      <c r="AI231" s="980">
        <f>IF(AND(AI229&gt;0,E229=3),AI229,0)</f>
        <v>0</v>
      </c>
    </row>
    <row r="232" spans="1:35" hidden="1">
      <c r="A232" s="23"/>
      <c r="B232" s="16"/>
      <c r="C232" s="16"/>
      <c r="D232" s="16"/>
      <c r="E232" s="16"/>
      <c r="F232" s="16"/>
      <c r="G232" s="16"/>
      <c r="H232" s="16"/>
      <c r="I232" s="23"/>
      <c r="J232" s="23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23"/>
      <c r="V232" s="23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spans="1:35">
      <c r="A233" s="23"/>
      <c r="B233" s="16"/>
      <c r="C233" s="16"/>
      <c r="D233" s="16"/>
      <c r="E233" s="16"/>
      <c r="F233" s="16"/>
      <c r="G233" s="16"/>
      <c r="H233" s="16"/>
      <c r="I233" s="23"/>
      <c r="J233" s="23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23"/>
      <c r="V233" s="23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spans="1:35">
      <c r="A234" s="23"/>
      <c r="B234" s="16"/>
      <c r="C234" s="16"/>
      <c r="D234" s="16"/>
      <c r="E234" s="16"/>
      <c r="F234" s="16"/>
      <c r="G234" s="16"/>
      <c r="H234" s="16"/>
      <c r="I234" s="23"/>
      <c r="J234" s="23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23"/>
      <c r="V234" s="23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spans="1:35">
      <c r="A235" s="23"/>
      <c r="B235" s="16"/>
      <c r="C235" s="16"/>
      <c r="D235" s="16"/>
      <c r="E235" s="16"/>
      <c r="F235" s="16"/>
      <c r="G235" s="16"/>
      <c r="H235" s="16"/>
      <c r="I235" s="23"/>
      <c r="J235" s="23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23"/>
      <c r="V235" s="23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spans="1:35">
      <c r="A236" s="23"/>
      <c r="B236" s="16"/>
      <c r="C236" s="16"/>
      <c r="D236" s="16"/>
      <c r="E236" s="16"/>
      <c r="F236" s="16"/>
      <c r="G236" s="16"/>
      <c r="H236" s="16"/>
      <c r="I236" s="23"/>
      <c r="J236" s="23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23"/>
      <c r="V236" s="23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47" spans="2:2">
      <c r="B247" s="25"/>
    </row>
  </sheetData>
  <sheetProtection algorithmName="SHA-512" hashValue="TYA+dRc4doL/8KdntPJBAtxNjq5PwWIwVrSl+zoPnAr4njp5kRbBtNB76SAVxIsJbIB4sdXysE7qI8sBK3YmjQ==" saltValue="ZMeQz3MRoyJ5zttbSICY3A==" spinCount="100000" sheet="1" objects="1" scenarios="1" formatCells="0" formatColumns="0"/>
  <dataConsolidate/>
  <mergeCells count="23">
    <mergeCell ref="AA210:AA211"/>
    <mergeCell ref="AA169:AA171"/>
    <mergeCell ref="W193:W194"/>
    <mergeCell ref="Y193:Y194"/>
    <mergeCell ref="Z193:Z194"/>
    <mergeCell ref="AA193:AA194"/>
    <mergeCell ref="W210:W211"/>
    <mergeCell ref="X210:X211"/>
    <mergeCell ref="Y210:Y211"/>
    <mergeCell ref="Z210:Z211"/>
    <mergeCell ref="X168:X171"/>
    <mergeCell ref="Y168:Y171"/>
    <mergeCell ref="AJ168:AJ171"/>
    <mergeCell ref="F9:G9"/>
    <mergeCell ref="AK168:AK171"/>
    <mergeCell ref="AG32:AI33"/>
    <mergeCell ref="B10:B22"/>
    <mergeCell ref="B31:C33"/>
    <mergeCell ref="C3:E3"/>
    <mergeCell ref="C5:E5"/>
    <mergeCell ref="AG5:AG7"/>
    <mergeCell ref="AI5:AI7"/>
    <mergeCell ref="C7:E7"/>
  </mergeCells>
  <dataValidations count="10">
    <dataValidation allowBlank="1" showInputMessage="1" showErrorMessage="1" sqref="G33"/>
    <dataValidation type="list" allowBlank="1" showInputMessage="1" showErrorMessage="1" sqref="S3">
      <formula1>$B$179:$B$190</formula1>
    </dataValidation>
    <dataValidation type="list" allowBlank="1" showInputMessage="1" showErrorMessage="1" sqref="D5:E6 C5">
      <formula1>$C$168:$C$169</formula1>
    </dataValidation>
    <dataValidation type="list" allowBlank="1" showErrorMessage="1" promptTitle="Välj momsredovisning i listboxen" sqref="C7:E7">
      <formula1>$B$168:$B$170</formula1>
    </dataValidation>
    <dataValidation type="list" allowBlank="1" showErrorMessage="1" prompt="Ange kredittid:_x000a_Kontant_x000a_30 dagar_x000a_60 dagar_x000a_90 dagar" sqref="E10:E13 E15:E22">
      <formula1>$B$171:$B$175</formula1>
    </dataValidation>
    <dataValidation type="list" allowBlank="1" showInputMessage="1" showErrorMessage="1" sqref="G12:G19 G21">
      <formula1>$G$168:$G$171</formula1>
    </dataValidation>
    <dataValidation type="list" allowBlank="1" showInputMessage="1" showErrorMessage="1" sqref="E14">
      <formula1>$B$172:$B$174</formula1>
    </dataValidation>
    <dataValidation type="list" errorStyle="information" allowBlank="1" showInputMessage="1" showErrorMessage="1" errorTitle="Annan momssats?" error="Du har skrivit annan momssats än vad Skatteverket alternativ. Beräkningarna kommer nu att ske utifrån det värde du angett. " sqref="G11 G22">
      <formula1>$G$168:$G$171</formula1>
    </dataValidation>
    <dataValidation type="list" allowBlank="1" showInputMessage="1" showErrorMessage="1" promptTitle="Moms" sqref="G10">
      <formula1>$G$168:$G$171</formula1>
    </dataValidation>
    <dataValidation type="list" allowBlank="1" showInputMessage="1" showErrorMessage="1" sqref="C3:E3">
      <formula1>$B$176:$B$177</formula1>
    </dataValidation>
  </dataValidations>
  <printOptions horizontalCentered="1" verticalCentered="1"/>
  <pageMargins left="0.15748031496062992" right="0.15748031496062992" top="0.19685039370078741" bottom="0.35433070866141736" header="0.11811023622047245" footer="0.15748031496062992"/>
  <pageSetup paperSize="9" scale="95" orientation="landscape" horizontalDpi="300" verticalDpi="300" r:id="rId1"/>
  <headerFooter alignWithMargins="0">
    <oddFooter>&amp;C&amp;"Arial Narrow,Normal"&amp;8©Almi Företagspartner AB 2015-12-07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268"/>
  <sheetViews>
    <sheetView showGridLines="0" showZeros="0" zoomScaleNormal="100" workbookViewId="0">
      <pane xSplit="7" ySplit="8" topLeftCell="H9" activePane="bottomRight" state="frozenSplit"/>
      <selection activeCell="I2" sqref="I2"/>
      <selection pane="topRight" activeCell="I2" sqref="I2"/>
      <selection pane="bottomLeft" activeCell="I2" sqref="I2"/>
      <selection pane="bottomRight" activeCell="I115" sqref="I115"/>
    </sheetView>
  </sheetViews>
  <sheetFormatPr defaultColWidth="9.109375" defaultRowHeight="13.8"/>
  <cols>
    <col min="1" max="1" width="1.5546875" style="13" customWidth="1"/>
    <col min="2" max="2" width="14.109375" style="15" customWidth="1"/>
    <col min="3" max="3" width="14.6640625" style="15" customWidth="1"/>
    <col min="4" max="4" width="0.88671875" style="15" customWidth="1"/>
    <col min="5" max="5" width="7.5546875" style="15" customWidth="1"/>
    <col min="6" max="6" width="0.88671875" style="15" customWidth="1"/>
    <col min="7" max="7" width="5.6640625" style="15" customWidth="1"/>
    <col min="8" max="8" width="9" style="15" customWidth="1"/>
    <col min="9" max="10" width="9" style="13" customWidth="1"/>
    <col min="11" max="20" width="9" style="15" customWidth="1"/>
    <col min="21" max="22" width="9" style="13" customWidth="1"/>
    <col min="23" max="31" width="9" style="15" customWidth="1"/>
    <col min="32" max="32" width="2.6640625" style="15" customWidth="1"/>
    <col min="33" max="33" width="9.109375" style="14" customWidth="1"/>
    <col min="34" max="34" width="2.6640625" style="14" customWidth="1"/>
    <col min="35" max="35" width="9.109375" style="14" customWidth="1"/>
    <col min="36" max="36" width="2.6640625" style="15" customWidth="1"/>
    <col min="37" max="37" width="2.33203125" style="15" customWidth="1"/>
    <col min="38" max="38" width="12.6640625" style="1406" customWidth="1"/>
    <col min="39" max="82" width="9.109375" style="1406"/>
    <col min="83" max="16384" width="9.109375" style="15"/>
  </cols>
  <sheetData>
    <row r="1" spans="1:82" s="7" customFormat="1" ht="3" customHeight="1">
      <c r="A1" s="20"/>
      <c r="B1" s="201"/>
      <c r="C1" s="51"/>
      <c r="D1" s="51"/>
      <c r="E1" s="48"/>
      <c r="F1" s="44"/>
      <c r="G1" s="19"/>
      <c r="H1" s="577"/>
      <c r="J1" s="53"/>
      <c r="K1" s="53"/>
      <c r="L1" s="575"/>
      <c r="M1" s="575"/>
      <c r="N1" s="575"/>
      <c r="O1" s="575"/>
      <c r="P1" s="575"/>
      <c r="Q1" s="575"/>
      <c r="R1" s="575"/>
      <c r="S1" s="1123"/>
      <c r="T1" s="576"/>
      <c r="U1" s="21"/>
      <c r="V1" s="21"/>
      <c r="W1" s="21"/>
      <c r="AA1" s="576"/>
      <c r="AB1" s="576"/>
      <c r="AC1" s="576"/>
      <c r="AD1" s="576"/>
      <c r="AE1" s="576"/>
      <c r="AF1" s="1121"/>
      <c r="AG1" s="576"/>
      <c r="AH1" s="1121"/>
      <c r="AI1" s="46"/>
      <c r="AJ1" s="1122"/>
      <c r="AL1" s="517"/>
      <c r="AM1" s="517"/>
      <c r="AN1" s="517"/>
      <c r="AO1" s="517"/>
      <c r="AP1" s="517"/>
      <c r="AQ1" s="517"/>
      <c r="AR1" s="517"/>
      <c r="AS1" s="517"/>
      <c r="AT1" s="517"/>
      <c r="AU1" s="517"/>
      <c r="AV1" s="517"/>
      <c r="AW1" s="517"/>
      <c r="AX1" s="517"/>
      <c r="AY1" s="517"/>
      <c r="AZ1" s="517"/>
      <c r="BA1" s="517"/>
      <c r="BB1" s="517"/>
      <c r="BC1" s="517"/>
      <c r="BD1" s="517"/>
      <c r="BE1" s="517"/>
      <c r="BF1" s="517"/>
      <c r="BG1" s="517"/>
      <c r="BH1" s="517"/>
      <c r="BI1" s="517"/>
      <c r="BJ1" s="517"/>
      <c r="BK1" s="517"/>
      <c r="BL1" s="517"/>
      <c r="BM1" s="517"/>
      <c r="BN1" s="517"/>
      <c r="BO1" s="517"/>
      <c r="BP1" s="517"/>
      <c r="BQ1" s="517"/>
      <c r="BR1" s="517"/>
      <c r="BS1" s="517"/>
      <c r="BT1" s="517"/>
      <c r="BU1" s="517"/>
      <c r="BV1" s="517"/>
      <c r="BW1" s="517"/>
      <c r="BX1" s="517"/>
      <c r="BY1" s="517"/>
      <c r="BZ1" s="517"/>
      <c r="CA1" s="517"/>
      <c r="CB1" s="517"/>
      <c r="CC1" s="517"/>
      <c r="CD1" s="517"/>
    </row>
    <row r="2" spans="1:82" s="7" customFormat="1" ht="12.9" customHeight="1" thickBot="1">
      <c r="A2" s="20"/>
      <c r="B2" s="478" t="s">
        <v>317</v>
      </c>
      <c r="C2" s="295"/>
      <c r="D2" s="295"/>
      <c r="E2" s="297"/>
      <c r="F2" s="466"/>
      <c r="G2" s="467"/>
      <c r="H2" s="1006" t="s">
        <v>562</v>
      </c>
      <c r="I2" s="996"/>
      <c r="J2" s="909"/>
      <c r="K2" s="909"/>
      <c r="L2" s="908"/>
      <c r="M2" s="908"/>
      <c r="N2" s="908"/>
      <c r="O2" s="908"/>
      <c r="P2" s="1006"/>
      <c r="Q2" s="908"/>
      <c r="R2" s="908"/>
      <c r="S2" s="1102" t="s">
        <v>78</v>
      </c>
      <c r="T2" s="304"/>
      <c r="U2" s="307"/>
      <c r="V2" s="307"/>
      <c r="W2" s="307"/>
      <c r="X2" s="996"/>
      <c r="Y2" s="996"/>
      <c r="Z2" s="1006" t="s">
        <v>694</v>
      </c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1118"/>
      <c r="AL2" s="702"/>
      <c r="AM2" s="702"/>
      <c r="AN2" s="702"/>
      <c r="AO2" s="702"/>
      <c r="AP2" s="702"/>
      <c r="AQ2" s="702"/>
      <c r="AR2" s="702"/>
      <c r="AS2" s="517"/>
      <c r="AT2" s="517"/>
      <c r="AU2" s="517"/>
      <c r="AV2" s="517"/>
      <c r="AW2" s="517"/>
      <c r="AX2" s="517"/>
      <c r="AY2" s="517"/>
      <c r="AZ2" s="517"/>
      <c r="BA2" s="517"/>
      <c r="BB2" s="517"/>
      <c r="BC2" s="517"/>
      <c r="BD2" s="517"/>
      <c r="BE2" s="517"/>
      <c r="BF2" s="517"/>
      <c r="BG2" s="517"/>
      <c r="BH2" s="517"/>
      <c r="BI2" s="517"/>
      <c r="BJ2" s="517"/>
      <c r="BK2" s="517"/>
      <c r="BL2" s="517"/>
      <c r="BM2" s="517"/>
      <c r="BN2" s="517"/>
      <c r="BO2" s="517"/>
      <c r="BP2" s="517"/>
      <c r="BQ2" s="517"/>
      <c r="BR2" s="517"/>
      <c r="BS2" s="517"/>
      <c r="BT2" s="517"/>
      <c r="BU2" s="517"/>
      <c r="BV2" s="517"/>
      <c r="BW2" s="517"/>
      <c r="BX2" s="517"/>
      <c r="BY2" s="517"/>
      <c r="BZ2" s="517"/>
      <c r="CA2" s="517"/>
      <c r="CB2" s="517"/>
      <c r="CC2" s="517"/>
      <c r="CD2" s="517"/>
    </row>
    <row r="3" spans="1:82" s="7" customFormat="1" ht="14.1" customHeight="1" thickBot="1">
      <c r="A3" s="20"/>
      <c r="B3" s="570" t="s">
        <v>137</v>
      </c>
      <c r="C3" s="1531" t="s">
        <v>138</v>
      </c>
      <c r="D3" s="1635"/>
      <c r="E3" s="1636"/>
      <c r="F3" s="469"/>
      <c r="G3" s="467"/>
      <c r="H3" s="1011" t="s">
        <v>67</v>
      </c>
      <c r="I3" s="482"/>
      <c r="J3" s="942" t="s">
        <v>66</v>
      </c>
      <c r="K3" s="1637"/>
      <c r="L3" s="1637"/>
      <c r="M3" s="55"/>
      <c r="N3" s="908"/>
      <c r="O3" s="908"/>
      <c r="P3" s="908"/>
      <c r="Q3" s="908"/>
      <c r="R3" s="908"/>
      <c r="S3" s="1102" t="s">
        <v>79</v>
      </c>
      <c r="T3" s="1011" t="s">
        <v>24</v>
      </c>
      <c r="U3" s="482"/>
      <c r="V3" s="996"/>
      <c r="W3" s="483">
        <f>K3</f>
        <v>0</v>
      </c>
      <c r="X3" s="47"/>
      <c r="Y3" s="47"/>
      <c r="Z3" s="1006" t="s">
        <v>695</v>
      </c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1118"/>
      <c r="AL3" s="702"/>
      <c r="AM3" s="702"/>
      <c r="AN3" s="702"/>
      <c r="AO3" s="702"/>
      <c r="AP3" s="702"/>
      <c r="AQ3" s="702"/>
      <c r="AR3" s="702"/>
      <c r="AS3" s="517"/>
      <c r="AT3" s="517"/>
      <c r="AU3" s="517"/>
      <c r="AV3" s="517"/>
      <c r="AW3" s="517"/>
      <c r="AX3" s="517"/>
      <c r="AY3" s="517"/>
      <c r="AZ3" s="517"/>
      <c r="BA3" s="517"/>
      <c r="BB3" s="517"/>
      <c r="BC3" s="517"/>
      <c r="BD3" s="517"/>
      <c r="BE3" s="517"/>
      <c r="BF3" s="517"/>
      <c r="BG3" s="517"/>
      <c r="BH3" s="517"/>
      <c r="BI3" s="517"/>
      <c r="BJ3" s="517"/>
      <c r="BK3" s="517"/>
      <c r="BL3" s="517"/>
      <c r="BM3" s="517"/>
      <c r="BN3" s="517"/>
      <c r="BO3" s="517"/>
      <c r="BP3" s="517"/>
      <c r="BQ3" s="517"/>
      <c r="BR3" s="517"/>
      <c r="BS3" s="517"/>
      <c r="BT3" s="517"/>
      <c r="BU3" s="517"/>
      <c r="BV3" s="517"/>
      <c r="BW3" s="517"/>
      <c r="BX3" s="517"/>
      <c r="BY3" s="517"/>
      <c r="BZ3" s="517"/>
      <c r="CA3" s="517"/>
      <c r="CB3" s="517"/>
      <c r="CC3" s="517"/>
      <c r="CD3" s="517"/>
    </row>
    <row r="4" spans="1:82" s="7" customFormat="1" ht="3" customHeight="1" thickBot="1">
      <c r="A4" s="20"/>
      <c r="B4" s="571"/>
      <c r="C4" s="297"/>
      <c r="D4" s="474"/>
      <c r="E4" s="475"/>
      <c r="F4" s="469"/>
      <c r="G4" s="467"/>
      <c r="H4" s="908"/>
      <c r="I4" s="908">
        <v>2013</v>
      </c>
      <c r="J4" s="908"/>
      <c r="K4" s="908"/>
      <c r="L4" s="908"/>
      <c r="M4" s="908"/>
      <c r="N4" s="908"/>
      <c r="O4" s="908"/>
      <c r="P4" s="908"/>
      <c r="Q4" s="908"/>
      <c r="R4" s="908"/>
      <c r="S4" s="908"/>
      <c r="T4" s="908"/>
      <c r="U4" s="908"/>
      <c r="V4" s="908"/>
      <c r="W4" s="908"/>
      <c r="X4" s="908"/>
      <c r="Y4" s="908"/>
      <c r="Z4" s="908"/>
      <c r="AA4" s="908"/>
      <c r="AB4" s="908"/>
      <c r="AC4" s="908"/>
      <c r="AD4" s="908"/>
      <c r="AE4" s="908"/>
      <c r="AF4" s="304"/>
      <c r="AG4" s="908"/>
      <c r="AH4" s="304"/>
      <c r="AI4" s="908"/>
      <c r="AJ4" s="304"/>
      <c r="AK4" s="304"/>
      <c r="AL4" s="539"/>
      <c r="AM4" s="539"/>
      <c r="AN4" s="539"/>
      <c r="AO4" s="539"/>
      <c r="AP4" s="539"/>
      <c r="AQ4" s="539"/>
      <c r="AR4" s="539"/>
      <c r="AS4" s="517"/>
      <c r="AT4" s="517"/>
      <c r="AU4" s="517"/>
      <c r="AV4" s="517"/>
      <c r="AW4" s="517"/>
      <c r="AX4" s="517"/>
      <c r="AY4" s="517"/>
      <c r="AZ4" s="517"/>
      <c r="BA4" s="517"/>
      <c r="BB4" s="517"/>
      <c r="BC4" s="517"/>
      <c r="BD4" s="517"/>
      <c r="BE4" s="517"/>
      <c r="BF4" s="517"/>
      <c r="BG4" s="517"/>
      <c r="BH4" s="517"/>
      <c r="BI4" s="517"/>
      <c r="BJ4" s="517"/>
      <c r="BK4" s="517"/>
      <c r="BL4" s="517"/>
      <c r="BM4" s="517"/>
      <c r="BN4" s="517"/>
      <c r="BO4" s="517"/>
      <c r="BP4" s="517"/>
      <c r="BQ4" s="517"/>
      <c r="BR4" s="517"/>
      <c r="BS4" s="517"/>
      <c r="BT4" s="517"/>
      <c r="BU4" s="517"/>
      <c r="BV4" s="517"/>
      <c r="BW4" s="517"/>
      <c r="BX4" s="517"/>
      <c r="BY4" s="517"/>
      <c r="BZ4" s="517"/>
      <c r="CA4" s="517"/>
      <c r="CB4" s="517"/>
      <c r="CC4" s="517"/>
      <c r="CD4" s="517"/>
    </row>
    <row r="5" spans="1:82" s="7" customFormat="1" ht="14.1" customHeight="1" thickBot="1">
      <c r="A5" s="578"/>
      <c r="B5" s="572" t="s">
        <v>61</v>
      </c>
      <c r="C5" s="1531" t="s">
        <v>68</v>
      </c>
      <c r="D5" s="1605"/>
      <c r="E5" s="1606"/>
      <c r="F5" s="470"/>
      <c r="G5" s="467"/>
      <c r="H5" s="454">
        <v>1</v>
      </c>
      <c r="I5" s="454">
        <v>2</v>
      </c>
      <c r="J5" s="454">
        <v>3</v>
      </c>
      <c r="K5" s="454">
        <v>4</v>
      </c>
      <c r="L5" s="454">
        <v>5</v>
      </c>
      <c r="M5" s="454">
        <v>6</v>
      </c>
      <c r="N5" s="454">
        <v>7</v>
      </c>
      <c r="O5" s="454">
        <v>8</v>
      </c>
      <c r="P5" s="454">
        <v>9</v>
      </c>
      <c r="Q5" s="454">
        <v>10</v>
      </c>
      <c r="R5" s="454">
        <v>11</v>
      </c>
      <c r="S5" s="454">
        <v>12</v>
      </c>
      <c r="T5" s="640">
        <v>1</v>
      </c>
      <c r="U5" s="579">
        <v>2</v>
      </c>
      <c r="V5" s="579">
        <v>3</v>
      </c>
      <c r="W5" s="579">
        <v>4</v>
      </c>
      <c r="X5" s="579">
        <v>5</v>
      </c>
      <c r="Y5" s="579">
        <v>6</v>
      </c>
      <c r="Z5" s="579">
        <v>7</v>
      </c>
      <c r="AA5" s="579">
        <v>8</v>
      </c>
      <c r="AB5" s="579">
        <v>9</v>
      </c>
      <c r="AC5" s="579">
        <v>10</v>
      </c>
      <c r="AD5" s="579">
        <v>11</v>
      </c>
      <c r="AE5" s="579">
        <v>12</v>
      </c>
      <c r="AF5" s="548"/>
      <c r="AG5" s="1638" t="str">
        <f>IF($E$197=1,"År 1","År 1 förlängt")</f>
        <v>År 1</v>
      </c>
      <c r="AH5" s="733"/>
      <c r="AI5" s="1641" t="str">
        <f>IF($E$197=1,"År 2","")</f>
        <v>År 2</v>
      </c>
      <c r="AJ5" s="548"/>
      <c r="AK5" s="548"/>
      <c r="AL5" s="702"/>
      <c r="AM5" s="702"/>
      <c r="AN5" s="702"/>
      <c r="AO5" s="702"/>
      <c r="AP5" s="702"/>
      <c r="AQ5" s="702"/>
      <c r="AR5" s="702"/>
      <c r="AS5" s="517"/>
      <c r="AT5" s="517"/>
      <c r="AU5" s="517"/>
      <c r="AV5" s="517"/>
      <c r="AW5" s="517"/>
      <c r="AX5" s="517"/>
      <c r="AY5" s="517"/>
      <c r="AZ5" s="517"/>
      <c r="BA5" s="517"/>
      <c r="BB5" s="517"/>
      <c r="BC5" s="517"/>
      <c r="BD5" s="517"/>
      <c r="BE5" s="517"/>
      <c r="BF5" s="517"/>
      <c r="BG5" s="517"/>
      <c r="BH5" s="517"/>
      <c r="BI5" s="517"/>
      <c r="BJ5" s="517"/>
      <c r="BK5" s="517"/>
      <c r="BL5" s="517"/>
      <c r="BM5" s="517"/>
      <c r="BN5" s="517"/>
      <c r="BO5" s="517"/>
      <c r="BP5" s="517"/>
      <c r="BQ5" s="517"/>
      <c r="BR5" s="517"/>
      <c r="BS5" s="517"/>
      <c r="BT5" s="517"/>
      <c r="BU5" s="517"/>
      <c r="BV5" s="517"/>
      <c r="BW5" s="517"/>
      <c r="BX5" s="517"/>
      <c r="BY5" s="517"/>
      <c r="BZ5" s="517"/>
      <c r="CA5" s="517"/>
      <c r="CB5" s="517"/>
      <c r="CC5" s="517"/>
      <c r="CD5" s="517"/>
    </row>
    <row r="6" spans="1:82" s="7" customFormat="1" ht="3" customHeight="1" thickBot="1">
      <c r="A6" s="20"/>
      <c r="B6" s="571"/>
      <c r="C6" s="473"/>
      <c r="D6" s="476"/>
      <c r="E6" s="476"/>
      <c r="F6" s="471"/>
      <c r="G6" s="467"/>
      <c r="H6" s="455"/>
      <c r="I6" s="455"/>
      <c r="J6" s="456"/>
      <c r="K6" s="455"/>
      <c r="L6" s="455"/>
      <c r="M6" s="455"/>
      <c r="N6" s="455"/>
      <c r="O6" s="455"/>
      <c r="P6" s="456"/>
      <c r="Q6" s="455"/>
      <c r="R6" s="455"/>
      <c r="S6" s="455"/>
      <c r="T6" s="582"/>
      <c r="U6" s="580"/>
      <c r="V6" s="581"/>
      <c r="W6" s="582"/>
      <c r="X6" s="580"/>
      <c r="Y6" s="581"/>
      <c r="Z6" s="581"/>
      <c r="AA6" s="580"/>
      <c r="AB6" s="581"/>
      <c r="AC6" s="581"/>
      <c r="AD6" s="580"/>
      <c r="AE6" s="581"/>
      <c r="AF6" s="548"/>
      <c r="AG6" s="1639">
        <f t="shared" ref="AG6:AI7" si="0">IF($E$177=1,SUM(H6:S6),0)</f>
        <v>0</v>
      </c>
      <c r="AH6" s="677"/>
      <c r="AI6" s="1642">
        <f t="shared" si="0"/>
        <v>0</v>
      </c>
      <c r="AJ6" s="548"/>
      <c r="AK6" s="548"/>
      <c r="AL6" s="539"/>
      <c r="AM6" s="539"/>
      <c r="AN6" s="539"/>
      <c r="AO6" s="539"/>
      <c r="AP6" s="539"/>
      <c r="AQ6" s="539"/>
      <c r="AR6" s="539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</row>
    <row r="7" spans="1:82" s="7" customFormat="1" ht="14.1" customHeight="1" thickBot="1">
      <c r="A7" s="578"/>
      <c r="B7" s="572" t="s">
        <v>54</v>
      </c>
      <c r="C7" s="1531" t="s">
        <v>56</v>
      </c>
      <c r="D7" s="1605"/>
      <c r="E7" s="1606"/>
      <c r="F7" s="472"/>
      <c r="G7" s="468"/>
      <c r="H7" s="457" t="str">
        <f t="shared" ref="H7:AE7" si="1">H210</f>
        <v>Januari</v>
      </c>
      <c r="I7" s="455" t="str">
        <f t="shared" si="1"/>
        <v>Februari</v>
      </c>
      <c r="J7" s="456" t="str">
        <f t="shared" si="1"/>
        <v>Mars</v>
      </c>
      <c r="K7" s="455" t="str">
        <f t="shared" si="1"/>
        <v>April</v>
      </c>
      <c r="L7" s="455" t="str">
        <f t="shared" si="1"/>
        <v>Maj</v>
      </c>
      <c r="M7" s="455" t="str">
        <f t="shared" si="1"/>
        <v>Juni</v>
      </c>
      <c r="N7" s="455" t="str">
        <f t="shared" si="1"/>
        <v>Juli</v>
      </c>
      <c r="O7" s="455" t="str">
        <f t="shared" si="1"/>
        <v>Augusti</v>
      </c>
      <c r="P7" s="456" t="str">
        <f t="shared" si="1"/>
        <v>September</v>
      </c>
      <c r="Q7" s="455" t="str">
        <f t="shared" si="1"/>
        <v>Oktober</v>
      </c>
      <c r="R7" s="458" t="str">
        <f t="shared" si="1"/>
        <v>November</v>
      </c>
      <c r="S7" s="457" t="str">
        <f>B211</f>
        <v>December</v>
      </c>
      <c r="T7" s="582" t="str">
        <f t="shared" si="1"/>
        <v>Januari</v>
      </c>
      <c r="U7" s="580" t="str">
        <f t="shared" si="1"/>
        <v>Februari</v>
      </c>
      <c r="V7" s="581" t="str">
        <f t="shared" si="1"/>
        <v>Mars</v>
      </c>
      <c r="W7" s="582" t="str">
        <f t="shared" si="1"/>
        <v>April</v>
      </c>
      <c r="X7" s="580" t="str">
        <f t="shared" si="1"/>
        <v>Maj</v>
      </c>
      <c r="Y7" s="581" t="str">
        <f t="shared" si="1"/>
        <v>Juni</v>
      </c>
      <c r="Z7" s="581" t="str">
        <f t="shared" si="1"/>
        <v>Juli</v>
      </c>
      <c r="AA7" s="580" t="str">
        <f t="shared" si="1"/>
        <v>Augusti</v>
      </c>
      <c r="AB7" s="581" t="str">
        <f t="shared" si="1"/>
        <v>September</v>
      </c>
      <c r="AC7" s="581" t="str">
        <f t="shared" si="1"/>
        <v>Oktober</v>
      </c>
      <c r="AD7" s="580" t="str">
        <f t="shared" si="1"/>
        <v>November</v>
      </c>
      <c r="AE7" s="581" t="str">
        <f t="shared" si="1"/>
        <v>December</v>
      </c>
      <c r="AF7" s="548"/>
      <c r="AG7" s="1640">
        <f t="shared" si="0"/>
        <v>0</v>
      </c>
      <c r="AH7" s="733"/>
      <c r="AI7" s="1643">
        <f t="shared" si="0"/>
        <v>0</v>
      </c>
      <c r="AJ7" s="548"/>
      <c r="AK7" s="548"/>
      <c r="AL7" s="702"/>
      <c r="AM7" s="702"/>
      <c r="AN7" s="702"/>
      <c r="AO7" s="702"/>
      <c r="AP7" s="702"/>
      <c r="AQ7" s="702"/>
      <c r="AR7" s="702"/>
      <c r="AS7" s="517"/>
      <c r="AT7" s="517"/>
      <c r="AU7" s="517"/>
      <c r="AV7" s="517"/>
      <c r="AW7" s="517"/>
      <c r="AX7" s="517"/>
      <c r="AY7" s="517"/>
      <c r="AZ7" s="517"/>
      <c r="BA7" s="517"/>
      <c r="BB7" s="517"/>
      <c r="BC7" s="517"/>
      <c r="BD7" s="517"/>
      <c r="BE7" s="517"/>
      <c r="BF7" s="517"/>
      <c r="BG7" s="517"/>
      <c r="BH7" s="517"/>
      <c r="BI7" s="517"/>
      <c r="BJ7" s="517"/>
      <c r="BK7" s="517"/>
      <c r="BL7" s="517"/>
      <c r="BM7" s="517"/>
      <c r="BN7" s="517"/>
      <c r="BO7" s="517"/>
      <c r="BP7" s="517"/>
      <c r="BQ7" s="517"/>
      <c r="BR7" s="517"/>
      <c r="BS7" s="517"/>
      <c r="BT7" s="517"/>
      <c r="BU7" s="517"/>
      <c r="BV7" s="517"/>
      <c r="BW7" s="517"/>
      <c r="BX7" s="517"/>
      <c r="BY7" s="517"/>
      <c r="BZ7" s="517"/>
      <c r="CA7" s="517"/>
      <c r="CB7" s="517"/>
      <c r="CC7" s="517"/>
      <c r="CD7" s="517"/>
    </row>
    <row r="8" spans="1:82" s="7" customFormat="1" ht="3" customHeight="1">
      <c r="A8" s="45"/>
      <c r="B8" s="479"/>
      <c r="C8" s="307"/>
      <c r="D8" s="307"/>
      <c r="E8" s="308"/>
      <c r="F8" s="308"/>
      <c r="G8" s="308"/>
      <c r="H8" s="459"/>
      <c r="I8" s="459"/>
      <c r="J8" s="460"/>
      <c r="K8" s="459"/>
      <c r="L8" s="459"/>
      <c r="M8" s="459"/>
      <c r="N8" s="459"/>
      <c r="O8" s="459"/>
      <c r="P8" s="460"/>
      <c r="Q8" s="459"/>
      <c r="R8" s="459"/>
      <c r="S8" s="459"/>
      <c r="T8" s="585"/>
      <c r="U8" s="583"/>
      <c r="V8" s="584"/>
      <c r="W8" s="585"/>
      <c r="X8" s="583"/>
      <c r="Y8" s="584"/>
      <c r="Z8" s="584"/>
      <c r="AA8" s="583"/>
      <c r="AB8" s="584"/>
      <c r="AC8" s="584"/>
      <c r="AD8" s="583"/>
      <c r="AE8" s="584"/>
      <c r="AF8" s="548"/>
      <c r="AG8" s="308"/>
      <c r="AH8" s="548"/>
      <c r="AI8" s="308"/>
      <c r="AJ8" s="548"/>
      <c r="AK8" s="548"/>
      <c r="AL8" s="539"/>
      <c r="AM8" s="539"/>
      <c r="AN8" s="539"/>
      <c r="AO8" s="539"/>
      <c r="AP8" s="539"/>
      <c r="AQ8" s="539"/>
      <c r="AR8" s="539"/>
      <c r="AS8" s="517"/>
      <c r="AT8" s="517"/>
      <c r="AU8" s="517"/>
      <c r="AV8" s="517"/>
      <c r="AW8" s="517"/>
      <c r="AX8" s="517"/>
      <c r="AY8" s="517"/>
      <c r="AZ8" s="517"/>
      <c r="BA8" s="517"/>
      <c r="BB8" s="517"/>
      <c r="BC8" s="517"/>
      <c r="BD8" s="517"/>
      <c r="BE8" s="517"/>
      <c r="BF8" s="517"/>
      <c r="BG8" s="517"/>
      <c r="BH8" s="517"/>
      <c r="BI8" s="517"/>
      <c r="BJ8" s="517"/>
      <c r="BK8" s="517"/>
      <c r="BL8" s="517"/>
      <c r="BM8" s="517"/>
      <c r="BN8" s="517"/>
      <c r="BO8" s="517"/>
      <c r="BP8" s="517"/>
      <c r="BQ8" s="517"/>
      <c r="BR8" s="517"/>
      <c r="BS8" s="517"/>
      <c r="BT8" s="517"/>
      <c r="BU8" s="517"/>
      <c r="BV8" s="517"/>
      <c r="BW8" s="517"/>
      <c r="BX8" s="517"/>
      <c r="BY8" s="517"/>
      <c r="BZ8" s="517"/>
      <c r="CA8" s="517"/>
      <c r="CB8" s="517"/>
      <c r="CC8" s="517"/>
      <c r="CD8" s="517"/>
    </row>
    <row r="9" spans="1:82" s="10" customFormat="1" ht="12.9" customHeight="1" thickBot="1">
      <c r="A9" s="50"/>
      <c r="B9" s="480" t="s">
        <v>316</v>
      </c>
      <c r="C9" s="296"/>
      <c r="D9" s="295"/>
      <c r="E9" s="1435" t="s">
        <v>80</v>
      </c>
      <c r="F9" s="1633" t="s">
        <v>59</v>
      </c>
      <c r="G9" s="1633"/>
      <c r="H9" s="994" t="s">
        <v>559</v>
      </c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994" t="s">
        <v>559</v>
      </c>
      <c r="U9" s="548"/>
      <c r="V9" s="548"/>
      <c r="W9" s="548"/>
      <c r="X9" s="548"/>
      <c r="Y9" s="548"/>
      <c r="Z9" s="548"/>
      <c r="AA9" s="548"/>
      <c r="AB9" s="548"/>
      <c r="AC9" s="548"/>
      <c r="AD9" s="548"/>
      <c r="AE9" s="548"/>
      <c r="AF9" s="297"/>
      <c r="AG9" s="1634"/>
      <c r="AH9" s="1634"/>
      <c r="AI9" s="1634"/>
      <c r="AJ9" s="298"/>
      <c r="AK9" s="1119"/>
      <c r="AL9" s="1424"/>
      <c r="AM9" s="1419"/>
      <c r="AN9" s="1419"/>
      <c r="AO9" s="1419"/>
      <c r="AP9" s="1419"/>
      <c r="AQ9" s="1419"/>
      <c r="AR9" s="1419"/>
      <c r="AS9" s="1412"/>
      <c r="AT9" s="1412"/>
      <c r="AU9" s="1412"/>
      <c r="AV9" s="1412"/>
      <c r="AW9" s="1412"/>
      <c r="AX9" s="1412"/>
      <c r="AY9" s="1412"/>
      <c r="AZ9" s="1412"/>
      <c r="BA9" s="1412"/>
      <c r="BB9" s="1412"/>
      <c r="BC9" s="1412"/>
      <c r="BD9" s="1412"/>
      <c r="BE9" s="1412"/>
      <c r="BF9" s="1412"/>
      <c r="BG9" s="1412"/>
      <c r="BH9" s="1412"/>
      <c r="BI9" s="1412"/>
      <c r="BJ9" s="1412"/>
      <c r="BK9" s="1412"/>
      <c r="BL9" s="1412"/>
      <c r="BM9" s="1412"/>
      <c r="BN9" s="1412"/>
      <c r="BO9" s="1412"/>
      <c r="BP9" s="1412"/>
      <c r="BQ9" s="1412"/>
      <c r="BR9" s="1412"/>
      <c r="BS9" s="1412"/>
      <c r="BT9" s="1412"/>
      <c r="BU9" s="1412"/>
      <c r="BV9" s="1412"/>
      <c r="BW9" s="1412"/>
      <c r="BX9" s="1412"/>
      <c r="BY9" s="1412"/>
      <c r="BZ9" s="1412"/>
      <c r="CA9" s="1412"/>
      <c r="CB9" s="1412"/>
      <c r="CC9" s="1412"/>
      <c r="CD9" s="1412"/>
    </row>
    <row r="10" spans="1:82" s="9" customFormat="1" ht="12" customHeight="1" thickBot="1">
      <c r="A10" s="20"/>
      <c r="B10" s="1618" t="s">
        <v>146</v>
      </c>
      <c r="C10" s="718" t="s">
        <v>81</v>
      </c>
      <c r="D10" s="315"/>
      <c r="E10" s="431" t="s">
        <v>82</v>
      </c>
      <c r="F10" s="305"/>
      <c r="G10" s="432">
        <v>0.25</v>
      </c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52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297"/>
      <c r="AG10" s="678">
        <f>IF($E$197=1,SUM(H10:S10),SUM(N10:AE10))</f>
        <v>0</v>
      </c>
      <c r="AH10" s="712"/>
      <c r="AI10" s="679">
        <f>IF($E$197=1,SUM(T10:AE10),0)</f>
        <v>0</v>
      </c>
      <c r="AJ10" s="299"/>
      <c r="AK10" s="300"/>
      <c r="AL10" s="1424"/>
      <c r="AM10" s="1425"/>
      <c r="AN10" s="1425"/>
      <c r="AO10" s="1425"/>
      <c r="AP10" s="1425"/>
      <c r="AQ10" s="1425"/>
      <c r="AR10" s="1425"/>
      <c r="AS10" s="1414"/>
      <c r="AT10" s="1414"/>
      <c r="AU10" s="1414"/>
      <c r="AV10" s="1414"/>
      <c r="AW10" s="1414"/>
      <c r="AX10" s="1414"/>
      <c r="AY10" s="1414"/>
      <c r="AZ10" s="1414"/>
      <c r="BA10" s="1414"/>
      <c r="BB10" s="1414"/>
      <c r="BC10" s="1414"/>
      <c r="BD10" s="1414"/>
      <c r="BE10" s="1414"/>
      <c r="BF10" s="1414"/>
      <c r="BG10" s="1414"/>
      <c r="BH10" s="1414"/>
      <c r="BI10" s="1414"/>
      <c r="BJ10" s="1414"/>
      <c r="BK10" s="1414"/>
      <c r="BL10" s="1414"/>
      <c r="BM10" s="1414"/>
      <c r="BN10" s="1414"/>
      <c r="BO10" s="1414"/>
      <c r="BP10" s="1414"/>
      <c r="BQ10" s="1414"/>
      <c r="BR10" s="1414"/>
      <c r="BS10" s="1414"/>
      <c r="BT10" s="1414"/>
      <c r="BU10" s="1414"/>
      <c r="BV10" s="1414"/>
      <c r="BW10" s="1414"/>
      <c r="BX10" s="1414"/>
      <c r="BY10" s="1414"/>
      <c r="BZ10" s="1414"/>
      <c r="CA10" s="1414"/>
      <c r="CB10" s="1414"/>
      <c r="CC10" s="1414"/>
      <c r="CD10" s="1414"/>
    </row>
    <row r="11" spans="1:82" s="9" customFormat="1" ht="12" customHeight="1" thickBot="1">
      <c r="A11" s="20"/>
      <c r="B11" s="1618"/>
      <c r="C11" s="714" t="s">
        <v>83</v>
      </c>
      <c r="D11" s="303"/>
      <c r="E11" s="431" t="s">
        <v>82</v>
      </c>
      <c r="F11" s="305"/>
      <c r="G11" s="432">
        <v>0.25</v>
      </c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3"/>
      <c r="S11" s="383"/>
      <c r="T11" s="1438"/>
      <c r="U11" s="1439"/>
      <c r="V11" s="1439"/>
      <c r="W11" s="1439"/>
      <c r="X11" s="1439"/>
      <c r="Y11" s="1439"/>
      <c r="Z11" s="1439"/>
      <c r="AA11" s="1439"/>
      <c r="AB11" s="1439"/>
      <c r="AC11" s="1439"/>
      <c r="AD11" s="1439"/>
      <c r="AE11" s="1439"/>
      <c r="AF11" s="297"/>
      <c r="AG11" s="753">
        <f>IF($E$197=1,SUM(H11:S11),SUM(N11:AE11))</f>
        <v>0</v>
      </c>
      <c r="AH11" s="712"/>
      <c r="AI11" s="679">
        <f>IF($E$197=1,SUM(T11:AE11),0)</f>
        <v>0</v>
      </c>
      <c r="AJ11" s="299"/>
      <c r="AK11" s="300"/>
      <c r="AL11" s="1424"/>
      <c r="AM11" s="1425"/>
      <c r="AN11" s="1425"/>
      <c r="AO11" s="1425"/>
      <c r="AP11" s="1425"/>
      <c r="AQ11" s="1425"/>
      <c r="AR11" s="1425"/>
      <c r="AS11" s="1414"/>
      <c r="AT11" s="1414"/>
      <c r="AU11" s="1414"/>
      <c r="AV11" s="1414"/>
      <c r="AW11" s="1414"/>
      <c r="AX11" s="1414"/>
      <c r="AY11" s="1414"/>
      <c r="AZ11" s="1414"/>
      <c r="BA11" s="1414"/>
      <c r="BB11" s="1414"/>
      <c r="BC11" s="1414"/>
      <c r="BD11" s="1414"/>
      <c r="BE11" s="1414"/>
      <c r="BF11" s="1414"/>
      <c r="BG11" s="1414"/>
      <c r="BH11" s="1414"/>
      <c r="BI11" s="1414"/>
      <c r="BJ11" s="1414"/>
      <c r="BK11" s="1414"/>
      <c r="BL11" s="1414"/>
      <c r="BM11" s="1414"/>
      <c r="BN11" s="1414"/>
      <c r="BO11" s="1414"/>
      <c r="BP11" s="1414"/>
      <c r="BQ11" s="1414"/>
      <c r="BR11" s="1414"/>
      <c r="BS11" s="1414"/>
      <c r="BT11" s="1414"/>
      <c r="BU11" s="1414"/>
      <c r="BV11" s="1414"/>
      <c r="BW11" s="1414"/>
      <c r="BX11" s="1414"/>
      <c r="BY11" s="1414"/>
      <c r="BZ11" s="1414"/>
      <c r="CA11" s="1414"/>
      <c r="CB11" s="1414"/>
      <c r="CC11" s="1414"/>
      <c r="CD11" s="1414"/>
    </row>
    <row r="12" spans="1:82" s="9" customFormat="1" ht="12" customHeight="1" thickBot="1">
      <c r="A12" s="20"/>
      <c r="B12" s="1618"/>
      <c r="C12" s="721" t="s">
        <v>84</v>
      </c>
      <c r="D12" s="303"/>
      <c r="E12" s="431" t="s">
        <v>82</v>
      </c>
      <c r="F12" s="305"/>
      <c r="G12" s="432">
        <v>0.25</v>
      </c>
      <c r="H12" s="452"/>
      <c r="I12" s="384"/>
      <c r="J12" s="384"/>
      <c r="K12" s="384"/>
      <c r="L12" s="384"/>
      <c r="M12" s="384"/>
      <c r="N12" s="384"/>
      <c r="O12" s="384"/>
      <c r="P12" s="384"/>
      <c r="Q12" s="384"/>
      <c r="R12" s="384"/>
      <c r="S12" s="384"/>
      <c r="T12" s="1438"/>
      <c r="U12" s="1439"/>
      <c r="V12" s="1439"/>
      <c r="W12" s="1439"/>
      <c r="X12" s="1439"/>
      <c r="Y12" s="1439"/>
      <c r="Z12" s="1439"/>
      <c r="AA12" s="1439"/>
      <c r="AB12" s="1439"/>
      <c r="AC12" s="1439"/>
      <c r="AD12" s="1439"/>
      <c r="AE12" s="1439"/>
      <c r="AF12" s="297"/>
      <c r="AG12" s="678">
        <f>IF($E$197=1,SUM(H12:S12),SUM(N12:AE12))</f>
        <v>0</v>
      </c>
      <c r="AH12" s="712"/>
      <c r="AI12" s="679">
        <f>IF($E$197=1,SUM(T12:AE12),0)</f>
        <v>0</v>
      </c>
      <c r="AJ12" s="299"/>
      <c r="AK12" s="300"/>
      <c r="AL12" s="1424"/>
      <c r="AM12" s="1425"/>
      <c r="AN12" s="1425"/>
      <c r="AO12" s="1425"/>
      <c r="AP12" s="1425"/>
      <c r="AQ12" s="1425"/>
      <c r="AR12" s="1425"/>
      <c r="AS12" s="1414"/>
      <c r="AT12" s="1414"/>
      <c r="AU12" s="1414"/>
      <c r="AV12" s="1414"/>
      <c r="AW12" s="1414"/>
      <c r="AX12" s="1414"/>
      <c r="AY12" s="1414"/>
      <c r="AZ12" s="1414"/>
      <c r="BA12" s="1414"/>
      <c r="BB12" s="1414"/>
      <c r="BC12" s="1414"/>
      <c r="BD12" s="1414"/>
      <c r="BE12" s="1414"/>
      <c r="BF12" s="1414"/>
      <c r="BG12" s="1414"/>
      <c r="BH12" s="1414"/>
      <c r="BI12" s="1414"/>
      <c r="BJ12" s="1414"/>
      <c r="BK12" s="1414"/>
      <c r="BL12" s="1414"/>
      <c r="BM12" s="1414"/>
      <c r="BN12" s="1414"/>
      <c r="BO12" s="1414"/>
      <c r="BP12" s="1414"/>
      <c r="BQ12" s="1414"/>
      <c r="BR12" s="1414"/>
      <c r="BS12" s="1414"/>
      <c r="BT12" s="1414"/>
      <c r="BU12" s="1414"/>
      <c r="BV12" s="1414"/>
      <c r="BW12" s="1414"/>
      <c r="BX12" s="1414"/>
      <c r="BY12" s="1414"/>
      <c r="BZ12" s="1414"/>
      <c r="CA12" s="1414"/>
      <c r="CB12" s="1414"/>
      <c r="CC12" s="1414"/>
      <c r="CD12" s="1414"/>
    </row>
    <row r="13" spans="1:82" s="9" customFormat="1" ht="12" customHeight="1" thickBot="1">
      <c r="A13" s="20"/>
      <c r="B13" s="1618"/>
      <c r="C13" s="721" t="s">
        <v>85</v>
      </c>
      <c r="D13" s="303"/>
      <c r="E13" s="431" t="s">
        <v>82</v>
      </c>
      <c r="F13" s="305"/>
      <c r="G13" s="432">
        <v>0.25</v>
      </c>
      <c r="H13" s="574"/>
      <c r="I13" s="644"/>
      <c r="J13" s="644"/>
      <c r="K13" s="644"/>
      <c r="L13" s="644"/>
      <c r="M13" s="644"/>
      <c r="N13" s="644"/>
      <c r="O13" s="644"/>
      <c r="P13" s="644"/>
      <c r="Q13" s="644"/>
      <c r="R13" s="644"/>
      <c r="S13" s="644"/>
      <c r="T13" s="644"/>
      <c r="U13" s="644"/>
      <c r="V13" s="644"/>
      <c r="W13" s="644"/>
      <c r="X13" s="644"/>
      <c r="Y13" s="644"/>
      <c r="Z13" s="644"/>
      <c r="AA13" s="644"/>
      <c r="AB13" s="644"/>
      <c r="AC13" s="644"/>
      <c r="AD13" s="644"/>
      <c r="AE13" s="644"/>
      <c r="AF13" s="297"/>
      <c r="AG13" s="678">
        <f>IF($E$197=1,SUM(H13:S13),SUM(N13:AE13))</f>
        <v>0</v>
      </c>
      <c r="AH13" s="712"/>
      <c r="AI13" s="679">
        <f>IF($E$197=1,SUM(T13:AE13),0)</f>
        <v>0</v>
      </c>
      <c r="AJ13" s="299"/>
      <c r="AK13" s="300"/>
      <c r="AL13" s="1424"/>
      <c r="AM13" s="1425"/>
      <c r="AN13" s="1425"/>
      <c r="AO13" s="1425"/>
      <c r="AP13" s="1425"/>
      <c r="AQ13" s="1425"/>
      <c r="AR13" s="1425"/>
      <c r="AS13" s="1414"/>
      <c r="AT13" s="1414"/>
      <c r="AU13" s="1414"/>
      <c r="AV13" s="1414"/>
      <c r="AW13" s="1414"/>
      <c r="AX13" s="1414"/>
      <c r="AY13" s="1414"/>
      <c r="AZ13" s="1414"/>
      <c r="BA13" s="1414"/>
      <c r="BB13" s="1414"/>
      <c r="BC13" s="1414"/>
      <c r="BD13" s="1414"/>
      <c r="BE13" s="1414"/>
      <c r="BF13" s="1414"/>
      <c r="BG13" s="1414"/>
      <c r="BH13" s="1414"/>
      <c r="BI13" s="1414"/>
      <c r="BJ13" s="1414"/>
      <c r="BK13" s="1414"/>
      <c r="BL13" s="1414"/>
      <c r="BM13" s="1414"/>
      <c r="BN13" s="1414"/>
      <c r="BO13" s="1414"/>
      <c r="BP13" s="1414"/>
      <c r="BQ13" s="1414"/>
      <c r="BR13" s="1414"/>
      <c r="BS13" s="1414"/>
      <c r="BT13" s="1414"/>
      <c r="BU13" s="1414"/>
      <c r="BV13" s="1414"/>
      <c r="BW13" s="1414"/>
      <c r="BX13" s="1414"/>
      <c r="BY13" s="1414"/>
      <c r="BZ13" s="1414"/>
      <c r="CA13" s="1414"/>
      <c r="CB13" s="1414"/>
      <c r="CC13" s="1414"/>
      <c r="CD13" s="1414"/>
    </row>
    <row r="14" spans="1:82" s="11" customFormat="1" ht="3" customHeight="1" thickBot="1">
      <c r="A14" s="20"/>
      <c r="B14" s="1618"/>
      <c r="C14" s="720"/>
      <c r="D14" s="303"/>
      <c r="E14" s="304"/>
      <c r="F14" s="305"/>
      <c r="G14" s="306"/>
      <c r="H14" s="430"/>
      <c r="I14" s="430"/>
      <c r="J14" s="430"/>
      <c r="K14" s="430"/>
      <c r="L14" s="430"/>
      <c r="M14" s="430"/>
      <c r="N14" s="430"/>
      <c r="O14" s="430"/>
      <c r="P14" s="430"/>
      <c r="Q14" s="430"/>
      <c r="R14" s="430"/>
      <c r="S14" s="430"/>
      <c r="T14" s="430"/>
      <c r="U14" s="430"/>
      <c r="V14" s="430"/>
      <c r="W14" s="430"/>
      <c r="X14" s="430"/>
      <c r="Y14" s="430"/>
      <c r="Z14" s="430"/>
      <c r="AA14" s="430"/>
      <c r="AB14" s="430"/>
      <c r="AC14" s="430"/>
      <c r="AD14" s="430"/>
      <c r="AE14" s="430"/>
      <c r="AF14" s="297"/>
      <c r="AG14" s="299"/>
      <c r="AH14" s="299"/>
      <c r="AI14" s="299"/>
      <c r="AJ14" s="299"/>
      <c r="AK14" s="300"/>
      <c r="AL14" s="1424"/>
      <c r="AM14" s="1425">
        <v>1</v>
      </c>
      <c r="AN14" s="1425">
        <v>1</v>
      </c>
      <c r="AO14" s="1425">
        <v>2</v>
      </c>
      <c r="AP14" s="1425">
        <v>3</v>
      </c>
      <c r="AQ14" s="1425">
        <v>4</v>
      </c>
      <c r="AR14" s="1425">
        <v>5</v>
      </c>
      <c r="AS14" s="494"/>
      <c r="AT14" s="494"/>
      <c r="AU14" s="494"/>
      <c r="AV14" s="494"/>
      <c r="AW14" s="494"/>
      <c r="AX14" s="494"/>
      <c r="AY14" s="494"/>
      <c r="AZ14" s="494"/>
      <c r="BA14" s="494"/>
      <c r="BB14" s="494"/>
      <c r="BC14" s="494"/>
      <c r="BD14" s="494"/>
      <c r="BE14" s="494"/>
      <c r="BF14" s="494"/>
      <c r="BG14" s="494"/>
      <c r="BH14" s="494"/>
      <c r="BI14" s="494"/>
      <c r="BJ14" s="494"/>
      <c r="BK14" s="494"/>
      <c r="BL14" s="494"/>
      <c r="BM14" s="494"/>
      <c r="BN14" s="494"/>
      <c r="BO14" s="494"/>
      <c r="BP14" s="494"/>
      <c r="BQ14" s="494"/>
      <c r="BR14" s="494"/>
      <c r="BS14" s="494"/>
      <c r="BT14" s="494"/>
      <c r="BU14" s="494"/>
      <c r="BV14" s="494"/>
      <c r="BW14" s="494"/>
      <c r="BX14" s="494"/>
      <c r="BY14" s="494"/>
      <c r="BZ14" s="494"/>
      <c r="CA14" s="494"/>
      <c r="CB14" s="494"/>
      <c r="CC14" s="494"/>
      <c r="CD14" s="494"/>
    </row>
    <row r="15" spans="1:82" s="9" customFormat="1" ht="12" customHeight="1" thickBot="1">
      <c r="A15" s="20"/>
      <c r="B15" s="1618"/>
      <c r="C15" s="707" t="s">
        <v>86</v>
      </c>
      <c r="D15" s="301"/>
      <c r="E15" s="431" t="s">
        <v>82</v>
      </c>
      <c r="F15" s="305"/>
      <c r="G15" s="432">
        <v>0.25</v>
      </c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452"/>
      <c r="U15" s="384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297"/>
      <c r="AG15" s="461">
        <f t="shared" ref="AG15:AG22" si="2">IF($E$197=1,SUM(H15:S15),SUM(N15:AE15))</f>
        <v>0</v>
      </c>
      <c r="AH15" s="539"/>
      <c r="AI15" s="435">
        <f t="shared" ref="AI15:AI22" si="3">IF($E$197=1,SUM(T15:AE15),0)</f>
        <v>0</v>
      </c>
      <c r="AJ15" s="299"/>
      <c r="AK15" s="300"/>
      <c r="AL15" s="1424"/>
      <c r="AM15" s="1425"/>
      <c r="AN15" s="1425"/>
      <c r="AO15" s="1425"/>
      <c r="AP15" s="1425"/>
      <c r="AQ15" s="1425"/>
      <c r="AR15" s="1425"/>
      <c r="AS15" s="1414"/>
      <c r="AT15" s="1414"/>
      <c r="AU15" s="1414"/>
      <c r="AV15" s="1414"/>
      <c r="AW15" s="1414"/>
      <c r="AX15" s="1414"/>
      <c r="AY15" s="1414"/>
      <c r="AZ15" s="1414"/>
      <c r="BA15" s="1414"/>
      <c r="BB15" s="1414"/>
      <c r="BC15" s="1414"/>
      <c r="BD15" s="1414"/>
      <c r="BE15" s="1414"/>
      <c r="BF15" s="1414"/>
      <c r="BG15" s="1414"/>
      <c r="BH15" s="1414"/>
      <c r="BI15" s="1414"/>
      <c r="BJ15" s="1414"/>
      <c r="BK15" s="1414"/>
      <c r="BL15" s="1414"/>
      <c r="BM15" s="1414"/>
      <c r="BN15" s="1414"/>
      <c r="BO15" s="1414"/>
      <c r="BP15" s="1414"/>
      <c r="BQ15" s="1414"/>
      <c r="BR15" s="1414"/>
      <c r="BS15" s="1414"/>
      <c r="BT15" s="1414"/>
      <c r="BU15" s="1414"/>
      <c r="BV15" s="1414"/>
      <c r="BW15" s="1414"/>
      <c r="BX15" s="1414"/>
      <c r="BY15" s="1414"/>
      <c r="BZ15" s="1414"/>
      <c r="CA15" s="1414"/>
      <c r="CB15" s="1414"/>
      <c r="CC15" s="1414"/>
      <c r="CD15" s="1414"/>
    </row>
    <row r="16" spans="1:82" s="9" customFormat="1" ht="12" customHeight="1" thickBot="1">
      <c r="A16" s="20"/>
      <c r="B16" s="1618"/>
      <c r="C16" s="714" t="s">
        <v>87</v>
      </c>
      <c r="D16" s="301"/>
      <c r="E16" s="431" t="s">
        <v>82</v>
      </c>
      <c r="F16" s="305"/>
      <c r="G16" s="432">
        <v>0.25</v>
      </c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1438"/>
      <c r="U16" s="1439"/>
      <c r="V16" s="1439"/>
      <c r="W16" s="1439"/>
      <c r="X16" s="1439"/>
      <c r="Y16" s="1439"/>
      <c r="Z16" s="1439"/>
      <c r="AA16" s="1439"/>
      <c r="AB16" s="1439"/>
      <c r="AC16" s="1439"/>
      <c r="AD16" s="1439"/>
      <c r="AE16" s="1439"/>
      <c r="AF16" s="297"/>
      <c r="AG16" s="461">
        <f t="shared" si="2"/>
        <v>0</v>
      </c>
      <c r="AH16" s="539"/>
      <c r="AI16" s="435">
        <f t="shared" si="3"/>
        <v>0</v>
      </c>
      <c r="AJ16" s="299"/>
      <c r="AK16" s="300"/>
      <c r="AL16" s="1424"/>
      <c r="AM16" s="1427"/>
      <c r="AN16" s="1427"/>
      <c r="AO16" s="1427"/>
      <c r="AP16" s="1427"/>
      <c r="AQ16" s="1427"/>
      <c r="AR16" s="1427"/>
      <c r="AS16" s="1414"/>
      <c r="AT16" s="1414"/>
      <c r="AU16" s="1414"/>
      <c r="AV16" s="1414"/>
      <c r="AW16" s="1414"/>
      <c r="AX16" s="1414"/>
      <c r="AY16" s="1414"/>
      <c r="AZ16" s="1414"/>
      <c r="BA16" s="1414"/>
      <c r="BB16" s="1414"/>
      <c r="BC16" s="1414"/>
      <c r="BD16" s="1414"/>
      <c r="BE16" s="1414"/>
      <c r="BF16" s="1414"/>
      <c r="BG16" s="1414"/>
      <c r="BH16" s="1414"/>
      <c r="BI16" s="1414"/>
      <c r="BJ16" s="1414"/>
      <c r="BK16" s="1414"/>
      <c r="BL16" s="1414"/>
      <c r="BM16" s="1414"/>
      <c r="BN16" s="1414"/>
      <c r="BO16" s="1414"/>
      <c r="BP16" s="1414"/>
      <c r="BQ16" s="1414"/>
      <c r="BR16" s="1414"/>
      <c r="BS16" s="1414"/>
      <c r="BT16" s="1414"/>
      <c r="BU16" s="1414"/>
      <c r="BV16" s="1414"/>
      <c r="BW16" s="1414"/>
      <c r="BX16" s="1414"/>
      <c r="BY16" s="1414"/>
      <c r="BZ16" s="1414"/>
      <c r="CA16" s="1414"/>
      <c r="CB16" s="1414"/>
      <c r="CC16" s="1414"/>
      <c r="CD16" s="1414"/>
    </row>
    <row r="17" spans="1:82" s="9" customFormat="1" ht="12" customHeight="1" thickBot="1">
      <c r="A17" s="20"/>
      <c r="B17" s="1618"/>
      <c r="C17" s="714" t="s">
        <v>88</v>
      </c>
      <c r="D17" s="316"/>
      <c r="E17" s="431" t="s">
        <v>82</v>
      </c>
      <c r="F17" s="305"/>
      <c r="G17" s="432">
        <v>0.25</v>
      </c>
      <c r="H17" s="386"/>
      <c r="I17" s="386"/>
      <c r="J17" s="387"/>
      <c r="K17" s="387"/>
      <c r="L17" s="387"/>
      <c r="M17" s="387"/>
      <c r="N17" s="387"/>
      <c r="O17" s="387"/>
      <c r="P17" s="387"/>
      <c r="Q17" s="387"/>
      <c r="R17" s="387"/>
      <c r="S17" s="387"/>
      <c r="T17" s="1438"/>
      <c r="U17" s="1439"/>
      <c r="V17" s="1439"/>
      <c r="W17" s="1439"/>
      <c r="X17" s="1439"/>
      <c r="Y17" s="1439"/>
      <c r="Z17" s="1439"/>
      <c r="AA17" s="1439"/>
      <c r="AB17" s="1439"/>
      <c r="AC17" s="1439"/>
      <c r="AD17" s="1439"/>
      <c r="AE17" s="1439"/>
      <c r="AF17" s="297"/>
      <c r="AG17" s="461">
        <f t="shared" si="2"/>
        <v>0</v>
      </c>
      <c r="AH17" s="539"/>
      <c r="AI17" s="435">
        <f t="shared" si="3"/>
        <v>0</v>
      </c>
      <c r="AJ17" s="299"/>
      <c r="AK17" s="300"/>
      <c r="AL17" s="1424"/>
      <c r="AM17" s="1427"/>
      <c r="AN17" s="1427"/>
      <c r="AO17" s="1427"/>
      <c r="AP17" s="1427"/>
      <c r="AQ17" s="1427"/>
      <c r="AR17" s="1427"/>
      <c r="AS17" s="1414"/>
      <c r="AT17" s="1414"/>
      <c r="AU17" s="1414"/>
      <c r="AV17" s="1414"/>
      <c r="AW17" s="1414"/>
      <c r="AX17" s="1414"/>
      <c r="AY17" s="1414"/>
      <c r="AZ17" s="1414"/>
      <c r="BA17" s="1414"/>
      <c r="BB17" s="1414"/>
      <c r="BC17" s="1414"/>
      <c r="BD17" s="1414"/>
      <c r="BE17" s="1414"/>
      <c r="BF17" s="1414"/>
      <c r="BG17" s="1414"/>
      <c r="BH17" s="1414"/>
      <c r="BI17" s="1414"/>
      <c r="BJ17" s="1414"/>
      <c r="BK17" s="1414"/>
      <c r="BL17" s="1414"/>
      <c r="BM17" s="1414"/>
      <c r="BN17" s="1414"/>
      <c r="BO17" s="1414"/>
      <c r="BP17" s="1414"/>
      <c r="BQ17" s="1414"/>
      <c r="BR17" s="1414"/>
      <c r="BS17" s="1414"/>
      <c r="BT17" s="1414"/>
      <c r="BU17" s="1414"/>
      <c r="BV17" s="1414"/>
      <c r="BW17" s="1414"/>
      <c r="BX17" s="1414"/>
      <c r="BY17" s="1414"/>
      <c r="BZ17" s="1414"/>
      <c r="CA17" s="1414"/>
      <c r="CB17" s="1414"/>
      <c r="CC17" s="1414"/>
      <c r="CD17" s="1414"/>
    </row>
    <row r="18" spans="1:82" s="9" customFormat="1" ht="12" customHeight="1" thickBot="1">
      <c r="A18" s="20"/>
      <c r="B18" s="1618"/>
      <c r="C18" s="714" t="s">
        <v>89</v>
      </c>
      <c r="D18" s="301"/>
      <c r="E18" s="431" t="s">
        <v>82</v>
      </c>
      <c r="F18" s="305"/>
      <c r="G18" s="432">
        <v>0.25</v>
      </c>
      <c r="H18" s="386"/>
      <c r="I18" s="386"/>
      <c r="J18" s="387"/>
      <c r="K18" s="387"/>
      <c r="L18" s="387"/>
      <c r="M18" s="387"/>
      <c r="N18" s="387"/>
      <c r="O18" s="387"/>
      <c r="P18" s="387"/>
      <c r="Q18" s="387"/>
      <c r="R18" s="387"/>
      <c r="S18" s="387"/>
      <c r="T18" s="1438"/>
      <c r="U18" s="1439"/>
      <c r="V18" s="1439"/>
      <c r="W18" s="1439"/>
      <c r="X18" s="1439"/>
      <c r="Y18" s="1439"/>
      <c r="Z18" s="1439"/>
      <c r="AA18" s="1439"/>
      <c r="AB18" s="1439"/>
      <c r="AC18" s="1439"/>
      <c r="AD18" s="1439"/>
      <c r="AE18" s="1439"/>
      <c r="AF18" s="297"/>
      <c r="AG18" s="461">
        <f t="shared" si="2"/>
        <v>0</v>
      </c>
      <c r="AH18" s="539"/>
      <c r="AI18" s="435">
        <f t="shared" si="3"/>
        <v>0</v>
      </c>
      <c r="AJ18" s="299"/>
      <c r="AK18" s="300"/>
      <c r="AL18" s="1424"/>
      <c r="AM18" s="1427"/>
      <c r="AN18" s="1427"/>
      <c r="AO18" s="1427"/>
      <c r="AP18" s="1427"/>
      <c r="AQ18" s="1427"/>
      <c r="AR18" s="1427"/>
      <c r="AS18" s="1414"/>
      <c r="AT18" s="1414"/>
      <c r="AU18" s="1414"/>
      <c r="AV18" s="1414"/>
      <c r="AW18" s="1414"/>
      <c r="AX18" s="1414"/>
      <c r="AY18" s="1414"/>
      <c r="AZ18" s="1414"/>
      <c r="BA18" s="1414"/>
      <c r="BB18" s="1414"/>
      <c r="BC18" s="1414"/>
      <c r="BD18" s="1414"/>
      <c r="BE18" s="1414"/>
      <c r="BF18" s="1414"/>
      <c r="BG18" s="1414"/>
      <c r="BH18" s="1414"/>
      <c r="BI18" s="1414"/>
      <c r="BJ18" s="1414"/>
      <c r="BK18" s="1414"/>
      <c r="BL18" s="1414"/>
      <c r="BM18" s="1414"/>
      <c r="BN18" s="1414"/>
      <c r="BO18" s="1414"/>
      <c r="BP18" s="1414"/>
      <c r="BQ18" s="1414"/>
      <c r="BR18" s="1414"/>
      <c r="BS18" s="1414"/>
      <c r="BT18" s="1414"/>
      <c r="BU18" s="1414"/>
      <c r="BV18" s="1414"/>
      <c r="BW18" s="1414"/>
      <c r="BX18" s="1414"/>
      <c r="BY18" s="1414"/>
      <c r="BZ18" s="1414"/>
      <c r="CA18" s="1414"/>
      <c r="CB18" s="1414"/>
      <c r="CC18" s="1414"/>
      <c r="CD18" s="1414"/>
    </row>
    <row r="19" spans="1:82" s="9" customFormat="1" ht="12" customHeight="1" thickBot="1">
      <c r="A19" s="20"/>
      <c r="B19" s="1618"/>
      <c r="C19" s="714" t="s">
        <v>322</v>
      </c>
      <c r="D19" s="301"/>
      <c r="E19" s="431" t="s">
        <v>82</v>
      </c>
      <c r="F19" s="302"/>
      <c r="G19" s="432">
        <v>1.0000000000000001E-9</v>
      </c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1438"/>
      <c r="U19" s="1439"/>
      <c r="V19" s="1439"/>
      <c r="W19" s="1439"/>
      <c r="X19" s="1439"/>
      <c r="Y19" s="1439"/>
      <c r="Z19" s="1439"/>
      <c r="AA19" s="1439"/>
      <c r="AB19" s="1439"/>
      <c r="AC19" s="1439"/>
      <c r="AD19" s="1439"/>
      <c r="AE19" s="1439"/>
      <c r="AF19" s="297"/>
      <c r="AG19" s="461">
        <f t="shared" si="2"/>
        <v>0</v>
      </c>
      <c r="AH19" s="539"/>
      <c r="AI19" s="435">
        <f t="shared" si="3"/>
        <v>0</v>
      </c>
      <c r="AJ19" s="299"/>
      <c r="AK19" s="300"/>
      <c r="AL19" s="1424"/>
      <c r="AM19" s="1427"/>
      <c r="AN19" s="1427"/>
      <c r="AO19" s="1427"/>
      <c r="AP19" s="1427"/>
      <c r="AQ19" s="1427"/>
      <c r="AR19" s="1427"/>
      <c r="AS19" s="1414"/>
      <c r="AT19" s="1414"/>
      <c r="AU19" s="1414"/>
      <c r="AV19" s="1414"/>
      <c r="AW19" s="1414"/>
      <c r="AX19" s="1414"/>
      <c r="AY19" s="1414"/>
      <c r="AZ19" s="1414"/>
      <c r="BA19" s="1414"/>
      <c r="BB19" s="1414"/>
      <c r="BC19" s="1414"/>
      <c r="BD19" s="1414"/>
      <c r="BE19" s="1414"/>
      <c r="BF19" s="1414"/>
      <c r="BG19" s="1414"/>
      <c r="BH19" s="1414"/>
      <c r="BI19" s="1414"/>
      <c r="BJ19" s="1414"/>
      <c r="BK19" s="1414"/>
      <c r="BL19" s="1414"/>
      <c r="BM19" s="1414"/>
      <c r="BN19" s="1414"/>
      <c r="BO19" s="1414"/>
      <c r="BP19" s="1414"/>
      <c r="BQ19" s="1414"/>
      <c r="BR19" s="1414"/>
      <c r="BS19" s="1414"/>
      <c r="BT19" s="1414"/>
      <c r="BU19" s="1414"/>
      <c r="BV19" s="1414"/>
      <c r="BW19" s="1414"/>
      <c r="BX19" s="1414"/>
      <c r="BY19" s="1414"/>
      <c r="BZ19" s="1414"/>
      <c r="CA19" s="1414"/>
      <c r="CB19" s="1414"/>
      <c r="CC19" s="1414"/>
      <c r="CD19" s="1414"/>
    </row>
    <row r="20" spans="1:82" s="9" customFormat="1" ht="12" customHeight="1" thickBot="1">
      <c r="A20" s="20"/>
      <c r="B20" s="1618"/>
      <c r="C20" s="714" t="s">
        <v>371</v>
      </c>
      <c r="D20" s="301"/>
      <c r="E20" s="431" t="s">
        <v>82</v>
      </c>
      <c r="F20" s="302"/>
      <c r="G20" s="542">
        <v>1.0000000000000001E-9</v>
      </c>
      <c r="H20" s="386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1438"/>
      <c r="U20" s="1439"/>
      <c r="V20" s="1439"/>
      <c r="W20" s="1439"/>
      <c r="X20" s="1439"/>
      <c r="Y20" s="1439"/>
      <c r="Z20" s="1439"/>
      <c r="AA20" s="1439"/>
      <c r="AB20" s="1439"/>
      <c r="AC20" s="1439"/>
      <c r="AD20" s="1439"/>
      <c r="AE20" s="1439"/>
      <c r="AF20" s="297"/>
      <c r="AG20" s="461">
        <f t="shared" si="2"/>
        <v>0</v>
      </c>
      <c r="AH20" s="539"/>
      <c r="AI20" s="435">
        <f t="shared" si="3"/>
        <v>0</v>
      </c>
      <c r="AJ20" s="299"/>
      <c r="AK20" s="300"/>
      <c r="AL20" s="1424"/>
      <c r="AM20" s="1427"/>
      <c r="AN20" s="1427"/>
      <c r="AO20" s="1427"/>
      <c r="AP20" s="1427"/>
      <c r="AQ20" s="1427"/>
      <c r="AR20" s="1427"/>
      <c r="AS20" s="1414"/>
      <c r="AT20" s="1414"/>
      <c r="AU20" s="1414"/>
      <c r="AV20" s="1414"/>
      <c r="AW20" s="1414"/>
      <c r="AX20" s="1414"/>
      <c r="AY20" s="1414"/>
      <c r="AZ20" s="1414"/>
      <c r="BA20" s="1414"/>
      <c r="BB20" s="1414"/>
      <c r="BC20" s="1414"/>
      <c r="BD20" s="1414"/>
      <c r="BE20" s="1414"/>
      <c r="BF20" s="1414"/>
      <c r="BG20" s="1414"/>
      <c r="BH20" s="1414"/>
      <c r="BI20" s="1414"/>
      <c r="BJ20" s="1414"/>
      <c r="BK20" s="1414"/>
      <c r="BL20" s="1414"/>
      <c r="BM20" s="1414"/>
      <c r="BN20" s="1414"/>
      <c r="BO20" s="1414"/>
      <c r="BP20" s="1414"/>
      <c r="BQ20" s="1414"/>
      <c r="BR20" s="1414"/>
      <c r="BS20" s="1414"/>
      <c r="BT20" s="1414"/>
      <c r="BU20" s="1414"/>
      <c r="BV20" s="1414"/>
      <c r="BW20" s="1414"/>
      <c r="BX20" s="1414"/>
      <c r="BY20" s="1414"/>
      <c r="BZ20" s="1414"/>
      <c r="CA20" s="1414"/>
      <c r="CB20" s="1414"/>
      <c r="CC20" s="1414"/>
      <c r="CD20" s="1414"/>
    </row>
    <row r="21" spans="1:82" s="9" customFormat="1" ht="12" customHeight="1" thickBot="1">
      <c r="A21" s="20"/>
      <c r="B21" s="1618"/>
      <c r="C21" s="714" t="s">
        <v>332</v>
      </c>
      <c r="D21" s="301"/>
      <c r="E21" s="431" t="s">
        <v>82</v>
      </c>
      <c r="F21" s="302"/>
      <c r="G21" s="432">
        <v>0.25</v>
      </c>
      <c r="H21" s="543"/>
      <c r="I21" s="543"/>
      <c r="J21" s="543"/>
      <c r="K21" s="550"/>
      <c r="L21" s="550"/>
      <c r="M21" s="550"/>
      <c r="N21" s="550"/>
      <c r="O21" s="550"/>
      <c r="P21" s="550"/>
      <c r="Q21" s="550"/>
      <c r="R21" s="550"/>
      <c r="S21" s="550"/>
      <c r="T21" s="1440"/>
      <c r="U21" s="1441"/>
      <c r="V21" s="1441"/>
      <c r="W21" s="1441"/>
      <c r="X21" s="1441"/>
      <c r="Y21" s="1441"/>
      <c r="Z21" s="1441"/>
      <c r="AA21" s="1441"/>
      <c r="AB21" s="1441"/>
      <c r="AC21" s="1441"/>
      <c r="AD21" s="1441"/>
      <c r="AE21" s="1441"/>
      <c r="AF21" s="297"/>
      <c r="AG21" s="461">
        <f t="shared" si="2"/>
        <v>0</v>
      </c>
      <c r="AH21" s="539"/>
      <c r="AI21" s="435">
        <f t="shared" si="3"/>
        <v>0</v>
      </c>
      <c r="AJ21" s="299"/>
      <c r="AK21" s="300"/>
      <c r="AL21" s="1424"/>
      <c r="AM21" s="1427"/>
      <c r="AN21" s="1427"/>
      <c r="AO21" s="1427"/>
      <c r="AP21" s="1427"/>
      <c r="AQ21" s="1427"/>
      <c r="AR21" s="1427"/>
      <c r="AS21" s="1414"/>
      <c r="AT21" s="1414"/>
      <c r="AU21" s="1414"/>
      <c r="AV21" s="1414"/>
      <c r="AW21" s="1414"/>
      <c r="AX21" s="1414"/>
      <c r="AY21" s="1414"/>
      <c r="AZ21" s="1414"/>
      <c r="BA21" s="1414"/>
      <c r="BB21" s="1414"/>
      <c r="BC21" s="1414"/>
      <c r="BD21" s="1414"/>
      <c r="BE21" s="1414"/>
      <c r="BF21" s="1414"/>
      <c r="BG21" s="1414"/>
      <c r="BH21" s="1414"/>
      <c r="BI21" s="1414"/>
      <c r="BJ21" s="1414"/>
      <c r="BK21" s="1414"/>
      <c r="BL21" s="1414"/>
      <c r="BM21" s="1414"/>
      <c r="BN21" s="1414"/>
      <c r="BO21" s="1414"/>
      <c r="BP21" s="1414"/>
      <c r="BQ21" s="1414"/>
      <c r="BR21" s="1414"/>
      <c r="BS21" s="1414"/>
      <c r="BT21" s="1414"/>
      <c r="BU21" s="1414"/>
      <c r="BV21" s="1414"/>
      <c r="BW21" s="1414"/>
      <c r="BX21" s="1414"/>
      <c r="BY21" s="1414"/>
      <c r="BZ21" s="1414"/>
      <c r="CA21" s="1414"/>
      <c r="CB21" s="1414"/>
      <c r="CC21" s="1414"/>
      <c r="CD21" s="1414"/>
    </row>
    <row r="22" spans="1:82" s="9" customFormat="1" ht="12" customHeight="1" thickBot="1">
      <c r="A22" s="20"/>
      <c r="B22" s="1618"/>
      <c r="C22" s="714" t="s">
        <v>90</v>
      </c>
      <c r="D22" s="301"/>
      <c r="E22" s="431" t="s">
        <v>82</v>
      </c>
      <c r="F22" s="302"/>
      <c r="G22" s="432">
        <v>0.25</v>
      </c>
      <c r="H22" s="388"/>
      <c r="I22" s="388"/>
      <c r="J22" s="388"/>
      <c r="K22" s="389"/>
      <c r="L22" s="389"/>
      <c r="M22" s="389"/>
      <c r="N22" s="389"/>
      <c r="O22" s="389"/>
      <c r="P22" s="389"/>
      <c r="Q22" s="389"/>
      <c r="R22" s="389"/>
      <c r="S22" s="389"/>
      <c r="T22" s="644"/>
      <c r="U22" s="644"/>
      <c r="V22" s="644"/>
      <c r="W22" s="644"/>
      <c r="X22" s="644"/>
      <c r="Y22" s="644"/>
      <c r="Z22" s="644"/>
      <c r="AA22" s="644"/>
      <c r="AB22" s="644"/>
      <c r="AC22" s="644"/>
      <c r="AD22" s="644"/>
      <c r="AE22" s="644"/>
      <c r="AF22" s="297"/>
      <c r="AG22" s="462">
        <f t="shared" si="2"/>
        <v>0</v>
      </c>
      <c r="AH22" s="539"/>
      <c r="AI22" s="435">
        <f t="shared" si="3"/>
        <v>0</v>
      </c>
      <c r="AJ22" s="299"/>
      <c r="AK22" s="299"/>
      <c r="AL22" s="1424"/>
      <c r="AM22" s="1427"/>
      <c r="AN22" s="1427"/>
      <c r="AO22" s="1427"/>
      <c r="AP22" s="1427"/>
      <c r="AQ22" s="1427"/>
      <c r="AR22" s="1427"/>
      <c r="AS22" s="1414"/>
      <c r="AT22" s="1414"/>
      <c r="AU22" s="1414"/>
      <c r="AV22" s="1414"/>
      <c r="AW22" s="1414"/>
      <c r="AX22" s="1414"/>
      <c r="AY22" s="1414"/>
      <c r="AZ22" s="1414"/>
      <c r="BA22" s="1414"/>
      <c r="BB22" s="1414"/>
      <c r="BC22" s="1414"/>
      <c r="BD22" s="1414"/>
      <c r="BE22" s="1414"/>
      <c r="BF22" s="1414"/>
      <c r="BG22" s="1414"/>
      <c r="BH22" s="1414"/>
      <c r="BI22" s="1414"/>
      <c r="BJ22" s="1414"/>
      <c r="BK22" s="1414"/>
      <c r="BL22" s="1414"/>
      <c r="BM22" s="1414"/>
      <c r="BN22" s="1414"/>
      <c r="BO22" s="1414"/>
      <c r="BP22" s="1414"/>
      <c r="BQ22" s="1414"/>
      <c r="BR22" s="1414"/>
      <c r="BS22" s="1414"/>
      <c r="BT22" s="1414"/>
      <c r="BU22" s="1414"/>
      <c r="BV22" s="1414"/>
      <c r="BW22" s="1414"/>
      <c r="BX22" s="1414"/>
      <c r="BY22" s="1414"/>
      <c r="BZ22" s="1414"/>
      <c r="CA22" s="1414"/>
      <c r="CB22" s="1414"/>
      <c r="CC22" s="1414"/>
      <c r="CD22" s="1414"/>
    </row>
    <row r="23" spans="1:82" s="9" customFormat="1" ht="3" customHeight="1" thickBot="1">
      <c r="A23" s="20"/>
      <c r="B23" s="464"/>
      <c r="C23" s="302"/>
      <c r="D23" s="302"/>
      <c r="E23" s="302"/>
      <c r="F23" s="302"/>
      <c r="G23" s="302"/>
      <c r="H23" s="463"/>
      <c r="I23" s="463"/>
      <c r="J23" s="463"/>
      <c r="K23" s="463"/>
      <c r="L23" s="463"/>
      <c r="M23" s="463"/>
      <c r="N23" s="463"/>
      <c r="O23" s="463"/>
      <c r="P23" s="463"/>
      <c r="Q23" s="463"/>
      <c r="R23" s="463"/>
      <c r="S23" s="463"/>
      <c r="T23" s="463"/>
      <c r="U23" s="463"/>
      <c r="V23" s="463"/>
      <c r="W23" s="463"/>
      <c r="X23" s="463"/>
      <c r="Y23" s="463"/>
      <c r="Z23" s="463"/>
      <c r="AA23" s="463"/>
      <c r="AB23" s="463"/>
      <c r="AC23" s="463"/>
      <c r="AD23" s="463"/>
      <c r="AE23" s="463"/>
      <c r="AF23" s="704"/>
      <c r="AG23" s="1109"/>
      <c r="AH23" s="1109"/>
      <c r="AI23" s="1109"/>
      <c r="AJ23" s="299"/>
      <c r="AK23" s="299"/>
      <c r="AL23" s="1424"/>
      <c r="AM23" s="1427"/>
      <c r="AN23" s="1427"/>
      <c r="AO23" s="1427"/>
      <c r="AP23" s="1427"/>
      <c r="AQ23" s="1427"/>
      <c r="AR23" s="1427"/>
      <c r="AS23" s="1414"/>
      <c r="AT23" s="1414"/>
      <c r="AU23" s="1414"/>
      <c r="AV23" s="1414"/>
      <c r="AW23" s="1414"/>
      <c r="AX23" s="1414"/>
      <c r="AY23" s="1414"/>
      <c r="AZ23" s="1414"/>
      <c r="BA23" s="1414"/>
      <c r="BB23" s="1414"/>
      <c r="BC23" s="1414"/>
      <c r="BD23" s="1414"/>
      <c r="BE23" s="1414"/>
      <c r="BF23" s="1414"/>
      <c r="BG23" s="1414"/>
      <c r="BH23" s="1414"/>
      <c r="BI23" s="1414"/>
      <c r="BJ23" s="1414"/>
      <c r="BK23" s="1414"/>
      <c r="BL23" s="1414"/>
      <c r="BM23" s="1414"/>
      <c r="BN23" s="1414"/>
      <c r="BO23" s="1414"/>
      <c r="BP23" s="1414"/>
      <c r="BQ23" s="1414"/>
      <c r="BR23" s="1414"/>
      <c r="BS23" s="1414"/>
      <c r="BT23" s="1414"/>
      <c r="BU23" s="1414"/>
      <c r="BV23" s="1414"/>
      <c r="BW23" s="1414"/>
      <c r="BX23" s="1414"/>
      <c r="BY23" s="1414"/>
      <c r="BZ23" s="1414"/>
      <c r="CA23" s="1414"/>
      <c r="CB23" s="1414"/>
      <c r="CC23" s="1414"/>
      <c r="CD23" s="1414"/>
    </row>
    <row r="24" spans="1:82" s="9" customFormat="1" ht="12" customHeight="1" thickBot="1">
      <c r="A24" s="20"/>
      <c r="B24" s="481" t="s">
        <v>345</v>
      </c>
      <c r="C24" s="309"/>
      <c r="D24" s="309"/>
      <c r="E24" s="1010" t="s">
        <v>561</v>
      </c>
      <c r="F24" s="302"/>
      <c r="G24" s="805">
        <v>0.3</v>
      </c>
      <c r="H24" s="440"/>
      <c r="I24" s="440"/>
      <c r="J24" s="440"/>
      <c r="K24" s="441"/>
      <c r="L24" s="441"/>
      <c r="M24" s="441"/>
      <c r="N24" s="441"/>
      <c r="O24" s="441"/>
      <c r="P24" s="441"/>
      <c r="Q24" s="441"/>
      <c r="R24" s="441"/>
      <c r="S24" s="441"/>
      <c r="T24" s="687"/>
      <c r="U24" s="688"/>
      <c r="V24" s="688"/>
      <c r="W24" s="688"/>
      <c r="X24" s="688"/>
      <c r="Y24" s="688"/>
      <c r="Z24" s="688"/>
      <c r="AA24" s="688"/>
      <c r="AB24" s="688"/>
      <c r="AC24" s="688"/>
      <c r="AD24" s="688"/>
      <c r="AE24" s="688"/>
      <c r="AF24" s="704"/>
      <c r="AG24" s="462">
        <f>IF($E$197=1,SUM(H24:S24),SUM(N24:AE24))</f>
        <v>0</v>
      </c>
      <c r="AH24" s="539"/>
      <c r="AI24" s="435">
        <f>IF($E$197=1,SUM(T24:AE24),0)</f>
        <v>0</v>
      </c>
      <c r="AJ24" s="299"/>
      <c r="AK24" s="299"/>
      <c r="AL24" s="1424"/>
      <c r="AM24" s="1427"/>
      <c r="AN24" s="1427"/>
      <c r="AO24" s="1427"/>
      <c r="AP24" s="1427"/>
      <c r="AQ24" s="1427"/>
      <c r="AR24" s="1427"/>
      <c r="AS24" s="1414"/>
      <c r="AT24" s="1414"/>
      <c r="AU24" s="1414"/>
      <c r="AV24" s="1414"/>
      <c r="AW24" s="1414"/>
      <c r="AX24" s="1414"/>
      <c r="AY24" s="1414"/>
      <c r="AZ24" s="1414"/>
      <c r="BA24" s="1414"/>
      <c r="BB24" s="1414"/>
      <c r="BC24" s="1414"/>
      <c r="BD24" s="1414"/>
      <c r="BE24" s="1414"/>
      <c r="BF24" s="1414"/>
      <c r="BG24" s="1414"/>
      <c r="BH24" s="1414"/>
      <c r="BI24" s="1414"/>
      <c r="BJ24" s="1414"/>
      <c r="BK24" s="1414"/>
      <c r="BL24" s="1414"/>
      <c r="BM24" s="1414"/>
      <c r="BN24" s="1414"/>
      <c r="BO24" s="1414"/>
      <c r="BP24" s="1414"/>
      <c r="BQ24" s="1414"/>
      <c r="BR24" s="1414"/>
      <c r="BS24" s="1414"/>
      <c r="BT24" s="1414"/>
      <c r="BU24" s="1414"/>
      <c r="BV24" s="1414"/>
      <c r="BW24" s="1414"/>
      <c r="BX24" s="1414"/>
      <c r="BY24" s="1414"/>
      <c r="BZ24" s="1414"/>
      <c r="CA24" s="1414"/>
      <c r="CB24" s="1414"/>
      <c r="CC24" s="1414"/>
      <c r="CD24" s="1414"/>
    </row>
    <row r="25" spans="1:82" s="9" customFormat="1" ht="12" customHeight="1">
      <c r="A25" s="20"/>
      <c r="B25" s="481" t="s">
        <v>315</v>
      </c>
      <c r="C25" s="310"/>
      <c r="D25" s="310"/>
      <c r="E25" s="465">
        <v>0.31419999999999998</v>
      </c>
      <c r="F25" s="1644"/>
      <c r="G25" s="1645"/>
      <c r="H25" s="1366">
        <f>H24*$E$25</f>
        <v>0</v>
      </c>
      <c r="I25" s="1367">
        <f t="shared" ref="I25:AE25" si="4">I24*$E$25</f>
        <v>0</v>
      </c>
      <c r="J25" s="1367">
        <f t="shared" si="4"/>
        <v>0</v>
      </c>
      <c r="K25" s="1367">
        <f t="shared" si="4"/>
        <v>0</v>
      </c>
      <c r="L25" s="1367">
        <f t="shared" si="4"/>
        <v>0</v>
      </c>
      <c r="M25" s="1367">
        <f t="shared" si="4"/>
        <v>0</v>
      </c>
      <c r="N25" s="1367">
        <f t="shared" si="4"/>
        <v>0</v>
      </c>
      <c r="O25" s="1367">
        <f t="shared" si="4"/>
        <v>0</v>
      </c>
      <c r="P25" s="1367">
        <f t="shared" si="4"/>
        <v>0</v>
      </c>
      <c r="Q25" s="1367">
        <f t="shared" si="4"/>
        <v>0</v>
      </c>
      <c r="R25" s="1367">
        <f t="shared" si="4"/>
        <v>0</v>
      </c>
      <c r="S25" s="1367">
        <f t="shared" si="4"/>
        <v>0</v>
      </c>
      <c r="T25" s="1366">
        <f t="shared" si="4"/>
        <v>0</v>
      </c>
      <c r="U25" s="1367">
        <f t="shared" si="4"/>
        <v>0</v>
      </c>
      <c r="V25" s="1367">
        <f t="shared" si="4"/>
        <v>0</v>
      </c>
      <c r="W25" s="1367">
        <f t="shared" si="4"/>
        <v>0</v>
      </c>
      <c r="X25" s="1367">
        <f t="shared" si="4"/>
        <v>0</v>
      </c>
      <c r="Y25" s="1367">
        <f t="shared" si="4"/>
        <v>0</v>
      </c>
      <c r="Z25" s="1367">
        <f t="shared" si="4"/>
        <v>0</v>
      </c>
      <c r="AA25" s="1367">
        <f t="shared" si="4"/>
        <v>0</v>
      </c>
      <c r="AB25" s="1367">
        <f t="shared" si="4"/>
        <v>0</v>
      </c>
      <c r="AC25" s="1367">
        <f t="shared" si="4"/>
        <v>0</v>
      </c>
      <c r="AD25" s="1367">
        <f t="shared" si="4"/>
        <v>0</v>
      </c>
      <c r="AE25" s="1367">
        <f t="shared" si="4"/>
        <v>0</v>
      </c>
      <c r="AF25" s="704"/>
      <c r="AG25" s="461">
        <f>IF($E$197=1,SUM(H25:S25),SUM(N25:AE25))</f>
        <v>0</v>
      </c>
      <c r="AH25" s="539"/>
      <c r="AI25" s="434">
        <f>IF($E$197=1,SUM(T25:AE25),0)</f>
        <v>0</v>
      </c>
      <c r="AJ25" s="299"/>
      <c r="AK25" s="299"/>
      <c r="AL25" s="1424"/>
      <c r="AM25" s="1427"/>
      <c r="AN25" s="1427"/>
      <c r="AO25" s="1427"/>
      <c r="AP25" s="1427"/>
      <c r="AQ25" s="1427"/>
      <c r="AR25" s="1427"/>
      <c r="AS25" s="1414"/>
      <c r="AT25" s="1414"/>
      <c r="AU25" s="1414"/>
      <c r="AV25" s="1414"/>
      <c r="AW25" s="1414"/>
      <c r="AX25" s="1414"/>
      <c r="AY25" s="1414"/>
      <c r="AZ25" s="1414"/>
      <c r="BA25" s="1414"/>
      <c r="BB25" s="1414"/>
      <c r="BC25" s="1414"/>
      <c r="BD25" s="1414"/>
      <c r="BE25" s="1414"/>
      <c r="BF25" s="1414"/>
      <c r="BG25" s="1414"/>
      <c r="BH25" s="1414"/>
      <c r="BI25" s="1414"/>
      <c r="BJ25" s="1414"/>
      <c r="BK25" s="1414"/>
      <c r="BL25" s="1414"/>
      <c r="BM25" s="1414"/>
      <c r="BN25" s="1414"/>
      <c r="BO25" s="1414"/>
      <c r="BP25" s="1414"/>
      <c r="BQ25" s="1414"/>
      <c r="BR25" s="1414"/>
      <c r="BS25" s="1414"/>
      <c r="BT25" s="1414"/>
      <c r="BU25" s="1414"/>
      <c r="BV25" s="1414"/>
      <c r="BW25" s="1414"/>
      <c r="BX25" s="1414"/>
      <c r="BY25" s="1414"/>
      <c r="BZ25" s="1414"/>
      <c r="CA25" s="1414"/>
      <c r="CB25" s="1414"/>
      <c r="CC25" s="1414"/>
      <c r="CD25" s="1414"/>
    </row>
    <row r="26" spans="1:82" s="9" customFormat="1" ht="12" customHeight="1">
      <c r="A26" s="20"/>
      <c r="B26" s="481" t="s">
        <v>292</v>
      </c>
      <c r="C26" s="310"/>
      <c r="D26" s="310"/>
      <c r="E26" s="310"/>
      <c r="F26" s="302"/>
      <c r="G26" s="302"/>
      <c r="H26" s="416"/>
      <c r="I26" s="1369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1370"/>
      <c r="U26" s="416"/>
      <c r="V26" s="416"/>
      <c r="W26" s="416"/>
      <c r="X26" s="416"/>
      <c r="Y26" s="416"/>
      <c r="Z26" s="416"/>
      <c r="AA26" s="416"/>
      <c r="AB26" s="416"/>
      <c r="AC26" s="416"/>
      <c r="AD26" s="416"/>
      <c r="AE26" s="416"/>
      <c r="AF26" s="704"/>
      <c r="AG26" s="461">
        <f>IF($E$197=1,SUM(H26:S26),SUM(N26:AE26))</f>
        <v>0</v>
      </c>
      <c r="AH26" s="539"/>
      <c r="AI26" s="434">
        <f>IF($E$197=1,SUM(T26:AE26),0)</f>
        <v>0</v>
      </c>
      <c r="AJ26" s="299"/>
      <c r="AK26" s="299"/>
      <c r="AL26" s="1424"/>
      <c r="AM26" s="1427"/>
      <c r="AN26" s="1427"/>
      <c r="AO26" s="1427"/>
      <c r="AP26" s="1427"/>
      <c r="AQ26" s="1427"/>
      <c r="AR26" s="1427"/>
      <c r="AS26" s="1414"/>
      <c r="AT26" s="1414"/>
      <c r="AU26" s="1414"/>
      <c r="AV26" s="1414"/>
      <c r="AW26" s="1414"/>
      <c r="AX26" s="1414"/>
      <c r="AY26" s="1414"/>
      <c r="AZ26" s="1414"/>
      <c r="BA26" s="1414"/>
      <c r="BB26" s="1414"/>
      <c r="BC26" s="1414"/>
      <c r="BD26" s="1414"/>
      <c r="BE26" s="1414"/>
      <c r="BF26" s="1414"/>
      <c r="BG26" s="1414"/>
      <c r="BH26" s="1414"/>
      <c r="BI26" s="1414"/>
      <c r="BJ26" s="1414"/>
      <c r="BK26" s="1414"/>
      <c r="BL26" s="1414"/>
      <c r="BM26" s="1414"/>
      <c r="BN26" s="1414"/>
      <c r="BO26" s="1414"/>
      <c r="BP26" s="1414"/>
      <c r="BQ26" s="1414"/>
      <c r="BR26" s="1414"/>
      <c r="BS26" s="1414"/>
      <c r="BT26" s="1414"/>
      <c r="BU26" s="1414"/>
      <c r="BV26" s="1414"/>
      <c r="BW26" s="1414"/>
      <c r="BX26" s="1414"/>
      <c r="BY26" s="1414"/>
      <c r="BZ26" s="1414"/>
      <c r="CA26" s="1414"/>
      <c r="CB26" s="1414"/>
      <c r="CC26" s="1414"/>
      <c r="CD26" s="1414"/>
    </row>
    <row r="27" spans="1:82" s="9" customFormat="1" ht="3" customHeight="1">
      <c r="A27" s="20"/>
      <c r="B27" s="477"/>
      <c r="C27" s="312"/>
      <c r="D27" s="312"/>
      <c r="E27" s="442"/>
      <c r="F27" s="443"/>
      <c r="G27" s="444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6"/>
      <c r="U27" s="445"/>
      <c r="V27" s="445"/>
      <c r="W27" s="445"/>
      <c r="X27" s="445"/>
      <c r="Y27" s="445"/>
      <c r="Z27" s="445"/>
      <c r="AA27" s="445"/>
      <c r="AB27" s="445"/>
      <c r="AC27" s="445"/>
      <c r="AD27" s="445"/>
      <c r="AE27" s="445"/>
      <c r="AF27" s="704"/>
      <c r="AG27" s="447"/>
      <c r="AH27" s="419"/>
      <c r="AI27" s="447"/>
      <c r="AJ27" s="299"/>
      <c r="AK27" s="299"/>
      <c r="AL27" s="1424"/>
      <c r="AM27" s="1427"/>
      <c r="AN27" s="1427"/>
      <c r="AO27" s="1427"/>
      <c r="AP27" s="1427"/>
      <c r="AQ27" s="1427"/>
      <c r="AR27" s="1427"/>
      <c r="AS27" s="1414"/>
      <c r="AT27" s="1414"/>
      <c r="AU27" s="1414"/>
      <c r="AV27" s="1414"/>
      <c r="AW27" s="1414"/>
      <c r="AX27" s="1414"/>
      <c r="AY27" s="1414"/>
      <c r="AZ27" s="1414"/>
      <c r="BA27" s="1414"/>
      <c r="BB27" s="1414"/>
      <c r="BC27" s="1414"/>
      <c r="BD27" s="1414"/>
      <c r="BE27" s="1414"/>
      <c r="BF27" s="1414"/>
      <c r="BG27" s="1414"/>
      <c r="BH27" s="1414"/>
      <c r="BI27" s="1414"/>
      <c r="BJ27" s="1414"/>
      <c r="BK27" s="1414"/>
      <c r="BL27" s="1414"/>
      <c r="BM27" s="1414"/>
      <c r="BN27" s="1414"/>
      <c r="BO27" s="1414"/>
      <c r="BP27" s="1414"/>
      <c r="BQ27" s="1414"/>
      <c r="BR27" s="1414"/>
      <c r="BS27" s="1414"/>
      <c r="BT27" s="1414"/>
      <c r="BU27" s="1414"/>
      <c r="BV27" s="1414"/>
      <c r="BW27" s="1414"/>
      <c r="BX27" s="1414"/>
      <c r="BY27" s="1414"/>
      <c r="BZ27" s="1414"/>
      <c r="CA27" s="1414"/>
      <c r="CB27" s="1414"/>
      <c r="CC27" s="1414"/>
      <c r="CD27" s="1414"/>
    </row>
    <row r="28" spans="1:82" s="9" customFormat="1" ht="21" customHeight="1">
      <c r="A28" s="20"/>
      <c r="B28" s="764" t="s">
        <v>344</v>
      </c>
      <c r="C28" s="11"/>
      <c r="D28" s="11"/>
      <c r="E28" s="765"/>
      <c r="F28" s="766"/>
      <c r="G28" s="767"/>
      <c r="H28" s="995" t="s">
        <v>714</v>
      </c>
      <c r="I28" s="768"/>
      <c r="J28" s="768"/>
      <c r="K28" s="768"/>
      <c r="L28" s="768"/>
      <c r="M28" s="768"/>
      <c r="N28" s="768"/>
      <c r="O28" s="768"/>
      <c r="P28" s="768"/>
      <c r="Q28" s="768"/>
      <c r="R28" s="768"/>
      <c r="S28" s="768"/>
      <c r="T28" s="995" t="s">
        <v>715</v>
      </c>
      <c r="U28" s="768"/>
      <c r="V28" s="768"/>
      <c r="W28" s="768"/>
      <c r="X28" s="768"/>
      <c r="Y28" s="768"/>
      <c r="Z28" s="768"/>
      <c r="AA28" s="768"/>
      <c r="AB28" s="768"/>
      <c r="AC28" s="768"/>
      <c r="AD28" s="768"/>
      <c r="AE28" s="768"/>
      <c r="AF28" s="53"/>
      <c r="AG28" s="1110"/>
      <c r="AH28" s="493"/>
      <c r="AI28" s="1110"/>
      <c r="AJ28" s="12"/>
      <c r="AK28" s="12"/>
      <c r="AL28" s="494"/>
      <c r="AM28" s="1414"/>
      <c r="AN28" s="1414"/>
      <c r="AO28" s="1414"/>
      <c r="AP28" s="1414"/>
      <c r="AQ28" s="1414"/>
      <c r="AR28" s="1414"/>
      <c r="AS28" s="1414"/>
      <c r="AT28" s="1414"/>
      <c r="AU28" s="1414"/>
      <c r="AV28" s="1414"/>
      <c r="AW28" s="1414"/>
      <c r="AX28" s="1414"/>
      <c r="AY28" s="1414"/>
      <c r="AZ28" s="1414"/>
      <c r="BA28" s="1414"/>
      <c r="BB28" s="1414"/>
      <c r="BC28" s="1414"/>
      <c r="BD28" s="1414"/>
      <c r="BE28" s="1414"/>
      <c r="BF28" s="1414"/>
      <c r="BG28" s="1414"/>
      <c r="BH28" s="1414"/>
      <c r="BI28" s="1414"/>
      <c r="BJ28" s="1414"/>
      <c r="BK28" s="1414"/>
      <c r="BL28" s="1414"/>
      <c r="BM28" s="1414"/>
      <c r="BN28" s="1414"/>
      <c r="BO28" s="1414"/>
      <c r="BP28" s="1414"/>
      <c r="BQ28" s="1414"/>
      <c r="BR28" s="1414"/>
      <c r="BS28" s="1414"/>
      <c r="BT28" s="1414"/>
      <c r="BU28" s="1414"/>
      <c r="BV28" s="1414"/>
      <c r="BW28" s="1414"/>
      <c r="BX28" s="1414"/>
      <c r="BY28" s="1414"/>
      <c r="BZ28" s="1414"/>
      <c r="CA28" s="1414"/>
      <c r="CB28" s="1414"/>
      <c r="CC28" s="1414"/>
      <c r="CD28" s="1414"/>
    </row>
    <row r="29" spans="1:82" s="11" customFormat="1" ht="13.5" hidden="1" customHeight="1">
      <c r="A29" s="20"/>
      <c r="B29" s="764"/>
      <c r="E29" s="765"/>
      <c r="F29" s="766"/>
      <c r="G29" s="767"/>
      <c r="H29" s="936"/>
      <c r="I29" s="936"/>
      <c r="J29" s="936"/>
      <c r="K29" s="936"/>
      <c r="L29" s="936"/>
      <c r="M29" s="936"/>
      <c r="N29" s="936"/>
      <c r="O29" s="936"/>
      <c r="P29" s="936"/>
      <c r="Q29" s="936"/>
      <c r="R29" s="936"/>
      <c r="S29" s="936"/>
      <c r="T29" s="936"/>
      <c r="U29" s="936"/>
      <c r="V29" s="936"/>
      <c r="W29" s="936"/>
      <c r="X29" s="936"/>
      <c r="Y29" s="936"/>
      <c r="Z29" s="936"/>
      <c r="AA29" s="936"/>
      <c r="AB29" s="936"/>
      <c r="AC29" s="936"/>
      <c r="AD29" s="936"/>
      <c r="AE29" s="936"/>
      <c r="AF29" s="909"/>
      <c r="AG29" s="918"/>
      <c r="AH29" s="908"/>
      <c r="AI29" s="918"/>
      <c r="AJ29" s="300"/>
      <c r="AK29" s="300"/>
      <c r="AL29" s="1424"/>
      <c r="AM29" s="1424"/>
      <c r="AN29" s="1424"/>
      <c r="AO29" s="1424"/>
      <c r="AP29" s="1424"/>
      <c r="AQ29" s="1424"/>
      <c r="AR29" s="1424"/>
      <c r="AS29" s="494"/>
      <c r="AT29" s="494"/>
      <c r="AU29" s="494"/>
      <c r="AV29" s="494"/>
      <c r="AW29" s="494"/>
      <c r="AX29" s="494"/>
      <c r="AY29" s="494"/>
      <c r="AZ29" s="494"/>
      <c r="BA29" s="494"/>
      <c r="BB29" s="494"/>
      <c r="BC29" s="494"/>
      <c r="BD29" s="494"/>
      <c r="BE29" s="494"/>
      <c r="BF29" s="494"/>
      <c r="BG29" s="494"/>
      <c r="BH29" s="494"/>
      <c r="BI29" s="494"/>
      <c r="BJ29" s="494"/>
      <c r="BK29" s="494"/>
      <c r="BL29" s="494"/>
      <c r="BM29" s="494"/>
      <c r="BN29" s="494"/>
      <c r="BO29" s="494"/>
      <c r="BP29" s="494"/>
      <c r="BQ29" s="494"/>
      <c r="BR29" s="494"/>
      <c r="BS29" s="494"/>
      <c r="BT29" s="494"/>
      <c r="BU29" s="494"/>
      <c r="BV29" s="494"/>
      <c r="BW29" s="494"/>
      <c r="BX29" s="494"/>
      <c r="BY29" s="494"/>
      <c r="BZ29" s="494"/>
      <c r="CA29" s="494"/>
      <c r="CB29" s="494"/>
      <c r="CC29" s="494"/>
      <c r="CD29" s="494"/>
    </row>
    <row r="30" spans="1:82" s="9" customFormat="1" ht="13.5" hidden="1" customHeight="1">
      <c r="A30" s="20"/>
      <c r="B30" s="764"/>
      <c r="C30" s="11"/>
      <c r="D30" s="11"/>
      <c r="E30" s="765"/>
      <c r="F30" s="766"/>
      <c r="G30" s="767"/>
      <c r="H30" s="936"/>
      <c r="I30" s="936"/>
      <c r="J30" s="936"/>
      <c r="K30" s="936"/>
      <c r="L30" s="936"/>
      <c r="M30" s="936"/>
      <c r="N30" s="936"/>
      <c r="O30" s="936"/>
      <c r="P30" s="936"/>
      <c r="Q30" s="936"/>
      <c r="R30" s="936"/>
      <c r="S30" s="937"/>
      <c r="T30" s="937"/>
      <c r="U30" s="936"/>
      <c r="V30" s="936"/>
      <c r="W30" s="936"/>
      <c r="X30" s="936"/>
      <c r="Y30" s="936"/>
      <c r="Z30" s="936"/>
      <c r="AA30" s="936"/>
      <c r="AB30" s="936"/>
      <c r="AC30" s="936"/>
      <c r="AD30" s="936"/>
      <c r="AE30" s="937"/>
      <c r="AF30" s="909"/>
      <c r="AG30" s="918"/>
      <c r="AH30" s="908"/>
      <c r="AI30" s="918"/>
      <c r="AJ30" s="299"/>
      <c r="AK30" s="299"/>
      <c r="AL30" s="1424"/>
      <c r="AM30" s="1427"/>
      <c r="AN30" s="1427"/>
      <c r="AO30" s="1427"/>
      <c r="AP30" s="1427"/>
      <c r="AQ30" s="1427"/>
      <c r="AR30" s="1427"/>
      <c r="AS30" s="1414"/>
      <c r="AT30" s="1414"/>
      <c r="AU30" s="1414"/>
      <c r="AV30" s="1414"/>
      <c r="AW30" s="1414"/>
      <c r="AX30" s="1414"/>
      <c r="AY30" s="1414"/>
      <c r="AZ30" s="1414"/>
      <c r="BA30" s="1414"/>
      <c r="BB30" s="1414"/>
      <c r="BC30" s="1414"/>
      <c r="BD30" s="1414"/>
      <c r="BE30" s="1414"/>
      <c r="BF30" s="1414"/>
      <c r="BG30" s="1414"/>
      <c r="BH30" s="1414"/>
      <c r="BI30" s="1414"/>
      <c r="BJ30" s="1414"/>
      <c r="BK30" s="1414"/>
      <c r="BL30" s="1414"/>
      <c r="BM30" s="1414"/>
      <c r="BN30" s="1414"/>
      <c r="BO30" s="1414"/>
      <c r="BP30" s="1414"/>
      <c r="BQ30" s="1414"/>
      <c r="BR30" s="1414"/>
      <c r="BS30" s="1414"/>
      <c r="BT30" s="1414"/>
      <c r="BU30" s="1414"/>
      <c r="BV30" s="1414"/>
      <c r="BW30" s="1414"/>
      <c r="BX30" s="1414"/>
      <c r="BY30" s="1414"/>
      <c r="BZ30" s="1414"/>
      <c r="CA30" s="1414"/>
      <c r="CB30" s="1414"/>
      <c r="CC30" s="1414"/>
      <c r="CD30" s="1414"/>
    </row>
    <row r="31" spans="1:82" s="9" customFormat="1" ht="13.5" customHeight="1">
      <c r="A31" s="20"/>
      <c r="B31" s="1619" t="s">
        <v>188</v>
      </c>
      <c r="C31" s="1620"/>
      <c r="D31" s="1620"/>
      <c r="E31" s="1620"/>
      <c r="F31" s="1620"/>
      <c r="G31" s="1620"/>
      <c r="H31" s="784"/>
      <c r="I31" s="779">
        <f>I3</f>
        <v>0</v>
      </c>
      <c r="J31" s="777"/>
      <c r="K31" s="777"/>
      <c r="L31" s="778">
        <f>K3</f>
        <v>0</v>
      </c>
      <c r="M31" s="777"/>
      <c r="N31" s="777"/>
      <c r="O31" s="777"/>
      <c r="P31" s="777"/>
      <c r="Q31" s="777"/>
      <c r="R31" s="777"/>
      <c r="S31" s="780"/>
      <c r="T31" s="787"/>
      <c r="U31" s="779">
        <f>U3</f>
        <v>0</v>
      </c>
      <c r="V31" s="777"/>
      <c r="W31" s="778">
        <f>W3</f>
        <v>0</v>
      </c>
      <c r="X31" s="777"/>
      <c r="Y31" s="777"/>
      <c r="Z31" s="777"/>
      <c r="AA31" s="777"/>
      <c r="AB31" s="777"/>
      <c r="AC31" s="777"/>
      <c r="AD31" s="777"/>
      <c r="AE31" s="780"/>
      <c r="AF31" s="439"/>
      <c r="AG31" s="1103"/>
      <c r="AH31" s="1105"/>
      <c r="AI31" s="1105"/>
      <c r="AJ31" s="311"/>
      <c r="AK31" s="311"/>
      <c r="AL31" s="436"/>
      <c r="AM31" s="436"/>
      <c r="AN31" s="436"/>
      <c r="AO31" s="436"/>
      <c r="AP31" s="436"/>
      <c r="AQ31" s="436"/>
      <c r="AR31" s="436"/>
      <c r="AS31" s="1414"/>
      <c r="AT31" s="1414"/>
      <c r="AU31" s="1414"/>
      <c r="AV31" s="1414"/>
      <c r="AW31" s="1414"/>
      <c r="AX31" s="1414"/>
      <c r="AY31" s="1414"/>
      <c r="AZ31" s="1414"/>
      <c r="BA31" s="1414"/>
      <c r="BB31" s="1414"/>
      <c r="BC31" s="1414"/>
      <c r="BD31" s="1414"/>
      <c r="BE31" s="1414"/>
      <c r="BF31" s="1414"/>
      <c r="BG31" s="1414"/>
      <c r="BH31" s="1414"/>
      <c r="BI31" s="1414"/>
      <c r="BJ31" s="1414"/>
      <c r="BK31" s="1414"/>
      <c r="BL31" s="1414"/>
      <c r="BM31" s="1414"/>
      <c r="BN31" s="1414"/>
      <c r="BO31" s="1414"/>
      <c r="BP31" s="1414"/>
      <c r="BQ31" s="1414"/>
      <c r="BR31" s="1414"/>
      <c r="BS31" s="1414"/>
      <c r="BT31" s="1414"/>
      <c r="BU31" s="1414"/>
      <c r="BV31" s="1414"/>
      <c r="BW31" s="1414"/>
      <c r="BX31" s="1414"/>
      <c r="BY31" s="1414"/>
      <c r="BZ31" s="1414"/>
      <c r="CA31" s="1414"/>
      <c r="CB31" s="1414"/>
      <c r="CC31" s="1414"/>
      <c r="CD31" s="1414"/>
    </row>
    <row r="32" spans="1:82" s="9" customFormat="1" ht="13.5" customHeight="1">
      <c r="A32" s="20"/>
      <c r="B32" s="1621"/>
      <c r="C32" s="1622"/>
      <c r="D32" s="1622"/>
      <c r="E32" s="1622"/>
      <c r="F32" s="1622"/>
      <c r="G32" s="1622"/>
      <c r="H32" s="750">
        <v>1</v>
      </c>
      <c r="I32" s="750">
        <v>2</v>
      </c>
      <c r="J32" s="750">
        <v>3</v>
      </c>
      <c r="K32" s="750">
        <v>4</v>
      </c>
      <c r="L32" s="750">
        <v>5</v>
      </c>
      <c r="M32" s="750">
        <v>6</v>
      </c>
      <c r="N32" s="750">
        <v>7</v>
      </c>
      <c r="O32" s="750">
        <v>8</v>
      </c>
      <c r="P32" s="750">
        <v>9</v>
      </c>
      <c r="Q32" s="750">
        <v>10</v>
      </c>
      <c r="R32" s="788">
        <v>11</v>
      </c>
      <c r="S32" s="750">
        <v>12</v>
      </c>
      <c r="T32" s="750">
        <v>1</v>
      </c>
      <c r="U32" s="750">
        <v>2</v>
      </c>
      <c r="V32" s="750">
        <v>3</v>
      </c>
      <c r="W32" s="750">
        <v>4</v>
      </c>
      <c r="X32" s="750">
        <v>5</v>
      </c>
      <c r="Y32" s="750">
        <v>6</v>
      </c>
      <c r="Z32" s="750">
        <v>7</v>
      </c>
      <c r="AA32" s="750">
        <v>8</v>
      </c>
      <c r="AB32" s="750">
        <v>9</v>
      </c>
      <c r="AC32" s="750">
        <v>10</v>
      </c>
      <c r="AD32" s="750">
        <v>11</v>
      </c>
      <c r="AE32" s="750">
        <v>12</v>
      </c>
      <c r="AF32" s="439"/>
      <c r="AG32" s="1103"/>
      <c r="AH32" s="1105"/>
      <c r="AI32" s="1105"/>
      <c r="AJ32" s="311"/>
      <c r="AK32" s="311"/>
      <c r="AL32" s="436"/>
      <c r="AM32" s="436"/>
      <c r="AN32" s="436"/>
      <c r="AO32" s="436"/>
      <c r="AP32" s="436"/>
      <c r="AQ32" s="436"/>
      <c r="AR32" s="436"/>
      <c r="AS32" s="1414"/>
      <c r="AT32" s="1414"/>
      <c r="AU32" s="1414"/>
      <c r="AV32" s="1414"/>
      <c r="AW32" s="1414"/>
      <c r="AX32" s="1414"/>
      <c r="AY32" s="1414"/>
      <c r="AZ32" s="1414"/>
      <c r="BA32" s="1414"/>
      <c r="BB32" s="1414"/>
      <c r="BC32" s="1414"/>
      <c r="BD32" s="1414"/>
      <c r="BE32" s="1414"/>
      <c r="BF32" s="1414"/>
      <c r="BG32" s="1414"/>
      <c r="BH32" s="1414"/>
      <c r="BI32" s="1414"/>
      <c r="BJ32" s="1414"/>
      <c r="BK32" s="1414"/>
      <c r="BL32" s="1414"/>
      <c r="BM32" s="1414"/>
      <c r="BN32" s="1414"/>
      <c r="BO32" s="1414"/>
      <c r="BP32" s="1414"/>
      <c r="BQ32" s="1414"/>
      <c r="BR32" s="1414"/>
      <c r="BS32" s="1414"/>
      <c r="BT32" s="1414"/>
      <c r="BU32" s="1414"/>
      <c r="BV32" s="1414"/>
      <c r="BW32" s="1414"/>
      <c r="BX32" s="1414"/>
      <c r="BY32" s="1414"/>
      <c r="BZ32" s="1414"/>
      <c r="CA32" s="1414"/>
      <c r="CB32" s="1414"/>
      <c r="CC32" s="1414"/>
      <c r="CD32" s="1414"/>
    </row>
    <row r="33" spans="1:82" s="9" customFormat="1" ht="13.5" customHeight="1">
      <c r="A33" s="53"/>
      <c r="B33" s="1623"/>
      <c r="C33" s="1624"/>
      <c r="D33" s="1624"/>
      <c r="E33" s="1624"/>
      <c r="F33" s="1624"/>
      <c r="G33" s="1624"/>
      <c r="H33" s="798" t="s">
        <v>69</v>
      </c>
      <c r="I33" s="798" t="s">
        <v>70</v>
      </c>
      <c r="J33" s="798" t="s">
        <v>71</v>
      </c>
      <c r="K33" s="798" t="s">
        <v>72</v>
      </c>
      <c r="L33" s="798" t="s">
        <v>62</v>
      </c>
      <c r="M33" s="798" t="s">
        <v>73</v>
      </c>
      <c r="N33" s="798" t="s">
        <v>74</v>
      </c>
      <c r="O33" s="798" t="s">
        <v>75</v>
      </c>
      <c r="P33" s="798" t="s">
        <v>76</v>
      </c>
      <c r="Q33" s="798" t="s">
        <v>77</v>
      </c>
      <c r="R33" s="799" t="s">
        <v>78</v>
      </c>
      <c r="S33" s="798" t="s">
        <v>79</v>
      </c>
      <c r="T33" s="798" t="s">
        <v>69</v>
      </c>
      <c r="U33" s="798" t="s">
        <v>70</v>
      </c>
      <c r="V33" s="798" t="s">
        <v>71</v>
      </c>
      <c r="W33" s="798" t="s">
        <v>72</v>
      </c>
      <c r="X33" s="798" t="s">
        <v>62</v>
      </c>
      <c r="Y33" s="798" t="s">
        <v>73</v>
      </c>
      <c r="Z33" s="798" t="s">
        <v>74</v>
      </c>
      <c r="AA33" s="798" t="s">
        <v>75</v>
      </c>
      <c r="AB33" s="798" t="s">
        <v>76</v>
      </c>
      <c r="AC33" s="798" t="s">
        <v>77</v>
      </c>
      <c r="AD33" s="798" t="s">
        <v>78</v>
      </c>
      <c r="AE33" s="798" t="s">
        <v>79</v>
      </c>
      <c r="AF33" s="439"/>
      <c r="AG33" s="1103"/>
      <c r="AH33" s="1105"/>
      <c r="AI33" s="1105"/>
      <c r="AJ33" s="311"/>
      <c r="AK33" s="311"/>
      <c r="AL33" s="436"/>
      <c r="AM33" s="436"/>
      <c r="AN33" s="436"/>
      <c r="AO33" s="436"/>
      <c r="AP33" s="436"/>
      <c r="AQ33" s="436"/>
      <c r="AR33" s="436"/>
      <c r="AS33" s="1414"/>
      <c r="AT33" s="1414"/>
      <c r="AU33" s="1414"/>
      <c r="AV33" s="1414"/>
      <c r="AW33" s="1414"/>
      <c r="AX33" s="1414"/>
      <c r="AY33" s="1414"/>
      <c r="AZ33" s="1414"/>
      <c r="BA33" s="1414"/>
      <c r="BB33" s="1414"/>
      <c r="BC33" s="1414"/>
      <c r="BD33" s="1414"/>
      <c r="BE33" s="1414"/>
      <c r="BF33" s="1414"/>
      <c r="BG33" s="1414"/>
      <c r="BH33" s="1414"/>
      <c r="BI33" s="1414"/>
      <c r="BJ33" s="1414"/>
      <c r="BK33" s="1414"/>
      <c r="BL33" s="1414"/>
      <c r="BM33" s="1414"/>
      <c r="BN33" s="1414"/>
      <c r="BO33" s="1414"/>
      <c r="BP33" s="1414"/>
      <c r="BQ33" s="1414"/>
      <c r="BR33" s="1414"/>
      <c r="BS33" s="1414"/>
      <c r="BT33" s="1414"/>
      <c r="BU33" s="1414"/>
      <c r="BV33" s="1414"/>
      <c r="BW33" s="1414"/>
      <c r="BX33" s="1414"/>
      <c r="BY33" s="1414"/>
      <c r="BZ33" s="1414"/>
      <c r="CA33" s="1414"/>
      <c r="CB33" s="1414"/>
      <c r="CC33" s="1414"/>
      <c r="CD33" s="1414"/>
    </row>
    <row r="34" spans="1:82" s="11" customFormat="1" ht="12" customHeight="1">
      <c r="A34" s="20"/>
      <c r="B34" s="487" t="s">
        <v>313</v>
      </c>
      <c r="C34" s="495"/>
      <c r="D34" s="484"/>
      <c r="E34" s="485"/>
      <c r="F34" s="496"/>
      <c r="G34" s="486"/>
      <c r="H34" s="785"/>
      <c r="I34" s="497"/>
      <c r="J34" s="497"/>
      <c r="K34" s="497"/>
      <c r="L34" s="497"/>
      <c r="M34" s="497"/>
      <c r="N34" s="497"/>
      <c r="O34" s="497"/>
      <c r="P34" s="497"/>
      <c r="Q34" s="497"/>
      <c r="R34" s="497"/>
      <c r="S34" s="813"/>
      <c r="T34" s="498"/>
      <c r="U34" s="498"/>
      <c r="V34" s="498"/>
      <c r="W34" s="498"/>
      <c r="X34" s="498"/>
      <c r="Y34" s="498"/>
      <c r="Z34" s="498"/>
      <c r="AA34" s="498"/>
      <c r="AB34" s="498"/>
      <c r="AC34" s="498"/>
      <c r="AD34" s="498"/>
      <c r="AE34" s="516"/>
      <c r="AF34" s="439"/>
      <c r="AG34" s="1106" t="s">
        <v>690</v>
      </c>
      <c r="AH34" s="1106"/>
      <c r="AI34" s="1104" t="s">
        <v>690</v>
      </c>
      <c r="AJ34" s="311"/>
      <c r="AK34" s="311"/>
      <c r="AL34" s="436"/>
      <c r="AM34" s="436"/>
      <c r="AN34" s="436"/>
      <c r="AO34" s="436"/>
      <c r="AP34" s="436"/>
      <c r="AQ34" s="436"/>
      <c r="AR34" s="436"/>
      <c r="AS34" s="494"/>
      <c r="AT34" s="494"/>
      <c r="AU34" s="494"/>
      <c r="AV34" s="494"/>
      <c r="AW34" s="494"/>
      <c r="AX34" s="494"/>
      <c r="AY34" s="494"/>
      <c r="AZ34" s="494"/>
      <c r="BA34" s="494"/>
      <c r="BB34" s="494"/>
      <c r="BC34" s="494"/>
      <c r="BD34" s="494"/>
      <c r="BE34" s="494"/>
      <c r="BF34" s="494"/>
      <c r="BG34" s="494"/>
      <c r="BH34" s="494"/>
      <c r="BI34" s="494"/>
      <c r="BJ34" s="494"/>
      <c r="BK34" s="494"/>
      <c r="BL34" s="494"/>
      <c r="BM34" s="494"/>
      <c r="BN34" s="494"/>
      <c r="BO34" s="494"/>
      <c r="BP34" s="494"/>
      <c r="BQ34" s="494"/>
      <c r="BR34" s="494"/>
      <c r="BS34" s="494"/>
      <c r="BT34" s="494"/>
      <c r="BU34" s="494"/>
      <c r="BV34" s="494"/>
      <c r="BW34" s="494"/>
      <c r="BX34" s="494"/>
      <c r="BY34" s="494"/>
      <c r="BZ34" s="494"/>
      <c r="CA34" s="494"/>
      <c r="CB34" s="494"/>
      <c r="CC34" s="494"/>
      <c r="CD34" s="494"/>
    </row>
    <row r="35" spans="1:82" s="9" customFormat="1" ht="12" customHeight="1">
      <c r="A35" s="586"/>
      <c r="B35" s="499" t="s">
        <v>91</v>
      </c>
      <c r="C35" s="202" t="str">
        <f>C10</f>
        <v>Försäljning 1</v>
      </c>
      <c r="D35" s="420"/>
      <c r="E35" s="421"/>
      <c r="F35" s="286"/>
      <c r="G35" s="533"/>
      <c r="H35" s="390">
        <f>IF($E$10="Kontant",H10,IF(E10="10 dagar",0.7*H10,0))</f>
        <v>0</v>
      </c>
      <c r="I35" s="390">
        <f>IF($E$10="Kontant",I10,IF($E$10="10 dagar",0.3*H10+0.7*I10,IF($E$10="30 dagar",H10,IF($E$10="60 dagar",0,IF($E$10="90 dagar",0)))))</f>
        <v>0</v>
      </c>
      <c r="J35" s="390">
        <f>IF($E$10="Kontant",J10,IF($E$10="10 dagar",0.3*I10+0.7*J10,IF($E$10="30 dagar",I10,IF($E$10="60 dagar",H10,IF($E$10="90 dagar",0)))))</f>
        <v>0</v>
      </c>
      <c r="K35" s="390">
        <f>IF($E$10="Kontant",K10,IF($E$10="10 dagar",0.3*J10+0.7*K10,IF($E$10="30 dagar",J10,IF($E$10="60 dagar",I10,IF($E$10="90 dagar",H10,0)))))</f>
        <v>0</v>
      </c>
      <c r="L35" s="390">
        <f>IF($E$10="Kontant",L10,IF($E$10="10 dagar",0.3*K10+0.7*L10,IF($E$10="30 dagar",K10,IF($E$10="60 dagar",J10,IF($E$10="90 dagar",I10,0)))))</f>
        <v>0</v>
      </c>
      <c r="M35" s="390">
        <f t="shared" ref="M35:AE35" si="5">IF($E$10="Kontant",M10,IF($E$10="10 dagar",0.3*L10+0.7*M10,IF($E$10="30 dagar",L10,IF($E$10="60 dagar",K10,IF($E$10="90 dagar",J10,0)))))</f>
        <v>0</v>
      </c>
      <c r="N35" s="390">
        <f t="shared" si="5"/>
        <v>0</v>
      </c>
      <c r="O35" s="390">
        <f t="shared" si="5"/>
        <v>0</v>
      </c>
      <c r="P35" s="390">
        <f t="shared" si="5"/>
        <v>0</v>
      </c>
      <c r="Q35" s="391">
        <f t="shared" si="5"/>
        <v>0</v>
      </c>
      <c r="R35" s="789">
        <f t="shared" si="5"/>
        <v>0</v>
      </c>
      <c r="S35" s="390">
        <f t="shared" si="5"/>
        <v>0</v>
      </c>
      <c r="T35" s="390">
        <f t="shared" si="5"/>
        <v>0</v>
      </c>
      <c r="U35" s="390">
        <f t="shared" si="5"/>
        <v>0</v>
      </c>
      <c r="V35" s="390">
        <f t="shared" si="5"/>
        <v>0</v>
      </c>
      <c r="W35" s="390">
        <f t="shared" si="5"/>
        <v>0</v>
      </c>
      <c r="X35" s="390">
        <f t="shared" si="5"/>
        <v>0</v>
      </c>
      <c r="Y35" s="390">
        <f t="shared" si="5"/>
        <v>0</v>
      </c>
      <c r="Z35" s="390">
        <f t="shared" si="5"/>
        <v>0</v>
      </c>
      <c r="AA35" s="390">
        <f t="shared" si="5"/>
        <v>0</v>
      </c>
      <c r="AB35" s="390">
        <f t="shared" si="5"/>
        <v>0</v>
      </c>
      <c r="AC35" s="391">
        <f t="shared" si="5"/>
        <v>0</v>
      </c>
      <c r="AD35" s="390">
        <f t="shared" si="5"/>
        <v>0</v>
      </c>
      <c r="AE35" s="390">
        <f t="shared" si="5"/>
        <v>0</v>
      </c>
      <c r="AF35" s="641"/>
      <c r="AG35" s="461">
        <f t="shared" ref="AG35:AG40" si="6">IF($E$197=1,SUM(H35:S35),SUM(N35:AE35))</f>
        <v>0</v>
      </c>
      <c r="AH35" s="549"/>
      <c r="AI35" s="1108">
        <f t="shared" ref="AI35:AI40" si="7">IF($E$197=1,SUM(T35:AE35),0)</f>
        <v>0</v>
      </c>
      <c r="AJ35" s="311"/>
      <c r="AK35" s="293"/>
      <c r="AL35" s="437"/>
      <c r="AM35" s="437"/>
      <c r="AN35" s="437"/>
      <c r="AO35" s="437"/>
      <c r="AP35" s="437"/>
      <c r="AQ35" s="437"/>
      <c r="AR35" s="437"/>
      <c r="AS35" s="1414"/>
      <c r="AT35" s="1414"/>
      <c r="AU35" s="1414"/>
      <c r="AV35" s="1414"/>
      <c r="AW35" s="1414"/>
      <c r="AX35" s="1414"/>
      <c r="AY35" s="1414"/>
      <c r="AZ35" s="1414"/>
      <c r="BA35" s="1414"/>
      <c r="BB35" s="1414"/>
      <c r="BC35" s="1414"/>
      <c r="BD35" s="1414"/>
      <c r="BE35" s="1414"/>
      <c r="BF35" s="1414"/>
      <c r="BG35" s="1414"/>
      <c r="BH35" s="1414"/>
      <c r="BI35" s="1414"/>
      <c r="BJ35" s="1414"/>
      <c r="BK35" s="1414"/>
      <c r="BL35" s="1414"/>
      <c r="BM35" s="1414"/>
      <c r="BN35" s="1414"/>
      <c r="BO35" s="1414"/>
      <c r="BP35" s="1414"/>
      <c r="BQ35" s="1414"/>
      <c r="BR35" s="1414"/>
      <c r="BS35" s="1414"/>
      <c r="BT35" s="1414"/>
      <c r="BU35" s="1414"/>
      <c r="BV35" s="1414"/>
      <c r="BW35" s="1414"/>
      <c r="BX35" s="1414"/>
      <c r="BY35" s="1414"/>
      <c r="BZ35" s="1414"/>
      <c r="CA35" s="1414"/>
      <c r="CB35" s="1414"/>
      <c r="CC35" s="1414"/>
      <c r="CD35" s="1414"/>
    </row>
    <row r="36" spans="1:82" s="9" customFormat="1" ht="12" customHeight="1">
      <c r="A36" s="20"/>
      <c r="B36" s="499" t="s">
        <v>92</v>
      </c>
      <c r="C36" s="587" t="str">
        <f>C11</f>
        <v>Försäljning 2</v>
      </c>
      <c r="D36" s="422"/>
      <c r="E36" s="423"/>
      <c r="F36" s="286"/>
      <c r="G36" s="533"/>
      <c r="H36" s="392">
        <f>IF($E$11="Kontant",H11,IF(E11="10 dagar",0.7*H11,0))</f>
        <v>0</v>
      </c>
      <c r="I36" s="392">
        <f>IF($E$11="Kontant",I11,IF($E$11="10 dagar",0.3*H11+0.7*I11,IF($E$11="30 dagar",H11,IF($E$11="60 dagar",0,IF($E$11="90 dagar",0)))))</f>
        <v>0</v>
      </c>
      <c r="J36" s="392">
        <f>IF($E$11="Kontant",J11,IF($E$11="10 dagar",0.3*I11+0.7*J11,IF($E$11="30 dagar",I11,IF($E$11="60 dagar",H11,IF($E$11="90 dagar",0)))))</f>
        <v>0</v>
      </c>
      <c r="K36" s="392">
        <f>IF($E$11="Kontant",K11,IF($E$11="10 dagar",0.3*J11+0.7*K11,IF($E$11="30 dagar",J11,IF($E$11="60 dagar",I11,IF($E$11="90 dagar",H11,0)))))</f>
        <v>0</v>
      </c>
      <c r="L36" s="392">
        <f t="shared" ref="L36:AE36" si="8">IF($E$11="Kontant",L11,IF($E$11="10 dagar",0.3*K11+0.7*L11,IF($E$11="30 dagar",K11,IF($E$11="60 dagar",J11,IF($E$11="90 dagar",I11,0)))))</f>
        <v>0</v>
      </c>
      <c r="M36" s="392">
        <f t="shared" si="8"/>
        <v>0</v>
      </c>
      <c r="N36" s="392">
        <f t="shared" si="8"/>
        <v>0</v>
      </c>
      <c r="O36" s="392">
        <f t="shared" si="8"/>
        <v>0</v>
      </c>
      <c r="P36" s="392">
        <f t="shared" si="8"/>
        <v>0</v>
      </c>
      <c r="Q36" s="393">
        <f t="shared" si="8"/>
        <v>0</v>
      </c>
      <c r="R36" s="790">
        <f t="shared" si="8"/>
        <v>0</v>
      </c>
      <c r="S36" s="392">
        <f t="shared" si="8"/>
        <v>0</v>
      </c>
      <c r="T36" s="392">
        <f t="shared" si="8"/>
        <v>0</v>
      </c>
      <c r="U36" s="392">
        <f t="shared" si="8"/>
        <v>0</v>
      </c>
      <c r="V36" s="392">
        <f t="shared" si="8"/>
        <v>0</v>
      </c>
      <c r="W36" s="392">
        <f t="shared" si="8"/>
        <v>0</v>
      </c>
      <c r="X36" s="392">
        <f t="shared" si="8"/>
        <v>0</v>
      </c>
      <c r="Y36" s="392">
        <f t="shared" si="8"/>
        <v>0</v>
      </c>
      <c r="Z36" s="392">
        <f t="shared" si="8"/>
        <v>0</v>
      </c>
      <c r="AA36" s="392">
        <f t="shared" si="8"/>
        <v>0</v>
      </c>
      <c r="AB36" s="392">
        <f t="shared" si="8"/>
        <v>0</v>
      </c>
      <c r="AC36" s="393">
        <f t="shared" si="8"/>
        <v>0</v>
      </c>
      <c r="AD36" s="392">
        <f t="shared" si="8"/>
        <v>0</v>
      </c>
      <c r="AE36" s="392">
        <f t="shared" si="8"/>
        <v>0</v>
      </c>
      <c r="AF36" s="641"/>
      <c r="AG36" s="461">
        <f t="shared" si="6"/>
        <v>0</v>
      </c>
      <c r="AH36" s="549"/>
      <c r="AI36" s="1108">
        <f t="shared" si="7"/>
        <v>0</v>
      </c>
      <c r="AJ36" s="311"/>
      <c r="AK36" s="293"/>
      <c r="AL36" s="437"/>
      <c r="AM36" s="437"/>
      <c r="AN36" s="437"/>
      <c r="AO36" s="437"/>
      <c r="AP36" s="437"/>
      <c r="AQ36" s="437"/>
      <c r="AR36" s="437"/>
      <c r="AS36" s="1414"/>
      <c r="AT36" s="1414"/>
      <c r="AU36" s="1414"/>
      <c r="AV36" s="1414"/>
      <c r="AW36" s="1414"/>
      <c r="AX36" s="1414"/>
      <c r="AY36" s="1414"/>
      <c r="AZ36" s="1414"/>
      <c r="BA36" s="1414"/>
      <c r="BB36" s="1414"/>
      <c r="BC36" s="1414"/>
      <c r="BD36" s="1414"/>
      <c r="BE36" s="1414"/>
      <c r="BF36" s="1414"/>
      <c r="BG36" s="1414"/>
      <c r="BH36" s="1414"/>
      <c r="BI36" s="1414"/>
      <c r="BJ36" s="1414"/>
      <c r="BK36" s="1414"/>
      <c r="BL36" s="1414"/>
      <c r="BM36" s="1414"/>
      <c r="BN36" s="1414"/>
      <c r="BO36" s="1414"/>
      <c r="BP36" s="1414"/>
      <c r="BQ36" s="1414"/>
      <c r="BR36" s="1414"/>
      <c r="BS36" s="1414"/>
      <c r="BT36" s="1414"/>
      <c r="BU36" s="1414"/>
      <c r="BV36" s="1414"/>
      <c r="BW36" s="1414"/>
      <c r="BX36" s="1414"/>
      <c r="BY36" s="1414"/>
      <c r="BZ36" s="1414"/>
      <c r="CA36" s="1414"/>
      <c r="CB36" s="1414"/>
      <c r="CC36" s="1414"/>
      <c r="CD36" s="1414"/>
    </row>
    <row r="37" spans="1:82" s="9" customFormat="1" ht="12" customHeight="1">
      <c r="A37" s="20"/>
      <c r="B37" s="500" t="s">
        <v>93</v>
      </c>
      <c r="C37" s="587" t="str">
        <f>C12</f>
        <v>Försäljning 3</v>
      </c>
      <c r="D37" s="422"/>
      <c r="E37" s="423"/>
      <c r="F37" s="286"/>
      <c r="G37" s="533"/>
      <c r="H37" s="392">
        <f>IF($E$12="Kontant",H12,IF(E12="10 dagar",0.7*H12,0))</f>
        <v>0</v>
      </c>
      <c r="I37" s="392">
        <f>IF($E$12="Kontant",I12,IF($E$12="10 dagar",0.3*H12+0.7*I12,IF($E$12="30 dagar",H12,IF($E$12="60 dagar",0,IF($E$12="90 dagar",0)))))</f>
        <v>0</v>
      </c>
      <c r="J37" s="392">
        <f>IF($E$12="Kontant",J12,IF($E$12="10 dagar",0.3*I12+0.7*J12,IF($E$12="30 dagar",I12,IF($E$12="60 dagar",H12,IF($E$12="90 dagar",0)))))</f>
        <v>0</v>
      </c>
      <c r="K37" s="392">
        <f>IF($E$12="Kontant",K12,IF($E$12="10 dagar",0.3*J12+0.7*K12,IF($E$12="30 dagar",J12,IF($E$12="60 dagar",I12,IF($E$12="90 dagar",H12,0)))))</f>
        <v>0</v>
      </c>
      <c r="L37" s="392">
        <f t="shared" ref="L37:AE37" si="9">IF($E$12="Kontant",L12,IF($E$12="10 dagar",0.3*K12+0.7*L12,IF($E$12="30 dagar",K12,IF($E$12="60 dagar",J12,IF($E$12="90 dagar",I12,0)))))</f>
        <v>0</v>
      </c>
      <c r="M37" s="392">
        <f t="shared" si="9"/>
        <v>0</v>
      </c>
      <c r="N37" s="392">
        <f t="shared" si="9"/>
        <v>0</v>
      </c>
      <c r="O37" s="392">
        <f t="shared" si="9"/>
        <v>0</v>
      </c>
      <c r="P37" s="392">
        <f t="shared" si="9"/>
        <v>0</v>
      </c>
      <c r="Q37" s="393">
        <f t="shared" si="9"/>
        <v>0</v>
      </c>
      <c r="R37" s="790">
        <f t="shared" si="9"/>
        <v>0</v>
      </c>
      <c r="S37" s="392">
        <f t="shared" si="9"/>
        <v>0</v>
      </c>
      <c r="T37" s="392">
        <f t="shared" si="9"/>
        <v>0</v>
      </c>
      <c r="U37" s="392">
        <f t="shared" si="9"/>
        <v>0</v>
      </c>
      <c r="V37" s="392">
        <f t="shared" si="9"/>
        <v>0</v>
      </c>
      <c r="W37" s="392">
        <f t="shared" si="9"/>
        <v>0</v>
      </c>
      <c r="X37" s="392">
        <f t="shared" si="9"/>
        <v>0</v>
      </c>
      <c r="Y37" s="392">
        <f t="shared" si="9"/>
        <v>0</v>
      </c>
      <c r="Z37" s="392">
        <f t="shared" si="9"/>
        <v>0</v>
      </c>
      <c r="AA37" s="392">
        <f t="shared" si="9"/>
        <v>0</v>
      </c>
      <c r="AB37" s="392">
        <f t="shared" si="9"/>
        <v>0</v>
      </c>
      <c r="AC37" s="393">
        <f t="shared" si="9"/>
        <v>0</v>
      </c>
      <c r="AD37" s="392">
        <f t="shared" si="9"/>
        <v>0</v>
      </c>
      <c r="AE37" s="392">
        <f t="shared" si="9"/>
        <v>0</v>
      </c>
      <c r="AF37" s="641"/>
      <c r="AG37" s="461">
        <f t="shared" si="6"/>
        <v>0</v>
      </c>
      <c r="AH37" s="549"/>
      <c r="AI37" s="1108">
        <f t="shared" si="7"/>
        <v>0</v>
      </c>
      <c r="AJ37" s="311"/>
      <c r="AK37" s="293"/>
      <c r="AL37" s="437"/>
      <c r="AM37" s="437"/>
      <c r="AN37" s="437"/>
      <c r="AO37" s="437"/>
      <c r="AP37" s="437"/>
      <c r="AQ37" s="437"/>
      <c r="AR37" s="437"/>
      <c r="AS37" s="1414"/>
      <c r="AT37" s="1414"/>
      <c r="AU37" s="1414"/>
      <c r="AV37" s="1414"/>
      <c r="AW37" s="1414"/>
      <c r="AX37" s="1414"/>
      <c r="AY37" s="1414"/>
      <c r="AZ37" s="1414"/>
      <c r="BA37" s="1414"/>
      <c r="BB37" s="1414"/>
      <c r="BC37" s="1414"/>
      <c r="BD37" s="1414"/>
      <c r="BE37" s="1414"/>
      <c r="BF37" s="1414"/>
      <c r="BG37" s="1414"/>
      <c r="BH37" s="1414"/>
      <c r="BI37" s="1414"/>
      <c r="BJ37" s="1414"/>
      <c r="BK37" s="1414"/>
      <c r="BL37" s="1414"/>
      <c r="BM37" s="1414"/>
      <c r="BN37" s="1414"/>
      <c r="BO37" s="1414"/>
      <c r="BP37" s="1414"/>
      <c r="BQ37" s="1414"/>
      <c r="BR37" s="1414"/>
      <c r="BS37" s="1414"/>
      <c r="BT37" s="1414"/>
      <c r="BU37" s="1414"/>
      <c r="BV37" s="1414"/>
      <c r="BW37" s="1414"/>
      <c r="BX37" s="1414"/>
      <c r="BY37" s="1414"/>
      <c r="BZ37" s="1414"/>
      <c r="CA37" s="1414"/>
      <c r="CB37" s="1414"/>
      <c r="CC37" s="1414"/>
      <c r="CD37" s="1414"/>
    </row>
    <row r="38" spans="1:82" s="9" customFormat="1" ht="12" customHeight="1">
      <c r="A38" s="20"/>
      <c r="B38" s="500" t="s">
        <v>94</v>
      </c>
      <c r="C38" s="587" t="str">
        <f>C13</f>
        <v>Försäljning 4</v>
      </c>
      <c r="D38" s="422"/>
      <c r="E38" s="423"/>
      <c r="F38" s="286"/>
      <c r="G38" s="533"/>
      <c r="H38" s="392">
        <f>IF($E$13="Kontant",H13,IF(E13="10 dagar",0.7*H13,0))</f>
        <v>0</v>
      </c>
      <c r="I38" s="392">
        <f>IF($E$13="Kontant",I13,IF($E$13="10 dagar",0.3*H13+0.7*I13,IF($E$13="30 dagar",H13,IF($E$13="60 dagar",0,IF($E$13="90 dagar",0)))))</f>
        <v>0</v>
      </c>
      <c r="J38" s="392">
        <f>IF($E$13="Kontant",J13,IF($E$13="10 dagar",0.3*I13+0.7*J13,IF($E$13="30 dagar",I13,IF($E$13="60 dagar",H13,IF($E$13="90 dagar",0)))))</f>
        <v>0</v>
      </c>
      <c r="K38" s="392">
        <f>IF($E$13="Kontant",K13,IF($E$13="10 dagar",0.3*J13+0.7*K13,IF($E$13="30 dagar",J13,IF($E$13="60 dagar",I13,IF($E$13="90 dagar",H13,0)))))</f>
        <v>0</v>
      </c>
      <c r="L38" s="392">
        <f t="shared" ref="L38:AE38" si="10">IF($E$13="Kontant",L13,IF($E$13="10 dagar",0.3*K13+0.7*L13,IF($E$13="30 dagar",K13,IF($E$13="60 dagar",J13,IF($E$13="90 dagar",I13,0)))))</f>
        <v>0</v>
      </c>
      <c r="M38" s="392">
        <f t="shared" si="10"/>
        <v>0</v>
      </c>
      <c r="N38" s="392">
        <f t="shared" si="10"/>
        <v>0</v>
      </c>
      <c r="O38" s="392">
        <f t="shared" si="10"/>
        <v>0</v>
      </c>
      <c r="P38" s="392">
        <f t="shared" si="10"/>
        <v>0</v>
      </c>
      <c r="Q38" s="393">
        <f t="shared" si="10"/>
        <v>0</v>
      </c>
      <c r="R38" s="790">
        <f t="shared" si="10"/>
        <v>0</v>
      </c>
      <c r="S38" s="392">
        <f t="shared" si="10"/>
        <v>0</v>
      </c>
      <c r="T38" s="392">
        <f t="shared" si="10"/>
        <v>0</v>
      </c>
      <c r="U38" s="392">
        <f t="shared" si="10"/>
        <v>0</v>
      </c>
      <c r="V38" s="392">
        <f t="shared" si="10"/>
        <v>0</v>
      </c>
      <c r="W38" s="392">
        <f t="shared" si="10"/>
        <v>0</v>
      </c>
      <c r="X38" s="392">
        <f t="shared" si="10"/>
        <v>0</v>
      </c>
      <c r="Y38" s="392">
        <f t="shared" si="10"/>
        <v>0</v>
      </c>
      <c r="Z38" s="392">
        <f t="shared" si="10"/>
        <v>0</v>
      </c>
      <c r="AA38" s="392">
        <f t="shared" si="10"/>
        <v>0</v>
      </c>
      <c r="AB38" s="392">
        <f t="shared" si="10"/>
        <v>0</v>
      </c>
      <c r="AC38" s="393">
        <f t="shared" si="10"/>
        <v>0</v>
      </c>
      <c r="AD38" s="392">
        <f t="shared" si="10"/>
        <v>0</v>
      </c>
      <c r="AE38" s="392">
        <f t="shared" si="10"/>
        <v>0</v>
      </c>
      <c r="AF38" s="641"/>
      <c r="AG38" s="461">
        <f t="shared" si="6"/>
        <v>0</v>
      </c>
      <c r="AH38" s="549"/>
      <c r="AI38" s="1108">
        <f t="shared" si="7"/>
        <v>0</v>
      </c>
      <c r="AJ38" s="311"/>
      <c r="AK38" s="293"/>
      <c r="AL38" s="437"/>
      <c r="AM38" s="437"/>
      <c r="AN38" s="437"/>
      <c r="AO38" s="437"/>
      <c r="AP38" s="437"/>
      <c r="AQ38" s="437"/>
      <c r="AR38" s="437"/>
      <c r="AS38" s="1414"/>
      <c r="AT38" s="1414"/>
      <c r="AU38" s="1414"/>
      <c r="AV38" s="1414"/>
      <c r="AW38" s="1414"/>
      <c r="AX38" s="1414"/>
      <c r="AY38" s="1414"/>
      <c r="AZ38" s="1414"/>
      <c r="BA38" s="1414"/>
      <c r="BB38" s="1414"/>
      <c r="BC38" s="1414"/>
      <c r="BD38" s="1414"/>
      <c r="BE38" s="1414"/>
      <c r="BF38" s="1414"/>
      <c r="BG38" s="1414"/>
      <c r="BH38" s="1414"/>
      <c r="BI38" s="1414"/>
      <c r="BJ38" s="1414"/>
      <c r="BK38" s="1414"/>
      <c r="BL38" s="1414"/>
      <c r="BM38" s="1414"/>
      <c r="BN38" s="1414"/>
      <c r="BO38" s="1414"/>
      <c r="BP38" s="1414"/>
      <c r="BQ38" s="1414"/>
      <c r="BR38" s="1414"/>
      <c r="BS38" s="1414"/>
      <c r="BT38" s="1414"/>
      <c r="BU38" s="1414"/>
      <c r="BV38" s="1414"/>
      <c r="BW38" s="1414"/>
      <c r="BX38" s="1414"/>
      <c r="BY38" s="1414"/>
      <c r="BZ38" s="1414"/>
      <c r="CA38" s="1414"/>
      <c r="CB38" s="1414"/>
      <c r="CC38" s="1414"/>
      <c r="CD38" s="1414"/>
    </row>
    <row r="39" spans="1:82" s="9" customFormat="1" ht="12" customHeight="1">
      <c r="A39" s="56"/>
      <c r="B39" s="314" t="s">
        <v>95</v>
      </c>
      <c r="C39" s="588"/>
      <c r="D39" s="588"/>
      <c r="E39" s="588"/>
      <c r="F39" s="588"/>
      <c r="G39" s="781" t="s">
        <v>716</v>
      </c>
      <c r="H39" s="394"/>
      <c r="I39" s="394"/>
      <c r="J39" s="394"/>
      <c r="K39" s="394"/>
      <c r="L39" s="394"/>
      <c r="M39" s="394"/>
      <c r="N39" s="394"/>
      <c r="O39" s="394"/>
      <c r="P39" s="394"/>
      <c r="Q39" s="394"/>
      <c r="R39" s="791"/>
      <c r="S39" s="394"/>
      <c r="T39" s="394"/>
      <c r="U39" s="394"/>
      <c r="V39" s="394"/>
      <c r="W39" s="394"/>
      <c r="X39" s="394"/>
      <c r="Y39" s="394"/>
      <c r="Z39" s="394"/>
      <c r="AA39" s="394"/>
      <c r="AB39" s="394"/>
      <c r="AC39" s="394"/>
      <c r="AD39" s="394"/>
      <c r="AE39" s="394"/>
      <c r="AF39" s="641"/>
      <c r="AG39" s="461">
        <f t="shared" si="6"/>
        <v>0</v>
      </c>
      <c r="AH39" s="549"/>
      <c r="AI39" s="1108">
        <f t="shared" si="7"/>
        <v>0</v>
      </c>
      <c r="AJ39" s="311"/>
      <c r="AK39" s="293"/>
      <c r="AL39" s="437"/>
      <c r="AM39" s="437"/>
      <c r="AN39" s="437"/>
      <c r="AO39" s="437"/>
      <c r="AP39" s="437"/>
      <c r="AQ39" s="437"/>
      <c r="AR39" s="437"/>
      <c r="AS39" s="1414"/>
      <c r="AT39" s="1414"/>
      <c r="AU39" s="1414"/>
      <c r="AV39" s="1414"/>
      <c r="AW39" s="1414"/>
      <c r="AX39" s="1414"/>
      <c r="AY39" s="1414"/>
      <c r="AZ39" s="1414"/>
      <c r="BA39" s="1414"/>
      <c r="BB39" s="1414"/>
      <c r="BC39" s="1414"/>
      <c r="BD39" s="1414"/>
      <c r="BE39" s="1414"/>
      <c r="BF39" s="1414"/>
      <c r="BG39" s="1414"/>
      <c r="BH39" s="1414"/>
      <c r="BI39" s="1414"/>
      <c r="BJ39" s="1414"/>
      <c r="BK39" s="1414"/>
      <c r="BL39" s="1414"/>
      <c r="BM39" s="1414"/>
      <c r="BN39" s="1414"/>
      <c r="BO39" s="1414"/>
      <c r="BP39" s="1414"/>
      <c r="BQ39" s="1414"/>
      <c r="BR39" s="1414"/>
      <c r="BS39" s="1414"/>
      <c r="BT39" s="1414"/>
      <c r="BU39" s="1414"/>
      <c r="BV39" s="1414"/>
      <c r="BW39" s="1414"/>
      <c r="BX39" s="1414"/>
      <c r="BY39" s="1414"/>
      <c r="BZ39" s="1414"/>
      <c r="CA39" s="1414"/>
      <c r="CB39" s="1414"/>
      <c r="CC39" s="1414"/>
      <c r="CD39" s="1414"/>
    </row>
    <row r="40" spans="1:82" s="9" customFormat="1" ht="12" customHeight="1">
      <c r="A40" s="56"/>
      <c r="B40" s="314" t="s">
        <v>96</v>
      </c>
      <c r="C40" s="588"/>
      <c r="D40" s="588"/>
      <c r="E40" s="588"/>
      <c r="F40" s="588"/>
      <c r="G40" s="781" t="s">
        <v>716</v>
      </c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791"/>
      <c r="S40" s="394"/>
      <c r="T40" s="394"/>
      <c r="U40" s="394"/>
      <c r="V40" s="394"/>
      <c r="W40" s="394"/>
      <c r="X40" s="394"/>
      <c r="Y40" s="394"/>
      <c r="Z40" s="394"/>
      <c r="AA40" s="394"/>
      <c r="AB40" s="394"/>
      <c r="AC40" s="394"/>
      <c r="AD40" s="394"/>
      <c r="AE40" s="394"/>
      <c r="AF40" s="641"/>
      <c r="AG40" s="461">
        <f t="shared" si="6"/>
        <v>0</v>
      </c>
      <c r="AH40" s="549"/>
      <c r="AI40" s="1108">
        <f t="shared" si="7"/>
        <v>0</v>
      </c>
      <c r="AJ40" s="311"/>
      <c r="AK40" s="293"/>
      <c r="AL40" s="437"/>
      <c r="AM40" s="437"/>
      <c r="AN40" s="437"/>
      <c r="AO40" s="437"/>
      <c r="AP40" s="437"/>
      <c r="AQ40" s="437"/>
      <c r="AR40" s="437"/>
      <c r="AS40" s="1414"/>
      <c r="AT40" s="1414"/>
      <c r="AU40" s="1414"/>
      <c r="AV40" s="1414"/>
      <c r="AW40" s="1414"/>
      <c r="AX40" s="1414"/>
      <c r="AY40" s="1414"/>
      <c r="AZ40" s="1414"/>
      <c r="BA40" s="1414"/>
      <c r="BB40" s="1414"/>
      <c r="BC40" s="1414"/>
      <c r="BD40" s="1414"/>
      <c r="BE40" s="1414"/>
      <c r="BF40" s="1414"/>
      <c r="BG40" s="1414"/>
      <c r="BH40" s="1414"/>
      <c r="BI40" s="1414"/>
      <c r="BJ40" s="1414"/>
      <c r="BK40" s="1414"/>
      <c r="BL40" s="1414"/>
      <c r="BM40" s="1414"/>
      <c r="BN40" s="1414"/>
      <c r="BO40" s="1414"/>
      <c r="BP40" s="1414"/>
      <c r="BQ40" s="1414"/>
      <c r="BR40" s="1414"/>
      <c r="BS40" s="1414"/>
      <c r="BT40" s="1414"/>
      <c r="BU40" s="1414"/>
      <c r="BV40" s="1414"/>
      <c r="BW40" s="1414"/>
      <c r="BX40" s="1414"/>
      <c r="BY40" s="1414"/>
      <c r="BZ40" s="1414"/>
      <c r="CA40" s="1414"/>
      <c r="CB40" s="1414"/>
      <c r="CC40" s="1414"/>
      <c r="CD40" s="1414"/>
    </row>
    <row r="41" spans="1:82" s="9" customFormat="1" ht="12" customHeight="1">
      <c r="A41" s="56"/>
      <c r="B41" s="499" t="s">
        <v>97</v>
      </c>
      <c r="C41" s="501"/>
      <c r="D41" s="502"/>
      <c r="E41" s="502"/>
      <c r="F41" s="502"/>
      <c r="G41" s="502"/>
      <c r="H41" s="392">
        <f t="shared" ref="H41:AE41" si="11">$G10*H35+$G11*H36+$G12*H37+$G13*H38</f>
        <v>0</v>
      </c>
      <c r="I41" s="392">
        <f t="shared" si="11"/>
        <v>0</v>
      </c>
      <c r="J41" s="392">
        <f t="shared" si="11"/>
        <v>0</v>
      </c>
      <c r="K41" s="392">
        <f t="shared" si="11"/>
        <v>0</v>
      </c>
      <c r="L41" s="392">
        <f t="shared" si="11"/>
        <v>0</v>
      </c>
      <c r="M41" s="392">
        <f t="shared" si="11"/>
        <v>0</v>
      </c>
      <c r="N41" s="392">
        <f t="shared" si="11"/>
        <v>0</v>
      </c>
      <c r="O41" s="392">
        <f t="shared" si="11"/>
        <v>0</v>
      </c>
      <c r="P41" s="392">
        <f t="shared" si="11"/>
        <v>0</v>
      </c>
      <c r="Q41" s="393">
        <f t="shared" si="11"/>
        <v>0</v>
      </c>
      <c r="R41" s="790">
        <f t="shared" si="11"/>
        <v>0</v>
      </c>
      <c r="S41" s="392">
        <f t="shared" si="11"/>
        <v>0</v>
      </c>
      <c r="T41" s="392">
        <f t="shared" si="11"/>
        <v>0</v>
      </c>
      <c r="U41" s="392">
        <f t="shared" si="11"/>
        <v>0</v>
      </c>
      <c r="V41" s="392">
        <f t="shared" si="11"/>
        <v>0</v>
      </c>
      <c r="W41" s="392">
        <f t="shared" si="11"/>
        <v>0</v>
      </c>
      <c r="X41" s="392">
        <f t="shared" si="11"/>
        <v>0</v>
      </c>
      <c r="Y41" s="392">
        <f t="shared" si="11"/>
        <v>0</v>
      </c>
      <c r="Z41" s="392">
        <f t="shared" si="11"/>
        <v>0</v>
      </c>
      <c r="AA41" s="392">
        <f t="shared" si="11"/>
        <v>0</v>
      </c>
      <c r="AB41" s="392">
        <f t="shared" si="11"/>
        <v>0</v>
      </c>
      <c r="AC41" s="393">
        <f t="shared" si="11"/>
        <v>0</v>
      </c>
      <c r="AD41" s="392">
        <f t="shared" si="11"/>
        <v>0</v>
      </c>
      <c r="AE41" s="392">
        <f t="shared" si="11"/>
        <v>0</v>
      </c>
      <c r="AF41" s="641"/>
      <c r="AG41" s="426"/>
      <c r="AH41" s="549"/>
      <c r="AI41" s="399"/>
      <c r="AJ41" s="311"/>
      <c r="AK41" s="436"/>
      <c r="AL41" s="437"/>
      <c r="AM41" s="437"/>
      <c r="AN41" s="437"/>
      <c r="AO41" s="437"/>
      <c r="AP41" s="437"/>
      <c r="AQ41" s="437"/>
      <c r="AR41" s="437"/>
      <c r="AS41" s="1414"/>
      <c r="AT41" s="1414"/>
      <c r="AU41" s="1414"/>
      <c r="AV41" s="1414"/>
      <c r="AW41" s="1414"/>
      <c r="AX41" s="1414"/>
      <c r="AY41" s="1414"/>
      <c r="AZ41" s="1414"/>
      <c r="BA41" s="1414"/>
      <c r="BB41" s="1414"/>
      <c r="BC41" s="1414"/>
      <c r="BD41" s="1414"/>
      <c r="BE41" s="1414"/>
      <c r="BF41" s="1414"/>
      <c r="BG41" s="1414"/>
      <c r="BH41" s="1414"/>
      <c r="BI41" s="1414"/>
      <c r="BJ41" s="1414"/>
      <c r="BK41" s="1414"/>
      <c r="BL41" s="1414"/>
      <c r="BM41" s="1414"/>
      <c r="BN41" s="1414"/>
      <c r="BO41" s="1414"/>
      <c r="BP41" s="1414"/>
      <c r="BQ41" s="1414"/>
      <c r="BR41" s="1414"/>
      <c r="BS41" s="1414"/>
      <c r="BT41" s="1414"/>
      <c r="BU41" s="1414"/>
      <c r="BV41" s="1414"/>
      <c r="BW41" s="1414"/>
      <c r="BX41" s="1414"/>
      <c r="BY41" s="1414"/>
      <c r="BZ41" s="1414"/>
      <c r="CA41" s="1414"/>
      <c r="CB41" s="1414"/>
      <c r="CC41" s="1414"/>
      <c r="CD41" s="1414"/>
    </row>
    <row r="42" spans="1:82" s="9" customFormat="1" ht="12" customHeight="1">
      <c r="A42" s="56"/>
      <c r="B42" s="449" t="s">
        <v>98</v>
      </c>
      <c r="C42" s="450" t="s">
        <v>99</v>
      </c>
      <c r="D42" s="450"/>
      <c r="E42" s="450"/>
      <c r="F42" s="450"/>
      <c r="G42" s="781" t="s">
        <v>716</v>
      </c>
      <c r="H42" s="418"/>
      <c r="I42" s="418"/>
      <c r="J42" s="418"/>
      <c r="K42" s="418"/>
      <c r="L42" s="418"/>
      <c r="M42" s="418"/>
      <c r="N42" s="418"/>
      <c r="O42" s="418"/>
      <c r="P42" s="418"/>
      <c r="Q42" s="417"/>
      <c r="R42" s="792"/>
      <c r="S42" s="418"/>
      <c r="T42" s="418"/>
      <c r="U42" s="418"/>
      <c r="V42" s="418"/>
      <c r="W42" s="418"/>
      <c r="X42" s="418"/>
      <c r="Y42" s="418"/>
      <c r="Z42" s="418"/>
      <c r="AA42" s="418"/>
      <c r="AB42" s="418"/>
      <c r="AC42" s="417"/>
      <c r="AD42" s="418"/>
      <c r="AE42" s="418"/>
      <c r="AF42" s="641"/>
      <c r="AG42" s="426"/>
      <c r="AH42" s="436"/>
      <c r="AI42" s="436"/>
      <c r="AJ42" s="436"/>
      <c r="AK42" s="436"/>
      <c r="AL42" s="437"/>
      <c r="AM42" s="437"/>
      <c r="AN42" s="437"/>
      <c r="AO42" s="437"/>
      <c r="AP42" s="437"/>
      <c r="AQ42" s="437"/>
      <c r="AR42" s="437"/>
      <c r="AS42" s="1414"/>
      <c r="AT42" s="1414"/>
      <c r="AU42" s="1414"/>
      <c r="AV42" s="1414"/>
      <c r="AW42" s="1414"/>
      <c r="AX42" s="1414"/>
      <c r="AY42" s="1414"/>
      <c r="AZ42" s="1414"/>
      <c r="BA42" s="1414"/>
      <c r="BB42" s="1414"/>
      <c r="BC42" s="1414"/>
      <c r="BD42" s="1414"/>
      <c r="BE42" s="1414"/>
      <c r="BF42" s="1414"/>
      <c r="BG42" s="1414"/>
      <c r="BH42" s="1414"/>
      <c r="BI42" s="1414"/>
      <c r="BJ42" s="1414"/>
      <c r="BK42" s="1414"/>
      <c r="BL42" s="1414"/>
      <c r="BM42" s="1414"/>
      <c r="BN42" s="1414"/>
      <c r="BO42" s="1414"/>
      <c r="BP42" s="1414"/>
      <c r="BQ42" s="1414"/>
      <c r="BR42" s="1414"/>
      <c r="BS42" s="1414"/>
      <c r="BT42" s="1414"/>
      <c r="BU42" s="1414"/>
      <c r="BV42" s="1414"/>
      <c r="BW42" s="1414"/>
      <c r="BX42" s="1414"/>
      <c r="BY42" s="1414"/>
      <c r="BZ42" s="1414"/>
      <c r="CA42" s="1414"/>
      <c r="CB42" s="1414"/>
      <c r="CC42" s="1414"/>
      <c r="CD42" s="1414"/>
    </row>
    <row r="43" spans="1:82" s="9" customFormat="1" ht="12" customHeight="1">
      <c r="A43" s="56"/>
      <c r="B43" s="503" t="s">
        <v>57</v>
      </c>
      <c r="C43" s="504"/>
      <c r="D43" s="505"/>
      <c r="E43" s="505"/>
      <c r="F43" s="505"/>
      <c r="G43" s="505"/>
      <c r="H43" s="395">
        <f t="shared" ref="H43:AE43" si="12">IF($C$7="Varje månad",H182,IF($C$7="Var tredje månad",H185,0))</f>
        <v>0</v>
      </c>
      <c r="I43" s="395">
        <f>IF($C$7="Varje månad",I182,IF($C$7="Var tredje månad",I185,IF($C$7="Årsvis",I249,0)))</f>
        <v>0</v>
      </c>
      <c r="J43" s="395">
        <f t="shared" si="12"/>
        <v>0</v>
      </c>
      <c r="K43" s="395">
        <f t="shared" si="12"/>
        <v>0</v>
      </c>
      <c r="L43" s="395">
        <f t="shared" si="12"/>
        <v>0</v>
      </c>
      <c r="M43" s="395">
        <f t="shared" si="12"/>
        <v>0</v>
      </c>
      <c r="N43" s="395">
        <f t="shared" si="12"/>
        <v>0</v>
      </c>
      <c r="O43" s="395">
        <f t="shared" si="12"/>
        <v>0</v>
      </c>
      <c r="P43" s="395">
        <f t="shared" si="12"/>
        <v>0</v>
      </c>
      <c r="Q43" s="395">
        <f t="shared" si="12"/>
        <v>0</v>
      </c>
      <c r="R43" s="793">
        <f t="shared" si="12"/>
        <v>0</v>
      </c>
      <c r="S43" s="395">
        <f t="shared" si="12"/>
        <v>0</v>
      </c>
      <c r="T43" s="395">
        <f t="shared" si="12"/>
        <v>0</v>
      </c>
      <c r="U43" s="395">
        <f>IF($C$7="Varje månad",U182,IF($C$7="Var tredje månad",U185,IF(C7="Årsvis",U251*E198,0)))</f>
        <v>0</v>
      </c>
      <c r="V43" s="395">
        <f t="shared" si="12"/>
        <v>0</v>
      </c>
      <c r="W43" s="395">
        <f t="shared" si="12"/>
        <v>0</v>
      </c>
      <c r="X43" s="395">
        <f t="shared" si="12"/>
        <v>0</v>
      </c>
      <c r="Y43" s="395">
        <f t="shared" si="12"/>
        <v>0</v>
      </c>
      <c r="Z43" s="395">
        <f t="shared" si="12"/>
        <v>0</v>
      </c>
      <c r="AA43" s="395">
        <f t="shared" si="12"/>
        <v>0</v>
      </c>
      <c r="AB43" s="395">
        <f t="shared" si="12"/>
        <v>0</v>
      </c>
      <c r="AC43" s="395">
        <f t="shared" si="12"/>
        <v>0</v>
      </c>
      <c r="AD43" s="395">
        <f t="shared" si="12"/>
        <v>0</v>
      </c>
      <c r="AE43" s="395">
        <f t="shared" si="12"/>
        <v>0</v>
      </c>
      <c r="AF43" s="641"/>
      <c r="AG43" s="538">
        <f>AG251</f>
        <v>0</v>
      </c>
      <c r="AH43" s="311"/>
      <c r="AI43" s="311"/>
      <c r="AJ43" s="311"/>
      <c r="AK43" s="1107" t="s">
        <v>692</v>
      </c>
      <c r="AL43" s="437"/>
      <c r="AM43" s="437"/>
      <c r="AN43" s="437"/>
      <c r="AO43" s="437"/>
      <c r="AP43" s="437"/>
      <c r="AQ43" s="437"/>
      <c r="AR43" s="437"/>
      <c r="AS43" s="1414"/>
      <c r="AT43" s="1414"/>
      <c r="AU43" s="1414"/>
      <c r="AV43" s="1414"/>
      <c r="AW43" s="1414"/>
      <c r="AX43" s="1414"/>
      <c r="AY43" s="1414"/>
      <c r="AZ43" s="1414"/>
      <c r="BA43" s="1414"/>
      <c r="BB43" s="1414"/>
      <c r="BC43" s="1414"/>
      <c r="BD43" s="1414"/>
      <c r="BE43" s="1414"/>
      <c r="BF43" s="1414"/>
      <c r="BG43" s="1414"/>
      <c r="BH43" s="1414"/>
      <c r="BI43" s="1414"/>
      <c r="BJ43" s="1414"/>
      <c r="BK43" s="1414"/>
      <c r="BL43" s="1414"/>
      <c r="BM43" s="1414"/>
      <c r="BN43" s="1414"/>
      <c r="BO43" s="1414"/>
      <c r="BP43" s="1414"/>
      <c r="BQ43" s="1414"/>
      <c r="BR43" s="1414"/>
      <c r="BS43" s="1414"/>
      <c r="BT43" s="1414"/>
      <c r="BU43" s="1414"/>
      <c r="BV43" s="1414"/>
      <c r="BW43" s="1414"/>
      <c r="BX43" s="1414"/>
      <c r="BY43" s="1414"/>
      <c r="BZ43" s="1414"/>
      <c r="CA43" s="1414"/>
      <c r="CB43" s="1414"/>
      <c r="CC43" s="1414"/>
      <c r="CD43" s="1414"/>
    </row>
    <row r="44" spans="1:82" s="7" customFormat="1" ht="12" customHeight="1">
      <c r="A44" s="57"/>
      <c r="B44" s="506" t="s">
        <v>0</v>
      </c>
      <c r="C44" s="507"/>
      <c r="D44" s="507"/>
      <c r="E44" s="507"/>
      <c r="F44" s="507"/>
      <c r="G44" s="508"/>
      <c r="H44" s="396">
        <f t="shared" ref="H44:AE44" si="13">SUM(H35:H43)-H42</f>
        <v>0</v>
      </c>
      <c r="I44" s="396">
        <f t="shared" si="13"/>
        <v>0</v>
      </c>
      <c r="J44" s="395">
        <f t="shared" si="13"/>
        <v>0</v>
      </c>
      <c r="K44" s="397">
        <f t="shared" si="13"/>
        <v>0</v>
      </c>
      <c r="L44" s="395">
        <f t="shared" si="13"/>
        <v>0</v>
      </c>
      <c r="M44" s="396">
        <f t="shared" si="13"/>
        <v>0</v>
      </c>
      <c r="N44" s="396">
        <f t="shared" si="13"/>
        <v>0</v>
      </c>
      <c r="O44" s="396">
        <f t="shared" si="13"/>
        <v>0</v>
      </c>
      <c r="P44" s="396">
        <f t="shared" si="13"/>
        <v>0</v>
      </c>
      <c r="Q44" s="398">
        <f t="shared" si="13"/>
        <v>0</v>
      </c>
      <c r="R44" s="794">
        <f t="shared" si="13"/>
        <v>0</v>
      </c>
      <c r="S44" s="396">
        <f t="shared" si="13"/>
        <v>0</v>
      </c>
      <c r="T44" s="396">
        <f t="shared" si="13"/>
        <v>0</v>
      </c>
      <c r="U44" s="396">
        <f t="shared" si="13"/>
        <v>0</v>
      </c>
      <c r="V44" s="395">
        <f t="shared" si="13"/>
        <v>0</v>
      </c>
      <c r="W44" s="397">
        <f t="shared" si="13"/>
        <v>0</v>
      </c>
      <c r="X44" s="395">
        <f t="shared" si="13"/>
        <v>0</v>
      </c>
      <c r="Y44" s="396">
        <f t="shared" si="13"/>
        <v>0</v>
      </c>
      <c r="Z44" s="396">
        <f t="shared" si="13"/>
        <v>0</v>
      </c>
      <c r="AA44" s="396">
        <f t="shared" si="13"/>
        <v>0</v>
      </c>
      <c r="AB44" s="396">
        <f t="shared" si="13"/>
        <v>0</v>
      </c>
      <c r="AC44" s="398">
        <f t="shared" si="13"/>
        <v>0</v>
      </c>
      <c r="AD44" s="396">
        <f t="shared" si="13"/>
        <v>0</v>
      </c>
      <c r="AE44" s="396">
        <f t="shared" si="13"/>
        <v>0</v>
      </c>
      <c r="AF44" s="641"/>
      <c r="AG44" s="426"/>
      <c r="AH44" s="549"/>
      <c r="AI44" s="400"/>
      <c r="AJ44" s="294"/>
      <c r="AK44" s="438"/>
      <c r="AL44" s="437"/>
      <c r="AM44" s="437"/>
      <c r="AN44" s="437"/>
      <c r="AO44" s="437"/>
      <c r="AP44" s="437"/>
      <c r="AQ44" s="437"/>
      <c r="AR44" s="437"/>
      <c r="AS44" s="517"/>
      <c r="AT44" s="517"/>
      <c r="AU44" s="517"/>
      <c r="AV44" s="517"/>
      <c r="AW44" s="517"/>
      <c r="AX44" s="517"/>
      <c r="AY44" s="517"/>
      <c r="AZ44" s="517"/>
      <c r="BA44" s="517"/>
      <c r="BB44" s="517"/>
      <c r="BC44" s="517"/>
      <c r="BD44" s="517"/>
      <c r="BE44" s="517"/>
      <c r="BF44" s="517"/>
      <c r="BG44" s="517"/>
      <c r="BH44" s="517"/>
      <c r="BI44" s="517"/>
      <c r="BJ44" s="517"/>
      <c r="BK44" s="517"/>
      <c r="BL44" s="517"/>
      <c r="BM44" s="517"/>
      <c r="BN44" s="517"/>
      <c r="BO44" s="517"/>
      <c r="BP44" s="517"/>
      <c r="BQ44" s="517"/>
      <c r="BR44" s="517"/>
      <c r="BS44" s="517"/>
      <c r="BT44" s="517"/>
      <c r="BU44" s="517"/>
      <c r="BV44" s="517"/>
      <c r="BW44" s="517"/>
      <c r="BX44" s="517"/>
      <c r="BY44" s="517"/>
      <c r="BZ44" s="517"/>
      <c r="CA44" s="517"/>
      <c r="CB44" s="517"/>
      <c r="CC44" s="517"/>
      <c r="CD44" s="517"/>
    </row>
    <row r="45" spans="1:82" s="9" customFormat="1" ht="12" customHeight="1">
      <c r="A45" s="20"/>
      <c r="B45" s="487" t="s">
        <v>314</v>
      </c>
      <c r="C45" s="488"/>
      <c r="D45" s="489"/>
      <c r="E45" s="490"/>
      <c r="F45" s="491"/>
      <c r="G45" s="492"/>
      <c r="H45" s="786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813"/>
      <c r="T45" s="1442"/>
      <c r="U45" s="1442"/>
      <c r="V45" s="1442"/>
      <c r="W45" s="1442"/>
      <c r="X45" s="1442"/>
      <c r="Y45" s="1442"/>
      <c r="Z45" s="1442"/>
      <c r="AA45" s="1442"/>
      <c r="AB45" s="1442"/>
      <c r="AC45" s="1442"/>
      <c r="AD45" s="1442"/>
      <c r="AE45" s="1442"/>
      <c r="AF45" s="641"/>
      <c r="AG45" s="1104" t="s">
        <v>691</v>
      </c>
      <c r="AH45" s="1104"/>
      <c r="AI45" s="1104" t="s">
        <v>691</v>
      </c>
      <c r="AJ45" s="294"/>
      <c r="AK45" s="438"/>
      <c r="AL45" s="437"/>
      <c r="AM45" s="437"/>
      <c r="AN45" s="437"/>
      <c r="AO45" s="437"/>
      <c r="AP45" s="437"/>
      <c r="AQ45" s="437"/>
      <c r="AR45" s="437"/>
      <c r="AS45" s="1414"/>
      <c r="AT45" s="1414"/>
      <c r="AU45" s="1414"/>
      <c r="AV45" s="1414"/>
      <c r="AW45" s="1414"/>
      <c r="AX45" s="1414"/>
      <c r="AY45" s="1414"/>
      <c r="AZ45" s="1414"/>
      <c r="BA45" s="1414"/>
      <c r="BB45" s="1414"/>
      <c r="BC45" s="1414"/>
      <c r="BD45" s="1414"/>
      <c r="BE45" s="1414"/>
      <c r="BF45" s="1414"/>
      <c r="BG45" s="1414"/>
      <c r="BH45" s="1414"/>
      <c r="BI45" s="1414"/>
      <c r="BJ45" s="1414"/>
      <c r="BK45" s="1414"/>
      <c r="BL45" s="1414"/>
      <c r="BM45" s="1414"/>
      <c r="BN45" s="1414"/>
      <c r="BO45" s="1414"/>
      <c r="BP45" s="1414"/>
      <c r="BQ45" s="1414"/>
      <c r="BR45" s="1414"/>
      <c r="BS45" s="1414"/>
      <c r="BT45" s="1414"/>
      <c r="BU45" s="1414"/>
      <c r="BV45" s="1414"/>
      <c r="BW45" s="1414"/>
      <c r="BX45" s="1414"/>
      <c r="BY45" s="1414"/>
      <c r="BZ45" s="1414"/>
      <c r="CA45" s="1414"/>
      <c r="CB45" s="1414"/>
      <c r="CC45" s="1414"/>
      <c r="CD45" s="1414"/>
    </row>
    <row r="46" spans="1:82" s="9" customFormat="1" ht="12" customHeight="1">
      <c r="A46" s="56"/>
      <c r="B46" s="509" t="s">
        <v>100</v>
      </c>
      <c r="C46" s="292" t="str">
        <f t="shared" ref="C46:C53" si="14">C15</f>
        <v>Inköp 1 mtrl, varor</v>
      </c>
      <c r="D46" s="58"/>
      <c r="E46" s="287"/>
      <c r="F46" s="288"/>
      <c r="G46" s="535"/>
      <c r="H46" s="390">
        <f>IF($E$15="Kontant",H15,IF(E15="10 dagar",0.7*H15,0))</f>
        <v>0</v>
      </c>
      <c r="I46" s="390">
        <f>IF($E$15="Kontant",I15,IF($E$15="10 dagar",0.3*H15+0.7*I15,IF($E$15="30 dagar",H15,IF($E$15="60 dagar",0,IF($E$15="90 dagar",0)))))</f>
        <v>0</v>
      </c>
      <c r="J46" s="390">
        <f>IF($E$15="Kontant",J15,IF($E$15="10 dagar",0.3*I15+0.7*J15,IF($E$15="30 dagar",I15,IF($E$15="60 dagar",H15,IF($E$15="90 dagar",0)))))</f>
        <v>0</v>
      </c>
      <c r="K46" s="390">
        <f>IF($E$15="Kontant",K15,IF($E$15="10 dagar",0.3*J15+0.7*K15,IF($E$15="30 dagar",J15,IF($E$15="60 dagar",I15,IF($E$15="90 dagar",H15,0)))))</f>
        <v>0</v>
      </c>
      <c r="L46" s="390">
        <f t="shared" ref="L46:AE46" si="15">IF($E$15="Kontant",L15,IF($E$15="10 dagar",0.3*K15+0.7*L15,IF($E$15="30 dagar",K15,IF($E$15="60 dagar",J15,IF($E$15="90 dagar",I15,0)))))</f>
        <v>0</v>
      </c>
      <c r="M46" s="390">
        <f t="shared" si="15"/>
        <v>0</v>
      </c>
      <c r="N46" s="390">
        <f t="shared" si="15"/>
        <v>0</v>
      </c>
      <c r="O46" s="390">
        <f t="shared" si="15"/>
        <v>0</v>
      </c>
      <c r="P46" s="390">
        <f t="shared" si="15"/>
        <v>0</v>
      </c>
      <c r="Q46" s="391">
        <f t="shared" si="15"/>
        <v>0</v>
      </c>
      <c r="R46" s="789">
        <f t="shared" si="15"/>
        <v>0</v>
      </c>
      <c r="S46" s="390">
        <f t="shared" si="15"/>
        <v>0</v>
      </c>
      <c r="T46" s="390">
        <f t="shared" si="15"/>
        <v>0</v>
      </c>
      <c r="U46" s="390">
        <f t="shared" si="15"/>
        <v>0</v>
      </c>
      <c r="V46" s="390">
        <f t="shared" si="15"/>
        <v>0</v>
      </c>
      <c r="W46" s="390">
        <f t="shared" si="15"/>
        <v>0</v>
      </c>
      <c r="X46" s="390">
        <f t="shared" si="15"/>
        <v>0</v>
      </c>
      <c r="Y46" s="390">
        <f t="shared" si="15"/>
        <v>0</v>
      </c>
      <c r="Z46" s="390">
        <f t="shared" si="15"/>
        <v>0</v>
      </c>
      <c r="AA46" s="390">
        <f t="shared" si="15"/>
        <v>0</v>
      </c>
      <c r="AB46" s="390">
        <f t="shared" si="15"/>
        <v>0</v>
      </c>
      <c r="AC46" s="391">
        <f t="shared" si="15"/>
        <v>0</v>
      </c>
      <c r="AD46" s="390">
        <f t="shared" si="15"/>
        <v>0</v>
      </c>
      <c r="AE46" s="390">
        <f t="shared" si="15"/>
        <v>0</v>
      </c>
      <c r="AF46" s="641"/>
      <c r="AG46" s="461">
        <f t="shared" ref="AG46:AG60" si="16">IF($E$197=1,SUM(H46:S46),SUM(N46:AE46))</f>
        <v>0</v>
      </c>
      <c r="AH46" s="549"/>
      <c r="AI46" s="434">
        <f t="shared" ref="AI46:AI60" si="17">IF($E$197=1,SUM(T46:AE46),0)</f>
        <v>0</v>
      </c>
      <c r="AJ46" s="311"/>
      <c r="AK46" s="436"/>
      <c r="AL46" s="437"/>
      <c r="AM46" s="437"/>
      <c r="AN46" s="437"/>
      <c r="AO46" s="437"/>
      <c r="AP46" s="437"/>
      <c r="AQ46" s="437"/>
      <c r="AR46" s="437"/>
      <c r="AS46" s="1414"/>
      <c r="AT46" s="1414"/>
      <c r="AU46" s="1414"/>
      <c r="AV46" s="1414"/>
      <c r="AW46" s="1414"/>
      <c r="AX46" s="1414"/>
      <c r="AY46" s="1414"/>
      <c r="AZ46" s="1414"/>
      <c r="BA46" s="1414"/>
      <c r="BB46" s="1414"/>
      <c r="BC46" s="1414"/>
      <c r="BD46" s="1414"/>
      <c r="BE46" s="1414"/>
      <c r="BF46" s="1414"/>
      <c r="BG46" s="1414"/>
      <c r="BH46" s="1414"/>
      <c r="BI46" s="1414"/>
      <c r="BJ46" s="1414"/>
      <c r="BK46" s="1414"/>
      <c r="BL46" s="1414"/>
      <c r="BM46" s="1414"/>
      <c r="BN46" s="1414"/>
      <c r="BO46" s="1414"/>
      <c r="BP46" s="1414"/>
      <c r="BQ46" s="1414"/>
      <c r="BR46" s="1414"/>
      <c r="BS46" s="1414"/>
      <c r="BT46" s="1414"/>
      <c r="BU46" s="1414"/>
      <c r="BV46" s="1414"/>
      <c r="BW46" s="1414"/>
      <c r="BX46" s="1414"/>
      <c r="BY46" s="1414"/>
      <c r="BZ46" s="1414"/>
      <c r="CA46" s="1414"/>
      <c r="CB46" s="1414"/>
      <c r="CC46" s="1414"/>
      <c r="CD46" s="1414"/>
    </row>
    <row r="47" spans="1:82" s="9" customFormat="1" ht="12" customHeight="1">
      <c r="A47" s="20"/>
      <c r="B47" s="500" t="s">
        <v>101</v>
      </c>
      <c r="C47" s="587" t="str">
        <f t="shared" si="14"/>
        <v>Inköp 2 mtrl, varor</v>
      </c>
      <c r="D47" s="291"/>
      <c r="E47" s="290"/>
      <c r="F47" s="286"/>
      <c r="G47" s="782"/>
      <c r="H47" s="392">
        <f>IF($E$16="Kontant",H16,IF(E16="10 dagar",0.7*H16,0))</f>
        <v>0</v>
      </c>
      <c r="I47" s="392">
        <f>IF($E$16="Kontant",I16,IF($E$16="10 dagar",0.3*H16+0.7*I16,IF($E$16="30 dagar",H16,IF($E$16="60 dagar",0,IF($E$16="90 dagar",0)))))</f>
        <v>0</v>
      </c>
      <c r="J47" s="392">
        <f>IF($E$16="Kontant",J16,IF($E$16="10 dagar",0.3*I16+0.7*J16,IF($E$16="30 dagar",I16,IF($E$16="60 dagar",H16,IF($E$16="90 dagar",0)))))</f>
        <v>0</v>
      </c>
      <c r="K47" s="392">
        <f>IF($E$16="Kontant",K16,IF($E$16="10 dagar",0.3*J16+0.7*K16,IF($E$16="30 dagar",J16,IF($E$16="60 dagar",I16,IF($E$16="90 dagar",H16,0)))))</f>
        <v>0</v>
      </c>
      <c r="L47" s="392">
        <f t="shared" ref="L47:AE47" si="18">IF($E$16="Kontant",L16,IF($E$16="10 dagar",0.3*K16+0.7*L16,IF($E$16="30 dagar",K16,IF($E$16="60 dagar",J16,IF($E$16="90 dagar",I16,0)))))</f>
        <v>0</v>
      </c>
      <c r="M47" s="392">
        <f t="shared" si="18"/>
        <v>0</v>
      </c>
      <c r="N47" s="392">
        <f t="shared" si="18"/>
        <v>0</v>
      </c>
      <c r="O47" s="392">
        <f t="shared" si="18"/>
        <v>0</v>
      </c>
      <c r="P47" s="392">
        <f t="shared" si="18"/>
        <v>0</v>
      </c>
      <c r="Q47" s="393">
        <f t="shared" si="18"/>
        <v>0</v>
      </c>
      <c r="R47" s="790">
        <f t="shared" si="18"/>
        <v>0</v>
      </c>
      <c r="S47" s="392">
        <f t="shared" si="18"/>
        <v>0</v>
      </c>
      <c r="T47" s="392">
        <f t="shared" si="18"/>
        <v>0</v>
      </c>
      <c r="U47" s="392">
        <f t="shared" si="18"/>
        <v>0</v>
      </c>
      <c r="V47" s="392">
        <f t="shared" si="18"/>
        <v>0</v>
      </c>
      <c r="W47" s="392">
        <f t="shared" si="18"/>
        <v>0</v>
      </c>
      <c r="X47" s="392">
        <f t="shared" si="18"/>
        <v>0</v>
      </c>
      <c r="Y47" s="392">
        <f t="shared" si="18"/>
        <v>0</v>
      </c>
      <c r="Z47" s="392">
        <f t="shared" si="18"/>
        <v>0</v>
      </c>
      <c r="AA47" s="392">
        <f t="shared" si="18"/>
        <v>0</v>
      </c>
      <c r="AB47" s="392">
        <f t="shared" si="18"/>
        <v>0</v>
      </c>
      <c r="AC47" s="393">
        <f t="shared" si="18"/>
        <v>0</v>
      </c>
      <c r="AD47" s="392">
        <f t="shared" si="18"/>
        <v>0</v>
      </c>
      <c r="AE47" s="392">
        <f t="shared" si="18"/>
        <v>0</v>
      </c>
      <c r="AF47" s="641"/>
      <c r="AG47" s="461">
        <f t="shared" si="16"/>
        <v>0</v>
      </c>
      <c r="AH47" s="549"/>
      <c r="AI47" s="434">
        <f t="shared" si="17"/>
        <v>0</v>
      </c>
      <c r="AJ47" s="311"/>
      <c r="AK47" s="436"/>
      <c r="AL47" s="437"/>
      <c r="AM47" s="437"/>
      <c r="AN47" s="437"/>
      <c r="AO47" s="437"/>
      <c r="AP47" s="437"/>
      <c r="AQ47" s="437"/>
      <c r="AR47" s="437"/>
      <c r="AS47" s="1414"/>
      <c r="AT47" s="1414"/>
      <c r="AU47" s="1414"/>
      <c r="AV47" s="1414"/>
      <c r="AW47" s="1414"/>
      <c r="AX47" s="1414"/>
      <c r="AY47" s="1414"/>
      <c r="AZ47" s="1414"/>
      <c r="BA47" s="1414"/>
      <c r="BB47" s="1414"/>
      <c r="BC47" s="1414"/>
      <c r="BD47" s="1414"/>
      <c r="BE47" s="1414"/>
      <c r="BF47" s="1414"/>
      <c r="BG47" s="1414"/>
      <c r="BH47" s="1414"/>
      <c r="BI47" s="1414"/>
      <c r="BJ47" s="1414"/>
      <c r="BK47" s="1414"/>
      <c r="BL47" s="1414"/>
      <c r="BM47" s="1414"/>
      <c r="BN47" s="1414"/>
      <c r="BO47" s="1414"/>
      <c r="BP47" s="1414"/>
      <c r="BQ47" s="1414"/>
      <c r="BR47" s="1414"/>
      <c r="BS47" s="1414"/>
      <c r="BT47" s="1414"/>
      <c r="BU47" s="1414"/>
      <c r="BV47" s="1414"/>
      <c r="BW47" s="1414"/>
      <c r="BX47" s="1414"/>
      <c r="BY47" s="1414"/>
      <c r="BZ47" s="1414"/>
      <c r="CA47" s="1414"/>
      <c r="CB47" s="1414"/>
      <c r="CC47" s="1414"/>
      <c r="CD47" s="1414"/>
    </row>
    <row r="48" spans="1:82" s="9" customFormat="1" ht="12" customHeight="1">
      <c r="A48" s="20"/>
      <c r="B48" s="500" t="s">
        <v>102</v>
      </c>
      <c r="C48" s="587" t="str">
        <f t="shared" si="14"/>
        <v>Inköp 3 mtrl, varor</v>
      </c>
      <c r="D48" s="289"/>
      <c r="E48" s="290"/>
      <c r="F48" s="286"/>
      <c r="G48" s="782"/>
      <c r="H48" s="392">
        <f>IF($E$17="Kontant",H17,IF(E17="10 dagar",0.7*H17,0))</f>
        <v>0</v>
      </c>
      <c r="I48" s="392">
        <f>IF($E$17="Kontant",I17,IF($E$17="10 dagar",0.3*H17+0.7*I17,IF($E$17="30 dagar",H17,IF($E$17="60 dagar",0,IF($E$17="90 dagar",0)))))</f>
        <v>0</v>
      </c>
      <c r="J48" s="392">
        <f>IF($E$17="Kontant",J17,IF($E$17="10 dagar",0.3*I17+0.7*J17,IF($E$17="30 dagar",I17,IF($E$17="60 dagar",H17,IF($E$17="90 dagar",0)))))</f>
        <v>0</v>
      </c>
      <c r="K48" s="392">
        <f>IF($E$17="Kontant",K17,IF($E$17="10 dagar",0.3*J17+0.7*K17,IF($E$17="30 dagar",J17,IF($E$17="60 dagar",I17,IF($E$17="90 dagar",H17,0)))))</f>
        <v>0</v>
      </c>
      <c r="L48" s="392">
        <f t="shared" ref="L48:AE48" si="19">IF($E$17="Kontant",L17,IF($E$17="10 dagar",0.3*K17+0.7*L17,IF($E$17="30 dagar",K17,IF($E$17="60 dagar",J17,IF($E$17="90 dagar",I17,0)))))</f>
        <v>0</v>
      </c>
      <c r="M48" s="392">
        <f t="shared" si="19"/>
        <v>0</v>
      </c>
      <c r="N48" s="392">
        <f t="shared" si="19"/>
        <v>0</v>
      </c>
      <c r="O48" s="392">
        <f t="shared" si="19"/>
        <v>0</v>
      </c>
      <c r="P48" s="392">
        <f t="shared" si="19"/>
        <v>0</v>
      </c>
      <c r="Q48" s="393">
        <f t="shared" si="19"/>
        <v>0</v>
      </c>
      <c r="R48" s="790">
        <f t="shared" si="19"/>
        <v>0</v>
      </c>
      <c r="S48" s="392">
        <f t="shared" si="19"/>
        <v>0</v>
      </c>
      <c r="T48" s="392">
        <f t="shared" si="19"/>
        <v>0</v>
      </c>
      <c r="U48" s="392">
        <f t="shared" si="19"/>
        <v>0</v>
      </c>
      <c r="V48" s="392">
        <f t="shared" si="19"/>
        <v>0</v>
      </c>
      <c r="W48" s="392">
        <f t="shared" si="19"/>
        <v>0</v>
      </c>
      <c r="X48" s="392">
        <f t="shared" si="19"/>
        <v>0</v>
      </c>
      <c r="Y48" s="392">
        <f t="shared" si="19"/>
        <v>0</v>
      </c>
      <c r="Z48" s="392">
        <f t="shared" si="19"/>
        <v>0</v>
      </c>
      <c r="AA48" s="392">
        <f t="shared" si="19"/>
        <v>0</v>
      </c>
      <c r="AB48" s="392">
        <f t="shared" si="19"/>
        <v>0</v>
      </c>
      <c r="AC48" s="393">
        <f t="shared" si="19"/>
        <v>0</v>
      </c>
      <c r="AD48" s="392">
        <f t="shared" si="19"/>
        <v>0</v>
      </c>
      <c r="AE48" s="392">
        <f t="shared" si="19"/>
        <v>0</v>
      </c>
      <c r="AF48" s="641"/>
      <c r="AG48" s="461">
        <f t="shared" si="16"/>
        <v>0</v>
      </c>
      <c r="AH48" s="549"/>
      <c r="AI48" s="434">
        <f t="shared" si="17"/>
        <v>0</v>
      </c>
      <c r="AJ48" s="311"/>
      <c r="AK48" s="436"/>
      <c r="AL48" s="437"/>
      <c r="AM48" s="437"/>
      <c r="AN48" s="437"/>
      <c r="AO48" s="437"/>
      <c r="AP48" s="437"/>
      <c r="AQ48" s="437"/>
      <c r="AR48" s="437"/>
      <c r="AS48" s="1414"/>
      <c r="AT48" s="1414"/>
      <c r="AU48" s="1414"/>
      <c r="AV48" s="1414"/>
      <c r="AW48" s="1414"/>
      <c r="AX48" s="1414"/>
      <c r="AY48" s="1414"/>
      <c r="AZ48" s="1414"/>
      <c r="BA48" s="1414"/>
      <c r="BB48" s="1414"/>
      <c r="BC48" s="1414"/>
      <c r="BD48" s="1414"/>
      <c r="BE48" s="1414"/>
      <c r="BF48" s="1414"/>
      <c r="BG48" s="1414"/>
      <c r="BH48" s="1414"/>
      <c r="BI48" s="1414"/>
      <c r="BJ48" s="1414"/>
      <c r="BK48" s="1414"/>
      <c r="BL48" s="1414"/>
      <c r="BM48" s="1414"/>
      <c r="BN48" s="1414"/>
      <c r="BO48" s="1414"/>
      <c r="BP48" s="1414"/>
      <c r="BQ48" s="1414"/>
      <c r="BR48" s="1414"/>
      <c r="BS48" s="1414"/>
      <c r="BT48" s="1414"/>
      <c r="BU48" s="1414"/>
      <c r="BV48" s="1414"/>
      <c r="BW48" s="1414"/>
      <c r="BX48" s="1414"/>
      <c r="BY48" s="1414"/>
      <c r="BZ48" s="1414"/>
      <c r="CA48" s="1414"/>
      <c r="CB48" s="1414"/>
      <c r="CC48" s="1414"/>
      <c r="CD48" s="1414"/>
    </row>
    <row r="49" spans="1:82" s="9" customFormat="1" ht="12" customHeight="1">
      <c r="A49" s="20"/>
      <c r="B49" s="500" t="s">
        <v>103</v>
      </c>
      <c r="C49" s="587" t="str">
        <f t="shared" si="14"/>
        <v>Inköp 4 mtrl, varor</v>
      </c>
      <c r="D49" s="291"/>
      <c r="E49" s="290"/>
      <c r="F49" s="286"/>
      <c r="G49" s="782"/>
      <c r="H49" s="392">
        <f>IF($E$18="Kontant",H18,IF(E18="10 dagar",0.7*H18,0))</f>
        <v>0</v>
      </c>
      <c r="I49" s="392">
        <f>IF($E$18="Kontant",I18,IF($E$18="10 dagar",0.3*H18+0.7*I18,IF($E$18="30 dagar",H18,IF($E$18="60 dagar",0,IF($E$18="90 dagar",0)))))</f>
        <v>0</v>
      </c>
      <c r="J49" s="392">
        <f>IF($E$18="Kontant",J18,IF($E$18="10 dagar",0.3*I18+0.7*J18,IF($E$18="30 dagar",I18,IF($E$18="60 dagar",H18,IF($E$18="90 dagar",0)))))</f>
        <v>0</v>
      </c>
      <c r="K49" s="392">
        <f>IF($E$18="Kontant",K18,IF($E$18="10 dagar",0.3*J18+0.7*K18,IF($E$18="30 dagar",J18,IF($E$18="60 dagar",I18,IF($E$18="90 dagar",H18,0)))))</f>
        <v>0</v>
      </c>
      <c r="L49" s="392">
        <f t="shared" ref="L49:AE49" si="20">IF($E$18="Kontant",L18,IF($E$18="10 dagar",0.3*K18+0.7*L18,IF($E$18="30 dagar",K18,IF($E$18="60 dagar",J18,IF($E$18="90 dagar",I18,0)))))</f>
        <v>0</v>
      </c>
      <c r="M49" s="392">
        <f t="shared" si="20"/>
        <v>0</v>
      </c>
      <c r="N49" s="392">
        <f t="shared" si="20"/>
        <v>0</v>
      </c>
      <c r="O49" s="392">
        <f t="shared" si="20"/>
        <v>0</v>
      </c>
      <c r="P49" s="392">
        <f t="shared" si="20"/>
        <v>0</v>
      </c>
      <c r="Q49" s="393">
        <f t="shared" si="20"/>
        <v>0</v>
      </c>
      <c r="R49" s="790">
        <f t="shared" si="20"/>
        <v>0</v>
      </c>
      <c r="S49" s="392">
        <f t="shared" si="20"/>
        <v>0</v>
      </c>
      <c r="T49" s="392">
        <f t="shared" si="20"/>
        <v>0</v>
      </c>
      <c r="U49" s="392">
        <f t="shared" si="20"/>
        <v>0</v>
      </c>
      <c r="V49" s="392">
        <f t="shared" si="20"/>
        <v>0</v>
      </c>
      <c r="W49" s="392">
        <f t="shared" si="20"/>
        <v>0</v>
      </c>
      <c r="X49" s="392">
        <f t="shared" si="20"/>
        <v>0</v>
      </c>
      <c r="Y49" s="392">
        <f t="shared" si="20"/>
        <v>0</v>
      </c>
      <c r="Z49" s="392">
        <f t="shared" si="20"/>
        <v>0</v>
      </c>
      <c r="AA49" s="392">
        <f t="shared" si="20"/>
        <v>0</v>
      </c>
      <c r="AB49" s="392">
        <f t="shared" si="20"/>
        <v>0</v>
      </c>
      <c r="AC49" s="393">
        <f t="shared" si="20"/>
        <v>0</v>
      </c>
      <c r="AD49" s="392">
        <f t="shared" si="20"/>
        <v>0</v>
      </c>
      <c r="AE49" s="392">
        <f t="shared" si="20"/>
        <v>0</v>
      </c>
      <c r="AF49" s="641"/>
      <c r="AG49" s="461">
        <f t="shared" si="16"/>
        <v>0</v>
      </c>
      <c r="AH49" s="549"/>
      <c r="AI49" s="434">
        <f t="shared" si="17"/>
        <v>0</v>
      </c>
      <c r="AJ49" s="311"/>
      <c r="AK49" s="436"/>
      <c r="AL49" s="437"/>
      <c r="AM49" s="437"/>
      <c r="AN49" s="437"/>
      <c r="AO49" s="437"/>
      <c r="AP49" s="437"/>
      <c r="AQ49" s="437"/>
      <c r="AR49" s="437"/>
      <c r="AS49" s="1414"/>
      <c r="AT49" s="1414"/>
      <c r="AU49" s="1414"/>
      <c r="AV49" s="1414"/>
      <c r="AW49" s="1414"/>
      <c r="AX49" s="1414"/>
      <c r="AY49" s="1414"/>
      <c r="AZ49" s="1414"/>
      <c r="BA49" s="1414"/>
      <c r="BB49" s="1414"/>
      <c r="BC49" s="1414"/>
      <c r="BD49" s="1414"/>
      <c r="BE49" s="1414"/>
      <c r="BF49" s="1414"/>
      <c r="BG49" s="1414"/>
      <c r="BH49" s="1414"/>
      <c r="BI49" s="1414"/>
      <c r="BJ49" s="1414"/>
      <c r="BK49" s="1414"/>
      <c r="BL49" s="1414"/>
      <c r="BM49" s="1414"/>
      <c r="BN49" s="1414"/>
      <c r="BO49" s="1414"/>
      <c r="BP49" s="1414"/>
      <c r="BQ49" s="1414"/>
      <c r="BR49" s="1414"/>
      <c r="BS49" s="1414"/>
      <c r="BT49" s="1414"/>
      <c r="BU49" s="1414"/>
      <c r="BV49" s="1414"/>
      <c r="BW49" s="1414"/>
      <c r="BX49" s="1414"/>
      <c r="BY49" s="1414"/>
      <c r="BZ49" s="1414"/>
      <c r="CA49" s="1414"/>
      <c r="CB49" s="1414"/>
      <c r="CC49" s="1414"/>
      <c r="CD49" s="1414"/>
    </row>
    <row r="50" spans="1:82" s="9" customFormat="1" ht="12" customHeight="1">
      <c r="A50" s="20"/>
      <c r="B50" s="500" t="s">
        <v>340</v>
      </c>
      <c r="C50" s="587" t="str">
        <f t="shared" si="14"/>
        <v>Lokalhyra</v>
      </c>
      <c r="D50" s="291"/>
      <c r="E50" s="290"/>
      <c r="F50" s="286"/>
      <c r="G50" s="782"/>
      <c r="H50" s="392">
        <f>IF($E$19="Kontant",H19,IF(E19="10 dagar",0.7*H19,0))</f>
        <v>0</v>
      </c>
      <c r="I50" s="392">
        <f>IF($E$19="Kontant",I19,IF($E$19="10 dagar",0.3*H19+0.7*I19,IF($E$19="30 dagar",H19,IF($E$19="60 dagar",0,IF($E$19="90 dagar",0)))))</f>
        <v>0</v>
      </c>
      <c r="J50" s="392">
        <f>IF($E$19="Kontant",J19,IF($E$19="10 dagar",0.3*I19+0.7*J19,IF($E$19="30 dagar",I19,IF($E$19="60 dagar",H19,IF($E$19="90 dagar",0)))))</f>
        <v>0</v>
      </c>
      <c r="K50" s="392">
        <f>IF($E$19="Kontant",K19,IF($E$19="10 dagar",0.3*J19+0.7*K19,IF($E$19="30 dagar",J19,IF($E$19="60 dagar",I19,IF($E$19="90 dagar",H19,0)))))</f>
        <v>0</v>
      </c>
      <c r="L50" s="392">
        <f t="shared" ref="L50:AE50" si="21">IF($E$19="Kontant",L19,IF($E$19="10 dagar",0.3*K19+0.7*L19,IF($E$19="30 dagar",K19,IF($E$19="60 dagar",J19,IF($E$19="90 dagar",I19,0)))))</f>
        <v>0</v>
      </c>
      <c r="M50" s="392">
        <f t="shared" si="21"/>
        <v>0</v>
      </c>
      <c r="N50" s="392">
        <f t="shared" si="21"/>
        <v>0</v>
      </c>
      <c r="O50" s="392">
        <f t="shared" si="21"/>
        <v>0</v>
      </c>
      <c r="P50" s="392">
        <f t="shared" si="21"/>
        <v>0</v>
      </c>
      <c r="Q50" s="393">
        <f t="shared" si="21"/>
        <v>0</v>
      </c>
      <c r="R50" s="790">
        <f t="shared" si="21"/>
        <v>0</v>
      </c>
      <c r="S50" s="392">
        <f t="shared" si="21"/>
        <v>0</v>
      </c>
      <c r="T50" s="392">
        <f t="shared" si="21"/>
        <v>0</v>
      </c>
      <c r="U50" s="392">
        <f t="shared" si="21"/>
        <v>0</v>
      </c>
      <c r="V50" s="392">
        <f t="shared" si="21"/>
        <v>0</v>
      </c>
      <c r="W50" s="392">
        <f t="shared" si="21"/>
        <v>0</v>
      </c>
      <c r="X50" s="392">
        <f t="shared" si="21"/>
        <v>0</v>
      </c>
      <c r="Y50" s="392">
        <f t="shared" si="21"/>
        <v>0</v>
      </c>
      <c r="Z50" s="392">
        <f t="shared" si="21"/>
        <v>0</v>
      </c>
      <c r="AA50" s="392">
        <f t="shared" si="21"/>
        <v>0</v>
      </c>
      <c r="AB50" s="392">
        <f t="shared" si="21"/>
        <v>0</v>
      </c>
      <c r="AC50" s="393">
        <f t="shared" si="21"/>
        <v>0</v>
      </c>
      <c r="AD50" s="392">
        <f t="shared" si="21"/>
        <v>0</v>
      </c>
      <c r="AE50" s="392">
        <f t="shared" si="21"/>
        <v>0</v>
      </c>
      <c r="AF50" s="641"/>
      <c r="AG50" s="461">
        <f t="shared" si="16"/>
        <v>0</v>
      </c>
      <c r="AH50" s="549"/>
      <c r="AI50" s="434">
        <f t="shared" si="17"/>
        <v>0</v>
      </c>
      <c r="AJ50" s="311"/>
      <c r="AK50" s="436"/>
      <c r="AL50" s="437"/>
      <c r="AM50" s="437"/>
      <c r="AN50" s="437"/>
      <c r="AO50" s="437"/>
      <c r="AP50" s="437"/>
      <c r="AQ50" s="437"/>
      <c r="AR50" s="437"/>
      <c r="AS50" s="1414"/>
      <c r="AT50" s="1414"/>
      <c r="AU50" s="1414"/>
      <c r="AV50" s="1414"/>
      <c r="AW50" s="1414"/>
      <c r="AX50" s="1414"/>
      <c r="AY50" s="1414"/>
      <c r="AZ50" s="1414"/>
      <c r="BA50" s="1414"/>
      <c r="BB50" s="1414"/>
      <c r="BC50" s="1414"/>
      <c r="BD50" s="1414"/>
      <c r="BE50" s="1414"/>
      <c r="BF50" s="1414"/>
      <c r="BG50" s="1414"/>
      <c r="BH50" s="1414"/>
      <c r="BI50" s="1414"/>
      <c r="BJ50" s="1414"/>
      <c r="BK50" s="1414"/>
      <c r="BL50" s="1414"/>
      <c r="BM50" s="1414"/>
      <c r="BN50" s="1414"/>
      <c r="BO50" s="1414"/>
      <c r="BP50" s="1414"/>
      <c r="BQ50" s="1414"/>
      <c r="BR50" s="1414"/>
      <c r="BS50" s="1414"/>
      <c r="BT50" s="1414"/>
      <c r="BU50" s="1414"/>
      <c r="BV50" s="1414"/>
      <c r="BW50" s="1414"/>
      <c r="BX50" s="1414"/>
      <c r="BY50" s="1414"/>
      <c r="BZ50" s="1414"/>
      <c r="CA50" s="1414"/>
      <c r="CB50" s="1414"/>
      <c r="CC50" s="1414"/>
      <c r="CD50" s="1414"/>
    </row>
    <row r="51" spans="1:82" s="9" customFormat="1" ht="12" customHeight="1">
      <c r="A51" s="20"/>
      <c r="B51" s="500" t="s">
        <v>341</v>
      </c>
      <c r="C51" s="587" t="str">
        <f t="shared" si="14"/>
        <v>Försäkring. Bankavg</v>
      </c>
      <c r="D51" s="291"/>
      <c r="E51" s="290"/>
      <c r="F51" s="286"/>
      <c r="G51" s="782"/>
      <c r="H51" s="392">
        <f>IF($E$20="Kontant",H20,IF(E20="10 dagar",0.7*H20,0))</f>
        <v>0</v>
      </c>
      <c r="I51" s="392">
        <f>IF($E$20="Kontant",I20,IF($E$20="10 dagar",0.3*H20+0.7*I20,IF($E$20="30 dagar",H20,IF($E$20="60 dagar",0,IF($E$20="90 dagar",0)))))</f>
        <v>0</v>
      </c>
      <c r="J51" s="392">
        <f>IF($E$20="Kontant",J20,IF($E$20="10 dagar",0.3*I20+0.7*J20,IF($E$20="30 dagar",I20,IF($E$20="60 dagar",H20,IF($E$20="90 dagar",0)))))</f>
        <v>0</v>
      </c>
      <c r="K51" s="392">
        <f>IF($E$20="Kontant",K20,IF($E$20="10 dagar",0.3*J20+0.7*K20,IF($E$20="30 dagar",J20,IF($E$20="60 dagar",I20,IF($E$20="90 dagar",H20,0)))))</f>
        <v>0</v>
      </c>
      <c r="L51" s="392">
        <f t="shared" ref="L51:AE51" si="22">IF($E$20="Kontant",L20,IF($E$20="10 dagar",0.3*K20+0.7*L20,IF($E$20="30 dagar",K20,IF($E$20="60 dagar",J20,IF($E$20="90 dagar",I20,0)))))</f>
        <v>0</v>
      </c>
      <c r="M51" s="392">
        <f t="shared" si="22"/>
        <v>0</v>
      </c>
      <c r="N51" s="392">
        <f t="shared" si="22"/>
        <v>0</v>
      </c>
      <c r="O51" s="392">
        <f t="shared" si="22"/>
        <v>0</v>
      </c>
      <c r="P51" s="392">
        <f t="shared" si="22"/>
        <v>0</v>
      </c>
      <c r="Q51" s="392">
        <f t="shared" si="22"/>
        <v>0</v>
      </c>
      <c r="R51" s="790">
        <f t="shared" si="22"/>
        <v>0</v>
      </c>
      <c r="S51" s="392">
        <f t="shared" si="22"/>
        <v>0</v>
      </c>
      <c r="T51" s="392">
        <f t="shared" si="22"/>
        <v>0</v>
      </c>
      <c r="U51" s="392">
        <f t="shared" si="22"/>
        <v>0</v>
      </c>
      <c r="V51" s="392">
        <f t="shared" si="22"/>
        <v>0</v>
      </c>
      <c r="W51" s="392">
        <f t="shared" si="22"/>
        <v>0</v>
      </c>
      <c r="X51" s="392">
        <f t="shared" si="22"/>
        <v>0</v>
      </c>
      <c r="Y51" s="392">
        <f t="shared" si="22"/>
        <v>0</v>
      </c>
      <c r="Z51" s="392">
        <f t="shared" si="22"/>
        <v>0</v>
      </c>
      <c r="AA51" s="392">
        <f t="shared" si="22"/>
        <v>0</v>
      </c>
      <c r="AB51" s="392">
        <f t="shared" si="22"/>
        <v>0</v>
      </c>
      <c r="AC51" s="392">
        <f t="shared" si="22"/>
        <v>0</v>
      </c>
      <c r="AD51" s="392">
        <f t="shared" si="22"/>
        <v>0</v>
      </c>
      <c r="AE51" s="392">
        <f t="shared" si="22"/>
        <v>0</v>
      </c>
      <c r="AF51" s="641"/>
      <c r="AG51" s="461">
        <f t="shared" si="16"/>
        <v>0</v>
      </c>
      <c r="AH51" s="549"/>
      <c r="AI51" s="434">
        <f t="shared" si="17"/>
        <v>0</v>
      </c>
      <c r="AJ51" s="311"/>
      <c r="AK51" s="436"/>
      <c r="AL51" s="437"/>
      <c r="AM51" s="437"/>
      <c r="AN51" s="437"/>
      <c r="AO51" s="437"/>
      <c r="AP51" s="437"/>
      <c r="AQ51" s="437"/>
      <c r="AR51" s="437"/>
      <c r="AS51" s="1414"/>
      <c r="AT51" s="1414"/>
      <c r="AU51" s="1414"/>
      <c r="AV51" s="1414"/>
      <c r="AW51" s="1414"/>
      <c r="AX51" s="1414"/>
      <c r="AY51" s="1414"/>
      <c r="AZ51" s="1414"/>
      <c r="BA51" s="1414"/>
      <c r="BB51" s="1414"/>
      <c r="BC51" s="1414"/>
      <c r="BD51" s="1414"/>
      <c r="BE51" s="1414"/>
      <c r="BF51" s="1414"/>
      <c r="BG51" s="1414"/>
      <c r="BH51" s="1414"/>
      <c r="BI51" s="1414"/>
      <c r="BJ51" s="1414"/>
      <c r="BK51" s="1414"/>
      <c r="BL51" s="1414"/>
      <c r="BM51" s="1414"/>
      <c r="BN51" s="1414"/>
      <c r="BO51" s="1414"/>
      <c r="BP51" s="1414"/>
      <c r="BQ51" s="1414"/>
      <c r="BR51" s="1414"/>
      <c r="BS51" s="1414"/>
      <c r="BT51" s="1414"/>
      <c r="BU51" s="1414"/>
      <c r="BV51" s="1414"/>
      <c r="BW51" s="1414"/>
      <c r="BX51" s="1414"/>
      <c r="BY51" s="1414"/>
      <c r="BZ51" s="1414"/>
      <c r="CA51" s="1414"/>
      <c r="CB51" s="1414"/>
      <c r="CC51" s="1414"/>
      <c r="CD51" s="1414"/>
    </row>
    <row r="52" spans="1:82" s="9" customFormat="1" ht="12" customHeight="1">
      <c r="A52" s="20"/>
      <c r="B52" s="500" t="s">
        <v>342</v>
      </c>
      <c r="C52" s="587" t="str">
        <f t="shared" si="14"/>
        <v>Övriga kostnader</v>
      </c>
      <c r="D52" s="291"/>
      <c r="E52" s="290"/>
      <c r="F52" s="286"/>
      <c r="G52" s="782"/>
      <c r="H52" s="392">
        <f>IF($E$21="Kontant",H21,IF(E21="10 dagar",0.7*H21,0))</f>
        <v>0</v>
      </c>
      <c r="I52" s="392">
        <f>IF($E$21="Kontant",I21,IF($E$21="10 dagar",0.3*H21+0.7*I21,IF($E$21="30 dagar",H21,IF($E$21="60 dagar",0,IF($E$21="90 dagar",0)))))</f>
        <v>0</v>
      </c>
      <c r="J52" s="392">
        <f>IF($E$21="Kontant",J21,IF($E$21="10 dagar",0.3*I21+0.7*J21,IF($E$21="30 dagar",I21,IF($E$21="60 dagar",H21,IF($E$21="90 dagar",0)))))</f>
        <v>0</v>
      </c>
      <c r="K52" s="392">
        <f>IF($E$21="Kontant",K21,IF($E$21="10 dagar",0.3*J21+0.7*K21,IF($E$21="30 dagar",J21,IF($E$21="60 dagar",I21,IF($E$21="90 dagar",H21,0)))))</f>
        <v>0</v>
      </c>
      <c r="L52" s="392">
        <f t="shared" ref="L52:AE52" si="23">IF($E$21="Kontant",L21,IF($E$21="10 dagar",0.3*K21+0.7*L21,IF($E$21="30 dagar",K21,IF($E$21="60 dagar",J21,IF($E$21="90 dagar",I21,0)))))</f>
        <v>0</v>
      </c>
      <c r="M52" s="392">
        <f t="shared" si="23"/>
        <v>0</v>
      </c>
      <c r="N52" s="392">
        <f t="shared" si="23"/>
        <v>0</v>
      </c>
      <c r="O52" s="392">
        <f t="shared" si="23"/>
        <v>0</v>
      </c>
      <c r="P52" s="392">
        <f t="shared" si="23"/>
        <v>0</v>
      </c>
      <c r="Q52" s="392">
        <f t="shared" si="23"/>
        <v>0</v>
      </c>
      <c r="R52" s="790">
        <f t="shared" si="23"/>
        <v>0</v>
      </c>
      <c r="S52" s="392">
        <f t="shared" si="23"/>
        <v>0</v>
      </c>
      <c r="T52" s="392">
        <f t="shared" si="23"/>
        <v>0</v>
      </c>
      <c r="U52" s="392">
        <f t="shared" si="23"/>
        <v>0</v>
      </c>
      <c r="V52" s="392">
        <f t="shared" si="23"/>
        <v>0</v>
      </c>
      <c r="W52" s="392">
        <f t="shared" si="23"/>
        <v>0</v>
      </c>
      <c r="X52" s="392">
        <f t="shared" si="23"/>
        <v>0</v>
      </c>
      <c r="Y52" s="392">
        <f t="shared" si="23"/>
        <v>0</v>
      </c>
      <c r="Z52" s="392">
        <f t="shared" si="23"/>
        <v>0</v>
      </c>
      <c r="AA52" s="392">
        <f t="shared" si="23"/>
        <v>0</v>
      </c>
      <c r="AB52" s="392">
        <f t="shared" si="23"/>
        <v>0</v>
      </c>
      <c r="AC52" s="392">
        <f t="shared" si="23"/>
        <v>0</v>
      </c>
      <c r="AD52" s="392">
        <f t="shared" si="23"/>
        <v>0</v>
      </c>
      <c r="AE52" s="392">
        <f t="shared" si="23"/>
        <v>0</v>
      </c>
      <c r="AF52" s="641"/>
      <c r="AG52" s="461">
        <f t="shared" si="16"/>
        <v>0</v>
      </c>
      <c r="AH52" s="549"/>
      <c r="AI52" s="434">
        <f t="shared" si="17"/>
        <v>0</v>
      </c>
      <c r="AJ52" s="311"/>
      <c r="AK52" s="436"/>
      <c r="AL52" s="437"/>
      <c r="AM52" s="437"/>
      <c r="AN52" s="437"/>
      <c r="AO52" s="437"/>
      <c r="AP52" s="437"/>
      <c r="AQ52" s="437"/>
      <c r="AR52" s="437"/>
      <c r="AS52" s="1414"/>
      <c r="AT52" s="1414"/>
      <c r="AU52" s="1414"/>
      <c r="AV52" s="1414"/>
      <c r="AW52" s="1414"/>
      <c r="AX52" s="1414"/>
      <c r="AY52" s="1414"/>
      <c r="AZ52" s="1414"/>
      <c r="BA52" s="1414"/>
      <c r="BB52" s="1414"/>
      <c r="BC52" s="1414"/>
      <c r="BD52" s="1414"/>
      <c r="BE52" s="1414"/>
      <c r="BF52" s="1414"/>
      <c r="BG52" s="1414"/>
      <c r="BH52" s="1414"/>
      <c r="BI52" s="1414"/>
      <c r="BJ52" s="1414"/>
      <c r="BK52" s="1414"/>
      <c r="BL52" s="1414"/>
      <c r="BM52" s="1414"/>
      <c r="BN52" s="1414"/>
      <c r="BO52" s="1414"/>
      <c r="BP52" s="1414"/>
      <c r="BQ52" s="1414"/>
      <c r="BR52" s="1414"/>
      <c r="BS52" s="1414"/>
      <c r="BT52" s="1414"/>
      <c r="BU52" s="1414"/>
      <c r="BV52" s="1414"/>
      <c r="BW52" s="1414"/>
      <c r="BX52" s="1414"/>
      <c r="BY52" s="1414"/>
      <c r="BZ52" s="1414"/>
      <c r="CA52" s="1414"/>
      <c r="CB52" s="1414"/>
      <c r="CC52" s="1414"/>
      <c r="CD52" s="1414"/>
    </row>
    <row r="53" spans="1:82" s="9" customFormat="1" ht="12" customHeight="1">
      <c r="A53" s="20"/>
      <c r="B53" s="500" t="s">
        <v>339</v>
      </c>
      <c r="C53" s="587" t="str">
        <f t="shared" si="14"/>
        <v>Investeringar</v>
      </c>
      <c r="D53" s="291"/>
      <c r="E53" s="290"/>
      <c r="F53" s="286"/>
      <c r="G53" s="782"/>
      <c r="H53" s="392">
        <f>IF($E$22="Kontant",H22,IF(E22="10 dagar",0.7*H22,0))</f>
        <v>0</v>
      </c>
      <c r="I53" s="392">
        <f>IF($E$22="Kontant",I22,IF($E$22="10 dagar",0.3*H22+0.7*I22,IF($E$22="30 dagar",H22,IF($E$22="60 dagar",0,IF($E$22="90 dagar",0)))))</f>
        <v>0</v>
      </c>
      <c r="J53" s="392">
        <f>IF($E$22="Kontant",J22,IF($E$22="10 dagar",0.3*I22+0.7*J22,IF($E$22="30 dagar",I22,IF($E$22="60 dagar",H22,IF($E$22="90 dagar",0)))))</f>
        <v>0</v>
      </c>
      <c r="K53" s="392">
        <f>IF($E$22="Kontant",K22,IF($E$22="10 dagar",0.3*J22+0.7*K22,IF($E$22="30 dagar",J22,IF($E$22="60 dagar",I22,IF($E$22="90 dagar",H22,0)))))</f>
        <v>0</v>
      </c>
      <c r="L53" s="392">
        <f t="shared" ref="L53:AE53" si="24">IF($E$22="Kontant",L22,IF($E$22="10 dagar",0.3*K22+0.7*L22,IF($E$22="30 dagar",K22,IF($E$22="60 dagar",J22,IF($E$22="90 dagar",I22,0)))))</f>
        <v>0</v>
      </c>
      <c r="M53" s="392">
        <f t="shared" si="24"/>
        <v>0</v>
      </c>
      <c r="N53" s="392">
        <f t="shared" si="24"/>
        <v>0</v>
      </c>
      <c r="O53" s="392">
        <f t="shared" si="24"/>
        <v>0</v>
      </c>
      <c r="P53" s="392">
        <f t="shared" si="24"/>
        <v>0</v>
      </c>
      <c r="Q53" s="393">
        <f t="shared" si="24"/>
        <v>0</v>
      </c>
      <c r="R53" s="790">
        <f t="shared" si="24"/>
        <v>0</v>
      </c>
      <c r="S53" s="392">
        <f t="shared" si="24"/>
        <v>0</v>
      </c>
      <c r="T53" s="392">
        <f t="shared" si="24"/>
        <v>0</v>
      </c>
      <c r="U53" s="392">
        <f t="shared" si="24"/>
        <v>0</v>
      </c>
      <c r="V53" s="392">
        <f t="shared" si="24"/>
        <v>0</v>
      </c>
      <c r="W53" s="392">
        <f t="shared" si="24"/>
        <v>0</v>
      </c>
      <c r="X53" s="392">
        <f t="shared" si="24"/>
        <v>0</v>
      </c>
      <c r="Y53" s="392">
        <f t="shared" si="24"/>
        <v>0</v>
      </c>
      <c r="Z53" s="392">
        <f t="shared" si="24"/>
        <v>0</v>
      </c>
      <c r="AA53" s="392">
        <f t="shared" si="24"/>
        <v>0</v>
      </c>
      <c r="AB53" s="392">
        <f t="shared" si="24"/>
        <v>0</v>
      </c>
      <c r="AC53" s="393">
        <f t="shared" si="24"/>
        <v>0</v>
      </c>
      <c r="AD53" s="392">
        <f t="shared" si="24"/>
        <v>0</v>
      </c>
      <c r="AE53" s="392">
        <f t="shared" si="24"/>
        <v>0</v>
      </c>
      <c r="AF53" s="641"/>
      <c r="AG53" s="461">
        <f t="shared" si="16"/>
        <v>0</v>
      </c>
      <c r="AH53" s="549"/>
      <c r="AI53" s="434">
        <f t="shared" si="17"/>
        <v>0</v>
      </c>
      <c r="AJ53" s="311"/>
      <c r="AK53" s="436"/>
      <c r="AL53" s="437"/>
      <c r="AM53" s="437"/>
      <c r="AN53" s="437"/>
      <c r="AO53" s="437"/>
      <c r="AP53" s="437"/>
      <c r="AQ53" s="437"/>
      <c r="AR53" s="437"/>
      <c r="AS53" s="1414"/>
      <c r="AT53" s="1414"/>
      <c r="AU53" s="1414"/>
      <c r="AV53" s="1414"/>
      <c r="AW53" s="1414"/>
      <c r="AX53" s="1414"/>
      <c r="AY53" s="1414"/>
      <c r="AZ53" s="1414"/>
      <c r="BA53" s="1414"/>
      <c r="BB53" s="1414"/>
      <c r="BC53" s="1414"/>
      <c r="BD53" s="1414"/>
      <c r="BE53" s="1414"/>
      <c r="BF53" s="1414"/>
      <c r="BG53" s="1414"/>
      <c r="BH53" s="1414"/>
      <c r="BI53" s="1414"/>
      <c r="BJ53" s="1414"/>
      <c r="BK53" s="1414"/>
      <c r="BL53" s="1414"/>
      <c r="BM53" s="1414"/>
      <c r="BN53" s="1414"/>
      <c r="BO53" s="1414"/>
      <c r="BP53" s="1414"/>
      <c r="BQ53" s="1414"/>
      <c r="BR53" s="1414"/>
      <c r="BS53" s="1414"/>
      <c r="BT53" s="1414"/>
      <c r="BU53" s="1414"/>
      <c r="BV53" s="1414"/>
      <c r="BW53" s="1414"/>
      <c r="BX53" s="1414"/>
      <c r="BY53" s="1414"/>
      <c r="BZ53" s="1414"/>
      <c r="CA53" s="1414"/>
      <c r="CB53" s="1414"/>
      <c r="CC53" s="1414"/>
      <c r="CD53" s="1414"/>
    </row>
    <row r="54" spans="1:82" s="9" customFormat="1" ht="12" customHeight="1">
      <c r="A54" s="56"/>
      <c r="B54" s="499" t="s">
        <v>318</v>
      </c>
      <c r="C54" s="510"/>
      <c r="D54" s="511"/>
      <c r="E54" s="645">
        <f>G24</f>
        <v>0.3</v>
      </c>
      <c r="F54" s="511"/>
      <c r="G54" s="783"/>
      <c r="H54" s="424">
        <f>H24-H24*$E$54</f>
        <v>0</v>
      </c>
      <c r="I54" s="424">
        <f>I24-I24*$E$54</f>
        <v>0</v>
      </c>
      <c r="J54" s="424">
        <f t="shared" ref="J54:AE54" si="25">J24-J24*$E$54</f>
        <v>0</v>
      </c>
      <c r="K54" s="424">
        <f t="shared" si="25"/>
        <v>0</v>
      </c>
      <c r="L54" s="424">
        <f t="shared" si="25"/>
        <v>0</v>
      </c>
      <c r="M54" s="424">
        <f t="shared" si="25"/>
        <v>0</v>
      </c>
      <c r="N54" s="424">
        <f t="shared" si="25"/>
        <v>0</v>
      </c>
      <c r="O54" s="424">
        <f t="shared" si="25"/>
        <v>0</v>
      </c>
      <c r="P54" s="424">
        <f t="shared" si="25"/>
        <v>0</v>
      </c>
      <c r="Q54" s="424">
        <f t="shared" si="25"/>
        <v>0</v>
      </c>
      <c r="R54" s="795">
        <f t="shared" si="25"/>
        <v>0</v>
      </c>
      <c r="S54" s="424">
        <f t="shared" si="25"/>
        <v>0</v>
      </c>
      <c r="T54" s="1367">
        <f t="shared" si="25"/>
        <v>0</v>
      </c>
      <c r="U54" s="1367">
        <f t="shared" si="25"/>
        <v>0</v>
      </c>
      <c r="V54" s="1367">
        <f t="shared" si="25"/>
        <v>0</v>
      </c>
      <c r="W54" s="1367">
        <f t="shared" si="25"/>
        <v>0</v>
      </c>
      <c r="X54" s="1367">
        <f t="shared" si="25"/>
        <v>0</v>
      </c>
      <c r="Y54" s="1367">
        <f t="shared" si="25"/>
        <v>0</v>
      </c>
      <c r="Z54" s="1367">
        <f t="shared" si="25"/>
        <v>0</v>
      </c>
      <c r="AA54" s="1367">
        <f t="shared" si="25"/>
        <v>0</v>
      </c>
      <c r="AB54" s="1367">
        <f t="shared" si="25"/>
        <v>0</v>
      </c>
      <c r="AC54" s="1367">
        <f t="shared" si="25"/>
        <v>0</v>
      </c>
      <c r="AD54" s="1367">
        <f t="shared" si="25"/>
        <v>0</v>
      </c>
      <c r="AE54" s="1367">
        <f t="shared" si="25"/>
        <v>0</v>
      </c>
      <c r="AF54" s="641"/>
      <c r="AG54" s="461">
        <f t="shared" si="16"/>
        <v>0</v>
      </c>
      <c r="AH54" s="549"/>
      <c r="AI54" s="434">
        <f t="shared" si="17"/>
        <v>0</v>
      </c>
      <c r="AJ54" s="311"/>
      <c r="AK54" s="436"/>
      <c r="AL54" s="437"/>
      <c r="AM54" s="437"/>
      <c r="AN54" s="437"/>
      <c r="AO54" s="437"/>
      <c r="AP54" s="437"/>
      <c r="AQ54" s="437"/>
      <c r="AR54" s="437"/>
      <c r="AS54" s="1414"/>
      <c r="AT54" s="1414"/>
      <c r="AU54" s="1414"/>
      <c r="AV54" s="1414"/>
      <c r="AW54" s="1414"/>
      <c r="AX54" s="1414"/>
      <c r="AY54" s="1414"/>
      <c r="AZ54" s="1414"/>
      <c r="BA54" s="1414"/>
      <c r="BB54" s="1414"/>
      <c r="BC54" s="1414"/>
      <c r="BD54" s="1414"/>
      <c r="BE54" s="1414"/>
      <c r="BF54" s="1414"/>
      <c r="BG54" s="1414"/>
      <c r="BH54" s="1414"/>
      <c r="BI54" s="1414"/>
      <c r="BJ54" s="1414"/>
      <c r="BK54" s="1414"/>
      <c r="BL54" s="1414"/>
      <c r="BM54" s="1414"/>
      <c r="BN54" s="1414"/>
      <c r="BO54" s="1414"/>
      <c r="BP54" s="1414"/>
      <c r="BQ54" s="1414"/>
      <c r="BR54" s="1414"/>
      <c r="BS54" s="1414"/>
      <c r="BT54" s="1414"/>
      <c r="BU54" s="1414"/>
      <c r="BV54" s="1414"/>
      <c r="BW54" s="1414"/>
      <c r="BX54" s="1414"/>
      <c r="BY54" s="1414"/>
      <c r="BZ54" s="1414"/>
      <c r="CA54" s="1414"/>
      <c r="CB54" s="1414"/>
      <c r="CC54" s="1414"/>
      <c r="CD54" s="1414"/>
    </row>
    <row r="55" spans="1:82" s="9" customFormat="1" ht="12" customHeight="1">
      <c r="A55" s="56"/>
      <c r="B55" s="499" t="s">
        <v>183</v>
      </c>
      <c r="C55" s="511"/>
      <c r="D55" s="511"/>
      <c r="E55" s="646">
        <f>E25</f>
        <v>0.31419999999999998</v>
      </c>
      <c r="F55" s="511"/>
      <c r="G55" s="783"/>
      <c r="H55" s="425"/>
      <c r="I55" s="425">
        <f>H24*($E$54+$E$55)</f>
        <v>0</v>
      </c>
      <c r="J55" s="425">
        <f t="shared" ref="J55:AE55" si="26">I24*($E$54+$E$55)</f>
        <v>0</v>
      </c>
      <c r="K55" s="425">
        <f t="shared" si="26"/>
        <v>0</v>
      </c>
      <c r="L55" s="425">
        <f t="shared" si="26"/>
        <v>0</v>
      </c>
      <c r="M55" s="425">
        <f t="shared" si="26"/>
        <v>0</v>
      </c>
      <c r="N55" s="425">
        <f t="shared" si="26"/>
        <v>0</v>
      </c>
      <c r="O55" s="425">
        <f t="shared" si="26"/>
        <v>0</v>
      </c>
      <c r="P55" s="425">
        <f t="shared" si="26"/>
        <v>0</v>
      </c>
      <c r="Q55" s="425">
        <f t="shared" si="26"/>
        <v>0</v>
      </c>
      <c r="R55" s="796">
        <f t="shared" si="26"/>
        <v>0</v>
      </c>
      <c r="S55" s="425">
        <f t="shared" si="26"/>
        <v>0</v>
      </c>
      <c r="T55" s="1371">
        <f t="shared" si="26"/>
        <v>0</v>
      </c>
      <c r="U55" s="1371">
        <f t="shared" si="26"/>
        <v>0</v>
      </c>
      <c r="V55" s="1371">
        <f t="shared" si="26"/>
        <v>0</v>
      </c>
      <c r="W55" s="1371">
        <f t="shared" si="26"/>
        <v>0</v>
      </c>
      <c r="X55" s="1371">
        <f t="shared" si="26"/>
        <v>0</v>
      </c>
      <c r="Y55" s="1371">
        <f t="shared" si="26"/>
        <v>0</v>
      </c>
      <c r="Z55" s="1371">
        <f t="shared" si="26"/>
        <v>0</v>
      </c>
      <c r="AA55" s="1371">
        <f t="shared" si="26"/>
        <v>0</v>
      </c>
      <c r="AB55" s="1371">
        <f t="shared" si="26"/>
        <v>0</v>
      </c>
      <c r="AC55" s="1371">
        <f t="shared" si="26"/>
        <v>0</v>
      </c>
      <c r="AD55" s="1371">
        <f t="shared" si="26"/>
        <v>0</v>
      </c>
      <c r="AE55" s="1371">
        <f t="shared" si="26"/>
        <v>0</v>
      </c>
      <c r="AF55" s="641"/>
      <c r="AG55" s="461">
        <f t="shared" si="16"/>
        <v>0</v>
      </c>
      <c r="AH55" s="549"/>
      <c r="AI55" s="434">
        <f t="shared" si="17"/>
        <v>0</v>
      </c>
      <c r="AJ55" s="311"/>
      <c r="AK55" s="436"/>
      <c r="AL55" s="437"/>
      <c r="AM55" s="437"/>
      <c r="AN55" s="437"/>
      <c r="AO55" s="437"/>
      <c r="AP55" s="437"/>
      <c r="AQ55" s="437"/>
      <c r="AR55" s="437"/>
      <c r="AS55" s="1414"/>
      <c r="AT55" s="1414"/>
      <c r="AU55" s="1414"/>
      <c r="AV55" s="1414"/>
      <c r="AW55" s="1414"/>
      <c r="AX55" s="1414"/>
      <c r="AY55" s="1414"/>
      <c r="AZ55" s="1414"/>
      <c r="BA55" s="1414"/>
      <c r="BB55" s="1414"/>
      <c r="BC55" s="1414"/>
      <c r="BD55" s="1414"/>
      <c r="BE55" s="1414"/>
      <c r="BF55" s="1414"/>
      <c r="BG55" s="1414"/>
      <c r="BH55" s="1414"/>
      <c r="BI55" s="1414"/>
      <c r="BJ55" s="1414"/>
      <c r="BK55" s="1414"/>
      <c r="BL55" s="1414"/>
      <c r="BM55" s="1414"/>
      <c r="BN55" s="1414"/>
      <c r="BO55" s="1414"/>
      <c r="BP55" s="1414"/>
      <c r="BQ55" s="1414"/>
      <c r="BR55" s="1414"/>
      <c r="BS55" s="1414"/>
      <c r="BT55" s="1414"/>
      <c r="BU55" s="1414"/>
      <c r="BV55" s="1414"/>
      <c r="BW55" s="1414"/>
      <c r="BX55" s="1414"/>
      <c r="BY55" s="1414"/>
      <c r="BZ55" s="1414"/>
      <c r="CA55" s="1414"/>
      <c r="CB55" s="1414"/>
      <c r="CC55" s="1414"/>
      <c r="CD55" s="1414"/>
    </row>
    <row r="56" spans="1:82" s="9" customFormat="1" ht="12" customHeight="1">
      <c r="A56" s="56"/>
      <c r="B56" s="499" t="s">
        <v>292</v>
      </c>
      <c r="C56" s="511"/>
      <c r="D56" s="511"/>
      <c r="E56" s="511"/>
      <c r="F56" s="511"/>
      <c r="G56" s="783"/>
      <c r="H56" s="1371">
        <f t="shared" ref="H56:AE56" si="27">H26</f>
        <v>0</v>
      </c>
      <c r="I56" s="1371">
        <f t="shared" si="27"/>
        <v>0</v>
      </c>
      <c r="J56" s="1371">
        <f t="shared" si="27"/>
        <v>0</v>
      </c>
      <c r="K56" s="1371">
        <f t="shared" si="27"/>
        <v>0</v>
      </c>
      <c r="L56" s="1371">
        <f t="shared" si="27"/>
        <v>0</v>
      </c>
      <c r="M56" s="1371">
        <f t="shared" si="27"/>
        <v>0</v>
      </c>
      <c r="N56" s="1371">
        <f t="shared" si="27"/>
        <v>0</v>
      </c>
      <c r="O56" s="1371">
        <f t="shared" si="27"/>
        <v>0</v>
      </c>
      <c r="P56" s="1371">
        <f t="shared" si="27"/>
        <v>0</v>
      </c>
      <c r="Q56" s="1371">
        <f t="shared" si="27"/>
        <v>0</v>
      </c>
      <c r="R56" s="796">
        <f t="shared" si="27"/>
        <v>0</v>
      </c>
      <c r="S56" s="1371">
        <f t="shared" si="27"/>
        <v>0</v>
      </c>
      <c r="T56" s="1371">
        <f t="shared" si="27"/>
        <v>0</v>
      </c>
      <c r="U56" s="1371">
        <f t="shared" si="27"/>
        <v>0</v>
      </c>
      <c r="V56" s="1371">
        <f t="shared" si="27"/>
        <v>0</v>
      </c>
      <c r="W56" s="1371">
        <f t="shared" si="27"/>
        <v>0</v>
      </c>
      <c r="X56" s="1371">
        <f t="shared" si="27"/>
        <v>0</v>
      </c>
      <c r="Y56" s="1371">
        <f t="shared" si="27"/>
        <v>0</v>
      </c>
      <c r="Z56" s="1371">
        <f t="shared" si="27"/>
        <v>0</v>
      </c>
      <c r="AA56" s="1371">
        <f t="shared" si="27"/>
        <v>0</v>
      </c>
      <c r="AB56" s="1371">
        <f t="shared" si="27"/>
        <v>0</v>
      </c>
      <c r="AC56" s="1371">
        <f t="shared" si="27"/>
        <v>0</v>
      </c>
      <c r="AD56" s="1371">
        <f t="shared" si="27"/>
        <v>0</v>
      </c>
      <c r="AE56" s="1371">
        <f t="shared" si="27"/>
        <v>0</v>
      </c>
      <c r="AF56" s="641"/>
      <c r="AG56" s="461">
        <f t="shared" si="16"/>
        <v>0</v>
      </c>
      <c r="AH56" s="549"/>
      <c r="AI56" s="434">
        <f t="shared" si="17"/>
        <v>0</v>
      </c>
      <c r="AJ56" s="311"/>
      <c r="AK56" s="436"/>
      <c r="AL56" s="437"/>
      <c r="AM56" s="437"/>
      <c r="AN56" s="437"/>
      <c r="AO56" s="437"/>
      <c r="AP56" s="437"/>
      <c r="AQ56" s="437"/>
      <c r="AR56" s="437"/>
      <c r="AS56" s="1414"/>
      <c r="AT56" s="1414"/>
      <c r="AU56" s="1414"/>
      <c r="AV56" s="1414"/>
      <c r="AW56" s="1414"/>
      <c r="AX56" s="1414"/>
      <c r="AY56" s="1414"/>
      <c r="AZ56" s="1414"/>
      <c r="BA56" s="1414"/>
      <c r="BB56" s="1414"/>
      <c r="BC56" s="1414"/>
      <c r="BD56" s="1414"/>
      <c r="BE56" s="1414"/>
      <c r="BF56" s="1414"/>
      <c r="BG56" s="1414"/>
      <c r="BH56" s="1414"/>
      <c r="BI56" s="1414"/>
      <c r="BJ56" s="1414"/>
      <c r="BK56" s="1414"/>
      <c r="BL56" s="1414"/>
      <c r="BM56" s="1414"/>
      <c r="BN56" s="1414"/>
      <c r="BO56" s="1414"/>
      <c r="BP56" s="1414"/>
      <c r="BQ56" s="1414"/>
      <c r="BR56" s="1414"/>
      <c r="BS56" s="1414"/>
      <c r="BT56" s="1414"/>
      <c r="BU56" s="1414"/>
      <c r="BV56" s="1414"/>
      <c r="BW56" s="1414"/>
      <c r="BX56" s="1414"/>
      <c r="BY56" s="1414"/>
      <c r="BZ56" s="1414"/>
      <c r="CA56" s="1414"/>
      <c r="CB56" s="1414"/>
      <c r="CC56" s="1414"/>
      <c r="CD56" s="1414"/>
    </row>
    <row r="57" spans="1:82" s="9" customFormat="1" ht="12" customHeight="1">
      <c r="A57" s="56"/>
      <c r="B57" s="314" t="s">
        <v>346</v>
      </c>
      <c r="C57" s="588"/>
      <c r="D57" s="588"/>
      <c r="E57" s="588"/>
      <c r="F57" s="588"/>
      <c r="G57" s="781" t="s">
        <v>716</v>
      </c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797"/>
      <c r="S57" s="416"/>
      <c r="T57" s="416"/>
      <c r="U57" s="416"/>
      <c r="V57" s="416"/>
      <c r="W57" s="416"/>
      <c r="X57" s="416"/>
      <c r="Y57" s="416"/>
      <c r="Z57" s="416"/>
      <c r="AA57" s="416"/>
      <c r="AB57" s="416"/>
      <c r="AC57" s="416"/>
      <c r="AD57" s="416"/>
      <c r="AE57" s="416"/>
      <c r="AF57" s="641"/>
      <c r="AG57" s="461">
        <f t="shared" si="16"/>
        <v>0</v>
      </c>
      <c r="AH57" s="549"/>
      <c r="AI57" s="434">
        <f t="shared" si="17"/>
        <v>0</v>
      </c>
      <c r="AJ57" s="311"/>
      <c r="AK57" s="436"/>
      <c r="AL57" s="437"/>
      <c r="AM57" s="437"/>
      <c r="AN57" s="437"/>
      <c r="AO57" s="437"/>
      <c r="AP57" s="437"/>
      <c r="AQ57" s="437"/>
      <c r="AR57" s="437"/>
      <c r="AS57" s="1414"/>
      <c r="AT57" s="1414"/>
      <c r="AU57" s="1414"/>
      <c r="AV57" s="1414"/>
      <c r="AW57" s="1414"/>
      <c r="AX57" s="1414"/>
      <c r="AY57" s="1414"/>
      <c r="AZ57" s="1414"/>
      <c r="BA57" s="1414"/>
      <c r="BB57" s="1414"/>
      <c r="BC57" s="1414"/>
      <c r="BD57" s="1414"/>
      <c r="BE57" s="1414"/>
      <c r="BF57" s="1414"/>
      <c r="BG57" s="1414"/>
      <c r="BH57" s="1414"/>
      <c r="BI57" s="1414"/>
      <c r="BJ57" s="1414"/>
      <c r="BK57" s="1414"/>
      <c r="BL57" s="1414"/>
      <c r="BM57" s="1414"/>
      <c r="BN57" s="1414"/>
      <c r="BO57" s="1414"/>
      <c r="BP57" s="1414"/>
      <c r="BQ57" s="1414"/>
      <c r="BR57" s="1414"/>
      <c r="BS57" s="1414"/>
      <c r="BT57" s="1414"/>
      <c r="BU57" s="1414"/>
      <c r="BV57" s="1414"/>
      <c r="BW57" s="1414"/>
      <c r="BX57" s="1414"/>
      <c r="BY57" s="1414"/>
      <c r="BZ57" s="1414"/>
      <c r="CA57" s="1414"/>
      <c r="CB57" s="1414"/>
      <c r="CC57" s="1414"/>
      <c r="CD57" s="1414"/>
    </row>
    <row r="58" spans="1:82" s="9" customFormat="1" ht="12" customHeight="1">
      <c r="A58" s="56"/>
      <c r="B58" s="314" t="s">
        <v>1</v>
      </c>
      <c r="C58" s="588"/>
      <c r="D58" s="588"/>
      <c r="E58" s="588"/>
      <c r="F58" s="588"/>
      <c r="G58" s="781" t="s">
        <v>716</v>
      </c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791"/>
      <c r="S58" s="394"/>
      <c r="T58" s="394"/>
      <c r="U58" s="394"/>
      <c r="V58" s="394"/>
      <c r="W58" s="394"/>
      <c r="X58" s="394"/>
      <c r="Y58" s="394"/>
      <c r="Z58" s="394"/>
      <c r="AA58" s="394"/>
      <c r="AB58" s="394"/>
      <c r="AC58" s="394"/>
      <c r="AD58" s="394"/>
      <c r="AE58" s="394"/>
      <c r="AF58" s="641"/>
      <c r="AG58" s="461">
        <f t="shared" si="16"/>
        <v>0</v>
      </c>
      <c r="AH58" s="549"/>
      <c r="AI58" s="434">
        <f t="shared" si="17"/>
        <v>0</v>
      </c>
      <c r="AJ58" s="311"/>
      <c r="AK58" s="436"/>
      <c r="AL58" s="437"/>
      <c r="AM58" s="437"/>
      <c r="AN58" s="437"/>
      <c r="AO58" s="437"/>
      <c r="AP58" s="437"/>
      <c r="AQ58" s="437"/>
      <c r="AR58" s="437"/>
      <c r="AS58" s="1414"/>
      <c r="AT58" s="1414"/>
      <c r="AU58" s="1414"/>
      <c r="AV58" s="1414"/>
      <c r="AW58" s="1414"/>
      <c r="AX58" s="1414"/>
      <c r="AY58" s="1414"/>
      <c r="AZ58" s="1414"/>
      <c r="BA58" s="1414"/>
      <c r="BB58" s="1414"/>
      <c r="BC58" s="1414"/>
      <c r="BD58" s="1414"/>
      <c r="BE58" s="1414"/>
      <c r="BF58" s="1414"/>
      <c r="BG58" s="1414"/>
      <c r="BH58" s="1414"/>
      <c r="BI58" s="1414"/>
      <c r="BJ58" s="1414"/>
      <c r="BK58" s="1414"/>
      <c r="BL58" s="1414"/>
      <c r="BM58" s="1414"/>
      <c r="BN58" s="1414"/>
      <c r="BO58" s="1414"/>
      <c r="BP58" s="1414"/>
      <c r="BQ58" s="1414"/>
      <c r="BR58" s="1414"/>
      <c r="BS58" s="1414"/>
      <c r="BT58" s="1414"/>
      <c r="BU58" s="1414"/>
      <c r="BV58" s="1414"/>
      <c r="BW58" s="1414"/>
      <c r="BX58" s="1414"/>
      <c r="BY58" s="1414"/>
      <c r="BZ58" s="1414"/>
      <c r="CA58" s="1414"/>
      <c r="CB58" s="1414"/>
      <c r="CC58" s="1414"/>
      <c r="CD58" s="1414"/>
    </row>
    <row r="59" spans="1:82" s="9" customFormat="1" ht="12" customHeight="1">
      <c r="A59" s="56"/>
      <c r="B59" s="314" t="s">
        <v>312</v>
      </c>
      <c r="C59" s="588"/>
      <c r="D59" s="588"/>
      <c r="E59" s="588"/>
      <c r="F59" s="588"/>
      <c r="G59" s="781" t="s">
        <v>716</v>
      </c>
      <c r="H59" s="394"/>
      <c r="I59" s="394"/>
      <c r="J59" s="394"/>
      <c r="K59" s="394"/>
      <c r="L59" s="394"/>
      <c r="M59" s="394"/>
      <c r="N59" s="394"/>
      <c r="O59" s="394"/>
      <c r="P59" s="394"/>
      <c r="Q59" s="394"/>
      <c r="R59" s="791"/>
      <c r="S59" s="394"/>
      <c r="T59" s="394"/>
      <c r="U59" s="394"/>
      <c r="V59" s="394"/>
      <c r="W59" s="394"/>
      <c r="X59" s="394"/>
      <c r="Y59" s="394"/>
      <c r="Z59" s="394"/>
      <c r="AA59" s="394"/>
      <c r="AB59" s="394"/>
      <c r="AC59" s="394"/>
      <c r="AD59" s="394"/>
      <c r="AE59" s="394"/>
      <c r="AF59" s="641"/>
      <c r="AG59" s="461">
        <f t="shared" si="16"/>
        <v>0</v>
      </c>
      <c r="AH59" s="549"/>
      <c r="AI59" s="434">
        <f t="shared" si="17"/>
        <v>0</v>
      </c>
      <c r="AJ59" s="311"/>
      <c r="AK59" s="436"/>
      <c r="AL59" s="437"/>
      <c r="AM59" s="437"/>
      <c r="AN59" s="437"/>
      <c r="AO59" s="437"/>
      <c r="AP59" s="437"/>
      <c r="AQ59" s="437"/>
      <c r="AR59" s="437"/>
      <c r="AS59" s="1414"/>
      <c r="AT59" s="1414"/>
      <c r="AU59" s="1414"/>
      <c r="AV59" s="1414"/>
      <c r="AW59" s="1414"/>
      <c r="AX59" s="1414"/>
      <c r="AY59" s="1414"/>
      <c r="AZ59" s="1414"/>
      <c r="BA59" s="1414"/>
      <c r="BB59" s="1414"/>
      <c r="BC59" s="1414"/>
      <c r="BD59" s="1414"/>
      <c r="BE59" s="1414"/>
      <c r="BF59" s="1414"/>
      <c r="BG59" s="1414"/>
      <c r="BH59" s="1414"/>
      <c r="BI59" s="1414"/>
      <c r="BJ59" s="1414"/>
      <c r="BK59" s="1414"/>
      <c r="BL59" s="1414"/>
      <c r="BM59" s="1414"/>
      <c r="BN59" s="1414"/>
      <c r="BO59" s="1414"/>
      <c r="BP59" s="1414"/>
      <c r="BQ59" s="1414"/>
      <c r="BR59" s="1414"/>
      <c r="BS59" s="1414"/>
      <c r="BT59" s="1414"/>
      <c r="BU59" s="1414"/>
      <c r="BV59" s="1414"/>
      <c r="BW59" s="1414"/>
      <c r="BX59" s="1414"/>
      <c r="BY59" s="1414"/>
      <c r="BZ59" s="1414"/>
      <c r="CA59" s="1414"/>
      <c r="CB59" s="1414"/>
      <c r="CC59" s="1414"/>
      <c r="CD59" s="1414"/>
    </row>
    <row r="60" spans="1:82" s="9" customFormat="1" ht="12" customHeight="1">
      <c r="A60" s="56"/>
      <c r="B60" s="314" t="s">
        <v>2</v>
      </c>
      <c r="C60" s="588"/>
      <c r="D60" s="588"/>
      <c r="E60" s="588"/>
      <c r="F60" s="588"/>
      <c r="G60" s="781" t="s">
        <v>716</v>
      </c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797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641"/>
      <c r="AG60" s="461">
        <f t="shared" si="16"/>
        <v>0</v>
      </c>
      <c r="AH60" s="549"/>
      <c r="AI60" s="434">
        <f t="shared" si="17"/>
        <v>0</v>
      </c>
      <c r="AJ60" s="311"/>
      <c r="AK60" s="436"/>
      <c r="AL60" s="437"/>
      <c r="AM60" s="437"/>
      <c r="AN60" s="437"/>
      <c r="AO60" s="437"/>
      <c r="AP60" s="437"/>
      <c r="AQ60" s="437"/>
      <c r="AR60" s="437"/>
      <c r="AS60" s="1414"/>
      <c r="AT60" s="1414"/>
      <c r="AU60" s="1414"/>
      <c r="AV60" s="1414"/>
      <c r="AW60" s="1414"/>
      <c r="AX60" s="1414"/>
      <c r="AY60" s="1414"/>
      <c r="AZ60" s="1414"/>
      <c r="BA60" s="1414"/>
      <c r="BB60" s="1414"/>
      <c r="BC60" s="1414"/>
      <c r="BD60" s="1414"/>
      <c r="BE60" s="1414"/>
      <c r="BF60" s="1414"/>
      <c r="BG60" s="1414"/>
      <c r="BH60" s="1414"/>
      <c r="BI60" s="1414"/>
      <c r="BJ60" s="1414"/>
      <c r="BK60" s="1414"/>
      <c r="BL60" s="1414"/>
      <c r="BM60" s="1414"/>
      <c r="BN60" s="1414"/>
      <c r="BO60" s="1414"/>
      <c r="BP60" s="1414"/>
      <c r="BQ60" s="1414"/>
      <c r="BR60" s="1414"/>
      <c r="BS60" s="1414"/>
      <c r="BT60" s="1414"/>
      <c r="BU60" s="1414"/>
      <c r="BV60" s="1414"/>
      <c r="BW60" s="1414"/>
      <c r="BX60" s="1414"/>
      <c r="BY60" s="1414"/>
      <c r="BZ60" s="1414"/>
      <c r="CA60" s="1414"/>
      <c r="CB60" s="1414"/>
      <c r="CC60" s="1414"/>
      <c r="CD60" s="1414"/>
    </row>
    <row r="61" spans="1:82" s="9" customFormat="1" ht="12" customHeight="1">
      <c r="A61" s="56"/>
      <c r="B61" s="499" t="s">
        <v>106</v>
      </c>
      <c r="C61" s="501"/>
      <c r="D61" s="502"/>
      <c r="E61" s="502"/>
      <c r="F61" s="513"/>
      <c r="G61" s="513"/>
      <c r="H61" s="392">
        <f>H159</f>
        <v>0</v>
      </c>
      <c r="I61" s="392">
        <f t="shared" ref="I61:AE61" si="28">I159</f>
        <v>0</v>
      </c>
      <c r="J61" s="392">
        <f t="shared" si="28"/>
        <v>0</v>
      </c>
      <c r="K61" s="392">
        <f t="shared" si="28"/>
        <v>0</v>
      </c>
      <c r="L61" s="392">
        <f t="shared" si="28"/>
        <v>0</v>
      </c>
      <c r="M61" s="392">
        <f t="shared" si="28"/>
        <v>0</v>
      </c>
      <c r="N61" s="392">
        <f t="shared" si="28"/>
        <v>0</v>
      </c>
      <c r="O61" s="392">
        <f t="shared" si="28"/>
        <v>0</v>
      </c>
      <c r="P61" s="392">
        <f t="shared" si="28"/>
        <v>0</v>
      </c>
      <c r="Q61" s="392">
        <f t="shared" si="28"/>
        <v>0</v>
      </c>
      <c r="R61" s="790">
        <f t="shared" si="28"/>
        <v>0</v>
      </c>
      <c r="S61" s="392">
        <f t="shared" si="28"/>
        <v>0</v>
      </c>
      <c r="T61" s="392">
        <f t="shared" si="28"/>
        <v>0</v>
      </c>
      <c r="U61" s="392">
        <f t="shared" si="28"/>
        <v>0</v>
      </c>
      <c r="V61" s="392">
        <f t="shared" si="28"/>
        <v>0</v>
      </c>
      <c r="W61" s="392">
        <f t="shared" si="28"/>
        <v>0</v>
      </c>
      <c r="X61" s="392">
        <f t="shared" si="28"/>
        <v>0</v>
      </c>
      <c r="Y61" s="392">
        <f t="shared" si="28"/>
        <v>0</v>
      </c>
      <c r="Z61" s="392">
        <f t="shared" si="28"/>
        <v>0</v>
      </c>
      <c r="AA61" s="392">
        <f t="shared" si="28"/>
        <v>0</v>
      </c>
      <c r="AB61" s="392">
        <f t="shared" si="28"/>
        <v>0</v>
      </c>
      <c r="AC61" s="393">
        <f t="shared" si="28"/>
        <v>0</v>
      </c>
      <c r="AD61" s="392">
        <f t="shared" si="28"/>
        <v>0</v>
      </c>
      <c r="AE61" s="392">
        <f t="shared" si="28"/>
        <v>0</v>
      </c>
      <c r="AF61" s="641"/>
      <c r="AG61" s="400"/>
      <c r="AH61" s="549"/>
      <c r="AI61" s="427"/>
      <c r="AJ61" s="311"/>
      <c r="AK61" s="436"/>
      <c r="AL61" s="437"/>
      <c r="AM61" s="437"/>
      <c r="AN61" s="437"/>
      <c r="AO61" s="437"/>
      <c r="AP61" s="437"/>
      <c r="AQ61" s="437"/>
      <c r="AR61" s="437"/>
      <c r="AS61" s="1414"/>
      <c r="AT61" s="1414"/>
      <c r="AU61" s="1414"/>
      <c r="AV61" s="1414"/>
      <c r="AW61" s="1414"/>
      <c r="AX61" s="1414"/>
      <c r="AY61" s="1414"/>
      <c r="AZ61" s="1414"/>
      <c r="BA61" s="1414"/>
      <c r="BB61" s="1414"/>
      <c r="BC61" s="1414"/>
      <c r="BD61" s="1414"/>
      <c r="BE61" s="1414"/>
      <c r="BF61" s="1414"/>
      <c r="BG61" s="1414"/>
      <c r="BH61" s="1414"/>
      <c r="BI61" s="1414"/>
      <c r="BJ61" s="1414"/>
      <c r="BK61" s="1414"/>
      <c r="BL61" s="1414"/>
      <c r="BM61" s="1414"/>
      <c r="BN61" s="1414"/>
      <c r="BO61" s="1414"/>
      <c r="BP61" s="1414"/>
      <c r="BQ61" s="1414"/>
      <c r="BR61" s="1414"/>
      <c r="BS61" s="1414"/>
      <c r="BT61" s="1414"/>
      <c r="BU61" s="1414"/>
      <c r="BV61" s="1414"/>
      <c r="BW61" s="1414"/>
      <c r="BX61" s="1414"/>
      <c r="BY61" s="1414"/>
      <c r="BZ61" s="1414"/>
      <c r="CA61" s="1414"/>
      <c r="CB61" s="1414"/>
      <c r="CC61" s="1414"/>
      <c r="CD61" s="1414"/>
    </row>
    <row r="62" spans="1:82" s="9" customFormat="1" ht="12" customHeight="1">
      <c r="A62" s="56"/>
      <c r="B62" s="449" t="s">
        <v>107</v>
      </c>
      <c r="C62" s="450" t="s">
        <v>108</v>
      </c>
      <c r="D62" s="450"/>
      <c r="E62" s="450"/>
      <c r="F62" s="450"/>
      <c r="G62" s="781" t="s">
        <v>716</v>
      </c>
      <c r="H62" s="418"/>
      <c r="I62" s="418"/>
      <c r="J62" s="418"/>
      <c r="K62" s="418"/>
      <c r="L62" s="418"/>
      <c r="M62" s="418"/>
      <c r="N62" s="418"/>
      <c r="O62" s="418"/>
      <c r="P62" s="418"/>
      <c r="Q62" s="418"/>
      <c r="R62" s="792"/>
      <c r="S62" s="418"/>
      <c r="T62" s="792"/>
      <c r="U62" s="792"/>
      <c r="V62" s="418"/>
      <c r="W62" s="418"/>
      <c r="X62" s="418"/>
      <c r="Y62" s="418"/>
      <c r="Z62" s="418"/>
      <c r="AA62" s="418"/>
      <c r="AB62" s="418"/>
      <c r="AC62" s="418"/>
      <c r="AD62" s="418"/>
      <c r="AE62" s="418"/>
      <c r="AF62" s="641"/>
      <c r="AG62" s="400"/>
      <c r="AH62" s="549"/>
      <c r="AI62" s="311"/>
      <c r="AJ62" s="311"/>
      <c r="AK62" s="436"/>
      <c r="AL62" s="437"/>
      <c r="AM62" s="437"/>
      <c r="AN62" s="437"/>
      <c r="AO62" s="437"/>
      <c r="AP62" s="437"/>
      <c r="AQ62" s="437"/>
      <c r="AR62" s="437"/>
      <c r="AS62" s="1414"/>
      <c r="AT62" s="1414"/>
      <c r="AU62" s="1414"/>
      <c r="AV62" s="1414"/>
      <c r="AW62" s="1414"/>
      <c r="AX62" s="1414"/>
      <c r="AY62" s="1414"/>
      <c r="AZ62" s="1414"/>
      <c r="BA62" s="1414"/>
      <c r="BB62" s="1414"/>
      <c r="BC62" s="1414"/>
      <c r="BD62" s="1414"/>
      <c r="BE62" s="1414"/>
      <c r="BF62" s="1414"/>
      <c r="BG62" s="1414"/>
      <c r="BH62" s="1414"/>
      <c r="BI62" s="1414"/>
      <c r="BJ62" s="1414"/>
      <c r="BK62" s="1414"/>
      <c r="BL62" s="1414"/>
      <c r="BM62" s="1414"/>
      <c r="BN62" s="1414"/>
      <c r="BO62" s="1414"/>
      <c r="BP62" s="1414"/>
      <c r="BQ62" s="1414"/>
      <c r="BR62" s="1414"/>
      <c r="BS62" s="1414"/>
      <c r="BT62" s="1414"/>
      <c r="BU62" s="1414"/>
      <c r="BV62" s="1414"/>
      <c r="BW62" s="1414"/>
      <c r="BX62" s="1414"/>
      <c r="BY62" s="1414"/>
      <c r="BZ62" s="1414"/>
      <c r="CA62" s="1414"/>
      <c r="CB62" s="1414"/>
      <c r="CC62" s="1414"/>
      <c r="CD62" s="1414"/>
    </row>
    <row r="63" spans="1:82" s="9" customFormat="1" ht="12" customHeight="1">
      <c r="A63" s="56"/>
      <c r="B63" s="499" t="s">
        <v>58</v>
      </c>
      <c r="C63" s="501"/>
      <c r="D63" s="501"/>
      <c r="E63" s="501"/>
      <c r="F63" s="513"/>
      <c r="G63" s="513"/>
      <c r="H63" s="395">
        <f t="shared" ref="H63:AE63" si="29">IF($C$7="Varje månad",H183,IF($C$7="Var tredje månad",H186,0))</f>
        <v>0</v>
      </c>
      <c r="I63" s="395">
        <f>IF($C$7="Varje månad",I183,IF($C$7="Var tredje månad",I186,IF($C$7="Årsvis",I248,0)))</f>
        <v>0</v>
      </c>
      <c r="J63" s="395">
        <f t="shared" si="29"/>
        <v>0</v>
      </c>
      <c r="K63" s="395">
        <f t="shared" si="29"/>
        <v>0</v>
      </c>
      <c r="L63" s="395">
        <f t="shared" si="29"/>
        <v>0</v>
      </c>
      <c r="M63" s="395">
        <f t="shared" si="29"/>
        <v>0</v>
      </c>
      <c r="N63" s="395">
        <f t="shared" si="29"/>
        <v>0</v>
      </c>
      <c r="O63" s="395">
        <f t="shared" si="29"/>
        <v>0</v>
      </c>
      <c r="P63" s="395">
        <f t="shared" si="29"/>
        <v>0</v>
      </c>
      <c r="Q63" s="395">
        <f t="shared" si="29"/>
        <v>0</v>
      </c>
      <c r="R63" s="793">
        <f t="shared" si="29"/>
        <v>0</v>
      </c>
      <c r="S63" s="395">
        <f t="shared" si="29"/>
        <v>0</v>
      </c>
      <c r="T63" s="395">
        <f t="shared" si="29"/>
        <v>0</v>
      </c>
      <c r="U63" s="395">
        <f>IF($C$7="Varje månad",U183,IF($C$7="Var tredje månad",U186,IF(C7="Årsvis",U252*E198,0)))</f>
        <v>0</v>
      </c>
      <c r="V63" s="395">
        <f t="shared" si="29"/>
        <v>0</v>
      </c>
      <c r="W63" s="395">
        <f t="shared" si="29"/>
        <v>0</v>
      </c>
      <c r="X63" s="395">
        <f t="shared" si="29"/>
        <v>0</v>
      </c>
      <c r="Y63" s="395">
        <f t="shared" si="29"/>
        <v>0</v>
      </c>
      <c r="Z63" s="395">
        <f t="shared" si="29"/>
        <v>0</v>
      </c>
      <c r="AA63" s="395">
        <f t="shared" si="29"/>
        <v>0</v>
      </c>
      <c r="AB63" s="395">
        <f t="shared" si="29"/>
        <v>0</v>
      </c>
      <c r="AC63" s="395">
        <f t="shared" si="29"/>
        <v>0</v>
      </c>
      <c r="AD63" s="395">
        <f t="shared" si="29"/>
        <v>0</v>
      </c>
      <c r="AE63" s="395">
        <f t="shared" si="29"/>
        <v>0</v>
      </c>
      <c r="AF63" s="641"/>
      <c r="AG63" s="537">
        <f>AG252</f>
        <v>0</v>
      </c>
      <c r="AH63" s="549"/>
      <c r="AI63" s="311"/>
      <c r="AJ63" s="311"/>
      <c r="AK63" s="1107" t="s">
        <v>693</v>
      </c>
      <c r="AL63" s="437"/>
      <c r="AM63" s="437"/>
      <c r="AN63" s="437"/>
      <c r="AO63" s="437"/>
      <c r="AP63" s="437"/>
      <c r="AQ63" s="437"/>
      <c r="AR63" s="437"/>
      <c r="AS63" s="1414"/>
      <c r="AT63" s="1414"/>
      <c r="AU63" s="1414"/>
      <c r="AV63" s="1414"/>
      <c r="AW63" s="1414"/>
      <c r="AX63" s="1414"/>
      <c r="AY63" s="1414"/>
      <c r="AZ63" s="1414"/>
      <c r="BA63" s="1414"/>
      <c r="BB63" s="1414"/>
      <c r="BC63" s="1414"/>
      <c r="BD63" s="1414"/>
      <c r="BE63" s="1414"/>
      <c r="BF63" s="1414"/>
      <c r="BG63" s="1414"/>
      <c r="BH63" s="1414"/>
      <c r="BI63" s="1414"/>
      <c r="BJ63" s="1414"/>
      <c r="BK63" s="1414"/>
      <c r="BL63" s="1414"/>
      <c r="BM63" s="1414"/>
      <c r="BN63" s="1414"/>
      <c r="BO63" s="1414"/>
      <c r="BP63" s="1414"/>
      <c r="BQ63" s="1414"/>
      <c r="BR63" s="1414"/>
      <c r="BS63" s="1414"/>
      <c r="BT63" s="1414"/>
      <c r="BU63" s="1414"/>
      <c r="BV63" s="1414"/>
      <c r="BW63" s="1414"/>
      <c r="BX63" s="1414"/>
      <c r="BY63" s="1414"/>
      <c r="BZ63" s="1414"/>
      <c r="CA63" s="1414"/>
      <c r="CB63" s="1414"/>
      <c r="CC63" s="1414"/>
      <c r="CD63" s="1414"/>
    </row>
    <row r="64" spans="1:82" s="7" customFormat="1" ht="12" customHeight="1">
      <c r="A64" s="57"/>
      <c r="B64" s="506" t="s">
        <v>3</v>
      </c>
      <c r="C64" s="507"/>
      <c r="D64" s="507"/>
      <c r="E64" s="507"/>
      <c r="F64" s="507"/>
      <c r="G64" s="507"/>
      <c r="H64" s="396">
        <f>SUM(H46:H63)-H62</f>
        <v>0</v>
      </c>
      <c r="I64" s="396">
        <f>SUM(I46:I63)-I62</f>
        <v>0</v>
      </c>
      <c r="J64" s="396">
        <f t="shared" ref="J64:AE64" si="30">SUM(J46:J63)-J62</f>
        <v>0</v>
      </c>
      <c r="K64" s="396">
        <f t="shared" si="30"/>
        <v>0</v>
      </c>
      <c r="L64" s="396">
        <f t="shared" si="30"/>
        <v>0</v>
      </c>
      <c r="M64" s="396">
        <f t="shared" si="30"/>
        <v>0</v>
      </c>
      <c r="N64" s="396">
        <f t="shared" si="30"/>
        <v>0</v>
      </c>
      <c r="O64" s="396">
        <f t="shared" si="30"/>
        <v>0</v>
      </c>
      <c r="P64" s="396">
        <f t="shared" si="30"/>
        <v>0</v>
      </c>
      <c r="Q64" s="396">
        <f t="shared" si="30"/>
        <v>0</v>
      </c>
      <c r="R64" s="794">
        <f t="shared" si="30"/>
        <v>0</v>
      </c>
      <c r="S64" s="396">
        <f t="shared" si="30"/>
        <v>0</v>
      </c>
      <c r="T64" s="396">
        <f t="shared" si="30"/>
        <v>0</v>
      </c>
      <c r="U64" s="396">
        <f t="shared" si="30"/>
        <v>0</v>
      </c>
      <c r="V64" s="396">
        <f t="shared" si="30"/>
        <v>0</v>
      </c>
      <c r="W64" s="396">
        <f t="shared" si="30"/>
        <v>0</v>
      </c>
      <c r="X64" s="396">
        <f t="shared" si="30"/>
        <v>0</v>
      </c>
      <c r="Y64" s="396">
        <f t="shared" si="30"/>
        <v>0</v>
      </c>
      <c r="Z64" s="396">
        <f t="shared" si="30"/>
        <v>0</v>
      </c>
      <c r="AA64" s="396">
        <f t="shared" si="30"/>
        <v>0</v>
      </c>
      <c r="AB64" s="396">
        <f t="shared" si="30"/>
        <v>0</v>
      </c>
      <c r="AC64" s="396">
        <f t="shared" si="30"/>
        <v>0</v>
      </c>
      <c r="AD64" s="396">
        <f t="shared" si="30"/>
        <v>0</v>
      </c>
      <c r="AE64" s="396">
        <f t="shared" si="30"/>
        <v>0</v>
      </c>
      <c r="AF64" s="641"/>
      <c r="AG64" s="400"/>
      <c r="AH64" s="400"/>
      <c r="AI64" s="427"/>
      <c r="AJ64" s="311"/>
      <c r="AK64" s="438"/>
      <c r="AL64" s="437"/>
      <c r="AM64" s="437"/>
      <c r="AN64" s="437"/>
      <c r="AO64" s="437"/>
      <c r="AP64" s="437"/>
      <c r="AQ64" s="437"/>
      <c r="AR64" s="43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7"/>
      <c r="BG64" s="517"/>
      <c r="BH64" s="517"/>
      <c r="BI64" s="517"/>
      <c r="BJ64" s="517"/>
      <c r="BK64" s="517"/>
      <c r="BL64" s="517"/>
      <c r="BM64" s="517"/>
      <c r="BN64" s="517"/>
      <c r="BO64" s="517"/>
      <c r="BP64" s="517"/>
      <c r="BQ64" s="517"/>
      <c r="BR64" s="517"/>
      <c r="BS64" s="517"/>
      <c r="BT64" s="517"/>
      <c r="BU64" s="517"/>
      <c r="BV64" s="517"/>
      <c r="BW64" s="517"/>
      <c r="BX64" s="517"/>
      <c r="BY64" s="517"/>
      <c r="BZ64" s="517"/>
      <c r="CA64" s="517"/>
      <c r="CB64" s="517"/>
      <c r="CC64" s="517"/>
      <c r="CD64" s="517"/>
    </row>
    <row r="65" spans="1:82" s="7" customFormat="1" ht="12" customHeight="1">
      <c r="A65" s="21"/>
      <c r="B65" s="514" t="s">
        <v>4</v>
      </c>
      <c r="C65" s="515"/>
      <c r="D65" s="515"/>
      <c r="E65" s="515"/>
      <c r="F65" s="515"/>
      <c r="G65" s="515"/>
      <c r="H65" s="786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813"/>
      <c r="T65" s="1443"/>
      <c r="U65" s="1415"/>
      <c r="V65" s="1415"/>
      <c r="W65" s="1415"/>
      <c r="X65" s="1415"/>
      <c r="Y65" s="1415"/>
      <c r="Z65" s="1415"/>
      <c r="AA65" s="1415"/>
      <c r="AB65" s="1415"/>
      <c r="AC65" s="1415"/>
      <c r="AD65" s="1415"/>
      <c r="AE65" s="1415"/>
      <c r="AF65" s="641"/>
      <c r="AG65" s="401"/>
      <c r="AH65" s="401"/>
      <c r="AI65" s="549"/>
      <c r="AJ65" s="311"/>
      <c r="AK65" s="438"/>
      <c r="AL65" s="437"/>
      <c r="AM65" s="437"/>
      <c r="AN65" s="437"/>
      <c r="AO65" s="437"/>
      <c r="AP65" s="437"/>
      <c r="AQ65" s="437"/>
      <c r="AR65" s="437"/>
      <c r="AS65" s="517"/>
      <c r="AT65" s="517"/>
      <c r="AU65" s="517"/>
      <c r="AV65" s="517"/>
      <c r="AW65" s="517"/>
      <c r="AX65" s="517"/>
      <c r="AY65" s="517"/>
      <c r="AZ65" s="517"/>
      <c r="BA65" s="517"/>
      <c r="BB65" s="517"/>
      <c r="BC65" s="517"/>
      <c r="BD65" s="517"/>
      <c r="BE65" s="517"/>
      <c r="BF65" s="517"/>
      <c r="BG65" s="517"/>
      <c r="BH65" s="517"/>
      <c r="BI65" s="517"/>
      <c r="BJ65" s="517"/>
      <c r="BK65" s="517"/>
      <c r="BL65" s="517"/>
      <c r="BM65" s="517"/>
      <c r="BN65" s="517"/>
      <c r="BO65" s="517"/>
      <c r="BP65" s="517"/>
      <c r="BQ65" s="517"/>
      <c r="BR65" s="517"/>
      <c r="BS65" s="517"/>
      <c r="BT65" s="517"/>
      <c r="BU65" s="517"/>
      <c r="BV65" s="517"/>
      <c r="BW65" s="517"/>
      <c r="BX65" s="517"/>
      <c r="BY65" s="517"/>
      <c r="BZ65" s="517"/>
      <c r="CA65" s="517"/>
      <c r="CB65" s="517"/>
      <c r="CC65" s="517"/>
      <c r="CD65" s="517"/>
    </row>
    <row r="66" spans="1:82" ht="12" customHeight="1">
      <c r="A66" s="24"/>
      <c r="B66" s="518" t="s">
        <v>5</v>
      </c>
      <c r="C66" s="519"/>
      <c r="D66" s="519"/>
      <c r="E66" s="520"/>
      <c r="F66" s="519"/>
      <c r="G66" s="521" t="s">
        <v>716</v>
      </c>
      <c r="H66" s="402"/>
      <c r="I66" s="403">
        <f t="shared" ref="I66:AE66" si="31">H69</f>
        <v>0</v>
      </c>
      <c r="J66" s="404">
        <f t="shared" si="31"/>
        <v>0</v>
      </c>
      <c r="K66" s="405">
        <f t="shared" si="31"/>
        <v>0</v>
      </c>
      <c r="L66" s="405">
        <f t="shared" si="31"/>
        <v>0</v>
      </c>
      <c r="M66" s="405">
        <f t="shared" si="31"/>
        <v>0</v>
      </c>
      <c r="N66" s="405">
        <f t="shared" si="31"/>
        <v>0</v>
      </c>
      <c r="O66" s="404">
        <f t="shared" si="31"/>
        <v>0</v>
      </c>
      <c r="P66" s="405">
        <f t="shared" si="31"/>
        <v>0</v>
      </c>
      <c r="Q66" s="405">
        <f t="shared" si="31"/>
        <v>0</v>
      </c>
      <c r="R66" s="404">
        <f t="shared" si="31"/>
        <v>0</v>
      </c>
      <c r="S66" s="405">
        <f t="shared" si="31"/>
        <v>0</v>
      </c>
      <c r="T66" s="405">
        <f t="shared" si="31"/>
        <v>0</v>
      </c>
      <c r="U66" s="403">
        <f t="shared" si="31"/>
        <v>0</v>
      </c>
      <c r="V66" s="404">
        <f t="shared" si="31"/>
        <v>0</v>
      </c>
      <c r="W66" s="405">
        <f t="shared" si="31"/>
        <v>0</v>
      </c>
      <c r="X66" s="405">
        <f t="shared" si="31"/>
        <v>0</v>
      </c>
      <c r="Y66" s="405">
        <f t="shared" si="31"/>
        <v>0</v>
      </c>
      <c r="Z66" s="405">
        <f t="shared" si="31"/>
        <v>0</v>
      </c>
      <c r="AA66" s="404">
        <f t="shared" si="31"/>
        <v>0</v>
      </c>
      <c r="AB66" s="405">
        <f t="shared" si="31"/>
        <v>0</v>
      </c>
      <c r="AC66" s="405">
        <f t="shared" si="31"/>
        <v>0</v>
      </c>
      <c r="AD66" s="405">
        <f t="shared" si="31"/>
        <v>0</v>
      </c>
      <c r="AE66" s="405">
        <f t="shared" si="31"/>
        <v>0</v>
      </c>
      <c r="AF66" s="641"/>
      <c r="AG66" s="401"/>
      <c r="AH66" s="401"/>
      <c r="AI66" s="549"/>
      <c r="AJ66" s="311"/>
      <c r="AK66" s="438"/>
      <c r="AL66" s="437"/>
      <c r="AM66" s="437"/>
      <c r="AN66" s="437"/>
      <c r="AO66" s="437"/>
      <c r="AP66" s="437"/>
      <c r="AQ66" s="437"/>
      <c r="AR66" s="437"/>
    </row>
    <row r="67" spans="1:82" ht="12" customHeight="1">
      <c r="A67" s="24"/>
      <c r="B67" s="522" t="s">
        <v>0</v>
      </c>
      <c r="C67" s="523"/>
      <c r="D67" s="523"/>
      <c r="E67" s="523"/>
      <c r="F67" s="523"/>
      <c r="G67" s="523"/>
      <c r="H67" s="406">
        <f t="shared" ref="H67:AE67" si="32">H44</f>
        <v>0</v>
      </c>
      <c r="I67" s="407">
        <f t="shared" si="32"/>
        <v>0</v>
      </c>
      <c r="J67" s="408">
        <f t="shared" si="32"/>
        <v>0</v>
      </c>
      <c r="K67" s="409">
        <f t="shared" si="32"/>
        <v>0</v>
      </c>
      <c r="L67" s="407">
        <f t="shared" si="32"/>
        <v>0</v>
      </c>
      <c r="M67" s="409">
        <f t="shared" si="32"/>
        <v>0</v>
      </c>
      <c r="N67" s="409">
        <f t="shared" si="32"/>
        <v>0</v>
      </c>
      <c r="O67" s="408">
        <f t="shared" si="32"/>
        <v>0</v>
      </c>
      <c r="P67" s="409">
        <f t="shared" si="32"/>
        <v>0</v>
      </c>
      <c r="Q67" s="407">
        <f t="shared" si="32"/>
        <v>0</v>
      </c>
      <c r="R67" s="408">
        <f t="shared" si="32"/>
        <v>0</v>
      </c>
      <c r="S67" s="409">
        <f t="shared" si="32"/>
        <v>0</v>
      </c>
      <c r="T67" s="409">
        <f t="shared" si="32"/>
        <v>0</v>
      </c>
      <c r="U67" s="407">
        <f t="shared" si="32"/>
        <v>0</v>
      </c>
      <c r="V67" s="408">
        <f t="shared" si="32"/>
        <v>0</v>
      </c>
      <c r="W67" s="409">
        <f t="shared" si="32"/>
        <v>0</v>
      </c>
      <c r="X67" s="407">
        <f t="shared" si="32"/>
        <v>0</v>
      </c>
      <c r="Y67" s="409">
        <f t="shared" si="32"/>
        <v>0</v>
      </c>
      <c r="Z67" s="409">
        <f t="shared" si="32"/>
        <v>0</v>
      </c>
      <c r="AA67" s="408">
        <f t="shared" si="32"/>
        <v>0</v>
      </c>
      <c r="AB67" s="409">
        <f t="shared" si="32"/>
        <v>0</v>
      </c>
      <c r="AC67" s="407">
        <f t="shared" si="32"/>
        <v>0</v>
      </c>
      <c r="AD67" s="409">
        <f t="shared" si="32"/>
        <v>0</v>
      </c>
      <c r="AE67" s="409">
        <f t="shared" si="32"/>
        <v>0</v>
      </c>
      <c r="AF67" s="641"/>
      <c r="AG67" s="401"/>
      <c r="AH67" s="401"/>
      <c r="AI67" s="549"/>
      <c r="AJ67" s="311"/>
      <c r="AK67" s="438"/>
      <c r="AL67" s="437"/>
      <c r="AM67" s="437"/>
      <c r="AN67" s="437"/>
      <c r="AO67" s="437"/>
      <c r="AP67" s="437"/>
      <c r="AQ67" s="437"/>
      <c r="AR67" s="437"/>
    </row>
    <row r="68" spans="1:82" ht="12" customHeight="1">
      <c r="A68" s="24"/>
      <c r="B68" s="522" t="s">
        <v>3</v>
      </c>
      <c r="C68" s="523"/>
      <c r="D68" s="523"/>
      <c r="E68" s="523"/>
      <c r="F68" s="523"/>
      <c r="G68" s="523"/>
      <c r="H68" s="410">
        <f t="shared" ref="H68:AE68" si="33">H64</f>
        <v>0</v>
      </c>
      <c r="I68" s="411">
        <f t="shared" si="33"/>
        <v>0</v>
      </c>
      <c r="J68" s="412">
        <f t="shared" si="33"/>
        <v>0</v>
      </c>
      <c r="K68" s="410">
        <f t="shared" si="33"/>
        <v>0</v>
      </c>
      <c r="L68" s="411">
        <f t="shared" si="33"/>
        <v>0</v>
      </c>
      <c r="M68" s="410">
        <f t="shared" si="33"/>
        <v>0</v>
      </c>
      <c r="N68" s="410">
        <f t="shared" si="33"/>
        <v>0</v>
      </c>
      <c r="O68" s="412">
        <f t="shared" si="33"/>
        <v>0</v>
      </c>
      <c r="P68" s="410">
        <f t="shared" si="33"/>
        <v>0</v>
      </c>
      <c r="Q68" s="411">
        <f t="shared" si="33"/>
        <v>0</v>
      </c>
      <c r="R68" s="412">
        <f t="shared" si="33"/>
        <v>0</v>
      </c>
      <c r="S68" s="410">
        <f t="shared" si="33"/>
        <v>0</v>
      </c>
      <c r="T68" s="410">
        <f t="shared" si="33"/>
        <v>0</v>
      </c>
      <c r="U68" s="411">
        <f t="shared" si="33"/>
        <v>0</v>
      </c>
      <c r="V68" s="412">
        <f t="shared" si="33"/>
        <v>0</v>
      </c>
      <c r="W68" s="410">
        <f t="shared" si="33"/>
        <v>0</v>
      </c>
      <c r="X68" s="411">
        <f t="shared" si="33"/>
        <v>0</v>
      </c>
      <c r="Y68" s="410">
        <f t="shared" si="33"/>
        <v>0</v>
      </c>
      <c r="Z68" s="410">
        <f t="shared" si="33"/>
        <v>0</v>
      </c>
      <c r="AA68" s="412">
        <f t="shared" si="33"/>
        <v>0</v>
      </c>
      <c r="AB68" s="410">
        <f t="shared" si="33"/>
        <v>0</v>
      </c>
      <c r="AC68" s="411">
        <f t="shared" si="33"/>
        <v>0</v>
      </c>
      <c r="AD68" s="410">
        <f t="shared" si="33"/>
        <v>0</v>
      </c>
      <c r="AE68" s="410">
        <f t="shared" si="33"/>
        <v>0</v>
      </c>
      <c r="AF68" s="641"/>
      <c r="AG68" s="401"/>
      <c r="AH68" s="401"/>
      <c r="AI68" s="549"/>
      <c r="AJ68" s="311"/>
      <c r="AK68" s="438"/>
      <c r="AL68" s="437"/>
      <c r="AM68" s="437"/>
      <c r="AN68" s="437"/>
      <c r="AO68" s="437"/>
      <c r="AP68" s="437"/>
      <c r="AQ68" s="437"/>
      <c r="AR68" s="437"/>
    </row>
    <row r="69" spans="1:82" ht="12" customHeight="1">
      <c r="A69" s="24"/>
      <c r="B69" s="506" t="s">
        <v>6</v>
      </c>
      <c r="C69" s="524"/>
      <c r="D69" s="524"/>
      <c r="E69" s="524"/>
      <c r="F69" s="524"/>
      <c r="G69" s="525"/>
      <c r="H69" s="413">
        <f t="shared" ref="H69:AE69" si="34">H66+H67-H68</f>
        <v>0</v>
      </c>
      <c r="I69" s="414">
        <f t="shared" si="34"/>
        <v>0</v>
      </c>
      <c r="J69" s="415">
        <f t="shared" si="34"/>
        <v>0</v>
      </c>
      <c r="K69" s="413">
        <f t="shared" si="34"/>
        <v>0</v>
      </c>
      <c r="L69" s="413">
        <f t="shared" si="34"/>
        <v>0</v>
      </c>
      <c r="M69" s="413">
        <f t="shared" si="34"/>
        <v>0</v>
      </c>
      <c r="N69" s="413">
        <f t="shared" si="34"/>
        <v>0</v>
      </c>
      <c r="O69" s="415">
        <f t="shared" si="34"/>
        <v>0</v>
      </c>
      <c r="P69" s="413">
        <f t="shared" si="34"/>
        <v>0</v>
      </c>
      <c r="Q69" s="413">
        <f t="shared" si="34"/>
        <v>0</v>
      </c>
      <c r="R69" s="415">
        <f t="shared" si="34"/>
        <v>0</v>
      </c>
      <c r="S69" s="413">
        <f t="shared" si="34"/>
        <v>0</v>
      </c>
      <c r="T69" s="413">
        <f t="shared" si="34"/>
        <v>0</v>
      </c>
      <c r="U69" s="414">
        <f t="shared" si="34"/>
        <v>0</v>
      </c>
      <c r="V69" s="415">
        <f t="shared" si="34"/>
        <v>0</v>
      </c>
      <c r="W69" s="413">
        <f t="shared" si="34"/>
        <v>0</v>
      </c>
      <c r="X69" s="413">
        <f t="shared" si="34"/>
        <v>0</v>
      </c>
      <c r="Y69" s="413">
        <f t="shared" si="34"/>
        <v>0</v>
      </c>
      <c r="Z69" s="413">
        <f t="shared" si="34"/>
        <v>0</v>
      </c>
      <c r="AA69" s="415">
        <f t="shared" si="34"/>
        <v>0</v>
      </c>
      <c r="AB69" s="413">
        <f t="shared" si="34"/>
        <v>0</v>
      </c>
      <c r="AC69" s="413">
        <f t="shared" si="34"/>
        <v>0</v>
      </c>
      <c r="AD69" s="413">
        <f t="shared" si="34"/>
        <v>0</v>
      </c>
      <c r="AE69" s="413">
        <f t="shared" si="34"/>
        <v>0</v>
      </c>
      <c r="AF69" s="641"/>
      <c r="AG69" s="401"/>
      <c r="AH69" s="401"/>
      <c r="AI69" s="549"/>
      <c r="AJ69" s="311"/>
      <c r="AK69" s="438"/>
      <c r="AL69" s="437"/>
      <c r="AM69" s="437"/>
      <c r="AN69" s="437"/>
      <c r="AO69" s="437"/>
      <c r="AP69" s="437"/>
      <c r="AQ69" s="437"/>
      <c r="AR69" s="437"/>
    </row>
    <row r="70" spans="1:82" ht="12.9" customHeight="1">
      <c r="A70" s="23"/>
      <c r="B70" s="547"/>
      <c r="C70" s="546"/>
      <c r="D70" s="546"/>
      <c r="E70" s="569" t="s">
        <v>343</v>
      </c>
      <c r="F70" s="546"/>
      <c r="G70" s="545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53"/>
      <c r="U70" s="453"/>
      <c r="V70" s="453"/>
      <c r="W70" s="453"/>
      <c r="X70" s="453"/>
      <c r="Y70" s="453"/>
      <c r="Z70" s="453"/>
      <c r="AA70" s="453"/>
      <c r="AB70" s="453"/>
      <c r="AC70" s="453"/>
      <c r="AD70" s="453"/>
      <c r="AE70" s="453"/>
      <c r="AF70" s="641"/>
      <c r="AG70" s="401"/>
      <c r="AH70" s="401"/>
      <c r="AI70" s="549"/>
      <c r="AJ70" s="311"/>
      <c r="AK70" s="438"/>
      <c r="AL70" s="437"/>
      <c r="AM70" s="437"/>
      <c r="AN70" s="437"/>
      <c r="AO70" s="437"/>
      <c r="AP70" s="437"/>
      <c r="AQ70" s="437"/>
      <c r="AR70" s="437"/>
    </row>
    <row r="71" spans="1:82" ht="12.9" customHeight="1">
      <c r="A71" s="23"/>
      <c r="B71" s="547"/>
      <c r="C71" s="546"/>
      <c r="D71" s="546"/>
      <c r="E71" s="546"/>
      <c r="F71" s="546"/>
      <c r="G71" s="545"/>
      <c r="H71" s="411"/>
      <c r="I71" s="411"/>
      <c r="J71" s="411"/>
      <c r="K71" s="411"/>
      <c r="L71" s="411"/>
      <c r="M71" s="411"/>
      <c r="N71" s="411"/>
      <c r="O71" s="411"/>
      <c r="P71" s="411"/>
      <c r="Q71" s="411"/>
      <c r="R71" s="411"/>
      <c r="S71" s="411"/>
      <c r="T71" s="453"/>
      <c r="U71" s="453"/>
      <c r="V71" s="453"/>
      <c r="W71" s="453"/>
      <c r="X71" s="453"/>
      <c r="Y71" s="453"/>
      <c r="Z71" s="453"/>
      <c r="AA71" s="453"/>
      <c r="AB71" s="453"/>
      <c r="AC71" s="453"/>
      <c r="AD71" s="453"/>
      <c r="AE71" s="453"/>
      <c r="AF71" s="641"/>
      <c r="AG71" s="401"/>
      <c r="AH71" s="401"/>
      <c r="AI71" s="549"/>
      <c r="AJ71" s="311"/>
      <c r="AK71" s="438"/>
      <c r="AL71" s="437"/>
      <c r="AM71" s="437"/>
      <c r="AN71" s="437"/>
      <c r="AO71" s="437"/>
      <c r="AP71" s="437"/>
      <c r="AQ71" s="437"/>
      <c r="AR71" s="437"/>
    </row>
    <row r="72" spans="1:82" ht="12.9" customHeight="1">
      <c r="A72" s="23"/>
      <c r="B72" s="547"/>
      <c r="C72" s="546"/>
      <c r="D72" s="546"/>
      <c r="E72" s="546"/>
      <c r="F72" s="546"/>
      <c r="G72" s="545"/>
      <c r="H72" s="411"/>
      <c r="I72" s="411"/>
      <c r="J72" s="411"/>
      <c r="K72" s="411"/>
      <c r="L72" s="411"/>
      <c r="M72" s="411"/>
      <c r="N72" s="411"/>
      <c r="O72" s="411"/>
      <c r="P72" s="411"/>
      <c r="Q72" s="411"/>
      <c r="R72" s="411"/>
      <c r="S72" s="411"/>
      <c r="T72" s="453"/>
      <c r="U72" s="453"/>
      <c r="V72" s="453"/>
      <c r="W72" s="453"/>
      <c r="X72" s="453"/>
      <c r="Y72" s="453"/>
      <c r="Z72" s="453"/>
      <c r="AA72" s="453"/>
      <c r="AB72" s="453"/>
      <c r="AC72" s="453"/>
      <c r="AD72" s="453"/>
      <c r="AE72" s="453"/>
      <c r="AF72" s="641"/>
      <c r="AG72" s="401"/>
      <c r="AH72" s="401"/>
      <c r="AI72" s="549"/>
      <c r="AJ72" s="311"/>
      <c r="AK72" s="438"/>
      <c r="AL72" s="437"/>
      <c r="AM72" s="437"/>
      <c r="AN72" s="437"/>
      <c r="AO72" s="437"/>
      <c r="AP72" s="437"/>
      <c r="AQ72" s="437"/>
      <c r="AR72" s="437"/>
    </row>
    <row r="73" spans="1:82" s="7" customFormat="1" ht="12.9" customHeight="1">
      <c r="A73" s="19"/>
      <c r="B73" s="526"/>
      <c r="C73" s="526"/>
      <c r="D73" s="526"/>
      <c r="E73" s="527"/>
      <c r="F73" s="527"/>
      <c r="G73" s="528"/>
      <c r="H73" s="213"/>
      <c r="I73" s="213"/>
      <c r="J73" s="213"/>
      <c r="K73" s="213"/>
      <c r="L73" s="213"/>
      <c r="M73" s="213"/>
      <c r="N73" s="529"/>
      <c r="O73" s="213"/>
      <c r="P73" s="213"/>
      <c r="Q73" s="213"/>
      <c r="R73" s="213"/>
      <c r="S73" s="213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7"/>
      <c r="AG73" s="52"/>
      <c r="AH73" s="527"/>
      <c r="AI73" s="213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7"/>
      <c r="BG73" s="517"/>
      <c r="BH73" s="517"/>
      <c r="BI73" s="517"/>
      <c r="BJ73" s="517"/>
      <c r="BK73" s="517"/>
      <c r="BL73" s="517"/>
      <c r="BM73" s="517"/>
      <c r="BN73" s="517"/>
      <c r="BO73" s="517"/>
      <c r="BP73" s="517"/>
      <c r="BQ73" s="517"/>
      <c r="BR73" s="517"/>
      <c r="BS73" s="517"/>
      <c r="BT73" s="517"/>
      <c r="BU73" s="517"/>
      <c r="BV73" s="517"/>
      <c r="BW73" s="517"/>
      <c r="BX73" s="517"/>
      <c r="BY73" s="517"/>
      <c r="BZ73" s="517"/>
      <c r="CA73" s="517"/>
      <c r="CB73" s="517"/>
      <c r="CC73" s="517"/>
      <c r="CD73" s="517"/>
    </row>
    <row r="74" spans="1:82" s="7" customFormat="1" ht="12.9" customHeight="1">
      <c r="A74" s="19"/>
      <c r="B74" s="526"/>
      <c r="C74" s="526"/>
      <c r="D74" s="526"/>
      <c r="E74" s="527"/>
      <c r="F74" s="527"/>
      <c r="G74" s="528"/>
      <c r="H74" s="213"/>
      <c r="I74" s="213"/>
      <c r="J74" s="213"/>
      <c r="K74" s="213"/>
      <c r="L74" s="213"/>
      <c r="M74" s="213"/>
      <c r="N74" s="529"/>
      <c r="O74" s="213"/>
      <c r="P74" s="213"/>
      <c r="Q74" s="213"/>
      <c r="R74" s="213"/>
      <c r="S74" s="213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7"/>
      <c r="AG74" s="52"/>
      <c r="AH74" s="527"/>
      <c r="AI74" s="213"/>
      <c r="AJ74" s="517"/>
      <c r="AK74" s="517"/>
      <c r="AL74" s="517"/>
      <c r="AM74" s="517"/>
      <c r="AN74" s="517"/>
      <c r="AO74" s="517"/>
      <c r="AP74" s="517"/>
      <c r="AQ74" s="517"/>
      <c r="AR74" s="517"/>
      <c r="AS74" s="517"/>
      <c r="AT74" s="517"/>
      <c r="AU74" s="517"/>
      <c r="AV74" s="517"/>
      <c r="AW74" s="517"/>
      <c r="AX74" s="517"/>
      <c r="AY74" s="517"/>
      <c r="AZ74" s="517"/>
      <c r="BA74" s="517"/>
      <c r="BB74" s="517"/>
      <c r="BC74" s="517"/>
      <c r="BD74" s="517"/>
      <c r="BE74" s="517"/>
      <c r="BF74" s="517"/>
      <c r="BG74" s="517"/>
      <c r="BH74" s="517"/>
      <c r="BI74" s="517"/>
      <c r="BJ74" s="517"/>
      <c r="BK74" s="517"/>
      <c r="BL74" s="517"/>
      <c r="BM74" s="517"/>
      <c r="BN74" s="517"/>
      <c r="BO74" s="517"/>
      <c r="BP74" s="517"/>
      <c r="BQ74" s="517"/>
      <c r="BR74" s="517"/>
      <c r="BS74" s="517"/>
      <c r="BT74" s="517"/>
      <c r="BU74" s="517"/>
      <c r="BV74" s="517"/>
      <c r="BW74" s="517"/>
      <c r="BX74" s="517"/>
      <c r="BY74" s="517"/>
      <c r="BZ74" s="517"/>
      <c r="CA74" s="517"/>
      <c r="CB74" s="517"/>
      <c r="CC74" s="517"/>
      <c r="CD74" s="517"/>
    </row>
    <row r="75" spans="1:82" s="7" customFormat="1" ht="12.9" customHeight="1">
      <c r="A75" s="19"/>
      <c r="B75" s="526"/>
      <c r="C75" s="526"/>
      <c r="D75" s="526"/>
      <c r="E75" s="527"/>
      <c r="F75" s="527"/>
      <c r="G75" s="528"/>
      <c r="H75" s="213"/>
      <c r="I75" s="213"/>
      <c r="J75" s="213"/>
      <c r="K75" s="213"/>
      <c r="L75" s="213"/>
      <c r="M75" s="213"/>
      <c r="N75" s="529"/>
      <c r="O75" s="213"/>
      <c r="P75" s="213"/>
      <c r="Q75" s="213"/>
      <c r="R75" s="213"/>
      <c r="S75" s="213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7"/>
      <c r="AG75" s="52"/>
      <c r="AH75" s="527"/>
      <c r="AI75" s="213"/>
      <c r="AJ75" s="517"/>
      <c r="AK75" s="517"/>
      <c r="AL75" s="517"/>
      <c r="AM75" s="517"/>
      <c r="AN75" s="517"/>
      <c r="AO75" s="517"/>
      <c r="AP75" s="517"/>
      <c r="AQ75" s="517"/>
      <c r="AR75" s="517"/>
      <c r="AS75" s="517"/>
      <c r="AT75" s="517"/>
      <c r="AU75" s="517"/>
      <c r="AV75" s="517"/>
      <c r="AW75" s="517"/>
      <c r="AX75" s="517"/>
      <c r="AY75" s="517"/>
      <c r="AZ75" s="517"/>
      <c r="BA75" s="517"/>
      <c r="BB75" s="517"/>
      <c r="BC75" s="517"/>
      <c r="BD75" s="517"/>
      <c r="BE75" s="517"/>
      <c r="BF75" s="517"/>
      <c r="BG75" s="517"/>
      <c r="BH75" s="517"/>
      <c r="BI75" s="517"/>
      <c r="BJ75" s="517"/>
      <c r="BK75" s="517"/>
      <c r="BL75" s="517"/>
      <c r="BM75" s="517"/>
      <c r="BN75" s="517"/>
      <c r="BO75" s="517"/>
      <c r="BP75" s="517"/>
      <c r="BQ75" s="517"/>
      <c r="BR75" s="517"/>
      <c r="BS75" s="517"/>
      <c r="BT75" s="517"/>
      <c r="BU75" s="517"/>
      <c r="BV75" s="517"/>
      <c r="BW75" s="517"/>
      <c r="BX75" s="517"/>
      <c r="BY75" s="517"/>
      <c r="BZ75" s="517"/>
      <c r="CA75" s="517"/>
      <c r="CB75" s="517"/>
      <c r="CC75" s="517"/>
      <c r="CD75" s="517"/>
    </row>
    <row r="76" spans="1:82" s="7" customFormat="1" ht="12.9" customHeight="1">
      <c r="A76" s="19"/>
      <c r="B76" s="526"/>
      <c r="C76" s="526"/>
      <c r="D76" s="526"/>
      <c r="E76" s="527"/>
      <c r="F76" s="527"/>
      <c r="G76" s="528"/>
      <c r="H76" s="213"/>
      <c r="I76" s="213"/>
      <c r="J76" s="213"/>
      <c r="K76" s="213"/>
      <c r="L76" s="213"/>
      <c r="M76" s="213"/>
      <c r="N76" s="529"/>
      <c r="O76" s="213"/>
      <c r="P76" s="213"/>
      <c r="Q76" s="213"/>
      <c r="R76" s="213"/>
      <c r="S76" s="213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7"/>
      <c r="AG76" s="52"/>
      <c r="AH76" s="527"/>
      <c r="AI76" s="213"/>
      <c r="AJ76" s="517"/>
      <c r="AK76" s="517"/>
      <c r="AL76" s="517"/>
      <c r="AM76" s="517"/>
      <c r="AN76" s="517"/>
      <c r="AO76" s="517"/>
      <c r="AP76" s="517"/>
      <c r="AQ76" s="517"/>
      <c r="AR76" s="517"/>
      <c r="AS76" s="517"/>
      <c r="AT76" s="517"/>
      <c r="AU76" s="517"/>
      <c r="AV76" s="517"/>
      <c r="AW76" s="517"/>
      <c r="AX76" s="517"/>
      <c r="AY76" s="517"/>
      <c r="AZ76" s="517"/>
      <c r="BA76" s="517"/>
      <c r="BB76" s="517"/>
      <c r="BC76" s="517"/>
      <c r="BD76" s="517"/>
      <c r="BE76" s="517"/>
      <c r="BF76" s="517"/>
      <c r="BG76" s="517"/>
      <c r="BH76" s="517"/>
      <c r="BI76" s="517"/>
      <c r="BJ76" s="517"/>
      <c r="BK76" s="517"/>
      <c r="BL76" s="517"/>
      <c r="BM76" s="517"/>
      <c r="BN76" s="517"/>
      <c r="BO76" s="517"/>
      <c r="BP76" s="517"/>
      <c r="BQ76" s="517"/>
      <c r="BR76" s="517"/>
      <c r="BS76" s="517"/>
      <c r="BT76" s="517"/>
      <c r="BU76" s="517"/>
      <c r="BV76" s="517"/>
      <c r="BW76" s="517"/>
      <c r="BX76" s="517"/>
      <c r="BY76" s="517"/>
      <c r="BZ76" s="517"/>
      <c r="CA76" s="517"/>
      <c r="CB76" s="517"/>
      <c r="CC76" s="517"/>
      <c r="CD76" s="517"/>
    </row>
    <row r="77" spans="1:82" s="7" customFormat="1" ht="12.9" customHeight="1">
      <c r="A77" s="19"/>
      <c r="B77" s="526"/>
      <c r="C77" s="526"/>
      <c r="D77" s="526"/>
      <c r="E77" s="527"/>
      <c r="F77" s="527"/>
      <c r="G77" s="528"/>
      <c r="H77" s="213"/>
      <c r="I77" s="213"/>
      <c r="J77" s="213"/>
      <c r="K77" s="213"/>
      <c r="L77" s="213"/>
      <c r="M77" s="213"/>
      <c r="N77" s="529"/>
      <c r="O77" s="213"/>
      <c r="P77" s="213"/>
      <c r="Q77" s="213"/>
      <c r="R77" s="213"/>
      <c r="S77" s="213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7"/>
      <c r="AG77" s="52"/>
      <c r="AH77" s="527"/>
      <c r="AI77" s="213"/>
      <c r="AJ77" s="517"/>
      <c r="AK77" s="517"/>
      <c r="AL77" s="517"/>
      <c r="AM77" s="517"/>
      <c r="AN77" s="517"/>
      <c r="AO77" s="517"/>
      <c r="AP77" s="517"/>
      <c r="AQ77" s="517"/>
      <c r="AR77" s="517"/>
      <c r="AS77" s="517"/>
      <c r="AT77" s="517"/>
      <c r="AU77" s="517"/>
      <c r="AV77" s="517"/>
      <c r="AW77" s="517"/>
      <c r="AX77" s="517"/>
      <c r="AY77" s="517"/>
      <c r="AZ77" s="517"/>
      <c r="BA77" s="517"/>
      <c r="BB77" s="517"/>
      <c r="BC77" s="517"/>
      <c r="BD77" s="517"/>
      <c r="BE77" s="517"/>
      <c r="BF77" s="517"/>
      <c r="BG77" s="517"/>
      <c r="BH77" s="517"/>
      <c r="BI77" s="517"/>
      <c r="BJ77" s="517"/>
      <c r="BK77" s="517"/>
      <c r="BL77" s="517"/>
      <c r="BM77" s="517"/>
      <c r="BN77" s="517"/>
      <c r="BO77" s="517"/>
      <c r="BP77" s="517"/>
      <c r="BQ77" s="517"/>
      <c r="BR77" s="517"/>
      <c r="BS77" s="517"/>
      <c r="BT77" s="517"/>
      <c r="BU77" s="517"/>
      <c r="BV77" s="517"/>
      <c r="BW77" s="517"/>
      <c r="BX77" s="517"/>
      <c r="BY77" s="517"/>
      <c r="BZ77" s="517"/>
      <c r="CA77" s="517"/>
      <c r="CB77" s="517"/>
      <c r="CC77" s="517"/>
      <c r="CD77" s="517"/>
    </row>
    <row r="78" spans="1:82" s="7" customFormat="1" ht="12.9" customHeight="1">
      <c r="A78" s="19"/>
      <c r="B78" s="526"/>
      <c r="C78" s="526"/>
      <c r="D78" s="526"/>
      <c r="E78" s="527"/>
      <c r="F78" s="527"/>
      <c r="G78" s="528"/>
      <c r="H78" s="213"/>
      <c r="I78" s="213"/>
      <c r="J78" s="213"/>
      <c r="K78" s="213"/>
      <c r="L78" s="213"/>
      <c r="M78" s="213"/>
      <c r="N78" s="529"/>
      <c r="O78" s="213"/>
      <c r="P78" s="213"/>
      <c r="Q78" s="213"/>
      <c r="R78" s="213"/>
      <c r="S78" s="213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7"/>
      <c r="AG78" s="52"/>
      <c r="AH78" s="527"/>
      <c r="AI78" s="213"/>
      <c r="AJ78" s="517"/>
      <c r="AK78" s="517"/>
      <c r="AL78" s="517"/>
      <c r="AM78" s="517"/>
      <c r="AN78" s="517"/>
      <c r="AO78" s="517"/>
      <c r="AP78" s="517"/>
      <c r="AQ78" s="517"/>
      <c r="AR78" s="517"/>
      <c r="AS78" s="517"/>
      <c r="AT78" s="517"/>
      <c r="AU78" s="517"/>
      <c r="AV78" s="517"/>
      <c r="AW78" s="517"/>
      <c r="AX78" s="517"/>
      <c r="AY78" s="517"/>
      <c r="AZ78" s="517"/>
      <c r="BA78" s="517"/>
      <c r="BB78" s="517"/>
      <c r="BC78" s="517"/>
      <c r="BD78" s="517"/>
      <c r="BE78" s="517"/>
      <c r="BF78" s="517"/>
      <c r="BG78" s="517"/>
      <c r="BH78" s="517"/>
      <c r="BI78" s="517"/>
      <c r="BJ78" s="517"/>
      <c r="BK78" s="517"/>
      <c r="BL78" s="517"/>
      <c r="BM78" s="517"/>
      <c r="BN78" s="517"/>
      <c r="BO78" s="517"/>
      <c r="BP78" s="517"/>
      <c r="BQ78" s="517"/>
      <c r="BR78" s="517"/>
      <c r="BS78" s="517"/>
      <c r="BT78" s="517"/>
      <c r="BU78" s="517"/>
      <c r="BV78" s="517"/>
      <c r="BW78" s="517"/>
      <c r="BX78" s="517"/>
      <c r="BY78" s="517"/>
      <c r="BZ78" s="517"/>
      <c r="CA78" s="517"/>
      <c r="CB78" s="517"/>
      <c r="CC78" s="517"/>
      <c r="CD78" s="517"/>
    </row>
    <row r="79" spans="1:82" s="7" customFormat="1" ht="12.9" customHeight="1">
      <c r="A79" s="19"/>
      <c r="B79" s="526"/>
      <c r="C79" s="526"/>
      <c r="D79" s="526"/>
      <c r="E79" s="527"/>
      <c r="F79" s="527"/>
      <c r="G79" s="528"/>
      <c r="H79" s="213"/>
      <c r="I79" s="213"/>
      <c r="J79" s="213"/>
      <c r="K79" s="213"/>
      <c r="L79" s="213"/>
      <c r="M79" s="213"/>
      <c r="N79" s="529"/>
      <c r="O79" s="213"/>
      <c r="P79" s="213"/>
      <c r="Q79" s="213"/>
      <c r="R79" s="213"/>
      <c r="S79" s="213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7"/>
      <c r="AG79" s="52"/>
      <c r="AH79" s="527"/>
      <c r="AI79" s="213"/>
      <c r="AJ79" s="517"/>
      <c r="AK79" s="517"/>
      <c r="AL79" s="517"/>
      <c r="AM79" s="517"/>
      <c r="AN79" s="517"/>
      <c r="AO79" s="517"/>
      <c r="AP79" s="517"/>
      <c r="AQ79" s="517"/>
      <c r="AR79" s="517"/>
      <c r="AS79" s="517"/>
      <c r="AT79" s="517"/>
      <c r="AU79" s="517"/>
      <c r="AV79" s="517"/>
      <c r="AW79" s="517"/>
      <c r="AX79" s="517"/>
      <c r="AY79" s="517"/>
      <c r="AZ79" s="517"/>
      <c r="BA79" s="517"/>
      <c r="BB79" s="517"/>
      <c r="BC79" s="517"/>
      <c r="BD79" s="517"/>
      <c r="BE79" s="517"/>
      <c r="BF79" s="517"/>
      <c r="BG79" s="517"/>
      <c r="BH79" s="517"/>
      <c r="BI79" s="517"/>
      <c r="BJ79" s="517"/>
      <c r="BK79" s="517"/>
      <c r="BL79" s="517"/>
      <c r="BM79" s="517"/>
      <c r="BN79" s="517"/>
      <c r="BO79" s="517"/>
      <c r="BP79" s="517"/>
      <c r="BQ79" s="517"/>
      <c r="BR79" s="517"/>
      <c r="BS79" s="517"/>
      <c r="BT79" s="517"/>
      <c r="BU79" s="517"/>
      <c r="BV79" s="517"/>
      <c r="BW79" s="517"/>
      <c r="BX79" s="517"/>
      <c r="BY79" s="517"/>
      <c r="BZ79" s="517"/>
      <c r="CA79" s="517"/>
      <c r="CB79" s="517"/>
      <c r="CC79" s="517"/>
      <c r="CD79" s="517"/>
    </row>
    <row r="80" spans="1:82" s="7" customFormat="1" ht="12.9" customHeight="1">
      <c r="A80" s="19"/>
      <c r="B80" s="526"/>
      <c r="C80" s="526"/>
      <c r="D80" s="526"/>
      <c r="E80" s="527"/>
      <c r="F80" s="527"/>
      <c r="G80" s="528"/>
      <c r="H80" s="213"/>
      <c r="I80" s="213"/>
      <c r="J80" s="213"/>
      <c r="K80" s="213"/>
      <c r="L80" s="213"/>
      <c r="M80" s="213"/>
      <c r="N80" s="529"/>
      <c r="O80" s="213"/>
      <c r="P80" s="213"/>
      <c r="Q80" s="213"/>
      <c r="R80" s="213"/>
      <c r="S80" s="213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7"/>
      <c r="AG80" s="52"/>
      <c r="AH80" s="527"/>
      <c r="AI80" s="213"/>
      <c r="AJ80" s="517"/>
      <c r="AK80" s="517"/>
      <c r="AL80" s="517"/>
      <c r="AM80" s="517"/>
      <c r="AN80" s="517"/>
      <c r="AO80" s="517"/>
      <c r="AP80" s="517"/>
      <c r="AQ80" s="517"/>
      <c r="AR80" s="517"/>
      <c r="AS80" s="517"/>
      <c r="AT80" s="517"/>
      <c r="AU80" s="517"/>
      <c r="AV80" s="517"/>
      <c r="AW80" s="517"/>
      <c r="AX80" s="517"/>
      <c r="AY80" s="517"/>
      <c r="AZ80" s="517"/>
      <c r="BA80" s="517"/>
      <c r="BB80" s="517"/>
      <c r="BC80" s="517"/>
      <c r="BD80" s="517"/>
      <c r="BE80" s="517"/>
      <c r="BF80" s="517"/>
      <c r="BG80" s="517"/>
      <c r="BH80" s="517"/>
      <c r="BI80" s="517"/>
      <c r="BJ80" s="517"/>
      <c r="BK80" s="517"/>
      <c r="BL80" s="517"/>
      <c r="BM80" s="517"/>
      <c r="BN80" s="517"/>
      <c r="BO80" s="517"/>
      <c r="BP80" s="517"/>
      <c r="BQ80" s="517"/>
      <c r="BR80" s="517"/>
      <c r="BS80" s="517"/>
      <c r="BT80" s="517"/>
      <c r="BU80" s="517"/>
      <c r="BV80" s="517"/>
      <c r="BW80" s="517"/>
      <c r="BX80" s="517"/>
      <c r="BY80" s="517"/>
      <c r="BZ80" s="517"/>
      <c r="CA80" s="517"/>
      <c r="CB80" s="517"/>
      <c r="CC80" s="517"/>
      <c r="CD80" s="517"/>
    </row>
    <row r="81" spans="1:82" s="7" customFormat="1" ht="12.9" customHeight="1">
      <c r="A81" s="19"/>
      <c r="B81" s="526"/>
      <c r="C81" s="526"/>
      <c r="D81" s="526"/>
      <c r="E81" s="527"/>
      <c r="F81" s="527"/>
      <c r="G81" s="528"/>
      <c r="H81" s="213"/>
      <c r="I81" s="213"/>
      <c r="J81" s="213"/>
      <c r="K81" s="213"/>
      <c r="L81" s="213"/>
      <c r="M81" s="213"/>
      <c r="N81" s="529"/>
      <c r="O81" s="213"/>
      <c r="P81" s="213"/>
      <c r="Q81" s="213"/>
      <c r="R81" s="213"/>
      <c r="S81" s="213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7"/>
      <c r="AG81" s="52"/>
      <c r="AH81" s="527"/>
      <c r="AI81" s="213"/>
      <c r="AJ81" s="517"/>
      <c r="AK81" s="517"/>
      <c r="AL81" s="517"/>
      <c r="AM81" s="517"/>
      <c r="AN81" s="517"/>
      <c r="AO81" s="517"/>
      <c r="AP81" s="517"/>
      <c r="AQ81" s="517"/>
      <c r="AR81" s="517"/>
      <c r="AS81" s="517"/>
      <c r="AT81" s="517"/>
      <c r="AU81" s="517"/>
      <c r="AV81" s="517"/>
      <c r="AW81" s="517"/>
      <c r="AX81" s="517"/>
      <c r="AY81" s="517"/>
      <c r="AZ81" s="517"/>
      <c r="BA81" s="517"/>
      <c r="BB81" s="517"/>
      <c r="BC81" s="517"/>
      <c r="BD81" s="517"/>
      <c r="BE81" s="517"/>
      <c r="BF81" s="517"/>
      <c r="BG81" s="517"/>
      <c r="BH81" s="517"/>
      <c r="BI81" s="517"/>
      <c r="BJ81" s="517"/>
      <c r="BK81" s="517"/>
      <c r="BL81" s="517"/>
      <c r="BM81" s="517"/>
      <c r="BN81" s="517"/>
      <c r="BO81" s="517"/>
      <c r="BP81" s="517"/>
      <c r="BQ81" s="517"/>
      <c r="BR81" s="517"/>
      <c r="BS81" s="517"/>
      <c r="BT81" s="517"/>
      <c r="BU81" s="517"/>
      <c r="BV81" s="517"/>
      <c r="BW81" s="517"/>
      <c r="BX81" s="517"/>
      <c r="BY81" s="517"/>
      <c r="BZ81" s="517"/>
      <c r="CA81" s="517"/>
      <c r="CB81" s="517"/>
      <c r="CC81" s="517"/>
      <c r="CD81" s="517"/>
    </row>
    <row r="82" spans="1:82" s="7" customFormat="1" ht="12.9" customHeight="1">
      <c r="A82" s="19"/>
      <c r="B82" s="526"/>
      <c r="C82" s="526"/>
      <c r="D82" s="526"/>
      <c r="E82" s="527"/>
      <c r="F82" s="527"/>
      <c r="G82" s="528"/>
      <c r="H82" s="213"/>
      <c r="I82" s="213"/>
      <c r="J82" s="213"/>
      <c r="K82" s="213"/>
      <c r="L82" s="213"/>
      <c r="M82" s="213"/>
      <c r="N82" s="529"/>
      <c r="O82" s="213"/>
      <c r="P82" s="213"/>
      <c r="Q82" s="213"/>
      <c r="R82" s="213"/>
      <c r="S82" s="213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7"/>
      <c r="AG82" s="52"/>
      <c r="AH82" s="527"/>
      <c r="AI82" s="213"/>
      <c r="AJ82" s="517"/>
      <c r="AK82" s="517"/>
      <c r="AL82" s="517"/>
      <c r="AM82" s="517"/>
      <c r="AN82" s="517"/>
      <c r="AO82" s="517"/>
      <c r="AP82" s="517"/>
      <c r="AQ82" s="517"/>
      <c r="AR82" s="517"/>
      <c r="AS82" s="517"/>
      <c r="AT82" s="517"/>
      <c r="AU82" s="517"/>
      <c r="AV82" s="517"/>
      <c r="AW82" s="517"/>
      <c r="AX82" s="517"/>
      <c r="AY82" s="517"/>
      <c r="AZ82" s="517"/>
      <c r="BA82" s="517"/>
      <c r="BB82" s="517"/>
      <c r="BC82" s="517"/>
      <c r="BD82" s="517"/>
      <c r="BE82" s="517"/>
      <c r="BF82" s="517"/>
      <c r="BG82" s="517"/>
      <c r="BH82" s="517"/>
      <c r="BI82" s="517"/>
      <c r="BJ82" s="517"/>
      <c r="BK82" s="517"/>
      <c r="BL82" s="517"/>
      <c r="BM82" s="517"/>
      <c r="BN82" s="517"/>
      <c r="BO82" s="517"/>
      <c r="BP82" s="517"/>
      <c r="BQ82" s="517"/>
      <c r="BR82" s="517"/>
      <c r="BS82" s="517"/>
      <c r="BT82" s="517"/>
      <c r="BU82" s="517"/>
      <c r="BV82" s="517"/>
      <c r="BW82" s="517"/>
      <c r="BX82" s="517"/>
      <c r="BY82" s="517"/>
      <c r="BZ82" s="517"/>
      <c r="CA82" s="517"/>
      <c r="CB82" s="517"/>
      <c r="CC82" s="517"/>
      <c r="CD82" s="517"/>
    </row>
    <row r="83" spans="1:82" s="7" customFormat="1" ht="12.9" customHeight="1">
      <c r="A83" s="19"/>
      <c r="B83" s="526"/>
      <c r="C83" s="526"/>
      <c r="D83" s="526"/>
      <c r="E83" s="527"/>
      <c r="F83" s="527"/>
      <c r="G83" s="528"/>
      <c r="H83" s="213"/>
      <c r="I83" s="213"/>
      <c r="J83" s="213"/>
      <c r="K83" s="213"/>
      <c r="L83" s="213"/>
      <c r="M83" s="213"/>
      <c r="N83" s="529"/>
      <c r="O83" s="213"/>
      <c r="P83" s="213"/>
      <c r="Q83" s="213"/>
      <c r="R83" s="213"/>
      <c r="S83" s="213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7"/>
      <c r="AG83" s="52"/>
      <c r="AH83" s="527"/>
      <c r="AI83" s="213"/>
      <c r="AJ83" s="517"/>
      <c r="AK83" s="517"/>
      <c r="AL83" s="517"/>
      <c r="AM83" s="517"/>
      <c r="AN83" s="517"/>
      <c r="AO83" s="517"/>
      <c r="AP83" s="517"/>
      <c r="AQ83" s="517"/>
      <c r="AR83" s="517"/>
      <c r="AS83" s="517"/>
      <c r="AT83" s="517"/>
      <c r="AU83" s="517"/>
      <c r="AV83" s="517"/>
      <c r="AW83" s="517"/>
      <c r="AX83" s="517"/>
      <c r="AY83" s="517"/>
      <c r="AZ83" s="517"/>
      <c r="BA83" s="517"/>
      <c r="BB83" s="517"/>
      <c r="BC83" s="517"/>
      <c r="BD83" s="517"/>
      <c r="BE83" s="517"/>
      <c r="BF83" s="517"/>
      <c r="BG83" s="517"/>
      <c r="BH83" s="517"/>
      <c r="BI83" s="517"/>
      <c r="BJ83" s="517"/>
      <c r="BK83" s="517"/>
      <c r="BL83" s="517"/>
      <c r="BM83" s="517"/>
      <c r="BN83" s="517"/>
      <c r="BO83" s="517"/>
      <c r="BP83" s="517"/>
      <c r="BQ83" s="517"/>
      <c r="BR83" s="517"/>
      <c r="BS83" s="517"/>
      <c r="BT83" s="517"/>
      <c r="BU83" s="517"/>
      <c r="BV83" s="517"/>
      <c r="BW83" s="517"/>
      <c r="BX83" s="517"/>
      <c r="BY83" s="517"/>
      <c r="BZ83" s="517"/>
      <c r="CA83" s="517"/>
      <c r="CB83" s="517"/>
      <c r="CC83" s="517"/>
      <c r="CD83" s="517"/>
    </row>
    <row r="84" spans="1:82" s="7" customFormat="1" ht="12.9" customHeight="1">
      <c r="A84" s="19"/>
      <c r="B84" s="526"/>
      <c r="C84" s="526"/>
      <c r="D84" s="526"/>
      <c r="E84" s="527"/>
      <c r="F84" s="527"/>
      <c r="G84" s="528"/>
      <c r="H84" s="213"/>
      <c r="I84" s="213"/>
      <c r="J84" s="213"/>
      <c r="K84" s="213"/>
      <c r="L84" s="213"/>
      <c r="M84" s="213"/>
      <c r="N84" s="529"/>
      <c r="O84" s="213"/>
      <c r="P84" s="213"/>
      <c r="Q84" s="213"/>
      <c r="R84" s="213"/>
      <c r="S84" s="213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7"/>
      <c r="AG84" s="52"/>
      <c r="AH84" s="527"/>
      <c r="AI84" s="213"/>
      <c r="AJ84" s="517"/>
      <c r="AK84" s="517"/>
      <c r="AL84" s="517"/>
      <c r="AM84" s="517"/>
      <c r="AN84" s="517"/>
      <c r="AO84" s="517"/>
      <c r="AP84" s="517"/>
      <c r="AQ84" s="517"/>
      <c r="AR84" s="517"/>
      <c r="AS84" s="517"/>
      <c r="AT84" s="517"/>
      <c r="AU84" s="517"/>
      <c r="AV84" s="517"/>
      <c r="AW84" s="517"/>
      <c r="AX84" s="517"/>
      <c r="AY84" s="517"/>
      <c r="AZ84" s="517"/>
      <c r="BA84" s="517"/>
      <c r="BB84" s="517"/>
      <c r="BC84" s="517"/>
      <c r="BD84" s="517"/>
      <c r="BE84" s="517"/>
      <c r="BF84" s="517"/>
      <c r="BG84" s="517"/>
      <c r="BH84" s="517"/>
      <c r="BI84" s="517"/>
      <c r="BJ84" s="517"/>
      <c r="BK84" s="517"/>
      <c r="BL84" s="517"/>
      <c r="BM84" s="517"/>
      <c r="BN84" s="517"/>
      <c r="BO84" s="517"/>
      <c r="BP84" s="517"/>
      <c r="BQ84" s="517"/>
      <c r="BR84" s="517"/>
      <c r="BS84" s="517"/>
      <c r="BT84" s="517"/>
      <c r="BU84" s="517"/>
      <c r="BV84" s="517"/>
      <c r="BW84" s="517"/>
      <c r="BX84" s="517"/>
      <c r="BY84" s="517"/>
      <c r="BZ84" s="517"/>
      <c r="CA84" s="517"/>
      <c r="CB84" s="517"/>
      <c r="CC84" s="517"/>
      <c r="CD84" s="517"/>
    </row>
    <row r="85" spans="1:82" s="7" customFormat="1" ht="12.9" customHeight="1">
      <c r="A85" s="19"/>
      <c r="B85" s="526"/>
      <c r="C85" s="526"/>
      <c r="D85" s="526"/>
      <c r="E85" s="527"/>
      <c r="F85" s="527"/>
      <c r="G85" s="528"/>
      <c r="H85" s="213"/>
      <c r="I85" s="213"/>
      <c r="J85" s="213"/>
      <c r="K85" s="213"/>
      <c r="L85" s="213"/>
      <c r="M85" s="213"/>
      <c r="N85" s="529"/>
      <c r="O85" s="213"/>
      <c r="P85" s="213"/>
      <c r="Q85" s="213"/>
      <c r="R85" s="213"/>
      <c r="S85" s="213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7"/>
      <c r="AG85" s="52"/>
      <c r="AH85" s="527"/>
      <c r="AI85" s="213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7"/>
      <c r="BG85" s="517"/>
      <c r="BH85" s="517"/>
      <c r="BI85" s="517"/>
      <c r="BJ85" s="517"/>
      <c r="BK85" s="517"/>
      <c r="BL85" s="517"/>
      <c r="BM85" s="517"/>
      <c r="BN85" s="517"/>
      <c r="BO85" s="517"/>
      <c r="BP85" s="517"/>
      <c r="BQ85" s="517"/>
      <c r="BR85" s="517"/>
      <c r="BS85" s="517"/>
      <c r="BT85" s="517"/>
      <c r="BU85" s="517"/>
      <c r="BV85" s="517"/>
      <c r="BW85" s="517"/>
      <c r="BX85" s="517"/>
      <c r="BY85" s="517"/>
      <c r="BZ85" s="517"/>
      <c r="CA85" s="517"/>
      <c r="CB85" s="517"/>
      <c r="CC85" s="517"/>
      <c r="CD85" s="517"/>
    </row>
    <row r="86" spans="1:82" s="7" customFormat="1" ht="12.9" customHeight="1">
      <c r="A86" s="19"/>
      <c r="B86" s="526"/>
      <c r="C86" s="526"/>
      <c r="D86" s="526"/>
      <c r="E86" s="527"/>
      <c r="F86" s="527"/>
      <c r="G86" s="528"/>
      <c r="H86" s="213"/>
      <c r="I86" s="213"/>
      <c r="J86" s="213"/>
      <c r="K86" s="213"/>
      <c r="L86" s="213"/>
      <c r="M86" s="213"/>
      <c r="N86" s="529"/>
      <c r="O86" s="213"/>
      <c r="P86" s="213"/>
      <c r="Q86" s="213"/>
      <c r="R86" s="213"/>
      <c r="S86" s="213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7"/>
      <c r="AG86" s="52"/>
      <c r="AH86" s="527"/>
      <c r="AI86" s="213"/>
      <c r="AJ86" s="517"/>
      <c r="AK86" s="517"/>
      <c r="AL86" s="517"/>
      <c r="AM86" s="517"/>
      <c r="AN86" s="517"/>
      <c r="AO86" s="517"/>
      <c r="AP86" s="517"/>
      <c r="AQ86" s="517"/>
      <c r="AR86" s="517"/>
      <c r="AS86" s="517"/>
      <c r="AT86" s="517"/>
      <c r="AU86" s="517"/>
      <c r="AV86" s="517"/>
      <c r="AW86" s="517"/>
      <c r="AX86" s="517"/>
      <c r="AY86" s="517"/>
      <c r="AZ86" s="517"/>
      <c r="BA86" s="517"/>
      <c r="BB86" s="517"/>
      <c r="BC86" s="517"/>
      <c r="BD86" s="517"/>
      <c r="BE86" s="517"/>
      <c r="BF86" s="517"/>
      <c r="BG86" s="517"/>
      <c r="BH86" s="517"/>
      <c r="BI86" s="517"/>
      <c r="BJ86" s="517"/>
      <c r="BK86" s="517"/>
      <c r="BL86" s="517"/>
      <c r="BM86" s="517"/>
      <c r="BN86" s="517"/>
      <c r="BO86" s="517"/>
      <c r="BP86" s="517"/>
      <c r="BQ86" s="517"/>
      <c r="BR86" s="517"/>
      <c r="BS86" s="517"/>
      <c r="BT86" s="517"/>
      <c r="BU86" s="517"/>
      <c r="BV86" s="517"/>
      <c r="BW86" s="517"/>
      <c r="BX86" s="517"/>
      <c r="BY86" s="517"/>
      <c r="BZ86" s="517"/>
      <c r="CA86" s="517"/>
      <c r="CB86" s="517"/>
      <c r="CC86" s="517"/>
      <c r="CD86" s="517"/>
    </row>
    <row r="87" spans="1:82" s="7" customFormat="1" ht="12.9" customHeight="1">
      <c r="A87" s="19"/>
      <c r="B87" s="526"/>
      <c r="C87" s="526"/>
      <c r="D87" s="526"/>
      <c r="E87" s="527"/>
      <c r="F87" s="527"/>
      <c r="G87" s="528"/>
      <c r="H87" s="213"/>
      <c r="I87" s="213"/>
      <c r="J87" s="213"/>
      <c r="K87" s="213"/>
      <c r="L87" s="213"/>
      <c r="M87" s="213"/>
      <c r="N87" s="529"/>
      <c r="O87" s="213"/>
      <c r="P87" s="213"/>
      <c r="Q87" s="213"/>
      <c r="R87" s="213"/>
      <c r="S87" s="213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7"/>
      <c r="AG87" s="52"/>
      <c r="AH87" s="527"/>
      <c r="AI87" s="213"/>
      <c r="AJ87" s="517"/>
      <c r="AK87" s="517"/>
      <c r="AL87" s="517"/>
      <c r="AM87" s="517"/>
      <c r="AN87" s="517"/>
      <c r="AO87" s="517"/>
      <c r="AP87" s="517"/>
      <c r="AQ87" s="517"/>
      <c r="AR87" s="517"/>
      <c r="AS87" s="517"/>
      <c r="AT87" s="517"/>
      <c r="AU87" s="517"/>
      <c r="AV87" s="517"/>
      <c r="AW87" s="517"/>
      <c r="AX87" s="517"/>
      <c r="AY87" s="517"/>
      <c r="AZ87" s="517"/>
      <c r="BA87" s="517"/>
      <c r="BB87" s="517"/>
      <c r="BC87" s="517"/>
      <c r="BD87" s="517"/>
      <c r="BE87" s="517"/>
      <c r="BF87" s="517"/>
      <c r="BG87" s="517"/>
      <c r="BH87" s="517"/>
      <c r="BI87" s="517"/>
      <c r="BJ87" s="517"/>
      <c r="BK87" s="517"/>
      <c r="BL87" s="517"/>
      <c r="BM87" s="517"/>
      <c r="BN87" s="517"/>
      <c r="BO87" s="517"/>
      <c r="BP87" s="517"/>
      <c r="BQ87" s="517"/>
      <c r="BR87" s="517"/>
      <c r="BS87" s="517"/>
      <c r="BT87" s="517"/>
      <c r="BU87" s="517"/>
      <c r="BV87" s="517"/>
      <c r="BW87" s="517"/>
      <c r="BX87" s="517"/>
      <c r="BY87" s="517"/>
      <c r="BZ87" s="517"/>
      <c r="CA87" s="517"/>
      <c r="CB87" s="517"/>
      <c r="CC87" s="517"/>
      <c r="CD87" s="517"/>
    </row>
    <row r="88" spans="1:82" s="7" customFormat="1" ht="12.9" customHeight="1">
      <c r="A88" s="19"/>
      <c r="B88" s="526"/>
      <c r="C88" s="526"/>
      <c r="D88" s="526"/>
      <c r="E88" s="527"/>
      <c r="F88" s="527"/>
      <c r="G88" s="528"/>
      <c r="H88" s="213"/>
      <c r="I88" s="213"/>
      <c r="J88" s="213"/>
      <c r="K88" s="213"/>
      <c r="L88" s="213"/>
      <c r="M88" s="213"/>
      <c r="N88" s="529"/>
      <c r="O88" s="213"/>
      <c r="P88" s="213"/>
      <c r="Q88" s="213"/>
      <c r="R88" s="213"/>
      <c r="S88" s="213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7"/>
      <c r="AG88" s="52"/>
      <c r="AH88" s="527"/>
      <c r="AI88" s="213"/>
      <c r="AJ88" s="517"/>
      <c r="AK88" s="517"/>
      <c r="AL88" s="517"/>
      <c r="AM88" s="517"/>
      <c r="AN88" s="517"/>
      <c r="AO88" s="517"/>
      <c r="AP88" s="517"/>
      <c r="AQ88" s="517"/>
      <c r="AR88" s="517"/>
      <c r="AS88" s="517"/>
      <c r="AT88" s="517"/>
      <c r="AU88" s="517"/>
      <c r="AV88" s="517"/>
      <c r="AW88" s="517"/>
      <c r="AX88" s="517"/>
      <c r="AY88" s="517"/>
      <c r="AZ88" s="517"/>
      <c r="BA88" s="517"/>
      <c r="BB88" s="517"/>
      <c r="BC88" s="517"/>
      <c r="BD88" s="517"/>
      <c r="BE88" s="517"/>
      <c r="BF88" s="517"/>
      <c r="BG88" s="517"/>
      <c r="BH88" s="517"/>
      <c r="BI88" s="517"/>
      <c r="BJ88" s="517"/>
      <c r="BK88" s="517"/>
      <c r="BL88" s="517"/>
      <c r="BM88" s="517"/>
      <c r="BN88" s="517"/>
      <c r="BO88" s="517"/>
      <c r="BP88" s="517"/>
      <c r="BQ88" s="517"/>
      <c r="BR88" s="517"/>
      <c r="BS88" s="517"/>
      <c r="BT88" s="517"/>
      <c r="BU88" s="517"/>
      <c r="BV88" s="517"/>
      <c r="BW88" s="517"/>
      <c r="BX88" s="517"/>
      <c r="BY88" s="517"/>
      <c r="BZ88" s="517"/>
      <c r="CA88" s="517"/>
      <c r="CB88" s="517"/>
      <c r="CC88" s="517"/>
      <c r="CD88" s="517"/>
    </row>
    <row r="89" spans="1:82" s="7" customFormat="1" ht="12.9" customHeight="1">
      <c r="A89" s="19"/>
      <c r="B89" s="526"/>
      <c r="C89" s="526"/>
      <c r="D89" s="526"/>
      <c r="E89" s="527"/>
      <c r="F89" s="527"/>
      <c r="G89" s="528"/>
      <c r="H89" s="213"/>
      <c r="I89" s="213"/>
      <c r="J89" s="213"/>
      <c r="K89" s="213"/>
      <c r="L89" s="213"/>
      <c r="M89" s="213"/>
      <c r="N89" s="529"/>
      <c r="O89" s="213"/>
      <c r="P89" s="213"/>
      <c r="Q89" s="213"/>
      <c r="R89" s="213"/>
      <c r="S89" s="213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7"/>
      <c r="AG89" s="52"/>
      <c r="AH89" s="527"/>
      <c r="AI89" s="213"/>
      <c r="AJ89" s="517"/>
      <c r="AK89" s="517"/>
      <c r="AL89" s="517"/>
      <c r="AM89" s="517"/>
      <c r="AN89" s="517"/>
      <c r="AO89" s="517"/>
      <c r="AP89" s="517"/>
      <c r="AQ89" s="517"/>
      <c r="AR89" s="517"/>
      <c r="AS89" s="517"/>
      <c r="AT89" s="517"/>
      <c r="AU89" s="517"/>
      <c r="AV89" s="517"/>
      <c r="AW89" s="517"/>
      <c r="AX89" s="517"/>
      <c r="AY89" s="517"/>
      <c r="AZ89" s="517"/>
      <c r="BA89" s="517"/>
      <c r="BB89" s="517"/>
      <c r="BC89" s="517"/>
      <c r="BD89" s="517"/>
      <c r="BE89" s="517"/>
      <c r="BF89" s="517"/>
      <c r="BG89" s="517"/>
      <c r="BH89" s="517"/>
      <c r="BI89" s="517"/>
      <c r="BJ89" s="517"/>
      <c r="BK89" s="517"/>
      <c r="BL89" s="517"/>
      <c r="BM89" s="517"/>
      <c r="BN89" s="517"/>
      <c r="BO89" s="517"/>
      <c r="BP89" s="517"/>
      <c r="BQ89" s="517"/>
      <c r="BR89" s="517"/>
      <c r="BS89" s="517"/>
      <c r="BT89" s="517"/>
      <c r="BU89" s="517"/>
      <c r="BV89" s="517"/>
      <c r="BW89" s="517"/>
      <c r="BX89" s="517"/>
      <c r="BY89" s="517"/>
      <c r="BZ89" s="517"/>
      <c r="CA89" s="517"/>
      <c r="CB89" s="517"/>
      <c r="CC89" s="517"/>
      <c r="CD89" s="517"/>
    </row>
    <row r="90" spans="1:82" s="7" customFormat="1" ht="12.9" customHeight="1">
      <c r="A90" s="19"/>
      <c r="B90" s="526"/>
      <c r="C90" s="526"/>
      <c r="D90" s="526"/>
      <c r="E90" s="527"/>
      <c r="F90" s="527"/>
      <c r="G90" s="528"/>
      <c r="H90" s="213"/>
      <c r="I90" s="213"/>
      <c r="J90" s="213"/>
      <c r="K90" s="213"/>
      <c r="L90" s="213"/>
      <c r="M90" s="213"/>
      <c r="N90" s="529"/>
      <c r="O90" s="213"/>
      <c r="P90" s="213"/>
      <c r="Q90" s="213"/>
      <c r="R90" s="213"/>
      <c r="S90" s="213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7"/>
      <c r="AG90" s="52"/>
      <c r="AH90" s="527"/>
      <c r="AI90" s="213"/>
      <c r="AJ90" s="517"/>
      <c r="AK90" s="517"/>
      <c r="AL90" s="517"/>
      <c r="AM90" s="517"/>
      <c r="AN90" s="517"/>
      <c r="AO90" s="517"/>
      <c r="AP90" s="517"/>
      <c r="AQ90" s="517"/>
      <c r="AR90" s="517"/>
      <c r="AS90" s="517"/>
      <c r="AT90" s="517"/>
      <c r="AU90" s="517"/>
      <c r="AV90" s="517"/>
      <c r="AW90" s="517"/>
      <c r="AX90" s="517"/>
      <c r="AY90" s="517"/>
      <c r="AZ90" s="517"/>
      <c r="BA90" s="517"/>
      <c r="BB90" s="517"/>
      <c r="BC90" s="517"/>
      <c r="BD90" s="517"/>
      <c r="BE90" s="517"/>
      <c r="BF90" s="517"/>
      <c r="BG90" s="517"/>
      <c r="BH90" s="517"/>
      <c r="BI90" s="517"/>
      <c r="BJ90" s="517"/>
      <c r="BK90" s="517"/>
      <c r="BL90" s="517"/>
      <c r="BM90" s="517"/>
      <c r="BN90" s="517"/>
      <c r="BO90" s="517"/>
      <c r="BP90" s="517"/>
      <c r="BQ90" s="517"/>
      <c r="BR90" s="517"/>
      <c r="BS90" s="517"/>
      <c r="BT90" s="517"/>
      <c r="BU90" s="517"/>
      <c r="BV90" s="517"/>
      <c r="BW90" s="517"/>
      <c r="BX90" s="517"/>
      <c r="BY90" s="517"/>
      <c r="BZ90" s="517"/>
      <c r="CA90" s="517"/>
      <c r="CB90" s="517"/>
      <c r="CC90" s="517"/>
      <c r="CD90" s="517"/>
    </row>
    <row r="91" spans="1:82" s="7" customFormat="1" ht="12.9" customHeight="1">
      <c r="A91" s="19"/>
      <c r="B91" s="526"/>
      <c r="C91" s="526"/>
      <c r="D91" s="526"/>
      <c r="E91" s="527"/>
      <c r="F91" s="527"/>
      <c r="G91" s="528"/>
      <c r="H91" s="213"/>
      <c r="I91" s="213"/>
      <c r="J91" s="213"/>
      <c r="K91" s="213"/>
      <c r="L91" s="213"/>
      <c r="M91" s="213"/>
      <c r="N91" s="529"/>
      <c r="O91" s="213"/>
      <c r="P91" s="213"/>
      <c r="Q91" s="213"/>
      <c r="R91" s="213"/>
      <c r="S91" s="213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7"/>
      <c r="AG91" s="52"/>
      <c r="AH91" s="527"/>
      <c r="AI91" s="213"/>
      <c r="AJ91" s="517"/>
      <c r="AK91" s="517"/>
      <c r="AL91" s="517"/>
      <c r="AM91" s="517"/>
      <c r="AN91" s="517"/>
      <c r="AO91" s="517"/>
      <c r="AP91" s="517"/>
      <c r="AQ91" s="517"/>
      <c r="AR91" s="517"/>
      <c r="AS91" s="517"/>
      <c r="AT91" s="517"/>
      <c r="AU91" s="517"/>
      <c r="AV91" s="517"/>
      <c r="AW91" s="517"/>
      <c r="AX91" s="517"/>
      <c r="AY91" s="517"/>
      <c r="AZ91" s="517"/>
      <c r="BA91" s="517"/>
      <c r="BB91" s="517"/>
      <c r="BC91" s="517"/>
      <c r="BD91" s="517"/>
      <c r="BE91" s="517"/>
      <c r="BF91" s="517"/>
      <c r="BG91" s="517"/>
      <c r="BH91" s="517"/>
      <c r="BI91" s="517"/>
      <c r="BJ91" s="517"/>
      <c r="BK91" s="517"/>
      <c r="BL91" s="517"/>
      <c r="BM91" s="517"/>
      <c r="BN91" s="517"/>
      <c r="BO91" s="517"/>
      <c r="BP91" s="517"/>
      <c r="BQ91" s="517"/>
      <c r="BR91" s="517"/>
      <c r="BS91" s="517"/>
      <c r="BT91" s="517"/>
      <c r="BU91" s="517"/>
      <c r="BV91" s="517"/>
      <c r="BW91" s="517"/>
      <c r="BX91" s="517"/>
      <c r="BY91" s="517"/>
      <c r="BZ91" s="517"/>
      <c r="CA91" s="517"/>
      <c r="CB91" s="517"/>
      <c r="CC91" s="517"/>
      <c r="CD91" s="517"/>
    </row>
    <row r="92" spans="1:82" s="7" customFormat="1" ht="12.9" customHeight="1">
      <c r="A92" s="19"/>
      <c r="B92" s="526"/>
      <c r="C92" s="526"/>
      <c r="D92" s="526"/>
      <c r="E92" s="527"/>
      <c r="F92" s="527"/>
      <c r="G92" s="528"/>
      <c r="H92" s="213"/>
      <c r="I92" s="213"/>
      <c r="J92" s="213"/>
      <c r="K92" s="213"/>
      <c r="L92" s="213"/>
      <c r="M92" s="213"/>
      <c r="N92" s="529"/>
      <c r="O92" s="213"/>
      <c r="P92" s="213"/>
      <c r="Q92" s="213"/>
      <c r="R92" s="213"/>
      <c r="S92" s="213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7"/>
      <c r="AG92" s="52"/>
      <c r="AH92" s="527"/>
      <c r="AI92" s="213"/>
      <c r="AJ92" s="517"/>
      <c r="AK92" s="517"/>
      <c r="AL92" s="517"/>
      <c r="AM92" s="517"/>
      <c r="AN92" s="517"/>
      <c r="AO92" s="517"/>
      <c r="AP92" s="517"/>
      <c r="AQ92" s="517"/>
      <c r="AR92" s="517"/>
      <c r="AS92" s="517"/>
      <c r="AT92" s="517"/>
      <c r="AU92" s="517"/>
      <c r="AV92" s="517"/>
      <c r="AW92" s="517"/>
      <c r="AX92" s="517"/>
      <c r="AY92" s="517"/>
      <c r="AZ92" s="517"/>
      <c r="BA92" s="517"/>
      <c r="BB92" s="517"/>
      <c r="BC92" s="517"/>
      <c r="BD92" s="517"/>
      <c r="BE92" s="517"/>
      <c r="BF92" s="517"/>
      <c r="BG92" s="517"/>
      <c r="BH92" s="517"/>
      <c r="BI92" s="517"/>
      <c r="BJ92" s="517"/>
      <c r="BK92" s="517"/>
      <c r="BL92" s="517"/>
      <c r="BM92" s="517"/>
      <c r="BN92" s="517"/>
      <c r="BO92" s="517"/>
      <c r="BP92" s="517"/>
      <c r="BQ92" s="517"/>
      <c r="BR92" s="517"/>
      <c r="BS92" s="517"/>
      <c r="BT92" s="517"/>
      <c r="BU92" s="517"/>
      <c r="BV92" s="517"/>
      <c r="BW92" s="517"/>
      <c r="BX92" s="517"/>
      <c r="BY92" s="517"/>
      <c r="BZ92" s="517"/>
      <c r="CA92" s="517"/>
      <c r="CB92" s="517"/>
      <c r="CC92" s="517"/>
      <c r="CD92" s="517"/>
    </row>
    <row r="93" spans="1:82" s="7" customFormat="1" ht="12.9" customHeight="1">
      <c r="A93" s="19"/>
      <c r="B93" s="526"/>
      <c r="C93" s="526"/>
      <c r="D93" s="526"/>
      <c r="E93" s="527"/>
      <c r="F93" s="527"/>
      <c r="G93" s="528"/>
      <c r="H93" s="213"/>
      <c r="I93" s="213"/>
      <c r="J93" s="213"/>
      <c r="K93" s="213"/>
      <c r="L93" s="213"/>
      <c r="M93" s="213"/>
      <c r="N93" s="529"/>
      <c r="O93" s="213"/>
      <c r="P93" s="213"/>
      <c r="Q93" s="213"/>
      <c r="R93" s="213"/>
      <c r="S93" s="213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7"/>
      <c r="AG93" s="52"/>
      <c r="AH93" s="527"/>
      <c r="AI93" s="213"/>
      <c r="AJ93" s="517"/>
      <c r="AK93" s="517"/>
      <c r="AL93" s="517"/>
      <c r="AM93" s="517"/>
      <c r="AN93" s="517"/>
      <c r="AO93" s="517"/>
      <c r="AP93" s="517"/>
      <c r="AQ93" s="517"/>
      <c r="AR93" s="517"/>
      <c r="AS93" s="517"/>
      <c r="AT93" s="517"/>
      <c r="AU93" s="517"/>
      <c r="AV93" s="517"/>
      <c r="AW93" s="517"/>
      <c r="AX93" s="517"/>
      <c r="AY93" s="517"/>
      <c r="AZ93" s="517"/>
      <c r="BA93" s="517"/>
      <c r="BB93" s="517"/>
      <c r="BC93" s="517"/>
      <c r="BD93" s="517"/>
      <c r="BE93" s="517"/>
      <c r="BF93" s="517"/>
      <c r="BG93" s="517"/>
      <c r="BH93" s="517"/>
      <c r="BI93" s="517"/>
      <c r="BJ93" s="517"/>
      <c r="BK93" s="517"/>
      <c r="BL93" s="517"/>
      <c r="BM93" s="517"/>
      <c r="BN93" s="517"/>
      <c r="BO93" s="517"/>
      <c r="BP93" s="517"/>
      <c r="BQ93" s="517"/>
      <c r="BR93" s="517"/>
      <c r="BS93" s="517"/>
      <c r="BT93" s="517"/>
      <c r="BU93" s="517"/>
      <c r="BV93" s="517"/>
      <c r="BW93" s="517"/>
      <c r="BX93" s="517"/>
      <c r="BY93" s="517"/>
      <c r="BZ93" s="517"/>
      <c r="CA93" s="517"/>
      <c r="CB93" s="517"/>
      <c r="CC93" s="517"/>
      <c r="CD93" s="517"/>
    </row>
    <row r="94" spans="1:82" s="7" customFormat="1" ht="12.9" customHeight="1">
      <c r="A94" s="19"/>
      <c r="B94" s="526"/>
      <c r="C94" s="526"/>
      <c r="D94" s="526"/>
      <c r="E94" s="527"/>
      <c r="F94" s="527"/>
      <c r="G94" s="528"/>
      <c r="H94" s="213"/>
      <c r="I94" s="213"/>
      <c r="J94" s="213"/>
      <c r="K94" s="213"/>
      <c r="L94" s="213"/>
      <c r="M94" s="213"/>
      <c r="N94" s="529"/>
      <c r="O94" s="213"/>
      <c r="P94" s="213"/>
      <c r="Q94" s="213"/>
      <c r="R94" s="213"/>
      <c r="S94" s="213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7"/>
      <c r="AG94" s="52"/>
      <c r="AH94" s="527"/>
      <c r="AI94" s="213"/>
      <c r="AJ94" s="517"/>
      <c r="AK94" s="517"/>
      <c r="AL94" s="517"/>
      <c r="AM94" s="517"/>
      <c r="AN94" s="517"/>
      <c r="AO94" s="517"/>
      <c r="AP94" s="517"/>
      <c r="AQ94" s="517"/>
      <c r="AR94" s="517"/>
      <c r="AS94" s="517"/>
      <c r="AT94" s="517"/>
      <c r="AU94" s="517"/>
      <c r="AV94" s="517"/>
      <c r="AW94" s="517"/>
      <c r="AX94" s="517"/>
      <c r="AY94" s="517"/>
      <c r="AZ94" s="517"/>
      <c r="BA94" s="517"/>
      <c r="BB94" s="517"/>
      <c r="BC94" s="517"/>
      <c r="BD94" s="517"/>
      <c r="BE94" s="517"/>
      <c r="BF94" s="517"/>
      <c r="BG94" s="517"/>
      <c r="BH94" s="517"/>
      <c r="BI94" s="517"/>
      <c r="BJ94" s="517"/>
      <c r="BK94" s="517"/>
      <c r="BL94" s="517"/>
      <c r="BM94" s="517"/>
      <c r="BN94" s="517"/>
      <c r="BO94" s="517"/>
      <c r="BP94" s="517"/>
      <c r="BQ94" s="517"/>
      <c r="BR94" s="517"/>
      <c r="BS94" s="517"/>
      <c r="BT94" s="517"/>
      <c r="BU94" s="517"/>
      <c r="BV94" s="517"/>
      <c r="BW94" s="517"/>
      <c r="BX94" s="517"/>
      <c r="BY94" s="517"/>
      <c r="BZ94" s="517"/>
      <c r="CA94" s="517"/>
      <c r="CB94" s="517"/>
      <c r="CC94" s="517"/>
      <c r="CD94" s="517"/>
    </row>
    <row r="95" spans="1:82" s="7" customFormat="1" ht="12.9" customHeight="1">
      <c r="A95" s="19"/>
      <c r="B95" s="526"/>
      <c r="C95" s="526"/>
      <c r="D95" s="526"/>
      <c r="E95" s="527"/>
      <c r="F95" s="527"/>
      <c r="G95" s="528"/>
      <c r="H95" s="213"/>
      <c r="I95" s="213"/>
      <c r="J95" s="213"/>
      <c r="K95" s="213"/>
      <c r="L95" s="213"/>
      <c r="M95" s="213"/>
      <c r="N95" s="529"/>
      <c r="O95" s="213"/>
      <c r="P95" s="213"/>
      <c r="Q95" s="213"/>
      <c r="R95" s="213"/>
      <c r="S95" s="213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7"/>
      <c r="AG95" s="52"/>
      <c r="AH95" s="527"/>
      <c r="AI95" s="213"/>
      <c r="AJ95" s="517"/>
      <c r="AK95" s="517"/>
      <c r="AL95" s="517"/>
      <c r="AM95" s="517"/>
      <c r="AN95" s="517"/>
      <c r="AO95" s="517"/>
      <c r="AP95" s="517"/>
      <c r="AQ95" s="517"/>
      <c r="AR95" s="517"/>
      <c r="AS95" s="517"/>
      <c r="AT95" s="517"/>
      <c r="AU95" s="517"/>
      <c r="AV95" s="517"/>
      <c r="AW95" s="517"/>
      <c r="AX95" s="517"/>
      <c r="AY95" s="517"/>
      <c r="AZ95" s="517"/>
      <c r="BA95" s="517"/>
      <c r="BB95" s="517"/>
      <c r="BC95" s="517"/>
      <c r="BD95" s="517"/>
      <c r="BE95" s="517"/>
      <c r="BF95" s="517"/>
      <c r="BG95" s="517"/>
      <c r="BH95" s="517"/>
      <c r="BI95" s="517"/>
      <c r="BJ95" s="517"/>
      <c r="BK95" s="517"/>
      <c r="BL95" s="517"/>
      <c r="BM95" s="517"/>
      <c r="BN95" s="517"/>
      <c r="BO95" s="517"/>
      <c r="BP95" s="517"/>
      <c r="BQ95" s="517"/>
      <c r="BR95" s="517"/>
      <c r="BS95" s="517"/>
      <c r="BT95" s="517"/>
      <c r="BU95" s="517"/>
      <c r="BV95" s="517"/>
      <c r="BW95" s="517"/>
      <c r="BX95" s="517"/>
      <c r="BY95" s="517"/>
      <c r="BZ95" s="517"/>
      <c r="CA95" s="517"/>
      <c r="CB95" s="517"/>
      <c r="CC95" s="517"/>
      <c r="CD95" s="517"/>
    </row>
    <row r="96" spans="1:82" s="7" customFormat="1" ht="12.9" customHeight="1">
      <c r="A96" s="19"/>
      <c r="B96" s="526"/>
      <c r="C96" s="526"/>
      <c r="D96" s="526"/>
      <c r="E96" s="527"/>
      <c r="F96" s="527"/>
      <c r="G96" s="528"/>
      <c r="H96" s="213"/>
      <c r="I96" s="213"/>
      <c r="J96" s="213"/>
      <c r="K96" s="213"/>
      <c r="L96" s="213"/>
      <c r="M96" s="213"/>
      <c r="N96" s="529"/>
      <c r="O96" s="213"/>
      <c r="P96" s="213"/>
      <c r="Q96" s="213"/>
      <c r="R96" s="213"/>
      <c r="S96" s="213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7"/>
      <c r="AG96" s="52"/>
      <c r="AH96" s="527"/>
      <c r="AI96" s="213"/>
      <c r="AJ96" s="517"/>
      <c r="AK96" s="517"/>
      <c r="AL96" s="517"/>
      <c r="AM96" s="517"/>
      <c r="AN96" s="517"/>
      <c r="AO96" s="517"/>
      <c r="AP96" s="517"/>
      <c r="AQ96" s="517"/>
      <c r="AR96" s="517"/>
      <c r="AS96" s="517"/>
      <c r="AT96" s="517"/>
      <c r="AU96" s="517"/>
      <c r="AV96" s="517"/>
      <c r="AW96" s="517"/>
      <c r="AX96" s="517"/>
      <c r="AY96" s="517"/>
      <c r="AZ96" s="517"/>
      <c r="BA96" s="517"/>
      <c r="BB96" s="517"/>
      <c r="BC96" s="517"/>
      <c r="BD96" s="517"/>
      <c r="BE96" s="517"/>
      <c r="BF96" s="517"/>
      <c r="BG96" s="517"/>
      <c r="BH96" s="517"/>
      <c r="BI96" s="517"/>
      <c r="BJ96" s="517"/>
      <c r="BK96" s="517"/>
      <c r="BL96" s="517"/>
      <c r="BM96" s="517"/>
      <c r="BN96" s="517"/>
      <c r="BO96" s="517"/>
      <c r="BP96" s="517"/>
      <c r="BQ96" s="517"/>
      <c r="BR96" s="517"/>
      <c r="BS96" s="517"/>
      <c r="BT96" s="517"/>
      <c r="BU96" s="517"/>
      <c r="BV96" s="517"/>
      <c r="BW96" s="517"/>
      <c r="BX96" s="517"/>
      <c r="BY96" s="517"/>
      <c r="BZ96" s="517"/>
      <c r="CA96" s="517"/>
      <c r="CB96" s="517"/>
      <c r="CC96" s="517"/>
      <c r="CD96" s="517"/>
    </row>
    <row r="97" spans="1:82" s="7" customFormat="1" ht="12.9" customHeight="1">
      <c r="A97" s="19"/>
      <c r="B97" s="526"/>
      <c r="C97" s="526"/>
      <c r="D97" s="526"/>
      <c r="E97" s="527"/>
      <c r="F97" s="527"/>
      <c r="G97" s="528"/>
      <c r="H97" s="213"/>
      <c r="I97" s="213"/>
      <c r="J97" s="213"/>
      <c r="K97" s="213"/>
      <c r="L97" s="213"/>
      <c r="M97" s="213"/>
      <c r="N97" s="529"/>
      <c r="O97" s="213"/>
      <c r="P97" s="213"/>
      <c r="Q97" s="213"/>
      <c r="R97" s="213"/>
      <c r="S97" s="213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7"/>
      <c r="AG97" s="52"/>
      <c r="AH97" s="527"/>
      <c r="AI97" s="213"/>
      <c r="AJ97" s="517"/>
      <c r="AK97" s="517"/>
      <c r="AL97" s="517"/>
      <c r="AM97" s="517"/>
      <c r="AN97" s="517"/>
      <c r="AO97" s="517"/>
      <c r="AP97" s="517"/>
      <c r="AQ97" s="517"/>
      <c r="AR97" s="517"/>
      <c r="AS97" s="517"/>
      <c r="AT97" s="517"/>
      <c r="AU97" s="517"/>
      <c r="AV97" s="517"/>
      <c r="AW97" s="517"/>
      <c r="AX97" s="517"/>
      <c r="AY97" s="517"/>
      <c r="AZ97" s="517"/>
      <c r="BA97" s="517"/>
      <c r="BB97" s="517"/>
      <c r="BC97" s="517"/>
      <c r="BD97" s="517"/>
      <c r="BE97" s="517"/>
      <c r="BF97" s="517"/>
      <c r="BG97" s="517"/>
      <c r="BH97" s="517"/>
      <c r="BI97" s="517"/>
      <c r="BJ97" s="517"/>
      <c r="BK97" s="517"/>
      <c r="BL97" s="517"/>
      <c r="BM97" s="517"/>
      <c r="BN97" s="517"/>
      <c r="BO97" s="517"/>
      <c r="BP97" s="517"/>
      <c r="BQ97" s="517"/>
      <c r="BR97" s="517"/>
      <c r="BS97" s="517"/>
      <c r="BT97" s="517"/>
      <c r="BU97" s="517"/>
      <c r="BV97" s="517"/>
      <c r="BW97" s="517"/>
      <c r="BX97" s="517"/>
      <c r="BY97" s="517"/>
      <c r="BZ97" s="517"/>
      <c r="CA97" s="517"/>
      <c r="CB97" s="517"/>
      <c r="CC97" s="517"/>
      <c r="CD97" s="517"/>
    </row>
    <row r="98" spans="1:82" s="7" customFormat="1" ht="12.9" customHeight="1">
      <c r="A98" s="19"/>
      <c r="B98" s="526"/>
      <c r="C98" s="526"/>
      <c r="D98" s="526"/>
      <c r="E98" s="527"/>
      <c r="F98" s="527"/>
      <c r="G98" s="528"/>
      <c r="H98" s="213"/>
      <c r="I98" s="213"/>
      <c r="J98" s="213"/>
      <c r="K98" s="213"/>
      <c r="L98" s="213"/>
      <c r="M98" s="213"/>
      <c r="N98" s="529"/>
      <c r="O98" s="213"/>
      <c r="P98" s="213"/>
      <c r="Q98" s="213"/>
      <c r="R98" s="213"/>
      <c r="S98" s="213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7"/>
      <c r="AG98" s="52"/>
      <c r="AH98" s="527"/>
      <c r="AI98" s="213"/>
      <c r="AJ98" s="517"/>
      <c r="AK98" s="517"/>
      <c r="AL98" s="517"/>
      <c r="AM98" s="517"/>
      <c r="AN98" s="517"/>
      <c r="AO98" s="517"/>
      <c r="AP98" s="517"/>
      <c r="AQ98" s="517"/>
      <c r="AR98" s="517"/>
      <c r="AS98" s="517"/>
      <c r="AT98" s="517"/>
      <c r="AU98" s="517"/>
      <c r="AV98" s="517"/>
      <c r="AW98" s="517"/>
      <c r="AX98" s="517"/>
      <c r="AY98" s="517"/>
      <c r="AZ98" s="517"/>
      <c r="BA98" s="517"/>
      <c r="BB98" s="517"/>
      <c r="BC98" s="517"/>
      <c r="BD98" s="517"/>
      <c r="BE98" s="517"/>
      <c r="BF98" s="517"/>
      <c r="BG98" s="517"/>
      <c r="BH98" s="517"/>
      <c r="BI98" s="517"/>
      <c r="BJ98" s="517"/>
      <c r="BK98" s="517"/>
      <c r="BL98" s="517"/>
      <c r="BM98" s="517"/>
      <c r="BN98" s="517"/>
      <c r="BO98" s="517"/>
      <c r="BP98" s="517"/>
      <c r="BQ98" s="517"/>
      <c r="BR98" s="517"/>
      <c r="BS98" s="517"/>
      <c r="BT98" s="517"/>
      <c r="BU98" s="517"/>
      <c r="BV98" s="517"/>
      <c r="BW98" s="517"/>
      <c r="BX98" s="517"/>
      <c r="BY98" s="517"/>
      <c r="BZ98" s="517"/>
      <c r="CA98" s="517"/>
      <c r="CB98" s="517"/>
      <c r="CC98" s="517"/>
      <c r="CD98" s="517"/>
    </row>
    <row r="99" spans="1:82" s="7" customFormat="1" ht="12.9" customHeight="1">
      <c r="A99" s="19"/>
      <c r="B99" s="526"/>
      <c r="C99" s="526"/>
      <c r="D99" s="526"/>
      <c r="E99" s="527"/>
      <c r="F99" s="527"/>
      <c r="G99" s="528"/>
      <c r="H99" s="213"/>
      <c r="I99" s="213"/>
      <c r="J99" s="213"/>
      <c r="K99" s="213"/>
      <c r="L99" s="213"/>
      <c r="M99" s="213"/>
      <c r="N99" s="529"/>
      <c r="O99" s="213"/>
      <c r="P99" s="213"/>
      <c r="Q99" s="213"/>
      <c r="R99" s="213"/>
      <c r="S99" s="213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7"/>
      <c r="AG99" s="52"/>
      <c r="AH99" s="527"/>
      <c r="AI99" s="213"/>
      <c r="AJ99" s="517"/>
      <c r="AK99" s="517"/>
      <c r="AL99" s="517"/>
      <c r="AM99" s="517"/>
      <c r="AN99" s="517"/>
      <c r="AO99" s="517"/>
      <c r="AP99" s="517"/>
      <c r="AQ99" s="517"/>
      <c r="AR99" s="517"/>
      <c r="AS99" s="517"/>
      <c r="AT99" s="517"/>
      <c r="AU99" s="517"/>
      <c r="AV99" s="517"/>
      <c r="AW99" s="517"/>
      <c r="AX99" s="517"/>
      <c r="AY99" s="517"/>
      <c r="AZ99" s="517"/>
      <c r="BA99" s="517"/>
      <c r="BB99" s="517"/>
      <c r="BC99" s="517"/>
      <c r="BD99" s="517"/>
      <c r="BE99" s="517"/>
      <c r="BF99" s="517"/>
      <c r="BG99" s="517"/>
      <c r="BH99" s="517"/>
      <c r="BI99" s="517"/>
      <c r="BJ99" s="517"/>
      <c r="BK99" s="517"/>
      <c r="BL99" s="517"/>
      <c r="BM99" s="517"/>
      <c r="BN99" s="517"/>
      <c r="BO99" s="517"/>
      <c r="BP99" s="517"/>
      <c r="BQ99" s="517"/>
      <c r="BR99" s="517"/>
      <c r="BS99" s="517"/>
      <c r="BT99" s="517"/>
      <c r="BU99" s="517"/>
      <c r="BV99" s="517"/>
      <c r="BW99" s="517"/>
      <c r="BX99" s="517"/>
      <c r="BY99" s="517"/>
      <c r="BZ99" s="517"/>
      <c r="CA99" s="517"/>
      <c r="CB99" s="517"/>
      <c r="CC99" s="517"/>
      <c r="CD99" s="517"/>
    </row>
    <row r="100" spans="1:82" s="7" customFormat="1" ht="12.9" customHeight="1">
      <c r="A100" s="19"/>
      <c r="B100" s="526"/>
      <c r="C100" s="526"/>
      <c r="D100" s="526"/>
      <c r="E100" s="527"/>
      <c r="F100" s="527"/>
      <c r="G100" s="528"/>
      <c r="H100" s="213"/>
      <c r="I100" s="213"/>
      <c r="J100" s="213"/>
      <c r="K100" s="213"/>
      <c r="L100" s="213"/>
      <c r="M100" s="213"/>
      <c r="N100" s="529"/>
      <c r="O100" s="213"/>
      <c r="P100" s="213"/>
      <c r="Q100" s="213"/>
      <c r="R100" s="213"/>
      <c r="S100" s="213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7"/>
      <c r="AG100" s="52"/>
      <c r="AH100" s="527"/>
      <c r="AI100" s="213"/>
      <c r="AJ100" s="517"/>
      <c r="AK100" s="517"/>
      <c r="AL100" s="517"/>
      <c r="AM100" s="517"/>
      <c r="AN100" s="517"/>
      <c r="AO100" s="517"/>
      <c r="AP100" s="517"/>
      <c r="AQ100" s="517"/>
      <c r="AR100" s="517"/>
      <c r="AS100" s="517"/>
      <c r="AT100" s="517"/>
      <c r="AU100" s="517"/>
      <c r="AV100" s="517"/>
      <c r="AW100" s="517"/>
      <c r="AX100" s="517"/>
      <c r="AY100" s="517"/>
      <c r="AZ100" s="517"/>
      <c r="BA100" s="517"/>
      <c r="BB100" s="517"/>
      <c r="BC100" s="517"/>
      <c r="BD100" s="517"/>
      <c r="BE100" s="517"/>
      <c r="BF100" s="517"/>
      <c r="BG100" s="517"/>
      <c r="BH100" s="517"/>
      <c r="BI100" s="517"/>
      <c r="BJ100" s="517"/>
      <c r="BK100" s="517"/>
      <c r="BL100" s="517"/>
      <c r="BM100" s="517"/>
      <c r="BN100" s="517"/>
      <c r="BO100" s="517"/>
      <c r="BP100" s="517"/>
      <c r="BQ100" s="517"/>
      <c r="BR100" s="517"/>
      <c r="BS100" s="517"/>
      <c r="BT100" s="517"/>
      <c r="BU100" s="517"/>
      <c r="BV100" s="517"/>
      <c r="BW100" s="517"/>
      <c r="BX100" s="517"/>
      <c r="BY100" s="517"/>
      <c r="BZ100" s="517"/>
      <c r="CA100" s="517"/>
      <c r="CB100" s="517"/>
      <c r="CC100" s="517"/>
      <c r="CD100" s="517"/>
    </row>
    <row r="101" spans="1:82" s="7" customFormat="1" ht="12.9" customHeight="1">
      <c r="A101" s="19"/>
      <c r="B101" s="526"/>
      <c r="C101" s="526"/>
      <c r="D101" s="526"/>
      <c r="E101" s="527"/>
      <c r="F101" s="527"/>
      <c r="G101" s="528"/>
      <c r="H101" s="213"/>
      <c r="I101" s="213"/>
      <c r="J101" s="213"/>
      <c r="K101" s="213"/>
      <c r="L101" s="213"/>
      <c r="M101" s="213"/>
      <c r="N101" s="529"/>
      <c r="O101" s="213"/>
      <c r="P101" s="213"/>
      <c r="Q101" s="213"/>
      <c r="R101" s="213"/>
      <c r="S101" s="213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7"/>
      <c r="AG101" s="52"/>
      <c r="AH101" s="527"/>
      <c r="AI101" s="213"/>
      <c r="AJ101" s="517"/>
      <c r="AK101" s="517"/>
      <c r="AL101" s="517"/>
      <c r="AM101" s="517"/>
      <c r="AN101" s="517"/>
      <c r="AO101" s="517"/>
      <c r="AP101" s="517"/>
      <c r="AQ101" s="517"/>
      <c r="AR101" s="517"/>
      <c r="AS101" s="517"/>
      <c r="AT101" s="517"/>
      <c r="AU101" s="517"/>
      <c r="AV101" s="517"/>
      <c r="AW101" s="517"/>
      <c r="AX101" s="517"/>
      <c r="AY101" s="517"/>
      <c r="AZ101" s="517"/>
      <c r="BA101" s="517"/>
      <c r="BB101" s="517"/>
      <c r="BC101" s="517"/>
      <c r="BD101" s="517"/>
      <c r="BE101" s="517"/>
      <c r="BF101" s="517"/>
      <c r="BG101" s="517"/>
      <c r="BH101" s="517"/>
      <c r="BI101" s="517"/>
      <c r="BJ101" s="517"/>
      <c r="BK101" s="517"/>
      <c r="BL101" s="517"/>
      <c r="BM101" s="517"/>
      <c r="BN101" s="517"/>
      <c r="BO101" s="517"/>
      <c r="BP101" s="517"/>
      <c r="BQ101" s="517"/>
      <c r="BR101" s="517"/>
      <c r="BS101" s="517"/>
      <c r="BT101" s="517"/>
      <c r="BU101" s="517"/>
      <c r="BV101" s="517"/>
      <c r="BW101" s="517"/>
      <c r="BX101" s="517"/>
      <c r="BY101" s="517"/>
      <c r="BZ101" s="517"/>
      <c r="CA101" s="517"/>
      <c r="CB101" s="517"/>
      <c r="CC101" s="517"/>
      <c r="CD101" s="517"/>
    </row>
    <row r="102" spans="1:82" s="7" customFormat="1" ht="12.9" customHeight="1">
      <c r="A102" s="19"/>
      <c r="B102" s="526"/>
      <c r="C102" s="526"/>
      <c r="D102" s="526"/>
      <c r="E102" s="527"/>
      <c r="F102" s="527"/>
      <c r="G102" s="528"/>
      <c r="H102" s="213"/>
      <c r="I102" s="213"/>
      <c r="J102" s="213"/>
      <c r="K102" s="213"/>
      <c r="L102" s="213"/>
      <c r="M102" s="213"/>
      <c r="N102" s="529"/>
      <c r="O102" s="213"/>
      <c r="P102" s="213"/>
      <c r="Q102" s="213"/>
      <c r="R102" s="213"/>
      <c r="S102" s="213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7"/>
      <c r="AG102" s="52"/>
      <c r="AH102" s="527"/>
      <c r="AI102" s="213"/>
      <c r="AJ102" s="517"/>
      <c r="AK102" s="517"/>
      <c r="AL102" s="517"/>
      <c r="AM102" s="517"/>
      <c r="AN102" s="517"/>
      <c r="AO102" s="517"/>
      <c r="AP102" s="517"/>
      <c r="AQ102" s="517"/>
      <c r="AR102" s="517"/>
      <c r="AS102" s="517"/>
      <c r="AT102" s="517"/>
      <c r="AU102" s="517"/>
      <c r="AV102" s="517"/>
      <c r="AW102" s="517"/>
      <c r="AX102" s="517"/>
      <c r="AY102" s="517"/>
      <c r="AZ102" s="517"/>
      <c r="BA102" s="517"/>
      <c r="BB102" s="517"/>
      <c r="BC102" s="517"/>
      <c r="BD102" s="517"/>
      <c r="BE102" s="517"/>
      <c r="BF102" s="517"/>
      <c r="BG102" s="517"/>
      <c r="BH102" s="517"/>
      <c r="BI102" s="517"/>
      <c r="BJ102" s="517"/>
      <c r="BK102" s="517"/>
      <c r="BL102" s="517"/>
      <c r="BM102" s="517"/>
      <c r="BN102" s="517"/>
      <c r="BO102" s="517"/>
      <c r="BP102" s="517"/>
      <c r="BQ102" s="517"/>
      <c r="BR102" s="517"/>
      <c r="BS102" s="517"/>
      <c r="BT102" s="517"/>
      <c r="BU102" s="517"/>
      <c r="BV102" s="517"/>
      <c r="BW102" s="517"/>
      <c r="BX102" s="517"/>
      <c r="BY102" s="517"/>
      <c r="BZ102" s="517"/>
      <c r="CA102" s="517"/>
      <c r="CB102" s="517"/>
      <c r="CC102" s="517"/>
      <c r="CD102" s="517"/>
    </row>
    <row r="103" spans="1:82" s="7" customFormat="1" ht="12.9" customHeight="1">
      <c r="A103" s="19"/>
      <c r="B103" s="526"/>
      <c r="C103" s="526"/>
      <c r="D103" s="526"/>
      <c r="E103" s="527"/>
      <c r="F103" s="527"/>
      <c r="G103" s="528"/>
      <c r="H103" s="213"/>
      <c r="I103" s="213"/>
      <c r="J103" s="213"/>
      <c r="K103" s="213"/>
      <c r="L103" s="213"/>
      <c r="M103" s="213"/>
      <c r="N103" s="529"/>
      <c r="O103" s="213"/>
      <c r="P103" s="213"/>
      <c r="Q103" s="213"/>
      <c r="R103" s="213"/>
      <c r="S103" s="213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7"/>
      <c r="AG103" s="52"/>
      <c r="AH103" s="527"/>
      <c r="AI103" s="213"/>
      <c r="AJ103" s="517"/>
      <c r="AK103" s="517"/>
      <c r="AL103" s="517"/>
      <c r="AM103" s="517"/>
      <c r="AN103" s="517"/>
      <c r="AO103" s="517"/>
      <c r="AP103" s="517"/>
      <c r="AQ103" s="517"/>
      <c r="AR103" s="517"/>
      <c r="AS103" s="517"/>
      <c r="AT103" s="517"/>
      <c r="AU103" s="517"/>
      <c r="AV103" s="517"/>
      <c r="AW103" s="517"/>
      <c r="AX103" s="517"/>
      <c r="AY103" s="517"/>
      <c r="AZ103" s="517"/>
      <c r="BA103" s="517"/>
      <c r="BB103" s="517"/>
      <c r="BC103" s="517"/>
      <c r="BD103" s="517"/>
      <c r="BE103" s="517"/>
      <c r="BF103" s="517"/>
      <c r="BG103" s="517"/>
      <c r="BH103" s="517"/>
      <c r="BI103" s="517"/>
      <c r="BJ103" s="517"/>
      <c r="BK103" s="517"/>
      <c r="BL103" s="517"/>
      <c r="BM103" s="517"/>
      <c r="BN103" s="517"/>
      <c r="BO103" s="517"/>
      <c r="BP103" s="517"/>
      <c r="BQ103" s="517"/>
      <c r="BR103" s="517"/>
      <c r="BS103" s="517"/>
      <c r="BT103" s="517"/>
      <c r="BU103" s="517"/>
      <c r="BV103" s="517"/>
      <c r="BW103" s="517"/>
      <c r="BX103" s="517"/>
      <c r="BY103" s="517"/>
      <c r="BZ103" s="517"/>
      <c r="CA103" s="517"/>
      <c r="CB103" s="517"/>
      <c r="CC103" s="517"/>
      <c r="CD103" s="517"/>
    </row>
    <row r="104" spans="1:82" s="7" customFormat="1" ht="12.9" customHeight="1">
      <c r="A104" s="19"/>
      <c r="B104" s="526"/>
      <c r="C104" s="526"/>
      <c r="D104" s="526"/>
      <c r="E104" s="527"/>
      <c r="F104" s="527"/>
      <c r="G104" s="528"/>
      <c r="H104" s="213"/>
      <c r="I104" s="213"/>
      <c r="J104" s="213"/>
      <c r="K104" s="213"/>
      <c r="L104" s="213"/>
      <c r="M104" s="213"/>
      <c r="N104" s="529"/>
      <c r="O104" s="213"/>
      <c r="P104" s="213"/>
      <c r="Q104" s="213"/>
      <c r="R104" s="213"/>
      <c r="S104" s="213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7"/>
      <c r="AG104" s="52"/>
      <c r="AH104" s="527"/>
      <c r="AI104" s="213"/>
      <c r="AJ104" s="517"/>
      <c r="AK104" s="517"/>
      <c r="AL104" s="517"/>
      <c r="AM104" s="517"/>
      <c r="AN104" s="517"/>
      <c r="AO104" s="517"/>
      <c r="AP104" s="517"/>
      <c r="AQ104" s="517"/>
      <c r="AR104" s="517"/>
      <c r="AS104" s="517"/>
      <c r="AT104" s="517"/>
      <c r="AU104" s="517"/>
      <c r="AV104" s="517"/>
      <c r="AW104" s="517"/>
      <c r="AX104" s="517"/>
      <c r="AY104" s="517"/>
      <c r="AZ104" s="517"/>
      <c r="BA104" s="517"/>
      <c r="BB104" s="517"/>
      <c r="BC104" s="517"/>
      <c r="BD104" s="517"/>
      <c r="BE104" s="517"/>
      <c r="BF104" s="517"/>
      <c r="BG104" s="517"/>
      <c r="BH104" s="517"/>
      <c r="BI104" s="517"/>
      <c r="BJ104" s="517"/>
      <c r="BK104" s="517"/>
      <c r="BL104" s="517"/>
      <c r="BM104" s="517"/>
      <c r="BN104" s="517"/>
      <c r="BO104" s="517"/>
      <c r="BP104" s="517"/>
      <c r="BQ104" s="517"/>
      <c r="BR104" s="517"/>
      <c r="BS104" s="517"/>
      <c r="BT104" s="517"/>
      <c r="BU104" s="517"/>
      <c r="BV104" s="517"/>
      <c r="BW104" s="517"/>
      <c r="BX104" s="517"/>
      <c r="BY104" s="517"/>
      <c r="BZ104" s="517"/>
      <c r="CA104" s="517"/>
      <c r="CB104" s="517"/>
      <c r="CC104" s="517"/>
      <c r="CD104" s="517"/>
    </row>
    <row r="105" spans="1:82" s="7" customFormat="1" ht="12.9" customHeight="1">
      <c r="A105" s="19"/>
      <c r="B105" s="526"/>
      <c r="C105" s="526"/>
      <c r="D105" s="526"/>
      <c r="E105" s="527"/>
      <c r="F105" s="527"/>
      <c r="G105" s="528"/>
      <c r="H105" s="213"/>
      <c r="I105" s="213"/>
      <c r="J105" s="213"/>
      <c r="K105" s="213"/>
      <c r="L105" s="213"/>
      <c r="M105" s="213"/>
      <c r="N105" s="529"/>
      <c r="O105" s="213"/>
      <c r="P105" s="213"/>
      <c r="Q105" s="213"/>
      <c r="R105" s="213"/>
      <c r="S105" s="213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7"/>
      <c r="AG105" s="52"/>
      <c r="AH105" s="527"/>
      <c r="AI105" s="213"/>
      <c r="AJ105" s="517"/>
      <c r="AK105" s="517"/>
      <c r="AL105" s="517"/>
      <c r="AM105" s="517"/>
      <c r="AN105" s="517"/>
      <c r="AO105" s="517"/>
      <c r="AP105" s="517"/>
      <c r="AQ105" s="517"/>
      <c r="AR105" s="517"/>
      <c r="AS105" s="517"/>
      <c r="AT105" s="517"/>
      <c r="AU105" s="517"/>
      <c r="AV105" s="517"/>
      <c r="AW105" s="517"/>
      <c r="AX105" s="517"/>
      <c r="AY105" s="517"/>
      <c r="AZ105" s="517"/>
      <c r="BA105" s="517"/>
      <c r="BB105" s="517"/>
      <c r="BC105" s="517"/>
      <c r="BD105" s="517"/>
      <c r="BE105" s="517"/>
      <c r="BF105" s="517"/>
      <c r="BG105" s="517"/>
      <c r="BH105" s="517"/>
      <c r="BI105" s="517"/>
      <c r="BJ105" s="517"/>
      <c r="BK105" s="517"/>
      <c r="BL105" s="517"/>
      <c r="BM105" s="517"/>
      <c r="BN105" s="517"/>
      <c r="BO105" s="517"/>
      <c r="BP105" s="517"/>
      <c r="BQ105" s="517"/>
      <c r="BR105" s="517"/>
      <c r="BS105" s="517"/>
      <c r="BT105" s="517"/>
      <c r="BU105" s="517"/>
      <c r="BV105" s="517"/>
      <c r="BW105" s="517"/>
      <c r="BX105" s="517"/>
      <c r="BY105" s="517"/>
      <c r="BZ105" s="517"/>
      <c r="CA105" s="517"/>
      <c r="CB105" s="517"/>
      <c r="CC105" s="517"/>
      <c r="CD105" s="517"/>
    </row>
    <row r="106" spans="1:82" s="7" customFormat="1" ht="12.9" customHeight="1">
      <c r="A106" s="19"/>
      <c r="B106" s="526"/>
      <c r="C106" s="526"/>
      <c r="D106" s="526"/>
      <c r="E106" s="527"/>
      <c r="F106" s="527"/>
      <c r="G106" s="528"/>
      <c r="H106" s="213"/>
      <c r="I106" s="213"/>
      <c r="J106" s="213"/>
      <c r="K106" s="213"/>
      <c r="L106" s="213"/>
      <c r="M106" s="213"/>
      <c r="N106" s="529"/>
      <c r="O106" s="213"/>
      <c r="P106" s="213"/>
      <c r="Q106" s="213"/>
      <c r="R106" s="213"/>
      <c r="S106" s="213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7"/>
      <c r="AG106" s="52"/>
      <c r="AH106" s="527"/>
      <c r="AI106" s="213"/>
      <c r="AJ106" s="517"/>
      <c r="AK106" s="517"/>
      <c r="AL106" s="517"/>
      <c r="AM106" s="517"/>
      <c r="AN106" s="517"/>
      <c r="AO106" s="517"/>
      <c r="AP106" s="517"/>
      <c r="AQ106" s="517"/>
      <c r="AR106" s="517"/>
      <c r="AS106" s="517"/>
      <c r="AT106" s="517"/>
      <c r="AU106" s="517"/>
      <c r="AV106" s="517"/>
      <c r="AW106" s="517"/>
      <c r="AX106" s="517"/>
      <c r="AY106" s="517"/>
      <c r="AZ106" s="517"/>
      <c r="BA106" s="517"/>
      <c r="BB106" s="517"/>
      <c r="BC106" s="517"/>
      <c r="BD106" s="517"/>
      <c r="BE106" s="517"/>
      <c r="BF106" s="517"/>
      <c r="BG106" s="517"/>
      <c r="BH106" s="517"/>
      <c r="BI106" s="517"/>
      <c r="BJ106" s="517"/>
      <c r="BK106" s="517"/>
      <c r="BL106" s="517"/>
      <c r="BM106" s="517"/>
      <c r="BN106" s="517"/>
      <c r="BO106" s="517"/>
      <c r="BP106" s="517"/>
      <c r="BQ106" s="517"/>
      <c r="BR106" s="517"/>
      <c r="BS106" s="517"/>
      <c r="BT106" s="517"/>
      <c r="BU106" s="517"/>
      <c r="BV106" s="517"/>
      <c r="BW106" s="517"/>
      <c r="BX106" s="517"/>
      <c r="BY106" s="517"/>
      <c r="BZ106" s="517"/>
      <c r="CA106" s="517"/>
      <c r="CB106" s="517"/>
      <c r="CC106" s="517"/>
      <c r="CD106" s="517"/>
    </row>
    <row r="107" spans="1:82" s="7" customFormat="1" ht="12.9" customHeight="1">
      <c r="A107" s="19"/>
      <c r="B107" s="526"/>
      <c r="C107" s="526"/>
      <c r="D107" s="526"/>
      <c r="E107" s="527"/>
      <c r="F107" s="527"/>
      <c r="G107" s="528"/>
      <c r="H107" s="213"/>
      <c r="I107" s="213"/>
      <c r="J107" s="213"/>
      <c r="K107" s="213"/>
      <c r="L107" s="213"/>
      <c r="M107" s="213"/>
      <c r="N107" s="529"/>
      <c r="O107" s="213"/>
      <c r="P107" s="213"/>
      <c r="Q107" s="213"/>
      <c r="R107" s="213"/>
      <c r="S107" s="213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7"/>
      <c r="AG107" s="52"/>
      <c r="AH107" s="527"/>
      <c r="AI107" s="213"/>
      <c r="AJ107" s="517"/>
      <c r="AK107" s="517"/>
      <c r="AL107" s="517"/>
      <c r="AM107" s="517"/>
      <c r="AN107" s="517"/>
      <c r="AO107" s="517"/>
      <c r="AP107" s="517"/>
      <c r="AQ107" s="517"/>
      <c r="AR107" s="517"/>
      <c r="AS107" s="517"/>
      <c r="AT107" s="517"/>
      <c r="AU107" s="517"/>
      <c r="AV107" s="517"/>
      <c r="AW107" s="517"/>
      <c r="AX107" s="517"/>
      <c r="AY107" s="517"/>
      <c r="AZ107" s="517"/>
      <c r="BA107" s="517"/>
      <c r="BB107" s="517"/>
      <c r="BC107" s="517"/>
      <c r="BD107" s="517"/>
      <c r="BE107" s="517"/>
      <c r="BF107" s="517"/>
      <c r="BG107" s="517"/>
      <c r="BH107" s="517"/>
      <c r="BI107" s="517"/>
      <c r="BJ107" s="517"/>
      <c r="BK107" s="517"/>
      <c r="BL107" s="517"/>
      <c r="BM107" s="517"/>
      <c r="BN107" s="517"/>
      <c r="BO107" s="517"/>
      <c r="BP107" s="517"/>
      <c r="BQ107" s="517"/>
      <c r="BR107" s="517"/>
      <c r="BS107" s="517"/>
      <c r="BT107" s="517"/>
      <c r="BU107" s="517"/>
      <c r="BV107" s="517"/>
      <c r="BW107" s="517"/>
      <c r="BX107" s="517"/>
      <c r="BY107" s="517"/>
      <c r="BZ107" s="517"/>
      <c r="CA107" s="517"/>
      <c r="CB107" s="517"/>
      <c r="CC107" s="517"/>
      <c r="CD107" s="517"/>
    </row>
    <row r="108" spans="1:82" s="7" customFormat="1" ht="12.9" customHeight="1">
      <c r="A108" s="19"/>
      <c r="B108" s="526"/>
      <c r="C108" s="526"/>
      <c r="D108" s="526"/>
      <c r="E108" s="527"/>
      <c r="F108" s="527"/>
      <c r="G108" s="528"/>
      <c r="H108" s="213"/>
      <c r="I108" s="213"/>
      <c r="J108" s="213"/>
      <c r="K108" s="213"/>
      <c r="L108" s="213"/>
      <c r="M108" s="213"/>
      <c r="N108" s="529"/>
      <c r="O108" s="213"/>
      <c r="P108" s="213"/>
      <c r="Q108" s="213"/>
      <c r="R108" s="213"/>
      <c r="S108" s="213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7"/>
      <c r="AG108" s="52"/>
      <c r="AH108" s="527"/>
      <c r="AI108" s="213"/>
      <c r="AJ108" s="517"/>
      <c r="AK108" s="517"/>
      <c r="AL108" s="517"/>
      <c r="AM108" s="517"/>
      <c r="AN108" s="517"/>
      <c r="AO108" s="517"/>
      <c r="AP108" s="517"/>
      <c r="AQ108" s="517"/>
      <c r="AR108" s="517"/>
      <c r="AS108" s="517"/>
      <c r="AT108" s="517"/>
      <c r="AU108" s="517"/>
      <c r="AV108" s="517"/>
      <c r="AW108" s="517"/>
      <c r="AX108" s="517"/>
      <c r="AY108" s="517"/>
      <c r="AZ108" s="517"/>
      <c r="BA108" s="517"/>
      <c r="BB108" s="517"/>
      <c r="BC108" s="517"/>
      <c r="BD108" s="517"/>
      <c r="BE108" s="517"/>
      <c r="BF108" s="517"/>
      <c r="BG108" s="517"/>
      <c r="BH108" s="517"/>
      <c r="BI108" s="517"/>
      <c r="BJ108" s="517"/>
      <c r="BK108" s="517"/>
      <c r="BL108" s="517"/>
      <c r="BM108" s="517"/>
      <c r="BN108" s="517"/>
      <c r="BO108" s="517"/>
      <c r="BP108" s="517"/>
      <c r="BQ108" s="517"/>
      <c r="BR108" s="517"/>
      <c r="BS108" s="517"/>
      <c r="BT108" s="517"/>
      <c r="BU108" s="517"/>
      <c r="BV108" s="517"/>
      <c r="BW108" s="517"/>
      <c r="BX108" s="517"/>
      <c r="BY108" s="517"/>
      <c r="BZ108" s="517"/>
      <c r="CA108" s="517"/>
      <c r="CB108" s="517"/>
      <c r="CC108" s="517"/>
      <c r="CD108" s="517"/>
    </row>
    <row r="109" spans="1:82" s="7" customFormat="1" ht="12.9" customHeight="1">
      <c r="A109" s="19"/>
      <c r="B109" s="526"/>
      <c r="C109" s="526"/>
      <c r="D109" s="526"/>
      <c r="E109" s="527"/>
      <c r="F109" s="527"/>
      <c r="G109" s="528"/>
      <c r="H109" s="213"/>
      <c r="I109" s="213"/>
      <c r="J109" s="213"/>
      <c r="K109" s="213"/>
      <c r="L109" s="213"/>
      <c r="M109" s="213"/>
      <c r="N109" s="529"/>
      <c r="O109" s="213"/>
      <c r="P109" s="213"/>
      <c r="Q109" s="213"/>
      <c r="R109" s="213"/>
      <c r="S109" s="213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7"/>
      <c r="AG109" s="52"/>
      <c r="AH109" s="527"/>
      <c r="AI109" s="213"/>
      <c r="AJ109" s="517"/>
      <c r="AK109" s="517"/>
      <c r="AL109" s="517"/>
      <c r="AM109" s="517"/>
      <c r="AN109" s="517"/>
      <c r="AO109" s="517"/>
      <c r="AP109" s="517"/>
      <c r="AQ109" s="517"/>
      <c r="AR109" s="517"/>
      <c r="AS109" s="517"/>
      <c r="AT109" s="517"/>
      <c r="AU109" s="517"/>
      <c r="AV109" s="517"/>
      <c r="AW109" s="517"/>
      <c r="AX109" s="517"/>
      <c r="AY109" s="517"/>
      <c r="AZ109" s="517"/>
      <c r="BA109" s="517"/>
      <c r="BB109" s="517"/>
      <c r="BC109" s="517"/>
      <c r="BD109" s="517"/>
      <c r="BE109" s="517"/>
      <c r="BF109" s="517"/>
      <c r="BG109" s="517"/>
      <c r="BH109" s="517"/>
      <c r="BI109" s="517"/>
      <c r="BJ109" s="517"/>
      <c r="BK109" s="517"/>
      <c r="BL109" s="517"/>
      <c r="BM109" s="517"/>
      <c r="BN109" s="517"/>
      <c r="BO109" s="517"/>
      <c r="BP109" s="517"/>
      <c r="BQ109" s="517"/>
      <c r="BR109" s="517"/>
      <c r="BS109" s="517"/>
      <c r="BT109" s="517"/>
      <c r="BU109" s="517"/>
      <c r="BV109" s="517"/>
      <c r="BW109" s="517"/>
      <c r="BX109" s="517"/>
      <c r="BY109" s="517"/>
      <c r="BZ109" s="517"/>
      <c r="CA109" s="517"/>
      <c r="CB109" s="517"/>
      <c r="CC109" s="517"/>
      <c r="CD109" s="517"/>
    </row>
    <row r="110" spans="1:82" s="7" customFormat="1" ht="12.9" customHeight="1">
      <c r="A110" s="19"/>
      <c r="B110" s="526"/>
      <c r="C110" s="526"/>
      <c r="D110" s="526"/>
      <c r="E110" s="527"/>
      <c r="F110" s="527"/>
      <c r="G110" s="528"/>
      <c r="H110" s="213"/>
      <c r="I110" s="213"/>
      <c r="J110" s="213"/>
      <c r="K110" s="213"/>
      <c r="L110" s="213"/>
      <c r="M110" s="213"/>
      <c r="N110" s="529"/>
      <c r="O110" s="213"/>
      <c r="P110" s="213"/>
      <c r="Q110" s="213"/>
      <c r="R110" s="213"/>
      <c r="S110" s="213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7"/>
      <c r="AG110" s="52"/>
      <c r="AH110" s="527"/>
      <c r="AI110" s="213"/>
      <c r="AJ110" s="517"/>
      <c r="AK110" s="517"/>
      <c r="AL110" s="517"/>
      <c r="AM110" s="517"/>
      <c r="AN110" s="517"/>
      <c r="AO110" s="517"/>
      <c r="AP110" s="517"/>
      <c r="AQ110" s="517"/>
      <c r="AR110" s="517"/>
      <c r="AS110" s="517"/>
      <c r="AT110" s="517"/>
      <c r="AU110" s="517"/>
      <c r="AV110" s="517"/>
      <c r="AW110" s="517"/>
      <c r="AX110" s="517"/>
      <c r="AY110" s="517"/>
      <c r="AZ110" s="517"/>
      <c r="BA110" s="517"/>
      <c r="BB110" s="517"/>
      <c r="BC110" s="517"/>
      <c r="BD110" s="517"/>
      <c r="BE110" s="517"/>
      <c r="BF110" s="517"/>
      <c r="BG110" s="517"/>
      <c r="BH110" s="517"/>
      <c r="BI110" s="517"/>
      <c r="BJ110" s="517"/>
      <c r="BK110" s="517"/>
      <c r="BL110" s="517"/>
      <c r="BM110" s="517"/>
      <c r="BN110" s="517"/>
      <c r="BO110" s="517"/>
      <c r="BP110" s="517"/>
      <c r="BQ110" s="517"/>
      <c r="BR110" s="517"/>
      <c r="BS110" s="517"/>
      <c r="BT110" s="517"/>
      <c r="BU110" s="517"/>
      <c r="BV110" s="517"/>
      <c r="BW110" s="517"/>
      <c r="BX110" s="517"/>
      <c r="BY110" s="517"/>
      <c r="BZ110" s="517"/>
      <c r="CA110" s="517"/>
      <c r="CB110" s="517"/>
      <c r="CC110" s="517"/>
      <c r="CD110" s="517"/>
    </row>
    <row r="111" spans="1:82" s="7" customFormat="1" ht="12.9" customHeight="1">
      <c r="A111" s="19"/>
      <c r="B111" s="526"/>
      <c r="C111" s="526"/>
      <c r="D111" s="526"/>
      <c r="E111" s="527"/>
      <c r="F111" s="527"/>
      <c r="G111" s="528"/>
      <c r="H111" s="213"/>
      <c r="I111" s="213"/>
      <c r="J111" s="213"/>
      <c r="K111" s="213"/>
      <c r="L111" s="213"/>
      <c r="M111" s="213"/>
      <c r="N111" s="529"/>
      <c r="O111" s="213"/>
      <c r="P111" s="213"/>
      <c r="Q111" s="213"/>
      <c r="R111" s="213"/>
      <c r="S111" s="213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7"/>
      <c r="AG111" s="52"/>
      <c r="AH111" s="527"/>
      <c r="AI111" s="213"/>
      <c r="AJ111" s="517"/>
      <c r="AK111" s="517"/>
      <c r="AL111" s="517"/>
      <c r="AM111" s="517"/>
      <c r="AN111" s="517"/>
      <c r="AO111" s="517"/>
      <c r="AP111" s="517"/>
      <c r="AQ111" s="517"/>
      <c r="AR111" s="517"/>
      <c r="AS111" s="517"/>
      <c r="AT111" s="517"/>
      <c r="AU111" s="517"/>
      <c r="AV111" s="517"/>
      <c r="AW111" s="517"/>
      <c r="AX111" s="517"/>
      <c r="AY111" s="517"/>
      <c r="AZ111" s="517"/>
      <c r="BA111" s="517"/>
      <c r="BB111" s="517"/>
      <c r="BC111" s="517"/>
      <c r="BD111" s="517"/>
      <c r="BE111" s="517"/>
      <c r="BF111" s="517"/>
      <c r="BG111" s="517"/>
      <c r="BH111" s="517"/>
      <c r="BI111" s="517"/>
      <c r="BJ111" s="517"/>
      <c r="BK111" s="517"/>
      <c r="BL111" s="517"/>
      <c r="BM111" s="517"/>
      <c r="BN111" s="517"/>
      <c r="BO111" s="517"/>
      <c r="BP111" s="517"/>
      <c r="BQ111" s="517"/>
      <c r="BR111" s="517"/>
      <c r="BS111" s="517"/>
      <c r="BT111" s="517"/>
      <c r="BU111" s="517"/>
      <c r="BV111" s="517"/>
      <c r="BW111" s="517"/>
      <c r="BX111" s="517"/>
      <c r="BY111" s="517"/>
      <c r="BZ111" s="517"/>
      <c r="CA111" s="517"/>
      <c r="CB111" s="517"/>
      <c r="CC111" s="517"/>
      <c r="CD111" s="517"/>
    </row>
    <row r="112" spans="1:82" s="7" customFormat="1" ht="12.9" customHeight="1">
      <c r="A112" s="19"/>
      <c r="B112" s="526"/>
      <c r="C112" s="526"/>
      <c r="D112" s="526"/>
      <c r="E112" s="527"/>
      <c r="F112" s="527"/>
      <c r="G112" s="528"/>
      <c r="H112" s="213"/>
      <c r="I112" s="213"/>
      <c r="J112" s="213"/>
      <c r="K112" s="213"/>
      <c r="L112" s="213"/>
      <c r="M112" s="213"/>
      <c r="N112" s="529"/>
      <c r="O112" s="213"/>
      <c r="P112" s="213"/>
      <c r="Q112" s="213"/>
      <c r="R112" s="213"/>
      <c r="S112" s="213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7"/>
      <c r="AG112" s="52"/>
      <c r="AH112" s="527"/>
      <c r="AI112" s="213"/>
      <c r="AJ112" s="517"/>
      <c r="AK112" s="517"/>
      <c r="AL112" s="517"/>
      <c r="AM112" s="517"/>
      <c r="AN112" s="517"/>
      <c r="AO112" s="517"/>
      <c r="AP112" s="517"/>
      <c r="AQ112" s="517"/>
      <c r="AR112" s="517"/>
      <c r="AS112" s="517"/>
      <c r="AT112" s="517"/>
      <c r="AU112" s="517"/>
      <c r="AV112" s="517"/>
      <c r="AW112" s="517"/>
      <c r="AX112" s="517"/>
      <c r="AY112" s="517"/>
      <c r="AZ112" s="517"/>
      <c r="BA112" s="517"/>
      <c r="BB112" s="517"/>
      <c r="BC112" s="517"/>
      <c r="BD112" s="517"/>
      <c r="BE112" s="517"/>
      <c r="BF112" s="517"/>
      <c r="BG112" s="517"/>
      <c r="BH112" s="517"/>
      <c r="BI112" s="517"/>
      <c r="BJ112" s="517"/>
      <c r="BK112" s="517"/>
      <c r="BL112" s="517"/>
      <c r="BM112" s="517"/>
      <c r="BN112" s="517"/>
      <c r="BO112" s="517"/>
      <c r="BP112" s="517"/>
      <c r="BQ112" s="517"/>
      <c r="BR112" s="517"/>
      <c r="BS112" s="517"/>
      <c r="BT112" s="517"/>
      <c r="BU112" s="517"/>
      <c r="BV112" s="517"/>
      <c r="BW112" s="517"/>
      <c r="BX112" s="517"/>
      <c r="BY112" s="517"/>
      <c r="BZ112" s="517"/>
      <c r="CA112" s="517"/>
      <c r="CB112" s="517"/>
      <c r="CC112" s="517"/>
      <c r="CD112" s="517"/>
    </row>
    <row r="113" spans="1:82" s="7" customFormat="1" ht="12.9" customHeight="1">
      <c r="A113" s="19"/>
      <c r="B113" s="526"/>
      <c r="C113" s="526"/>
      <c r="D113" s="526"/>
      <c r="E113" s="527"/>
      <c r="F113" s="527"/>
      <c r="G113" s="528"/>
      <c r="H113" s="213"/>
      <c r="I113" s="213"/>
      <c r="J113" s="213"/>
      <c r="K113" s="213"/>
      <c r="L113" s="213"/>
      <c r="M113" s="213"/>
      <c r="N113" s="529"/>
      <c r="O113" s="213"/>
      <c r="P113" s="213"/>
      <c r="Q113" s="213"/>
      <c r="R113" s="213"/>
      <c r="S113" s="213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7"/>
      <c r="AG113" s="52"/>
      <c r="AH113" s="527"/>
      <c r="AI113" s="213"/>
      <c r="AJ113" s="517"/>
      <c r="AK113" s="517"/>
      <c r="AL113" s="517"/>
      <c r="AM113" s="517"/>
      <c r="AN113" s="517"/>
      <c r="AO113" s="517"/>
      <c r="AP113" s="517"/>
      <c r="AQ113" s="517"/>
      <c r="AR113" s="517"/>
      <c r="AS113" s="517"/>
      <c r="AT113" s="517"/>
      <c r="AU113" s="517"/>
      <c r="AV113" s="517"/>
      <c r="AW113" s="517"/>
      <c r="AX113" s="517"/>
      <c r="AY113" s="517"/>
      <c r="AZ113" s="517"/>
      <c r="BA113" s="517"/>
      <c r="BB113" s="517"/>
      <c r="BC113" s="517"/>
      <c r="BD113" s="517"/>
      <c r="BE113" s="517"/>
      <c r="BF113" s="517"/>
      <c r="BG113" s="517"/>
      <c r="BH113" s="517"/>
      <c r="BI113" s="517"/>
      <c r="BJ113" s="517"/>
      <c r="BK113" s="517"/>
      <c r="BL113" s="517"/>
      <c r="BM113" s="517"/>
      <c r="BN113" s="517"/>
      <c r="BO113" s="517"/>
      <c r="BP113" s="517"/>
      <c r="BQ113" s="517"/>
      <c r="BR113" s="517"/>
      <c r="BS113" s="517"/>
      <c r="BT113" s="517"/>
      <c r="BU113" s="517"/>
      <c r="BV113" s="517"/>
      <c r="BW113" s="517"/>
      <c r="BX113" s="517"/>
      <c r="BY113" s="517"/>
      <c r="BZ113" s="517"/>
      <c r="CA113" s="517"/>
      <c r="CB113" s="517"/>
      <c r="CC113" s="517"/>
      <c r="CD113" s="517"/>
    </row>
    <row r="114" spans="1:82" s="7" customFormat="1" ht="12.9" customHeight="1">
      <c r="A114" s="19"/>
      <c r="B114" s="526"/>
      <c r="C114" s="526"/>
      <c r="D114" s="526"/>
      <c r="E114" s="527"/>
      <c r="F114" s="527"/>
      <c r="G114" s="528"/>
      <c r="H114" s="213"/>
      <c r="I114" s="213"/>
      <c r="J114" s="213"/>
      <c r="K114" s="213"/>
      <c r="L114" s="213"/>
      <c r="M114" s="213"/>
      <c r="N114" s="529"/>
      <c r="O114" s="213"/>
      <c r="P114" s="213"/>
      <c r="Q114" s="213"/>
      <c r="R114" s="213"/>
      <c r="S114" s="213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7"/>
      <c r="AG114" s="52"/>
      <c r="AH114" s="527"/>
      <c r="AI114" s="213"/>
      <c r="AJ114" s="517"/>
      <c r="AK114" s="517"/>
      <c r="AL114" s="517"/>
      <c r="AM114" s="517"/>
      <c r="AN114" s="517"/>
      <c r="AO114" s="517"/>
      <c r="AP114" s="517"/>
      <c r="AQ114" s="517"/>
      <c r="AR114" s="517"/>
      <c r="AS114" s="517"/>
      <c r="AT114" s="517"/>
      <c r="AU114" s="517"/>
      <c r="AV114" s="517"/>
      <c r="AW114" s="517"/>
      <c r="AX114" s="517"/>
      <c r="AY114" s="517"/>
      <c r="AZ114" s="517"/>
      <c r="BA114" s="517"/>
      <c r="BB114" s="517"/>
      <c r="BC114" s="517"/>
      <c r="BD114" s="517"/>
      <c r="BE114" s="517"/>
      <c r="BF114" s="517"/>
      <c r="BG114" s="517"/>
      <c r="BH114" s="517"/>
      <c r="BI114" s="517"/>
      <c r="BJ114" s="517"/>
      <c r="BK114" s="517"/>
      <c r="BL114" s="517"/>
      <c r="BM114" s="517"/>
      <c r="BN114" s="517"/>
      <c r="BO114" s="517"/>
      <c r="BP114" s="517"/>
      <c r="BQ114" s="517"/>
      <c r="BR114" s="517"/>
      <c r="BS114" s="517"/>
      <c r="BT114" s="517"/>
      <c r="BU114" s="517"/>
      <c r="BV114" s="517"/>
      <c r="BW114" s="517"/>
      <c r="BX114" s="517"/>
      <c r="BY114" s="517"/>
      <c r="BZ114" s="517"/>
      <c r="CA114" s="517"/>
      <c r="CB114" s="517"/>
      <c r="CC114" s="517"/>
      <c r="CD114" s="517"/>
    </row>
    <row r="115" spans="1:82" s="7" customFormat="1" ht="12.9" customHeight="1">
      <c r="A115" s="19"/>
      <c r="B115" s="526"/>
      <c r="C115" s="526"/>
      <c r="D115" s="526"/>
      <c r="E115" s="527"/>
      <c r="F115" s="527"/>
      <c r="G115" s="528"/>
      <c r="H115" s="213"/>
      <c r="I115" s="213"/>
      <c r="J115" s="213"/>
      <c r="K115" s="213"/>
      <c r="L115" s="213"/>
      <c r="M115" s="213"/>
      <c r="N115" s="529"/>
      <c r="O115" s="213"/>
      <c r="P115" s="213"/>
      <c r="Q115" s="213"/>
      <c r="R115" s="213"/>
      <c r="S115" s="213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7"/>
      <c r="AG115" s="52"/>
      <c r="AH115" s="527"/>
      <c r="AI115" s="213"/>
      <c r="AJ115" s="517"/>
      <c r="AK115" s="517"/>
      <c r="AL115" s="517"/>
      <c r="AM115" s="517"/>
      <c r="AN115" s="517"/>
      <c r="AO115" s="517"/>
      <c r="AP115" s="517"/>
      <c r="AQ115" s="517"/>
      <c r="AR115" s="517"/>
      <c r="AS115" s="517"/>
      <c r="AT115" s="517"/>
      <c r="AU115" s="517"/>
      <c r="AV115" s="517"/>
      <c r="AW115" s="517"/>
      <c r="AX115" s="517"/>
      <c r="AY115" s="517"/>
      <c r="AZ115" s="517"/>
      <c r="BA115" s="517"/>
      <c r="BB115" s="517"/>
      <c r="BC115" s="517"/>
      <c r="BD115" s="517"/>
      <c r="BE115" s="517"/>
      <c r="BF115" s="517"/>
      <c r="BG115" s="517"/>
      <c r="BH115" s="517"/>
      <c r="BI115" s="517"/>
      <c r="BJ115" s="517"/>
      <c r="BK115" s="517"/>
      <c r="BL115" s="517"/>
      <c r="BM115" s="517"/>
      <c r="BN115" s="517"/>
      <c r="BO115" s="517"/>
      <c r="BP115" s="517"/>
      <c r="BQ115" s="517"/>
      <c r="BR115" s="517"/>
      <c r="BS115" s="517"/>
      <c r="BT115" s="517"/>
      <c r="BU115" s="517"/>
      <c r="BV115" s="517"/>
      <c r="BW115" s="517"/>
      <c r="BX115" s="517"/>
      <c r="BY115" s="517"/>
      <c r="BZ115" s="517"/>
      <c r="CA115" s="517"/>
      <c r="CB115" s="517"/>
      <c r="CC115" s="517"/>
      <c r="CD115" s="517"/>
    </row>
    <row r="116" spans="1:82" s="7" customFormat="1" ht="12.9" customHeight="1">
      <c r="A116" s="19"/>
      <c r="B116" s="526"/>
      <c r="C116" s="526"/>
      <c r="D116" s="526"/>
      <c r="E116" s="527"/>
      <c r="F116" s="527"/>
      <c r="G116" s="528"/>
      <c r="H116" s="213"/>
      <c r="I116" s="213"/>
      <c r="J116" s="213"/>
      <c r="K116" s="213"/>
      <c r="L116" s="213"/>
      <c r="M116" s="213"/>
      <c r="N116" s="529"/>
      <c r="O116" s="213"/>
      <c r="P116" s="213"/>
      <c r="Q116" s="213"/>
      <c r="R116" s="213"/>
      <c r="S116" s="213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7"/>
      <c r="AG116" s="52"/>
      <c r="AH116" s="527"/>
      <c r="AI116" s="213"/>
      <c r="AJ116" s="517"/>
      <c r="AK116" s="517"/>
      <c r="AL116" s="517"/>
      <c r="AM116" s="517"/>
      <c r="AN116" s="517"/>
      <c r="AO116" s="517"/>
      <c r="AP116" s="517"/>
      <c r="AQ116" s="517"/>
      <c r="AR116" s="517"/>
      <c r="AS116" s="517"/>
      <c r="AT116" s="517"/>
      <c r="AU116" s="517"/>
      <c r="AV116" s="517"/>
      <c r="AW116" s="517"/>
      <c r="AX116" s="517"/>
      <c r="AY116" s="517"/>
      <c r="AZ116" s="517"/>
      <c r="BA116" s="517"/>
      <c r="BB116" s="517"/>
      <c r="BC116" s="517"/>
      <c r="BD116" s="517"/>
      <c r="BE116" s="517"/>
      <c r="BF116" s="517"/>
      <c r="BG116" s="517"/>
      <c r="BH116" s="517"/>
      <c r="BI116" s="517"/>
      <c r="BJ116" s="517"/>
      <c r="BK116" s="517"/>
      <c r="BL116" s="517"/>
      <c r="BM116" s="517"/>
      <c r="BN116" s="517"/>
      <c r="BO116" s="517"/>
      <c r="BP116" s="517"/>
      <c r="BQ116" s="517"/>
      <c r="BR116" s="517"/>
      <c r="BS116" s="517"/>
      <c r="BT116" s="517"/>
      <c r="BU116" s="517"/>
      <c r="BV116" s="517"/>
      <c r="BW116" s="517"/>
      <c r="BX116" s="517"/>
      <c r="BY116" s="517"/>
      <c r="BZ116" s="517"/>
      <c r="CA116" s="517"/>
      <c r="CB116" s="517"/>
      <c r="CC116" s="517"/>
      <c r="CD116" s="517"/>
    </row>
    <row r="117" spans="1:82" s="7" customFormat="1" ht="12.9" hidden="1" customHeight="1">
      <c r="A117" s="21"/>
      <c r="B117" s="540" t="s">
        <v>86</v>
      </c>
      <c r="C117" s="559"/>
      <c r="D117" s="559"/>
      <c r="E117" s="553"/>
      <c r="F117" s="560"/>
      <c r="G117" s="561" t="s">
        <v>321</v>
      </c>
      <c r="H117" s="544">
        <f>$G15*H15</f>
        <v>0</v>
      </c>
      <c r="I117" s="544">
        <f t="shared" ref="I117:AE121" si="35">$G15*I15</f>
        <v>0</v>
      </c>
      <c r="J117" s="544">
        <f t="shared" si="35"/>
        <v>0</v>
      </c>
      <c r="K117" s="544">
        <f t="shared" si="35"/>
        <v>0</v>
      </c>
      <c r="L117" s="544">
        <f t="shared" si="35"/>
        <v>0</v>
      </c>
      <c r="M117" s="544">
        <f t="shared" si="35"/>
        <v>0</v>
      </c>
      <c r="N117" s="544">
        <f t="shared" si="35"/>
        <v>0</v>
      </c>
      <c r="O117" s="544">
        <f t="shared" si="35"/>
        <v>0</v>
      </c>
      <c r="P117" s="544">
        <f t="shared" si="35"/>
        <v>0</v>
      </c>
      <c r="Q117" s="544">
        <f t="shared" si="35"/>
        <v>0</v>
      </c>
      <c r="R117" s="544">
        <f t="shared" si="35"/>
        <v>0</v>
      </c>
      <c r="S117" s="544">
        <f t="shared" si="35"/>
        <v>0</v>
      </c>
      <c r="T117" s="544">
        <f t="shared" si="35"/>
        <v>0</v>
      </c>
      <c r="U117" s="544">
        <f t="shared" si="35"/>
        <v>0</v>
      </c>
      <c r="V117" s="544">
        <f t="shared" si="35"/>
        <v>0</v>
      </c>
      <c r="W117" s="544">
        <f t="shared" si="35"/>
        <v>0</v>
      </c>
      <c r="X117" s="544">
        <f t="shared" si="35"/>
        <v>0</v>
      </c>
      <c r="Y117" s="544">
        <f t="shared" si="35"/>
        <v>0</v>
      </c>
      <c r="Z117" s="544">
        <f t="shared" si="35"/>
        <v>0</v>
      </c>
      <c r="AA117" s="544">
        <f t="shared" si="35"/>
        <v>0</v>
      </c>
      <c r="AB117" s="544">
        <f t="shared" si="35"/>
        <v>0</v>
      </c>
      <c r="AC117" s="544">
        <f t="shared" si="35"/>
        <v>0</v>
      </c>
      <c r="AD117" s="544">
        <f t="shared" si="35"/>
        <v>0</v>
      </c>
      <c r="AE117" s="544">
        <f t="shared" si="35"/>
        <v>0</v>
      </c>
      <c r="AF117" s="52"/>
      <c r="AG117" s="527"/>
      <c r="AH117" s="213"/>
      <c r="AI117" s="517"/>
      <c r="AJ117" s="517"/>
      <c r="AK117" s="517"/>
      <c r="AL117" s="517"/>
      <c r="AM117" s="517"/>
      <c r="AN117" s="517"/>
      <c r="AO117" s="517"/>
      <c r="AP117" s="517"/>
      <c r="AQ117" s="517"/>
      <c r="AR117" s="517"/>
      <c r="AS117" s="517"/>
      <c r="AT117" s="517"/>
      <c r="AU117" s="517"/>
      <c r="AV117" s="517"/>
      <c r="AW117" s="517"/>
      <c r="AX117" s="517"/>
      <c r="AY117" s="517"/>
      <c r="AZ117" s="517"/>
      <c r="BA117" s="517"/>
      <c r="BB117" s="517"/>
      <c r="BC117" s="517"/>
      <c r="BD117" s="517"/>
      <c r="BE117" s="517"/>
      <c r="BF117" s="517"/>
      <c r="BG117" s="517"/>
      <c r="BH117" s="517"/>
      <c r="BI117" s="517"/>
      <c r="BJ117" s="517"/>
      <c r="BK117" s="517"/>
      <c r="BL117" s="517"/>
      <c r="BM117" s="517"/>
      <c r="BN117" s="517"/>
      <c r="BO117" s="517"/>
      <c r="BP117" s="517"/>
      <c r="BQ117" s="517"/>
      <c r="BR117" s="517"/>
      <c r="BS117" s="517"/>
      <c r="BT117" s="517"/>
      <c r="BU117" s="517"/>
      <c r="BV117" s="517"/>
      <c r="BW117" s="517"/>
      <c r="BX117" s="517"/>
      <c r="BY117" s="517"/>
      <c r="BZ117" s="517"/>
      <c r="CA117" s="517"/>
      <c r="CB117" s="517"/>
      <c r="CC117" s="517"/>
      <c r="CD117" s="517"/>
    </row>
    <row r="118" spans="1:82" s="7" customFormat="1" ht="12.9" hidden="1" customHeight="1">
      <c r="A118" s="21"/>
      <c r="B118" s="540" t="s">
        <v>87</v>
      </c>
      <c r="C118" s="559"/>
      <c r="D118" s="559"/>
      <c r="E118" s="553"/>
      <c r="F118" s="560"/>
      <c r="G118" s="554"/>
      <c r="H118" s="544">
        <f>$G16*H16</f>
        <v>0</v>
      </c>
      <c r="I118" s="544">
        <f t="shared" si="35"/>
        <v>0</v>
      </c>
      <c r="J118" s="544">
        <f t="shared" si="35"/>
        <v>0</v>
      </c>
      <c r="K118" s="544">
        <f t="shared" si="35"/>
        <v>0</v>
      </c>
      <c r="L118" s="544">
        <f t="shared" si="35"/>
        <v>0</v>
      </c>
      <c r="M118" s="544">
        <f t="shared" si="35"/>
        <v>0</v>
      </c>
      <c r="N118" s="544">
        <f t="shared" si="35"/>
        <v>0</v>
      </c>
      <c r="O118" s="544">
        <f t="shared" si="35"/>
        <v>0</v>
      </c>
      <c r="P118" s="544">
        <f t="shared" si="35"/>
        <v>0</v>
      </c>
      <c r="Q118" s="544">
        <f t="shared" si="35"/>
        <v>0</v>
      </c>
      <c r="R118" s="544">
        <f t="shared" si="35"/>
        <v>0</v>
      </c>
      <c r="S118" s="544">
        <f t="shared" si="35"/>
        <v>0</v>
      </c>
      <c r="T118" s="544">
        <f t="shared" si="35"/>
        <v>0</v>
      </c>
      <c r="U118" s="544">
        <f t="shared" si="35"/>
        <v>0</v>
      </c>
      <c r="V118" s="544">
        <f t="shared" si="35"/>
        <v>0</v>
      </c>
      <c r="W118" s="544">
        <f t="shared" si="35"/>
        <v>0</v>
      </c>
      <c r="X118" s="544">
        <f t="shared" si="35"/>
        <v>0</v>
      </c>
      <c r="Y118" s="544">
        <f t="shared" si="35"/>
        <v>0</v>
      </c>
      <c r="Z118" s="544">
        <f t="shared" si="35"/>
        <v>0</v>
      </c>
      <c r="AA118" s="544">
        <f t="shared" si="35"/>
        <v>0</v>
      </c>
      <c r="AB118" s="544">
        <f t="shared" si="35"/>
        <v>0</v>
      </c>
      <c r="AC118" s="544">
        <f t="shared" si="35"/>
        <v>0</v>
      </c>
      <c r="AD118" s="544">
        <f t="shared" si="35"/>
        <v>0</v>
      </c>
      <c r="AE118" s="544">
        <f t="shared" si="35"/>
        <v>0</v>
      </c>
      <c r="AF118" s="52"/>
      <c r="AG118" s="527"/>
      <c r="AH118" s="213"/>
      <c r="AI118" s="517"/>
      <c r="AJ118" s="517"/>
      <c r="AK118" s="517"/>
      <c r="AL118" s="517"/>
      <c r="AM118" s="517"/>
      <c r="AN118" s="517"/>
      <c r="AO118" s="517"/>
      <c r="AP118" s="517"/>
      <c r="AQ118" s="517"/>
      <c r="AR118" s="517"/>
      <c r="AS118" s="517"/>
      <c r="AT118" s="517"/>
      <c r="AU118" s="517"/>
      <c r="AV118" s="517"/>
      <c r="AW118" s="517"/>
      <c r="AX118" s="517"/>
      <c r="AY118" s="517"/>
      <c r="AZ118" s="517"/>
      <c r="BA118" s="517"/>
      <c r="BB118" s="517"/>
      <c r="BC118" s="517"/>
      <c r="BD118" s="517"/>
      <c r="BE118" s="517"/>
      <c r="BF118" s="517"/>
      <c r="BG118" s="517"/>
      <c r="BH118" s="517"/>
      <c r="BI118" s="517"/>
      <c r="BJ118" s="517"/>
      <c r="BK118" s="517"/>
      <c r="BL118" s="517"/>
      <c r="BM118" s="517"/>
      <c r="BN118" s="517"/>
      <c r="BO118" s="517"/>
      <c r="BP118" s="517"/>
      <c r="BQ118" s="517"/>
      <c r="BR118" s="517"/>
      <c r="BS118" s="517"/>
      <c r="BT118" s="517"/>
      <c r="BU118" s="517"/>
      <c r="BV118" s="517"/>
      <c r="BW118" s="517"/>
      <c r="BX118" s="517"/>
      <c r="BY118" s="517"/>
      <c r="BZ118" s="517"/>
      <c r="CA118" s="517"/>
      <c r="CB118" s="517"/>
      <c r="CC118" s="517"/>
      <c r="CD118" s="517"/>
    </row>
    <row r="119" spans="1:82" s="7" customFormat="1" ht="12.9" hidden="1" customHeight="1">
      <c r="A119" s="21"/>
      <c r="B119" s="540" t="s">
        <v>88</v>
      </c>
      <c r="C119" s="559"/>
      <c r="D119" s="559"/>
      <c r="E119" s="553"/>
      <c r="F119" s="560"/>
      <c r="G119" s="554"/>
      <c r="H119" s="544">
        <f>$G17*H17</f>
        <v>0</v>
      </c>
      <c r="I119" s="544">
        <f t="shared" si="35"/>
        <v>0</v>
      </c>
      <c r="J119" s="544">
        <f t="shared" si="35"/>
        <v>0</v>
      </c>
      <c r="K119" s="544">
        <f t="shared" si="35"/>
        <v>0</v>
      </c>
      <c r="L119" s="544">
        <f t="shared" si="35"/>
        <v>0</v>
      </c>
      <c r="M119" s="544">
        <f t="shared" si="35"/>
        <v>0</v>
      </c>
      <c r="N119" s="544">
        <f t="shared" si="35"/>
        <v>0</v>
      </c>
      <c r="O119" s="544">
        <f t="shared" si="35"/>
        <v>0</v>
      </c>
      <c r="P119" s="544">
        <f t="shared" si="35"/>
        <v>0</v>
      </c>
      <c r="Q119" s="544">
        <f t="shared" si="35"/>
        <v>0</v>
      </c>
      <c r="R119" s="544">
        <f t="shared" si="35"/>
        <v>0</v>
      </c>
      <c r="S119" s="544">
        <f t="shared" si="35"/>
        <v>0</v>
      </c>
      <c r="T119" s="544">
        <f t="shared" si="35"/>
        <v>0</v>
      </c>
      <c r="U119" s="544">
        <f t="shared" si="35"/>
        <v>0</v>
      </c>
      <c r="V119" s="544">
        <f t="shared" si="35"/>
        <v>0</v>
      </c>
      <c r="W119" s="544">
        <f t="shared" si="35"/>
        <v>0</v>
      </c>
      <c r="X119" s="544">
        <f t="shared" si="35"/>
        <v>0</v>
      </c>
      <c r="Y119" s="544">
        <f t="shared" si="35"/>
        <v>0</v>
      </c>
      <c r="Z119" s="544">
        <f t="shared" si="35"/>
        <v>0</v>
      </c>
      <c r="AA119" s="544">
        <f t="shared" si="35"/>
        <v>0</v>
      </c>
      <c r="AB119" s="544">
        <f t="shared" si="35"/>
        <v>0</v>
      </c>
      <c r="AC119" s="544">
        <f t="shared" si="35"/>
        <v>0</v>
      </c>
      <c r="AD119" s="544">
        <f t="shared" si="35"/>
        <v>0</v>
      </c>
      <c r="AE119" s="544">
        <f t="shared" si="35"/>
        <v>0</v>
      </c>
      <c r="AF119" s="52"/>
      <c r="AG119" s="527"/>
      <c r="AH119" s="213"/>
      <c r="AI119" s="517"/>
      <c r="AJ119" s="517"/>
      <c r="AK119" s="517"/>
      <c r="AL119" s="517"/>
      <c r="AM119" s="517"/>
      <c r="AN119" s="517"/>
      <c r="AO119" s="517"/>
      <c r="AP119" s="517"/>
      <c r="AQ119" s="517"/>
      <c r="AR119" s="517"/>
      <c r="AS119" s="517"/>
      <c r="AT119" s="517"/>
      <c r="AU119" s="517"/>
      <c r="AV119" s="517"/>
      <c r="AW119" s="517"/>
      <c r="AX119" s="517"/>
      <c r="AY119" s="517"/>
      <c r="AZ119" s="517"/>
      <c r="BA119" s="517"/>
      <c r="BB119" s="517"/>
      <c r="BC119" s="517"/>
      <c r="BD119" s="517"/>
      <c r="BE119" s="517"/>
      <c r="BF119" s="517"/>
      <c r="BG119" s="517"/>
      <c r="BH119" s="517"/>
      <c r="BI119" s="517"/>
      <c r="BJ119" s="517"/>
      <c r="BK119" s="517"/>
      <c r="BL119" s="517"/>
      <c r="BM119" s="517"/>
      <c r="BN119" s="517"/>
      <c r="BO119" s="517"/>
      <c r="BP119" s="517"/>
      <c r="BQ119" s="517"/>
      <c r="BR119" s="517"/>
      <c r="BS119" s="517"/>
      <c r="BT119" s="517"/>
      <c r="BU119" s="517"/>
      <c r="BV119" s="517"/>
      <c r="BW119" s="517"/>
      <c r="BX119" s="517"/>
      <c r="BY119" s="517"/>
      <c r="BZ119" s="517"/>
      <c r="CA119" s="517"/>
      <c r="CB119" s="517"/>
      <c r="CC119" s="517"/>
      <c r="CD119" s="517"/>
    </row>
    <row r="120" spans="1:82" s="7" customFormat="1" ht="12.9" hidden="1" customHeight="1">
      <c r="A120" s="21"/>
      <c r="B120" s="540" t="s">
        <v>89</v>
      </c>
      <c r="C120" s="559"/>
      <c r="D120" s="559"/>
      <c r="E120" s="553"/>
      <c r="F120" s="560"/>
      <c r="G120" s="554"/>
      <c r="H120" s="544">
        <f>$G18*H18</f>
        <v>0</v>
      </c>
      <c r="I120" s="544">
        <f t="shared" si="35"/>
        <v>0</v>
      </c>
      <c r="J120" s="544">
        <f t="shared" si="35"/>
        <v>0</v>
      </c>
      <c r="K120" s="544">
        <f t="shared" si="35"/>
        <v>0</v>
      </c>
      <c r="L120" s="544">
        <f t="shared" si="35"/>
        <v>0</v>
      </c>
      <c r="M120" s="544">
        <f t="shared" si="35"/>
        <v>0</v>
      </c>
      <c r="N120" s="544">
        <f t="shared" si="35"/>
        <v>0</v>
      </c>
      <c r="O120" s="544">
        <f t="shared" si="35"/>
        <v>0</v>
      </c>
      <c r="P120" s="544">
        <f t="shared" si="35"/>
        <v>0</v>
      </c>
      <c r="Q120" s="544">
        <f t="shared" si="35"/>
        <v>0</v>
      </c>
      <c r="R120" s="544">
        <f t="shared" si="35"/>
        <v>0</v>
      </c>
      <c r="S120" s="544">
        <f t="shared" si="35"/>
        <v>0</v>
      </c>
      <c r="T120" s="544">
        <f t="shared" si="35"/>
        <v>0</v>
      </c>
      <c r="U120" s="544">
        <f t="shared" si="35"/>
        <v>0</v>
      </c>
      <c r="V120" s="544">
        <f t="shared" si="35"/>
        <v>0</v>
      </c>
      <c r="W120" s="544">
        <f t="shared" si="35"/>
        <v>0</v>
      </c>
      <c r="X120" s="544">
        <f t="shared" si="35"/>
        <v>0</v>
      </c>
      <c r="Y120" s="544">
        <f t="shared" si="35"/>
        <v>0</v>
      </c>
      <c r="Z120" s="544">
        <f t="shared" si="35"/>
        <v>0</v>
      </c>
      <c r="AA120" s="544">
        <f t="shared" si="35"/>
        <v>0</v>
      </c>
      <c r="AB120" s="544">
        <f t="shared" si="35"/>
        <v>0</v>
      </c>
      <c r="AC120" s="544">
        <f t="shared" si="35"/>
        <v>0</v>
      </c>
      <c r="AD120" s="544">
        <f t="shared" si="35"/>
        <v>0</v>
      </c>
      <c r="AE120" s="544">
        <f t="shared" si="35"/>
        <v>0</v>
      </c>
      <c r="AF120" s="52"/>
      <c r="AG120" s="527"/>
      <c r="AH120" s="213"/>
      <c r="AI120" s="517"/>
      <c r="AJ120" s="517"/>
      <c r="AK120" s="517"/>
      <c r="AL120" s="517"/>
      <c r="AM120" s="517"/>
      <c r="AN120" s="517"/>
      <c r="AO120" s="517"/>
      <c r="AP120" s="517"/>
      <c r="AQ120" s="517"/>
      <c r="AR120" s="517"/>
      <c r="AS120" s="517"/>
      <c r="AT120" s="517"/>
      <c r="AU120" s="517"/>
      <c r="AV120" s="517"/>
      <c r="AW120" s="517"/>
      <c r="AX120" s="517"/>
      <c r="AY120" s="517"/>
      <c r="AZ120" s="517"/>
      <c r="BA120" s="517"/>
      <c r="BB120" s="517"/>
      <c r="BC120" s="517"/>
      <c r="BD120" s="517"/>
      <c r="BE120" s="517"/>
      <c r="BF120" s="517"/>
      <c r="BG120" s="517"/>
      <c r="BH120" s="517"/>
      <c r="BI120" s="517"/>
      <c r="BJ120" s="517"/>
      <c r="BK120" s="517"/>
      <c r="BL120" s="517"/>
      <c r="BM120" s="517"/>
      <c r="BN120" s="517"/>
      <c r="BO120" s="517"/>
      <c r="BP120" s="517"/>
      <c r="BQ120" s="517"/>
      <c r="BR120" s="517"/>
      <c r="BS120" s="517"/>
      <c r="BT120" s="517"/>
      <c r="BU120" s="517"/>
      <c r="BV120" s="517"/>
      <c r="BW120" s="517"/>
      <c r="BX120" s="517"/>
      <c r="BY120" s="517"/>
      <c r="BZ120" s="517"/>
      <c r="CA120" s="517"/>
      <c r="CB120" s="517"/>
      <c r="CC120" s="517"/>
      <c r="CD120" s="517"/>
    </row>
    <row r="121" spans="1:82" s="7" customFormat="1" ht="12.9" hidden="1" customHeight="1">
      <c r="A121" s="21"/>
      <c r="B121" s="540" t="s">
        <v>322</v>
      </c>
      <c r="C121" s="559"/>
      <c r="D121" s="559"/>
      <c r="E121" s="553"/>
      <c r="F121" s="560"/>
      <c r="G121" s="554"/>
      <c r="H121" s="544">
        <f>$G19*H19</f>
        <v>0</v>
      </c>
      <c r="I121" s="544">
        <f t="shared" si="35"/>
        <v>0</v>
      </c>
      <c r="J121" s="544">
        <f t="shared" si="35"/>
        <v>0</v>
      </c>
      <c r="K121" s="544">
        <f t="shared" si="35"/>
        <v>0</v>
      </c>
      <c r="L121" s="544">
        <f t="shared" si="35"/>
        <v>0</v>
      </c>
      <c r="M121" s="544">
        <f t="shared" si="35"/>
        <v>0</v>
      </c>
      <c r="N121" s="544">
        <f t="shared" si="35"/>
        <v>0</v>
      </c>
      <c r="O121" s="544">
        <f t="shared" si="35"/>
        <v>0</v>
      </c>
      <c r="P121" s="544">
        <f t="shared" si="35"/>
        <v>0</v>
      </c>
      <c r="Q121" s="544">
        <f t="shared" si="35"/>
        <v>0</v>
      </c>
      <c r="R121" s="544">
        <f t="shared" si="35"/>
        <v>0</v>
      </c>
      <c r="S121" s="544">
        <f t="shared" si="35"/>
        <v>0</v>
      </c>
      <c r="T121" s="544">
        <f t="shared" si="35"/>
        <v>0</v>
      </c>
      <c r="U121" s="544">
        <f t="shared" si="35"/>
        <v>0</v>
      </c>
      <c r="V121" s="544">
        <f t="shared" si="35"/>
        <v>0</v>
      </c>
      <c r="W121" s="544">
        <f t="shared" si="35"/>
        <v>0</v>
      </c>
      <c r="X121" s="544">
        <f t="shared" si="35"/>
        <v>0</v>
      </c>
      <c r="Y121" s="544">
        <f t="shared" si="35"/>
        <v>0</v>
      </c>
      <c r="Z121" s="544">
        <f t="shared" si="35"/>
        <v>0</v>
      </c>
      <c r="AA121" s="544">
        <f t="shared" si="35"/>
        <v>0</v>
      </c>
      <c r="AB121" s="544">
        <f t="shared" si="35"/>
        <v>0</v>
      </c>
      <c r="AC121" s="544">
        <f t="shared" si="35"/>
        <v>0</v>
      </c>
      <c r="AD121" s="544">
        <f t="shared" si="35"/>
        <v>0</v>
      </c>
      <c r="AE121" s="544">
        <f t="shared" si="35"/>
        <v>0</v>
      </c>
      <c r="AF121" s="52"/>
      <c r="AG121" s="527"/>
      <c r="AH121" s="213"/>
      <c r="AI121" s="517"/>
      <c r="AJ121" s="517"/>
      <c r="AK121" s="517"/>
      <c r="AL121" s="517"/>
      <c r="AM121" s="517"/>
      <c r="AN121" s="517"/>
      <c r="AO121" s="517"/>
      <c r="AP121" s="517"/>
      <c r="AQ121" s="517"/>
      <c r="AR121" s="517"/>
      <c r="AS121" s="517"/>
      <c r="AT121" s="517"/>
      <c r="AU121" s="517"/>
      <c r="AV121" s="517"/>
      <c r="AW121" s="517"/>
      <c r="AX121" s="517"/>
      <c r="AY121" s="517"/>
      <c r="AZ121" s="517"/>
      <c r="BA121" s="517"/>
      <c r="BB121" s="517"/>
      <c r="BC121" s="517"/>
      <c r="BD121" s="517"/>
      <c r="BE121" s="517"/>
      <c r="BF121" s="517"/>
      <c r="BG121" s="517"/>
      <c r="BH121" s="517"/>
      <c r="BI121" s="517"/>
      <c r="BJ121" s="517"/>
      <c r="BK121" s="517"/>
      <c r="BL121" s="517"/>
      <c r="BM121" s="517"/>
      <c r="BN121" s="517"/>
      <c r="BO121" s="517"/>
      <c r="BP121" s="517"/>
      <c r="BQ121" s="517"/>
      <c r="BR121" s="517"/>
      <c r="BS121" s="517"/>
      <c r="BT121" s="517"/>
      <c r="BU121" s="517"/>
      <c r="BV121" s="517"/>
      <c r="BW121" s="517"/>
      <c r="BX121" s="517"/>
      <c r="BY121" s="517"/>
      <c r="BZ121" s="517"/>
      <c r="CA121" s="517"/>
      <c r="CB121" s="517"/>
      <c r="CC121" s="517"/>
      <c r="CD121" s="517"/>
    </row>
    <row r="122" spans="1:82" s="7" customFormat="1" ht="12.9" hidden="1" customHeight="1">
      <c r="A122" s="21"/>
      <c r="B122" s="540" t="s">
        <v>323</v>
      </c>
      <c r="C122" s="559"/>
      <c r="D122" s="559"/>
      <c r="E122" s="553"/>
      <c r="F122" s="560"/>
      <c r="G122" s="554"/>
      <c r="H122" s="544"/>
      <c r="I122" s="544"/>
      <c r="J122" s="544"/>
      <c r="K122" s="544"/>
      <c r="L122" s="544"/>
      <c r="M122" s="544"/>
      <c r="N122" s="544"/>
      <c r="O122" s="544"/>
      <c r="P122" s="544"/>
      <c r="Q122" s="544"/>
      <c r="R122" s="544"/>
      <c r="S122" s="544"/>
      <c r="T122" s="544"/>
      <c r="U122" s="544"/>
      <c r="V122" s="544"/>
      <c r="W122" s="544"/>
      <c r="X122" s="544"/>
      <c r="Y122" s="544"/>
      <c r="Z122" s="544"/>
      <c r="AA122" s="544"/>
      <c r="AB122" s="544"/>
      <c r="AC122" s="544"/>
      <c r="AD122" s="544"/>
      <c r="AE122" s="544"/>
      <c r="AF122" s="52"/>
      <c r="AG122" s="527"/>
      <c r="AH122" s="213"/>
      <c r="AI122" s="517"/>
      <c r="AJ122" s="517"/>
      <c r="AK122" s="517"/>
      <c r="AL122" s="517"/>
      <c r="AM122" s="517"/>
      <c r="AN122" s="517"/>
      <c r="AO122" s="517"/>
      <c r="AP122" s="517"/>
      <c r="AQ122" s="517"/>
      <c r="AR122" s="517"/>
      <c r="AS122" s="517"/>
      <c r="AT122" s="517"/>
      <c r="AU122" s="517"/>
      <c r="AV122" s="517"/>
      <c r="AW122" s="517"/>
      <c r="AX122" s="517"/>
      <c r="AY122" s="517"/>
      <c r="AZ122" s="517"/>
      <c r="BA122" s="517"/>
      <c r="BB122" s="517"/>
      <c r="BC122" s="517"/>
      <c r="BD122" s="517"/>
      <c r="BE122" s="517"/>
      <c r="BF122" s="517"/>
      <c r="BG122" s="517"/>
      <c r="BH122" s="517"/>
      <c r="BI122" s="517"/>
      <c r="BJ122" s="517"/>
      <c r="BK122" s="517"/>
      <c r="BL122" s="517"/>
      <c r="BM122" s="517"/>
      <c r="BN122" s="517"/>
      <c r="BO122" s="517"/>
      <c r="BP122" s="517"/>
      <c r="BQ122" s="517"/>
      <c r="BR122" s="517"/>
      <c r="BS122" s="517"/>
      <c r="BT122" s="517"/>
      <c r="BU122" s="517"/>
      <c r="BV122" s="517"/>
      <c r="BW122" s="517"/>
      <c r="BX122" s="517"/>
      <c r="BY122" s="517"/>
      <c r="BZ122" s="517"/>
      <c r="CA122" s="517"/>
      <c r="CB122" s="517"/>
      <c r="CC122" s="517"/>
      <c r="CD122" s="517"/>
    </row>
    <row r="123" spans="1:82" s="7" customFormat="1" ht="12.9" hidden="1" customHeight="1">
      <c r="A123" s="21"/>
      <c r="B123" s="558" t="s">
        <v>324</v>
      </c>
      <c r="C123" s="559"/>
      <c r="D123" s="559"/>
      <c r="E123" s="553"/>
      <c r="F123" s="560"/>
      <c r="G123" s="554"/>
      <c r="H123" s="544"/>
      <c r="I123" s="544"/>
      <c r="J123" s="544"/>
      <c r="K123" s="544"/>
      <c r="L123" s="544"/>
      <c r="M123" s="544"/>
      <c r="N123" s="544"/>
      <c r="O123" s="544"/>
      <c r="P123" s="544"/>
      <c r="Q123" s="544"/>
      <c r="R123" s="544"/>
      <c r="S123" s="544"/>
      <c r="T123" s="544"/>
      <c r="U123" s="544"/>
      <c r="V123" s="544"/>
      <c r="W123" s="544"/>
      <c r="X123" s="544"/>
      <c r="Y123" s="544"/>
      <c r="Z123" s="544"/>
      <c r="AA123" s="544"/>
      <c r="AB123" s="544"/>
      <c r="AC123" s="544"/>
      <c r="AD123" s="544"/>
      <c r="AE123" s="544"/>
      <c r="AF123" s="52"/>
      <c r="AG123" s="527"/>
      <c r="AH123" s="213"/>
      <c r="AI123" s="517"/>
      <c r="AJ123" s="517"/>
      <c r="AK123" s="517"/>
      <c r="AL123" s="517"/>
      <c r="AM123" s="517"/>
      <c r="AN123" s="517"/>
      <c r="AO123" s="517"/>
      <c r="AP123" s="517"/>
      <c r="AQ123" s="517"/>
      <c r="AR123" s="517"/>
      <c r="AS123" s="517"/>
      <c r="AT123" s="517"/>
      <c r="AU123" s="517"/>
      <c r="AV123" s="517"/>
      <c r="AW123" s="517"/>
      <c r="AX123" s="517"/>
      <c r="AY123" s="517"/>
      <c r="AZ123" s="517"/>
      <c r="BA123" s="517"/>
      <c r="BB123" s="517"/>
      <c r="BC123" s="517"/>
      <c r="BD123" s="517"/>
      <c r="BE123" s="517"/>
      <c r="BF123" s="517"/>
      <c r="BG123" s="517"/>
      <c r="BH123" s="517"/>
      <c r="BI123" s="517"/>
      <c r="BJ123" s="517"/>
      <c r="BK123" s="517"/>
      <c r="BL123" s="517"/>
      <c r="BM123" s="517"/>
      <c r="BN123" s="517"/>
      <c r="BO123" s="517"/>
      <c r="BP123" s="517"/>
      <c r="BQ123" s="517"/>
      <c r="BR123" s="517"/>
      <c r="BS123" s="517"/>
      <c r="BT123" s="517"/>
      <c r="BU123" s="517"/>
      <c r="BV123" s="517"/>
      <c r="BW123" s="517"/>
      <c r="BX123" s="517"/>
      <c r="BY123" s="517"/>
      <c r="BZ123" s="517"/>
      <c r="CA123" s="517"/>
      <c r="CB123" s="517"/>
      <c r="CC123" s="517"/>
      <c r="CD123" s="517"/>
    </row>
    <row r="124" spans="1:82" s="7" customFormat="1" ht="12.9" hidden="1" customHeight="1">
      <c r="A124" s="21"/>
      <c r="B124" s="558" t="s">
        <v>325</v>
      </c>
      <c r="C124" s="559"/>
      <c r="D124" s="559"/>
      <c r="E124" s="553"/>
      <c r="F124" s="560"/>
      <c r="G124" s="554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55"/>
      <c r="AB124" s="555"/>
      <c r="AC124" s="555"/>
      <c r="AD124" s="555"/>
      <c r="AE124" s="555"/>
      <c r="AF124" s="52"/>
      <c r="AG124" s="527"/>
      <c r="AH124" s="213"/>
      <c r="AI124" s="517"/>
      <c r="AJ124" s="517"/>
      <c r="AK124" s="517"/>
      <c r="AL124" s="517"/>
      <c r="AM124" s="517"/>
      <c r="AN124" s="517"/>
      <c r="AO124" s="517"/>
      <c r="AP124" s="517"/>
      <c r="AQ124" s="517"/>
      <c r="AR124" s="517"/>
      <c r="AS124" s="517"/>
      <c r="AT124" s="517"/>
      <c r="AU124" s="517"/>
      <c r="AV124" s="517"/>
      <c r="AW124" s="517"/>
      <c r="AX124" s="517"/>
      <c r="AY124" s="517"/>
      <c r="AZ124" s="517"/>
      <c r="BA124" s="517"/>
      <c r="BB124" s="517"/>
      <c r="BC124" s="517"/>
      <c r="BD124" s="517"/>
      <c r="BE124" s="517"/>
      <c r="BF124" s="517"/>
      <c r="BG124" s="517"/>
      <c r="BH124" s="517"/>
      <c r="BI124" s="517"/>
      <c r="BJ124" s="517"/>
      <c r="BK124" s="517"/>
      <c r="BL124" s="517"/>
      <c r="BM124" s="517"/>
      <c r="BN124" s="517"/>
      <c r="BO124" s="517"/>
      <c r="BP124" s="517"/>
      <c r="BQ124" s="517"/>
      <c r="BR124" s="517"/>
      <c r="BS124" s="517"/>
      <c r="BT124" s="517"/>
      <c r="BU124" s="517"/>
      <c r="BV124" s="517"/>
      <c r="BW124" s="517"/>
      <c r="BX124" s="517"/>
      <c r="BY124" s="517"/>
      <c r="BZ124" s="517"/>
      <c r="CA124" s="517"/>
      <c r="CB124" s="517"/>
      <c r="CC124" s="517"/>
      <c r="CD124" s="517"/>
    </row>
    <row r="125" spans="1:82" s="7" customFormat="1" ht="12.9" hidden="1" customHeight="1">
      <c r="A125" s="21"/>
      <c r="B125" s="558" t="s">
        <v>326</v>
      </c>
      <c r="C125" s="559"/>
      <c r="D125" s="559"/>
      <c r="E125" s="553"/>
      <c r="F125" s="560"/>
      <c r="G125" s="554"/>
      <c r="H125" s="555">
        <v>0</v>
      </c>
      <c r="I125" s="555">
        <v>0</v>
      </c>
      <c r="J125" s="555">
        <v>0</v>
      </c>
      <c r="K125" s="555">
        <v>0</v>
      </c>
      <c r="L125" s="555">
        <v>0</v>
      </c>
      <c r="M125" s="555">
        <v>0</v>
      </c>
      <c r="N125" s="555">
        <v>0</v>
      </c>
      <c r="O125" s="555">
        <v>0</v>
      </c>
      <c r="P125" s="555">
        <v>0</v>
      </c>
      <c r="Q125" s="555">
        <v>0</v>
      </c>
      <c r="R125" s="555">
        <v>0</v>
      </c>
      <c r="S125" s="555">
        <v>0</v>
      </c>
      <c r="T125" s="555">
        <v>0</v>
      </c>
      <c r="U125" s="555">
        <v>0</v>
      </c>
      <c r="V125" s="555">
        <v>0</v>
      </c>
      <c r="W125" s="555">
        <v>0</v>
      </c>
      <c r="X125" s="555">
        <v>0</v>
      </c>
      <c r="Y125" s="555">
        <v>0</v>
      </c>
      <c r="Z125" s="555">
        <v>0</v>
      </c>
      <c r="AA125" s="555">
        <v>0</v>
      </c>
      <c r="AB125" s="555">
        <v>0</v>
      </c>
      <c r="AC125" s="555">
        <v>0</v>
      </c>
      <c r="AD125" s="555">
        <v>0</v>
      </c>
      <c r="AE125" s="555">
        <v>0</v>
      </c>
      <c r="AF125" s="52"/>
      <c r="AG125" s="527"/>
      <c r="AH125" s="213"/>
      <c r="AI125" s="517"/>
      <c r="AJ125" s="517"/>
      <c r="AK125" s="517"/>
      <c r="AL125" s="517"/>
      <c r="AM125" s="517"/>
      <c r="AN125" s="517"/>
      <c r="AO125" s="517"/>
      <c r="AP125" s="517"/>
      <c r="AQ125" s="517"/>
      <c r="AR125" s="517"/>
      <c r="AS125" s="517"/>
      <c r="AT125" s="517"/>
      <c r="AU125" s="517"/>
      <c r="AV125" s="517"/>
      <c r="AW125" s="517"/>
      <c r="AX125" s="517"/>
      <c r="AY125" s="517"/>
      <c r="AZ125" s="517"/>
      <c r="BA125" s="517"/>
      <c r="BB125" s="517"/>
      <c r="BC125" s="517"/>
      <c r="BD125" s="517"/>
      <c r="BE125" s="517"/>
      <c r="BF125" s="517"/>
      <c r="BG125" s="517"/>
      <c r="BH125" s="517"/>
      <c r="BI125" s="517"/>
      <c r="BJ125" s="517"/>
      <c r="BK125" s="517"/>
      <c r="BL125" s="517"/>
      <c r="BM125" s="517"/>
      <c r="BN125" s="517"/>
      <c r="BO125" s="517"/>
      <c r="BP125" s="517"/>
      <c r="BQ125" s="517"/>
      <c r="BR125" s="517"/>
      <c r="BS125" s="517"/>
      <c r="BT125" s="517"/>
      <c r="BU125" s="517"/>
      <c r="BV125" s="517"/>
      <c r="BW125" s="517"/>
      <c r="BX125" s="517"/>
      <c r="BY125" s="517"/>
      <c r="BZ125" s="517"/>
      <c r="CA125" s="517"/>
      <c r="CB125" s="517"/>
      <c r="CC125" s="517"/>
      <c r="CD125" s="517"/>
    </row>
    <row r="126" spans="1:82" s="7" customFormat="1" ht="12.9" hidden="1" customHeight="1">
      <c r="A126" s="21"/>
      <c r="B126" s="558" t="s">
        <v>327</v>
      </c>
      <c r="C126" s="559"/>
      <c r="D126" s="559"/>
      <c r="E126" s="553"/>
      <c r="F126" s="560"/>
      <c r="G126" s="554"/>
      <c r="H126" s="555">
        <v>0</v>
      </c>
      <c r="I126" s="555">
        <v>0</v>
      </c>
      <c r="J126" s="555">
        <v>0</v>
      </c>
      <c r="K126" s="555">
        <v>0</v>
      </c>
      <c r="L126" s="555">
        <v>0</v>
      </c>
      <c r="M126" s="555">
        <v>0</v>
      </c>
      <c r="N126" s="555">
        <v>0</v>
      </c>
      <c r="O126" s="555">
        <v>0</v>
      </c>
      <c r="P126" s="555">
        <v>0</v>
      </c>
      <c r="Q126" s="555">
        <v>0</v>
      </c>
      <c r="R126" s="555">
        <v>0</v>
      </c>
      <c r="S126" s="555">
        <v>0</v>
      </c>
      <c r="T126" s="555">
        <v>0</v>
      </c>
      <c r="U126" s="555">
        <v>0</v>
      </c>
      <c r="V126" s="555">
        <v>0</v>
      </c>
      <c r="W126" s="555">
        <v>0</v>
      </c>
      <c r="X126" s="555">
        <v>0</v>
      </c>
      <c r="Y126" s="555">
        <v>0</v>
      </c>
      <c r="Z126" s="555">
        <v>0</v>
      </c>
      <c r="AA126" s="555">
        <v>0</v>
      </c>
      <c r="AB126" s="555">
        <v>0</v>
      </c>
      <c r="AC126" s="555">
        <v>0</v>
      </c>
      <c r="AD126" s="555">
        <v>0</v>
      </c>
      <c r="AE126" s="555">
        <v>0</v>
      </c>
      <c r="AF126" s="52"/>
      <c r="AG126" s="527"/>
      <c r="AH126" s="213"/>
      <c r="AI126" s="517"/>
      <c r="AJ126" s="517"/>
      <c r="AK126" s="517"/>
      <c r="AL126" s="517"/>
      <c r="AM126" s="517"/>
      <c r="AN126" s="517"/>
      <c r="AO126" s="517"/>
      <c r="AP126" s="517"/>
      <c r="AQ126" s="517"/>
      <c r="AR126" s="517"/>
      <c r="AS126" s="517"/>
      <c r="AT126" s="517"/>
      <c r="AU126" s="517"/>
      <c r="AV126" s="517"/>
      <c r="AW126" s="517"/>
      <c r="AX126" s="517"/>
      <c r="AY126" s="517"/>
      <c r="AZ126" s="517"/>
      <c r="BA126" s="517"/>
      <c r="BB126" s="517"/>
      <c r="BC126" s="517"/>
      <c r="BD126" s="517"/>
      <c r="BE126" s="517"/>
      <c r="BF126" s="517"/>
      <c r="BG126" s="517"/>
      <c r="BH126" s="517"/>
      <c r="BI126" s="517"/>
      <c r="BJ126" s="517"/>
      <c r="BK126" s="517"/>
      <c r="BL126" s="517"/>
      <c r="BM126" s="517"/>
      <c r="BN126" s="517"/>
      <c r="BO126" s="517"/>
      <c r="BP126" s="517"/>
      <c r="BQ126" s="517"/>
      <c r="BR126" s="517"/>
      <c r="BS126" s="517"/>
      <c r="BT126" s="517"/>
      <c r="BU126" s="517"/>
      <c r="BV126" s="517"/>
      <c r="BW126" s="517"/>
      <c r="BX126" s="517"/>
      <c r="BY126" s="517"/>
      <c r="BZ126" s="517"/>
      <c r="CA126" s="517"/>
      <c r="CB126" s="517"/>
      <c r="CC126" s="517"/>
      <c r="CD126" s="517"/>
    </row>
    <row r="127" spans="1:82" s="7" customFormat="1" ht="12.9" hidden="1" customHeight="1">
      <c r="A127" s="21"/>
      <c r="B127" s="558" t="s">
        <v>328</v>
      </c>
      <c r="C127" s="559"/>
      <c r="D127" s="559"/>
      <c r="E127" s="553"/>
      <c r="F127" s="560"/>
      <c r="G127" s="554"/>
      <c r="H127" s="555">
        <v>0</v>
      </c>
      <c r="I127" s="555">
        <v>0</v>
      </c>
      <c r="J127" s="555">
        <v>0</v>
      </c>
      <c r="K127" s="555">
        <v>0</v>
      </c>
      <c r="L127" s="555">
        <v>0</v>
      </c>
      <c r="M127" s="555">
        <v>0</v>
      </c>
      <c r="N127" s="555">
        <v>0</v>
      </c>
      <c r="O127" s="555">
        <v>0</v>
      </c>
      <c r="P127" s="555">
        <v>0</v>
      </c>
      <c r="Q127" s="555">
        <v>0</v>
      </c>
      <c r="R127" s="555">
        <v>0</v>
      </c>
      <c r="S127" s="555">
        <v>0</v>
      </c>
      <c r="T127" s="555">
        <v>0</v>
      </c>
      <c r="U127" s="555">
        <v>0</v>
      </c>
      <c r="V127" s="555">
        <v>0</v>
      </c>
      <c r="W127" s="555">
        <v>0</v>
      </c>
      <c r="X127" s="555">
        <v>0</v>
      </c>
      <c r="Y127" s="555">
        <v>0</v>
      </c>
      <c r="Z127" s="555">
        <v>0</v>
      </c>
      <c r="AA127" s="555">
        <v>0</v>
      </c>
      <c r="AB127" s="555">
        <v>0</v>
      </c>
      <c r="AC127" s="555">
        <v>0</v>
      </c>
      <c r="AD127" s="555">
        <v>0</v>
      </c>
      <c r="AE127" s="555">
        <v>0</v>
      </c>
      <c r="AF127" s="52"/>
      <c r="AG127" s="527"/>
      <c r="AH127" s="213"/>
      <c r="AI127" s="517"/>
      <c r="AJ127" s="517"/>
      <c r="AK127" s="517"/>
      <c r="AL127" s="517"/>
      <c r="AM127" s="517"/>
      <c r="AN127" s="517"/>
      <c r="AO127" s="517"/>
      <c r="AP127" s="517"/>
      <c r="AQ127" s="517"/>
      <c r="AR127" s="517"/>
      <c r="AS127" s="517"/>
      <c r="AT127" s="517"/>
      <c r="AU127" s="517"/>
      <c r="AV127" s="517"/>
      <c r="AW127" s="517"/>
      <c r="AX127" s="517"/>
      <c r="AY127" s="517"/>
      <c r="AZ127" s="517"/>
      <c r="BA127" s="517"/>
      <c r="BB127" s="517"/>
      <c r="BC127" s="517"/>
      <c r="BD127" s="517"/>
      <c r="BE127" s="517"/>
      <c r="BF127" s="517"/>
      <c r="BG127" s="517"/>
      <c r="BH127" s="517"/>
      <c r="BI127" s="517"/>
      <c r="BJ127" s="517"/>
      <c r="BK127" s="517"/>
      <c r="BL127" s="517"/>
      <c r="BM127" s="517"/>
      <c r="BN127" s="517"/>
      <c r="BO127" s="517"/>
      <c r="BP127" s="517"/>
      <c r="BQ127" s="517"/>
      <c r="BR127" s="517"/>
      <c r="BS127" s="517"/>
      <c r="BT127" s="517"/>
      <c r="BU127" s="517"/>
      <c r="BV127" s="517"/>
      <c r="BW127" s="517"/>
      <c r="BX127" s="517"/>
      <c r="BY127" s="517"/>
      <c r="BZ127" s="517"/>
      <c r="CA127" s="517"/>
      <c r="CB127" s="517"/>
      <c r="CC127" s="517"/>
      <c r="CD127" s="517"/>
    </row>
    <row r="128" spans="1:82" s="7" customFormat="1" ht="12.9" hidden="1" customHeight="1">
      <c r="A128" s="21"/>
      <c r="B128" s="558" t="s">
        <v>329</v>
      </c>
      <c r="C128" s="559"/>
      <c r="D128" s="559"/>
      <c r="E128" s="553"/>
      <c r="F128" s="560"/>
      <c r="G128" s="554"/>
      <c r="H128" s="555">
        <v>0</v>
      </c>
      <c r="I128" s="555">
        <v>0</v>
      </c>
      <c r="J128" s="555">
        <v>0</v>
      </c>
      <c r="K128" s="555">
        <v>0</v>
      </c>
      <c r="L128" s="555">
        <v>0</v>
      </c>
      <c r="M128" s="555">
        <v>0</v>
      </c>
      <c r="N128" s="555">
        <v>0</v>
      </c>
      <c r="O128" s="555">
        <v>0</v>
      </c>
      <c r="P128" s="555">
        <v>0</v>
      </c>
      <c r="Q128" s="555">
        <v>0</v>
      </c>
      <c r="R128" s="555">
        <v>0</v>
      </c>
      <c r="S128" s="555">
        <v>0</v>
      </c>
      <c r="T128" s="555">
        <v>0</v>
      </c>
      <c r="U128" s="555">
        <v>0</v>
      </c>
      <c r="V128" s="555">
        <v>0</v>
      </c>
      <c r="W128" s="555">
        <v>0</v>
      </c>
      <c r="X128" s="555">
        <v>0</v>
      </c>
      <c r="Y128" s="555">
        <v>0</v>
      </c>
      <c r="Z128" s="555">
        <v>0</v>
      </c>
      <c r="AA128" s="555">
        <v>0</v>
      </c>
      <c r="AB128" s="555">
        <v>0</v>
      </c>
      <c r="AC128" s="555">
        <v>0</v>
      </c>
      <c r="AD128" s="555">
        <v>0</v>
      </c>
      <c r="AE128" s="555">
        <v>0</v>
      </c>
      <c r="AF128" s="52"/>
      <c r="AG128" s="527"/>
      <c r="AH128" s="213"/>
      <c r="AI128" s="517"/>
      <c r="AJ128" s="517"/>
      <c r="AK128" s="517"/>
      <c r="AL128" s="517"/>
      <c r="AM128" s="517"/>
      <c r="AN128" s="517"/>
      <c r="AO128" s="517"/>
      <c r="AP128" s="517"/>
      <c r="AQ128" s="517"/>
      <c r="AR128" s="517"/>
      <c r="AS128" s="517"/>
      <c r="AT128" s="517"/>
      <c r="AU128" s="517"/>
      <c r="AV128" s="517"/>
      <c r="AW128" s="517"/>
      <c r="AX128" s="517"/>
      <c r="AY128" s="517"/>
      <c r="AZ128" s="517"/>
      <c r="BA128" s="517"/>
      <c r="BB128" s="517"/>
      <c r="BC128" s="517"/>
      <c r="BD128" s="517"/>
      <c r="BE128" s="517"/>
      <c r="BF128" s="517"/>
      <c r="BG128" s="517"/>
      <c r="BH128" s="517"/>
      <c r="BI128" s="517"/>
      <c r="BJ128" s="517"/>
      <c r="BK128" s="517"/>
      <c r="BL128" s="517"/>
      <c r="BM128" s="517"/>
      <c r="BN128" s="517"/>
      <c r="BO128" s="517"/>
      <c r="BP128" s="517"/>
      <c r="BQ128" s="517"/>
      <c r="BR128" s="517"/>
      <c r="BS128" s="517"/>
      <c r="BT128" s="517"/>
      <c r="BU128" s="517"/>
      <c r="BV128" s="517"/>
      <c r="BW128" s="517"/>
      <c r="BX128" s="517"/>
      <c r="BY128" s="517"/>
      <c r="BZ128" s="517"/>
      <c r="CA128" s="517"/>
      <c r="CB128" s="517"/>
      <c r="CC128" s="517"/>
      <c r="CD128" s="517"/>
    </row>
    <row r="129" spans="1:82" s="7" customFormat="1" ht="12.9" hidden="1" customHeight="1">
      <c r="A129" s="21"/>
      <c r="B129" s="558" t="s">
        <v>330</v>
      </c>
      <c r="C129" s="559"/>
      <c r="D129" s="559"/>
      <c r="E129" s="553"/>
      <c r="F129" s="560"/>
      <c r="G129" s="554"/>
      <c r="H129" s="555">
        <v>0</v>
      </c>
      <c r="I129" s="555">
        <v>0</v>
      </c>
      <c r="J129" s="555">
        <v>0</v>
      </c>
      <c r="K129" s="555">
        <v>0</v>
      </c>
      <c r="L129" s="555">
        <v>0</v>
      </c>
      <c r="M129" s="555">
        <v>0</v>
      </c>
      <c r="N129" s="555">
        <v>0</v>
      </c>
      <c r="O129" s="555">
        <v>0</v>
      </c>
      <c r="P129" s="555">
        <v>0</v>
      </c>
      <c r="Q129" s="555">
        <v>0</v>
      </c>
      <c r="R129" s="555">
        <v>0</v>
      </c>
      <c r="S129" s="555">
        <v>0</v>
      </c>
      <c r="T129" s="555">
        <v>0</v>
      </c>
      <c r="U129" s="555">
        <v>0</v>
      </c>
      <c r="V129" s="555">
        <v>0</v>
      </c>
      <c r="W129" s="555">
        <v>0</v>
      </c>
      <c r="X129" s="555">
        <v>0</v>
      </c>
      <c r="Y129" s="555">
        <v>0</v>
      </c>
      <c r="Z129" s="555">
        <v>0</v>
      </c>
      <c r="AA129" s="555">
        <v>0</v>
      </c>
      <c r="AB129" s="555">
        <v>0</v>
      </c>
      <c r="AC129" s="555">
        <v>0</v>
      </c>
      <c r="AD129" s="555">
        <v>0</v>
      </c>
      <c r="AE129" s="555">
        <v>0</v>
      </c>
      <c r="AF129" s="52"/>
      <c r="AG129" s="527"/>
      <c r="AH129" s="213"/>
      <c r="AI129" s="517"/>
      <c r="AJ129" s="517"/>
      <c r="AK129" s="517"/>
      <c r="AL129" s="517"/>
      <c r="AM129" s="517"/>
      <c r="AN129" s="517"/>
      <c r="AO129" s="517"/>
      <c r="AP129" s="517"/>
      <c r="AQ129" s="517"/>
      <c r="AR129" s="517"/>
      <c r="AS129" s="517"/>
      <c r="AT129" s="517"/>
      <c r="AU129" s="517"/>
      <c r="AV129" s="517"/>
      <c r="AW129" s="517"/>
      <c r="AX129" s="517"/>
      <c r="AY129" s="517"/>
      <c r="AZ129" s="517"/>
      <c r="BA129" s="517"/>
      <c r="BB129" s="517"/>
      <c r="BC129" s="517"/>
      <c r="BD129" s="517"/>
      <c r="BE129" s="517"/>
      <c r="BF129" s="517"/>
      <c r="BG129" s="517"/>
      <c r="BH129" s="517"/>
      <c r="BI129" s="517"/>
      <c r="BJ129" s="517"/>
      <c r="BK129" s="517"/>
      <c r="BL129" s="517"/>
      <c r="BM129" s="517"/>
      <c r="BN129" s="517"/>
      <c r="BO129" s="517"/>
      <c r="BP129" s="517"/>
      <c r="BQ129" s="517"/>
      <c r="BR129" s="517"/>
      <c r="BS129" s="517"/>
      <c r="BT129" s="517"/>
      <c r="BU129" s="517"/>
      <c r="BV129" s="517"/>
      <c r="BW129" s="517"/>
      <c r="BX129" s="517"/>
      <c r="BY129" s="517"/>
      <c r="BZ129" s="517"/>
      <c r="CA129" s="517"/>
      <c r="CB129" s="517"/>
      <c r="CC129" s="517"/>
      <c r="CD129" s="517"/>
    </row>
    <row r="130" spans="1:82" s="7" customFormat="1" ht="12.9" hidden="1" customHeight="1">
      <c r="A130" s="21"/>
      <c r="B130" s="558" t="s">
        <v>331</v>
      </c>
      <c r="C130" s="559"/>
      <c r="D130" s="559"/>
      <c r="E130" s="553"/>
      <c r="F130" s="560"/>
      <c r="G130" s="554"/>
      <c r="H130" s="555">
        <v>0</v>
      </c>
      <c r="I130" s="555">
        <v>0</v>
      </c>
      <c r="J130" s="555">
        <v>0</v>
      </c>
      <c r="K130" s="555">
        <v>0</v>
      </c>
      <c r="L130" s="555">
        <v>0</v>
      </c>
      <c r="M130" s="555">
        <v>0</v>
      </c>
      <c r="N130" s="555">
        <v>0</v>
      </c>
      <c r="O130" s="555">
        <v>0</v>
      </c>
      <c r="P130" s="555">
        <v>0</v>
      </c>
      <c r="Q130" s="555">
        <v>0</v>
      </c>
      <c r="R130" s="555">
        <v>0</v>
      </c>
      <c r="S130" s="555">
        <v>0</v>
      </c>
      <c r="T130" s="555">
        <v>0</v>
      </c>
      <c r="U130" s="555">
        <v>0</v>
      </c>
      <c r="V130" s="555">
        <v>0</v>
      </c>
      <c r="W130" s="555">
        <v>0</v>
      </c>
      <c r="X130" s="555">
        <v>0</v>
      </c>
      <c r="Y130" s="555">
        <v>0</v>
      </c>
      <c r="Z130" s="555">
        <v>0</v>
      </c>
      <c r="AA130" s="555">
        <v>0</v>
      </c>
      <c r="AB130" s="555">
        <v>0</v>
      </c>
      <c r="AC130" s="555">
        <v>0</v>
      </c>
      <c r="AD130" s="555">
        <v>0</v>
      </c>
      <c r="AE130" s="555">
        <v>0</v>
      </c>
      <c r="AF130" s="52"/>
      <c r="AG130" s="527"/>
      <c r="AH130" s="213"/>
      <c r="AI130" s="517"/>
      <c r="AJ130" s="517"/>
      <c r="AK130" s="517"/>
      <c r="AL130" s="517"/>
      <c r="AM130" s="517"/>
      <c r="AN130" s="517"/>
      <c r="AO130" s="517"/>
      <c r="AP130" s="517"/>
      <c r="AQ130" s="517"/>
      <c r="AR130" s="517"/>
      <c r="AS130" s="517"/>
      <c r="AT130" s="517"/>
      <c r="AU130" s="517"/>
      <c r="AV130" s="517"/>
      <c r="AW130" s="517"/>
      <c r="AX130" s="517"/>
      <c r="AY130" s="517"/>
      <c r="AZ130" s="517"/>
      <c r="BA130" s="517"/>
      <c r="BB130" s="517"/>
      <c r="BC130" s="517"/>
      <c r="BD130" s="517"/>
      <c r="BE130" s="517"/>
      <c r="BF130" s="517"/>
      <c r="BG130" s="517"/>
      <c r="BH130" s="517"/>
      <c r="BI130" s="517"/>
      <c r="BJ130" s="517"/>
      <c r="BK130" s="517"/>
      <c r="BL130" s="517"/>
      <c r="BM130" s="517"/>
      <c r="BN130" s="517"/>
      <c r="BO130" s="517"/>
      <c r="BP130" s="517"/>
      <c r="BQ130" s="517"/>
      <c r="BR130" s="517"/>
      <c r="BS130" s="517"/>
      <c r="BT130" s="517"/>
      <c r="BU130" s="517"/>
      <c r="BV130" s="517"/>
      <c r="BW130" s="517"/>
      <c r="BX130" s="517"/>
      <c r="BY130" s="517"/>
      <c r="BZ130" s="517"/>
      <c r="CA130" s="517"/>
      <c r="CB130" s="517"/>
      <c r="CC130" s="517"/>
      <c r="CD130" s="517"/>
    </row>
    <row r="131" spans="1:82" s="7" customFormat="1" ht="12.9" hidden="1" customHeight="1">
      <c r="A131" s="21"/>
      <c r="B131" s="558" t="s">
        <v>332</v>
      </c>
      <c r="C131" s="559"/>
      <c r="D131" s="559"/>
      <c r="E131" s="553"/>
      <c r="F131" s="560"/>
      <c r="G131" s="554"/>
      <c r="H131" s="555">
        <v>0</v>
      </c>
      <c r="I131" s="555">
        <v>0</v>
      </c>
      <c r="J131" s="555">
        <v>0</v>
      </c>
      <c r="K131" s="555">
        <v>0</v>
      </c>
      <c r="L131" s="555">
        <v>0</v>
      </c>
      <c r="M131" s="555">
        <v>0</v>
      </c>
      <c r="N131" s="555">
        <v>0</v>
      </c>
      <c r="O131" s="555">
        <v>0</v>
      </c>
      <c r="P131" s="555">
        <v>0</v>
      </c>
      <c r="Q131" s="555">
        <v>0</v>
      </c>
      <c r="R131" s="555">
        <v>0</v>
      </c>
      <c r="S131" s="555">
        <v>0</v>
      </c>
      <c r="T131" s="555">
        <v>0</v>
      </c>
      <c r="U131" s="555">
        <v>0</v>
      </c>
      <c r="V131" s="555">
        <v>0</v>
      </c>
      <c r="W131" s="555">
        <v>0</v>
      </c>
      <c r="X131" s="555">
        <v>0</v>
      </c>
      <c r="Y131" s="555">
        <v>0</v>
      </c>
      <c r="Z131" s="555">
        <v>0</v>
      </c>
      <c r="AA131" s="555">
        <v>0</v>
      </c>
      <c r="AB131" s="555">
        <v>0</v>
      </c>
      <c r="AC131" s="555">
        <v>0</v>
      </c>
      <c r="AD131" s="555">
        <v>0</v>
      </c>
      <c r="AE131" s="555">
        <v>0</v>
      </c>
      <c r="AF131" s="52"/>
      <c r="AG131" s="527"/>
      <c r="AH131" s="213"/>
      <c r="AI131" s="517"/>
      <c r="AJ131" s="517"/>
      <c r="AK131" s="517"/>
      <c r="AL131" s="517"/>
      <c r="AM131" s="517"/>
      <c r="AN131" s="517"/>
      <c r="AO131" s="517"/>
      <c r="AP131" s="517"/>
      <c r="AQ131" s="517"/>
      <c r="AR131" s="517"/>
      <c r="AS131" s="517"/>
      <c r="AT131" s="517"/>
      <c r="AU131" s="517"/>
      <c r="AV131" s="517"/>
      <c r="AW131" s="517"/>
      <c r="AX131" s="517"/>
      <c r="AY131" s="517"/>
      <c r="AZ131" s="517"/>
      <c r="BA131" s="517"/>
      <c r="BB131" s="517"/>
      <c r="BC131" s="517"/>
      <c r="BD131" s="517"/>
      <c r="BE131" s="517"/>
      <c r="BF131" s="517"/>
      <c r="BG131" s="517"/>
      <c r="BH131" s="517"/>
      <c r="BI131" s="517"/>
      <c r="BJ131" s="517"/>
      <c r="BK131" s="517"/>
      <c r="BL131" s="517"/>
      <c r="BM131" s="517"/>
      <c r="BN131" s="517"/>
      <c r="BO131" s="517"/>
      <c r="BP131" s="517"/>
      <c r="BQ131" s="517"/>
      <c r="BR131" s="517"/>
      <c r="BS131" s="517"/>
      <c r="BT131" s="517"/>
      <c r="BU131" s="517"/>
      <c r="BV131" s="517"/>
      <c r="BW131" s="517"/>
      <c r="BX131" s="517"/>
      <c r="BY131" s="517"/>
      <c r="BZ131" s="517"/>
      <c r="CA131" s="517"/>
      <c r="CB131" s="517"/>
      <c r="CC131" s="517"/>
      <c r="CD131" s="517"/>
    </row>
    <row r="132" spans="1:82" s="7" customFormat="1" ht="12.9" hidden="1" customHeight="1">
      <c r="A132" s="21"/>
      <c r="B132" s="540" t="s">
        <v>332</v>
      </c>
      <c r="C132" s="559"/>
      <c r="D132" s="559"/>
      <c r="E132" s="553"/>
      <c r="F132" s="560"/>
      <c r="G132" s="554"/>
      <c r="H132" s="555">
        <f>$G21*H21</f>
        <v>0</v>
      </c>
      <c r="I132" s="555">
        <f t="shared" ref="I132:AE132" si="36">$G21*I21</f>
        <v>0</v>
      </c>
      <c r="J132" s="555">
        <f t="shared" si="36"/>
        <v>0</v>
      </c>
      <c r="K132" s="555">
        <f t="shared" si="36"/>
        <v>0</v>
      </c>
      <c r="L132" s="555">
        <f t="shared" si="36"/>
        <v>0</v>
      </c>
      <c r="M132" s="555">
        <f t="shared" si="36"/>
        <v>0</v>
      </c>
      <c r="N132" s="555">
        <f t="shared" si="36"/>
        <v>0</v>
      </c>
      <c r="O132" s="555">
        <f t="shared" si="36"/>
        <v>0</v>
      </c>
      <c r="P132" s="555">
        <f t="shared" si="36"/>
        <v>0</v>
      </c>
      <c r="Q132" s="555">
        <f t="shared" si="36"/>
        <v>0</v>
      </c>
      <c r="R132" s="555">
        <f t="shared" si="36"/>
        <v>0</v>
      </c>
      <c r="S132" s="555">
        <f t="shared" si="36"/>
        <v>0</v>
      </c>
      <c r="T132" s="555">
        <f t="shared" si="36"/>
        <v>0</v>
      </c>
      <c r="U132" s="555">
        <f t="shared" si="36"/>
        <v>0</v>
      </c>
      <c r="V132" s="555">
        <f t="shared" si="36"/>
        <v>0</v>
      </c>
      <c r="W132" s="555">
        <f t="shared" si="36"/>
        <v>0</v>
      </c>
      <c r="X132" s="555">
        <f t="shared" si="36"/>
        <v>0</v>
      </c>
      <c r="Y132" s="555">
        <f t="shared" si="36"/>
        <v>0</v>
      </c>
      <c r="Z132" s="555">
        <f t="shared" si="36"/>
        <v>0</v>
      </c>
      <c r="AA132" s="555">
        <f t="shared" si="36"/>
        <v>0</v>
      </c>
      <c r="AB132" s="555">
        <f t="shared" si="36"/>
        <v>0</v>
      </c>
      <c r="AC132" s="555">
        <f t="shared" si="36"/>
        <v>0</v>
      </c>
      <c r="AD132" s="555">
        <f t="shared" si="36"/>
        <v>0</v>
      </c>
      <c r="AE132" s="555">
        <f t="shared" si="36"/>
        <v>0</v>
      </c>
      <c r="AF132" s="52"/>
      <c r="AG132" s="527"/>
      <c r="AH132" s="213"/>
      <c r="AI132" s="517"/>
      <c r="AJ132" s="517"/>
      <c r="AK132" s="517"/>
      <c r="AL132" s="517"/>
      <c r="AM132" s="517"/>
      <c r="AN132" s="517"/>
      <c r="AO132" s="517"/>
      <c r="AP132" s="517"/>
      <c r="AQ132" s="517"/>
      <c r="AR132" s="517"/>
      <c r="AS132" s="517"/>
      <c r="AT132" s="517"/>
      <c r="AU132" s="517"/>
      <c r="AV132" s="517"/>
      <c r="AW132" s="517"/>
      <c r="AX132" s="517"/>
      <c r="AY132" s="517"/>
      <c r="AZ132" s="517"/>
      <c r="BA132" s="517"/>
      <c r="BB132" s="517"/>
      <c r="BC132" s="517"/>
      <c r="BD132" s="517"/>
      <c r="BE132" s="517"/>
      <c r="BF132" s="517"/>
      <c r="BG132" s="517"/>
      <c r="BH132" s="517"/>
      <c r="BI132" s="517"/>
      <c r="BJ132" s="517"/>
      <c r="BK132" s="517"/>
      <c r="BL132" s="517"/>
      <c r="BM132" s="517"/>
      <c r="BN132" s="517"/>
      <c r="BO132" s="517"/>
      <c r="BP132" s="517"/>
      <c r="BQ132" s="517"/>
      <c r="BR132" s="517"/>
      <c r="BS132" s="517"/>
      <c r="BT132" s="517"/>
      <c r="BU132" s="517"/>
      <c r="BV132" s="517"/>
      <c r="BW132" s="517"/>
      <c r="BX132" s="517"/>
      <c r="BY132" s="517"/>
      <c r="BZ132" s="517"/>
      <c r="CA132" s="517"/>
      <c r="CB132" s="517"/>
      <c r="CC132" s="517"/>
      <c r="CD132" s="517"/>
    </row>
    <row r="133" spans="1:82" s="7" customFormat="1" ht="12.9" hidden="1" customHeight="1">
      <c r="A133" s="21"/>
      <c r="B133" s="558" t="s">
        <v>333</v>
      </c>
      <c r="C133" s="559"/>
      <c r="D133" s="559"/>
      <c r="E133" s="553"/>
      <c r="F133" s="560"/>
      <c r="G133" s="554"/>
      <c r="H133" s="555">
        <v>0</v>
      </c>
      <c r="I133" s="555">
        <v>0</v>
      </c>
      <c r="J133" s="555">
        <v>0</v>
      </c>
      <c r="K133" s="555">
        <v>0</v>
      </c>
      <c r="L133" s="555">
        <v>0</v>
      </c>
      <c r="M133" s="555">
        <v>0</v>
      </c>
      <c r="N133" s="555">
        <v>0</v>
      </c>
      <c r="O133" s="555">
        <v>0</v>
      </c>
      <c r="P133" s="555">
        <v>0</v>
      </c>
      <c r="Q133" s="555">
        <v>0</v>
      </c>
      <c r="R133" s="555">
        <v>0</v>
      </c>
      <c r="S133" s="555">
        <v>0</v>
      </c>
      <c r="T133" s="555">
        <v>0</v>
      </c>
      <c r="U133" s="555">
        <v>0</v>
      </c>
      <c r="V133" s="555">
        <v>0</v>
      </c>
      <c r="W133" s="555">
        <v>0</v>
      </c>
      <c r="X133" s="555">
        <v>0</v>
      </c>
      <c r="Y133" s="555">
        <v>0</v>
      </c>
      <c r="Z133" s="555">
        <v>0</v>
      </c>
      <c r="AA133" s="555">
        <v>0</v>
      </c>
      <c r="AB133" s="555">
        <v>0</v>
      </c>
      <c r="AC133" s="555">
        <v>0</v>
      </c>
      <c r="AD133" s="555">
        <v>0</v>
      </c>
      <c r="AE133" s="555">
        <v>0</v>
      </c>
      <c r="AF133" s="52"/>
      <c r="AG133" s="527"/>
      <c r="AH133" s="213"/>
      <c r="AI133" s="517"/>
      <c r="AJ133" s="517"/>
      <c r="AK133" s="517"/>
      <c r="AL133" s="517"/>
      <c r="AM133" s="517"/>
      <c r="AN133" s="517"/>
      <c r="AO133" s="517"/>
      <c r="AP133" s="517"/>
      <c r="AQ133" s="517"/>
      <c r="AR133" s="517"/>
      <c r="AS133" s="517"/>
      <c r="AT133" s="517"/>
      <c r="AU133" s="517"/>
      <c r="AV133" s="517"/>
      <c r="AW133" s="517"/>
      <c r="AX133" s="517"/>
      <c r="AY133" s="517"/>
      <c r="AZ133" s="517"/>
      <c r="BA133" s="517"/>
      <c r="BB133" s="517"/>
      <c r="BC133" s="517"/>
      <c r="BD133" s="517"/>
      <c r="BE133" s="517"/>
      <c r="BF133" s="517"/>
      <c r="BG133" s="517"/>
      <c r="BH133" s="517"/>
      <c r="BI133" s="517"/>
      <c r="BJ133" s="517"/>
      <c r="BK133" s="517"/>
      <c r="BL133" s="517"/>
      <c r="BM133" s="517"/>
      <c r="BN133" s="517"/>
      <c r="BO133" s="517"/>
      <c r="BP133" s="517"/>
      <c r="BQ133" s="517"/>
      <c r="BR133" s="517"/>
      <c r="BS133" s="517"/>
      <c r="BT133" s="517"/>
      <c r="BU133" s="517"/>
      <c r="BV133" s="517"/>
      <c r="BW133" s="517"/>
      <c r="BX133" s="517"/>
      <c r="BY133" s="517"/>
      <c r="BZ133" s="517"/>
      <c r="CA133" s="517"/>
      <c r="CB133" s="517"/>
      <c r="CC133" s="517"/>
      <c r="CD133" s="517"/>
    </row>
    <row r="134" spans="1:82" s="7" customFormat="1" ht="12.9" hidden="1" customHeight="1">
      <c r="A134" s="21"/>
      <c r="B134" s="558" t="s">
        <v>334</v>
      </c>
      <c r="C134" s="559"/>
      <c r="D134" s="559"/>
      <c r="E134" s="553"/>
      <c r="F134" s="560"/>
      <c r="G134" s="554"/>
      <c r="H134" s="555">
        <v>0</v>
      </c>
      <c r="I134" s="555">
        <v>0</v>
      </c>
      <c r="J134" s="555">
        <v>0</v>
      </c>
      <c r="K134" s="555">
        <v>0</v>
      </c>
      <c r="L134" s="555">
        <v>0</v>
      </c>
      <c r="M134" s="555">
        <v>0</v>
      </c>
      <c r="N134" s="555">
        <v>0</v>
      </c>
      <c r="O134" s="555">
        <v>0</v>
      </c>
      <c r="P134" s="555">
        <v>0</v>
      </c>
      <c r="Q134" s="555">
        <v>0</v>
      </c>
      <c r="R134" s="555">
        <v>0</v>
      </c>
      <c r="S134" s="555">
        <v>0</v>
      </c>
      <c r="T134" s="555">
        <v>0</v>
      </c>
      <c r="U134" s="555">
        <v>0</v>
      </c>
      <c r="V134" s="555">
        <v>0</v>
      </c>
      <c r="W134" s="555">
        <v>0</v>
      </c>
      <c r="X134" s="555">
        <v>0</v>
      </c>
      <c r="Y134" s="555">
        <v>0</v>
      </c>
      <c r="Z134" s="555">
        <v>0</v>
      </c>
      <c r="AA134" s="555">
        <v>0</v>
      </c>
      <c r="AB134" s="555">
        <v>0</v>
      </c>
      <c r="AC134" s="555">
        <v>0</v>
      </c>
      <c r="AD134" s="555">
        <v>0</v>
      </c>
      <c r="AE134" s="555">
        <v>0</v>
      </c>
      <c r="AF134" s="52"/>
      <c r="AG134" s="527"/>
      <c r="AH134" s="213"/>
      <c r="AI134" s="517"/>
      <c r="AJ134" s="517"/>
      <c r="AK134" s="517"/>
      <c r="AL134" s="517"/>
      <c r="AM134" s="517"/>
      <c r="AN134" s="517"/>
      <c r="AO134" s="517"/>
      <c r="AP134" s="517"/>
      <c r="AQ134" s="517"/>
      <c r="AR134" s="517"/>
      <c r="AS134" s="517"/>
      <c r="AT134" s="517"/>
      <c r="AU134" s="517"/>
      <c r="AV134" s="517"/>
      <c r="AW134" s="517"/>
      <c r="AX134" s="517"/>
      <c r="AY134" s="517"/>
      <c r="AZ134" s="517"/>
      <c r="BA134" s="517"/>
      <c r="BB134" s="517"/>
      <c r="BC134" s="517"/>
      <c r="BD134" s="517"/>
      <c r="BE134" s="517"/>
      <c r="BF134" s="517"/>
      <c r="BG134" s="517"/>
      <c r="BH134" s="517"/>
      <c r="BI134" s="517"/>
      <c r="BJ134" s="517"/>
      <c r="BK134" s="517"/>
      <c r="BL134" s="517"/>
      <c r="BM134" s="517"/>
      <c r="BN134" s="517"/>
      <c r="BO134" s="517"/>
      <c r="BP134" s="517"/>
      <c r="BQ134" s="517"/>
      <c r="BR134" s="517"/>
      <c r="BS134" s="517"/>
      <c r="BT134" s="517"/>
      <c r="BU134" s="517"/>
      <c r="BV134" s="517"/>
      <c r="BW134" s="517"/>
      <c r="BX134" s="517"/>
      <c r="BY134" s="517"/>
      <c r="BZ134" s="517"/>
      <c r="CA134" s="517"/>
      <c r="CB134" s="517"/>
      <c r="CC134" s="517"/>
      <c r="CD134" s="517"/>
    </row>
    <row r="135" spans="1:82" s="7" customFormat="1" ht="12.9" hidden="1" customHeight="1">
      <c r="A135" s="21"/>
      <c r="B135" s="558" t="s">
        <v>335</v>
      </c>
      <c r="C135" s="559"/>
      <c r="D135" s="559"/>
      <c r="E135" s="553"/>
      <c r="F135" s="560"/>
      <c r="G135" s="554"/>
      <c r="H135" s="555">
        <v>0</v>
      </c>
      <c r="I135" s="555">
        <v>0</v>
      </c>
      <c r="J135" s="555">
        <v>0</v>
      </c>
      <c r="K135" s="555">
        <v>0</v>
      </c>
      <c r="L135" s="555">
        <v>0</v>
      </c>
      <c r="M135" s="555">
        <v>0</v>
      </c>
      <c r="N135" s="555">
        <v>0</v>
      </c>
      <c r="O135" s="555">
        <v>0</v>
      </c>
      <c r="P135" s="555">
        <v>0</v>
      </c>
      <c r="Q135" s="555">
        <v>0</v>
      </c>
      <c r="R135" s="555">
        <v>0</v>
      </c>
      <c r="S135" s="555">
        <v>0</v>
      </c>
      <c r="T135" s="555">
        <v>0</v>
      </c>
      <c r="U135" s="555">
        <v>0</v>
      </c>
      <c r="V135" s="555">
        <v>0</v>
      </c>
      <c r="W135" s="555">
        <v>0</v>
      </c>
      <c r="X135" s="555">
        <v>0</v>
      </c>
      <c r="Y135" s="555">
        <v>0</v>
      </c>
      <c r="Z135" s="555">
        <v>0</v>
      </c>
      <c r="AA135" s="555">
        <v>0</v>
      </c>
      <c r="AB135" s="555">
        <v>0</v>
      </c>
      <c r="AC135" s="555">
        <v>0</v>
      </c>
      <c r="AD135" s="555">
        <v>0</v>
      </c>
      <c r="AE135" s="555">
        <v>0</v>
      </c>
      <c r="AF135" s="52"/>
      <c r="AG135" s="527"/>
      <c r="AH135" s="213"/>
      <c r="AI135" s="517"/>
      <c r="AJ135" s="517"/>
      <c r="AK135" s="517"/>
      <c r="AL135" s="517"/>
      <c r="AM135" s="517"/>
      <c r="AN135" s="517"/>
      <c r="AO135" s="517"/>
      <c r="AP135" s="517"/>
      <c r="AQ135" s="517"/>
      <c r="AR135" s="517"/>
      <c r="AS135" s="517"/>
      <c r="AT135" s="517"/>
      <c r="AU135" s="517"/>
      <c r="AV135" s="517"/>
      <c r="AW135" s="517"/>
      <c r="AX135" s="517"/>
      <c r="AY135" s="517"/>
      <c r="AZ135" s="517"/>
      <c r="BA135" s="517"/>
      <c r="BB135" s="517"/>
      <c r="BC135" s="517"/>
      <c r="BD135" s="517"/>
      <c r="BE135" s="517"/>
      <c r="BF135" s="517"/>
      <c r="BG135" s="517"/>
      <c r="BH135" s="517"/>
      <c r="BI135" s="517"/>
      <c r="BJ135" s="517"/>
      <c r="BK135" s="517"/>
      <c r="BL135" s="517"/>
      <c r="BM135" s="517"/>
      <c r="BN135" s="517"/>
      <c r="BO135" s="517"/>
      <c r="BP135" s="517"/>
      <c r="BQ135" s="517"/>
      <c r="BR135" s="517"/>
      <c r="BS135" s="517"/>
      <c r="BT135" s="517"/>
      <c r="BU135" s="517"/>
      <c r="BV135" s="517"/>
      <c r="BW135" s="517"/>
      <c r="BX135" s="517"/>
      <c r="BY135" s="517"/>
      <c r="BZ135" s="517"/>
      <c r="CA135" s="517"/>
      <c r="CB135" s="517"/>
      <c r="CC135" s="517"/>
      <c r="CD135" s="517"/>
    </row>
    <row r="136" spans="1:82" s="7" customFormat="1" ht="12.9" hidden="1" customHeight="1">
      <c r="A136" s="21"/>
      <c r="B136" s="558" t="s">
        <v>90</v>
      </c>
      <c r="C136" s="559"/>
      <c r="D136" s="559"/>
      <c r="E136" s="553"/>
      <c r="F136" s="560"/>
      <c r="G136" s="554"/>
      <c r="H136" s="544">
        <f>$G22*H22</f>
        <v>0</v>
      </c>
      <c r="I136" s="544">
        <f t="shared" ref="I136:AE136" si="37">$G22*I22</f>
        <v>0</v>
      </c>
      <c r="J136" s="544">
        <f t="shared" si="37"/>
        <v>0</v>
      </c>
      <c r="K136" s="544">
        <f t="shared" si="37"/>
        <v>0</v>
      </c>
      <c r="L136" s="544">
        <f t="shared" si="37"/>
        <v>0</v>
      </c>
      <c r="M136" s="544">
        <f t="shared" si="37"/>
        <v>0</v>
      </c>
      <c r="N136" s="544">
        <f t="shared" si="37"/>
        <v>0</v>
      </c>
      <c r="O136" s="544">
        <f t="shared" si="37"/>
        <v>0</v>
      </c>
      <c r="P136" s="544">
        <f t="shared" si="37"/>
        <v>0</v>
      </c>
      <c r="Q136" s="544">
        <f t="shared" si="37"/>
        <v>0</v>
      </c>
      <c r="R136" s="544">
        <f t="shared" si="37"/>
        <v>0</v>
      </c>
      <c r="S136" s="544">
        <f t="shared" si="37"/>
        <v>0</v>
      </c>
      <c r="T136" s="544">
        <f t="shared" si="37"/>
        <v>0</v>
      </c>
      <c r="U136" s="544">
        <f t="shared" si="37"/>
        <v>0</v>
      </c>
      <c r="V136" s="544">
        <f t="shared" si="37"/>
        <v>0</v>
      </c>
      <c r="W136" s="544">
        <f t="shared" si="37"/>
        <v>0</v>
      </c>
      <c r="X136" s="544">
        <f t="shared" si="37"/>
        <v>0</v>
      </c>
      <c r="Y136" s="544">
        <f t="shared" si="37"/>
        <v>0</v>
      </c>
      <c r="Z136" s="544">
        <f t="shared" si="37"/>
        <v>0</v>
      </c>
      <c r="AA136" s="544">
        <f t="shared" si="37"/>
        <v>0</v>
      </c>
      <c r="AB136" s="544">
        <f t="shared" si="37"/>
        <v>0</v>
      </c>
      <c r="AC136" s="544">
        <f t="shared" si="37"/>
        <v>0</v>
      </c>
      <c r="AD136" s="544">
        <f t="shared" si="37"/>
        <v>0</v>
      </c>
      <c r="AE136" s="544">
        <f t="shared" si="37"/>
        <v>0</v>
      </c>
      <c r="AF136" s="52"/>
      <c r="AG136" s="527"/>
      <c r="AH136" s="213"/>
      <c r="AI136" s="517"/>
      <c r="AJ136" s="517"/>
      <c r="AK136" s="517"/>
      <c r="AL136" s="517"/>
      <c r="AM136" s="517"/>
      <c r="AN136" s="517"/>
      <c r="AO136" s="517"/>
      <c r="AP136" s="517"/>
      <c r="AQ136" s="517"/>
      <c r="AR136" s="517"/>
      <c r="AS136" s="517"/>
      <c r="AT136" s="517"/>
      <c r="AU136" s="517"/>
      <c r="AV136" s="517"/>
      <c r="AW136" s="517"/>
      <c r="AX136" s="517"/>
      <c r="AY136" s="517"/>
      <c r="AZ136" s="517"/>
      <c r="BA136" s="517"/>
      <c r="BB136" s="517"/>
      <c r="BC136" s="517"/>
      <c r="BD136" s="517"/>
      <c r="BE136" s="517"/>
      <c r="BF136" s="517"/>
      <c r="BG136" s="517"/>
      <c r="BH136" s="517"/>
      <c r="BI136" s="517"/>
      <c r="BJ136" s="517"/>
      <c r="BK136" s="517"/>
      <c r="BL136" s="517"/>
      <c r="BM136" s="517"/>
      <c r="BN136" s="517"/>
      <c r="BO136" s="517"/>
      <c r="BP136" s="517"/>
      <c r="BQ136" s="517"/>
      <c r="BR136" s="517"/>
      <c r="BS136" s="517"/>
      <c r="BT136" s="517"/>
      <c r="BU136" s="517"/>
      <c r="BV136" s="517"/>
      <c r="BW136" s="517"/>
      <c r="BX136" s="517"/>
      <c r="BY136" s="517"/>
      <c r="BZ136" s="517"/>
      <c r="CA136" s="517"/>
      <c r="CB136" s="517"/>
      <c r="CC136" s="517"/>
      <c r="CD136" s="517"/>
    </row>
    <row r="137" spans="1:82" s="7" customFormat="1" ht="12.9" hidden="1" customHeight="1">
      <c r="A137" s="21"/>
      <c r="B137" s="558" t="s">
        <v>338</v>
      </c>
      <c r="C137" s="559"/>
      <c r="D137" s="559"/>
      <c r="E137" s="553"/>
      <c r="F137" s="560"/>
      <c r="G137" s="554"/>
      <c r="H137" s="555">
        <f>SUM(H117:H136)</f>
        <v>0</v>
      </c>
      <c r="I137" s="555">
        <f t="shared" ref="I137:AE137" si="38">SUM(I117:I136)</f>
        <v>0</v>
      </c>
      <c r="J137" s="555">
        <f t="shared" si="38"/>
        <v>0</v>
      </c>
      <c r="K137" s="555">
        <f t="shared" si="38"/>
        <v>0</v>
      </c>
      <c r="L137" s="555">
        <f t="shared" si="38"/>
        <v>0</v>
      </c>
      <c r="M137" s="555">
        <f t="shared" si="38"/>
        <v>0</v>
      </c>
      <c r="N137" s="555">
        <f t="shared" si="38"/>
        <v>0</v>
      </c>
      <c r="O137" s="555">
        <f t="shared" si="38"/>
        <v>0</v>
      </c>
      <c r="P137" s="555">
        <f t="shared" si="38"/>
        <v>0</v>
      </c>
      <c r="Q137" s="555">
        <f t="shared" si="38"/>
        <v>0</v>
      </c>
      <c r="R137" s="555">
        <f t="shared" si="38"/>
        <v>0</v>
      </c>
      <c r="S137" s="555">
        <f t="shared" si="38"/>
        <v>0</v>
      </c>
      <c r="T137" s="555">
        <f t="shared" si="38"/>
        <v>0</v>
      </c>
      <c r="U137" s="555">
        <f t="shared" si="38"/>
        <v>0</v>
      </c>
      <c r="V137" s="555">
        <f t="shared" si="38"/>
        <v>0</v>
      </c>
      <c r="W137" s="555">
        <f t="shared" si="38"/>
        <v>0</v>
      </c>
      <c r="X137" s="555">
        <f t="shared" si="38"/>
        <v>0</v>
      </c>
      <c r="Y137" s="555">
        <f t="shared" si="38"/>
        <v>0</v>
      </c>
      <c r="Z137" s="555">
        <f t="shared" si="38"/>
        <v>0</v>
      </c>
      <c r="AA137" s="555">
        <f t="shared" si="38"/>
        <v>0</v>
      </c>
      <c r="AB137" s="555">
        <f t="shared" si="38"/>
        <v>0</v>
      </c>
      <c r="AC137" s="555">
        <f t="shared" si="38"/>
        <v>0</v>
      </c>
      <c r="AD137" s="555">
        <f t="shared" si="38"/>
        <v>0</v>
      </c>
      <c r="AE137" s="555">
        <f t="shared" si="38"/>
        <v>0</v>
      </c>
      <c r="AF137" s="52"/>
      <c r="AG137" s="527"/>
      <c r="AH137" s="213"/>
      <c r="AI137" s="517"/>
      <c r="AJ137" s="517"/>
      <c r="AK137" s="517"/>
      <c r="AL137" s="517"/>
      <c r="AM137" s="517"/>
      <c r="AN137" s="517"/>
      <c r="AO137" s="517"/>
      <c r="AP137" s="517"/>
      <c r="AQ137" s="517"/>
      <c r="AR137" s="517"/>
      <c r="AS137" s="517"/>
      <c r="AT137" s="517"/>
      <c r="AU137" s="517"/>
      <c r="AV137" s="517"/>
      <c r="AW137" s="517"/>
      <c r="AX137" s="517"/>
      <c r="AY137" s="517"/>
      <c r="AZ137" s="517"/>
      <c r="BA137" s="517"/>
      <c r="BB137" s="517"/>
      <c r="BC137" s="517"/>
      <c r="BD137" s="517"/>
      <c r="BE137" s="517"/>
      <c r="BF137" s="517"/>
      <c r="BG137" s="517"/>
      <c r="BH137" s="517"/>
      <c r="BI137" s="517"/>
      <c r="BJ137" s="517"/>
      <c r="BK137" s="517"/>
      <c r="BL137" s="517"/>
      <c r="BM137" s="517"/>
      <c r="BN137" s="517"/>
      <c r="BO137" s="517"/>
      <c r="BP137" s="517"/>
      <c r="BQ137" s="517"/>
      <c r="BR137" s="517"/>
      <c r="BS137" s="517"/>
      <c r="BT137" s="517"/>
      <c r="BU137" s="517"/>
      <c r="BV137" s="517"/>
      <c r="BW137" s="517"/>
      <c r="BX137" s="517"/>
      <c r="BY137" s="517"/>
      <c r="BZ137" s="517"/>
      <c r="CA137" s="517"/>
      <c r="CB137" s="517"/>
      <c r="CC137" s="517"/>
      <c r="CD137" s="517"/>
    </row>
    <row r="138" spans="1:82" s="7" customFormat="1" ht="12.9" hidden="1" customHeight="1">
      <c r="A138" s="21"/>
      <c r="B138" s="563"/>
      <c r="C138" s="563"/>
      <c r="D138" s="563"/>
      <c r="E138" s="556"/>
      <c r="F138" s="556"/>
      <c r="G138" s="564"/>
      <c r="H138" s="551"/>
      <c r="I138" s="551"/>
      <c r="J138" s="551"/>
      <c r="K138" s="551"/>
      <c r="L138" s="551"/>
      <c r="M138" s="551"/>
      <c r="N138" s="552"/>
      <c r="O138" s="551"/>
      <c r="P138" s="551"/>
      <c r="Q138" s="551"/>
      <c r="R138" s="551"/>
      <c r="S138" s="551"/>
      <c r="T138" s="553"/>
      <c r="U138" s="553"/>
      <c r="V138" s="553"/>
      <c r="W138" s="553"/>
      <c r="X138" s="553"/>
      <c r="Y138" s="553"/>
      <c r="Z138" s="553"/>
      <c r="AA138" s="553"/>
      <c r="AB138" s="553"/>
      <c r="AC138" s="553"/>
      <c r="AD138" s="553"/>
      <c r="AE138" s="553"/>
      <c r="AF138" s="52"/>
      <c r="AG138" s="527"/>
      <c r="AH138" s="213"/>
      <c r="AI138" s="517"/>
      <c r="AJ138" s="517"/>
      <c r="AK138" s="517"/>
      <c r="AL138" s="517"/>
      <c r="AM138" s="517"/>
      <c r="AN138" s="517"/>
      <c r="AO138" s="517"/>
      <c r="AP138" s="517"/>
      <c r="AQ138" s="517"/>
      <c r="AR138" s="517"/>
      <c r="AS138" s="517"/>
      <c r="AT138" s="517"/>
      <c r="AU138" s="517"/>
      <c r="AV138" s="517"/>
      <c r="AW138" s="517"/>
      <c r="AX138" s="517"/>
      <c r="AY138" s="517"/>
      <c r="AZ138" s="517"/>
      <c r="BA138" s="517"/>
      <c r="BB138" s="517"/>
      <c r="BC138" s="517"/>
      <c r="BD138" s="517"/>
      <c r="BE138" s="517"/>
      <c r="BF138" s="517"/>
      <c r="BG138" s="517"/>
      <c r="BH138" s="517"/>
      <c r="BI138" s="517"/>
      <c r="BJ138" s="517"/>
      <c r="BK138" s="517"/>
      <c r="BL138" s="517"/>
      <c r="BM138" s="517"/>
      <c r="BN138" s="517"/>
      <c r="BO138" s="517"/>
      <c r="BP138" s="517"/>
      <c r="BQ138" s="517"/>
      <c r="BR138" s="517"/>
      <c r="BS138" s="517"/>
      <c r="BT138" s="517"/>
      <c r="BU138" s="517"/>
      <c r="BV138" s="517"/>
      <c r="BW138" s="517"/>
      <c r="BX138" s="517"/>
      <c r="BY138" s="517"/>
      <c r="BZ138" s="517"/>
      <c r="CA138" s="517"/>
      <c r="CB138" s="517"/>
      <c r="CC138" s="517"/>
      <c r="CD138" s="517"/>
    </row>
    <row r="139" spans="1:82" s="7" customFormat="1" ht="12.9" hidden="1" customHeight="1">
      <c r="A139" s="21"/>
      <c r="B139" s="540" t="s">
        <v>86</v>
      </c>
      <c r="C139" s="559"/>
      <c r="D139" s="559"/>
      <c r="E139" s="553"/>
      <c r="F139" s="560"/>
      <c r="G139" s="561" t="s">
        <v>336</v>
      </c>
      <c r="H139" s="557">
        <f t="shared" ref="H139:AE139" si="39">$G15*H46</f>
        <v>0</v>
      </c>
      <c r="I139" s="557">
        <f t="shared" si="39"/>
        <v>0</v>
      </c>
      <c r="J139" s="557">
        <f t="shared" si="39"/>
        <v>0</v>
      </c>
      <c r="K139" s="557">
        <f t="shared" si="39"/>
        <v>0</v>
      </c>
      <c r="L139" s="557">
        <f t="shared" si="39"/>
        <v>0</v>
      </c>
      <c r="M139" s="557">
        <f t="shared" si="39"/>
        <v>0</v>
      </c>
      <c r="N139" s="557">
        <f t="shared" si="39"/>
        <v>0</v>
      </c>
      <c r="O139" s="557">
        <f t="shared" si="39"/>
        <v>0</v>
      </c>
      <c r="P139" s="557">
        <f t="shared" si="39"/>
        <v>0</v>
      </c>
      <c r="Q139" s="557">
        <f t="shared" si="39"/>
        <v>0</v>
      </c>
      <c r="R139" s="557">
        <f t="shared" si="39"/>
        <v>0</v>
      </c>
      <c r="S139" s="557">
        <f t="shared" si="39"/>
        <v>0</v>
      </c>
      <c r="T139" s="557">
        <f t="shared" si="39"/>
        <v>0</v>
      </c>
      <c r="U139" s="557">
        <f t="shared" si="39"/>
        <v>0</v>
      </c>
      <c r="V139" s="557">
        <f t="shared" si="39"/>
        <v>0</v>
      </c>
      <c r="W139" s="557">
        <f t="shared" si="39"/>
        <v>0</v>
      </c>
      <c r="X139" s="557">
        <f t="shared" si="39"/>
        <v>0</v>
      </c>
      <c r="Y139" s="557">
        <f t="shared" si="39"/>
        <v>0</v>
      </c>
      <c r="Z139" s="557">
        <f t="shared" si="39"/>
        <v>0</v>
      </c>
      <c r="AA139" s="557">
        <f t="shared" si="39"/>
        <v>0</v>
      </c>
      <c r="AB139" s="557">
        <f t="shared" si="39"/>
        <v>0</v>
      </c>
      <c r="AC139" s="557">
        <f t="shared" si="39"/>
        <v>0</v>
      </c>
      <c r="AD139" s="557">
        <f t="shared" si="39"/>
        <v>0</v>
      </c>
      <c r="AE139" s="557">
        <f t="shared" si="39"/>
        <v>0</v>
      </c>
      <c r="AF139" s="52"/>
      <c r="AG139" s="527"/>
      <c r="AH139" s="213"/>
      <c r="AI139" s="517"/>
      <c r="AJ139" s="517"/>
      <c r="AK139" s="517"/>
      <c r="AL139" s="517"/>
      <c r="AM139" s="517"/>
      <c r="AN139" s="517"/>
      <c r="AO139" s="517"/>
      <c r="AP139" s="517"/>
      <c r="AQ139" s="517"/>
      <c r="AR139" s="517"/>
      <c r="AS139" s="517"/>
      <c r="AT139" s="517"/>
      <c r="AU139" s="517"/>
      <c r="AV139" s="517"/>
      <c r="AW139" s="517"/>
      <c r="AX139" s="517"/>
      <c r="AY139" s="517"/>
      <c r="AZ139" s="517"/>
      <c r="BA139" s="517"/>
      <c r="BB139" s="517"/>
      <c r="BC139" s="517"/>
      <c r="BD139" s="517"/>
      <c r="BE139" s="517"/>
      <c r="BF139" s="517"/>
      <c r="BG139" s="517"/>
      <c r="BH139" s="517"/>
      <c r="BI139" s="517"/>
      <c r="BJ139" s="517"/>
      <c r="BK139" s="517"/>
      <c r="BL139" s="517"/>
      <c r="BM139" s="517"/>
      <c r="BN139" s="517"/>
      <c r="BO139" s="517"/>
      <c r="BP139" s="517"/>
      <c r="BQ139" s="517"/>
      <c r="BR139" s="517"/>
      <c r="BS139" s="517"/>
      <c r="BT139" s="517"/>
      <c r="BU139" s="517"/>
      <c r="BV139" s="517"/>
      <c r="BW139" s="517"/>
      <c r="BX139" s="517"/>
      <c r="BY139" s="517"/>
      <c r="BZ139" s="517"/>
      <c r="CA139" s="517"/>
      <c r="CB139" s="517"/>
      <c r="CC139" s="517"/>
      <c r="CD139" s="517"/>
    </row>
    <row r="140" spans="1:82" s="7" customFormat="1" ht="12.9" hidden="1" customHeight="1">
      <c r="A140" s="21"/>
      <c r="B140" s="540" t="s">
        <v>87</v>
      </c>
      <c r="C140" s="559"/>
      <c r="D140" s="559"/>
      <c r="E140" s="553"/>
      <c r="F140" s="560"/>
      <c r="G140" s="554"/>
      <c r="H140" s="557">
        <f t="shared" ref="H140:AE140" si="40">$G16*H47</f>
        <v>0</v>
      </c>
      <c r="I140" s="557">
        <f t="shared" si="40"/>
        <v>0</v>
      </c>
      <c r="J140" s="557">
        <f t="shared" si="40"/>
        <v>0</v>
      </c>
      <c r="K140" s="557">
        <f t="shared" si="40"/>
        <v>0</v>
      </c>
      <c r="L140" s="557">
        <f t="shared" si="40"/>
        <v>0</v>
      </c>
      <c r="M140" s="557">
        <f t="shared" si="40"/>
        <v>0</v>
      </c>
      <c r="N140" s="557">
        <f t="shared" si="40"/>
        <v>0</v>
      </c>
      <c r="O140" s="557">
        <f t="shared" si="40"/>
        <v>0</v>
      </c>
      <c r="P140" s="557">
        <f t="shared" si="40"/>
        <v>0</v>
      </c>
      <c r="Q140" s="557">
        <f t="shared" si="40"/>
        <v>0</v>
      </c>
      <c r="R140" s="557">
        <f t="shared" si="40"/>
        <v>0</v>
      </c>
      <c r="S140" s="557">
        <f t="shared" si="40"/>
        <v>0</v>
      </c>
      <c r="T140" s="557">
        <f t="shared" si="40"/>
        <v>0</v>
      </c>
      <c r="U140" s="557">
        <f t="shared" si="40"/>
        <v>0</v>
      </c>
      <c r="V140" s="557">
        <f t="shared" si="40"/>
        <v>0</v>
      </c>
      <c r="W140" s="557">
        <f t="shared" si="40"/>
        <v>0</v>
      </c>
      <c r="X140" s="557">
        <f t="shared" si="40"/>
        <v>0</v>
      </c>
      <c r="Y140" s="557">
        <f t="shared" si="40"/>
        <v>0</v>
      </c>
      <c r="Z140" s="557">
        <f t="shared" si="40"/>
        <v>0</v>
      </c>
      <c r="AA140" s="557">
        <f t="shared" si="40"/>
        <v>0</v>
      </c>
      <c r="AB140" s="557">
        <f t="shared" si="40"/>
        <v>0</v>
      </c>
      <c r="AC140" s="557">
        <f t="shared" si="40"/>
        <v>0</v>
      </c>
      <c r="AD140" s="557">
        <f t="shared" si="40"/>
        <v>0</v>
      </c>
      <c r="AE140" s="557">
        <f t="shared" si="40"/>
        <v>0</v>
      </c>
      <c r="AF140" s="52"/>
      <c r="AG140" s="527"/>
      <c r="AH140" s="213"/>
      <c r="AI140" s="517"/>
      <c r="AJ140" s="517"/>
      <c r="AK140" s="517"/>
      <c r="AL140" s="517"/>
      <c r="AM140" s="517"/>
      <c r="AN140" s="517"/>
      <c r="AO140" s="517"/>
      <c r="AP140" s="517"/>
      <c r="AQ140" s="517"/>
      <c r="AR140" s="517"/>
      <c r="AS140" s="517"/>
      <c r="AT140" s="517"/>
      <c r="AU140" s="517"/>
      <c r="AV140" s="517"/>
      <c r="AW140" s="517"/>
      <c r="AX140" s="517"/>
      <c r="AY140" s="517"/>
      <c r="AZ140" s="517"/>
      <c r="BA140" s="517"/>
      <c r="BB140" s="517"/>
      <c r="BC140" s="517"/>
      <c r="BD140" s="517"/>
      <c r="BE140" s="517"/>
      <c r="BF140" s="517"/>
      <c r="BG140" s="517"/>
      <c r="BH140" s="517"/>
      <c r="BI140" s="517"/>
      <c r="BJ140" s="517"/>
      <c r="BK140" s="517"/>
      <c r="BL140" s="517"/>
      <c r="BM140" s="517"/>
      <c r="BN140" s="517"/>
      <c r="BO140" s="517"/>
      <c r="BP140" s="517"/>
      <c r="BQ140" s="517"/>
      <c r="BR140" s="517"/>
      <c r="BS140" s="517"/>
      <c r="BT140" s="517"/>
      <c r="BU140" s="517"/>
      <c r="BV140" s="517"/>
      <c r="BW140" s="517"/>
      <c r="BX140" s="517"/>
      <c r="BY140" s="517"/>
      <c r="BZ140" s="517"/>
      <c r="CA140" s="517"/>
      <c r="CB140" s="517"/>
      <c r="CC140" s="517"/>
      <c r="CD140" s="517"/>
    </row>
    <row r="141" spans="1:82" s="7" customFormat="1" ht="12.9" hidden="1" customHeight="1">
      <c r="A141" s="21"/>
      <c r="B141" s="540" t="s">
        <v>88</v>
      </c>
      <c r="C141" s="559"/>
      <c r="D141" s="559"/>
      <c r="E141" s="553"/>
      <c r="F141" s="560"/>
      <c r="G141" s="554"/>
      <c r="H141" s="557">
        <f t="shared" ref="H141:AE141" si="41">$G17*H48</f>
        <v>0</v>
      </c>
      <c r="I141" s="557">
        <f t="shared" si="41"/>
        <v>0</v>
      </c>
      <c r="J141" s="557">
        <f t="shared" si="41"/>
        <v>0</v>
      </c>
      <c r="K141" s="557">
        <f t="shared" si="41"/>
        <v>0</v>
      </c>
      <c r="L141" s="557">
        <f t="shared" si="41"/>
        <v>0</v>
      </c>
      <c r="M141" s="557">
        <f t="shared" si="41"/>
        <v>0</v>
      </c>
      <c r="N141" s="557">
        <f t="shared" si="41"/>
        <v>0</v>
      </c>
      <c r="O141" s="557">
        <f t="shared" si="41"/>
        <v>0</v>
      </c>
      <c r="P141" s="557">
        <f t="shared" si="41"/>
        <v>0</v>
      </c>
      <c r="Q141" s="557">
        <f t="shared" si="41"/>
        <v>0</v>
      </c>
      <c r="R141" s="557">
        <f t="shared" si="41"/>
        <v>0</v>
      </c>
      <c r="S141" s="557">
        <f t="shared" si="41"/>
        <v>0</v>
      </c>
      <c r="T141" s="557">
        <f t="shared" si="41"/>
        <v>0</v>
      </c>
      <c r="U141" s="557">
        <f t="shared" si="41"/>
        <v>0</v>
      </c>
      <c r="V141" s="557">
        <f t="shared" si="41"/>
        <v>0</v>
      </c>
      <c r="W141" s="557">
        <f t="shared" si="41"/>
        <v>0</v>
      </c>
      <c r="X141" s="557">
        <f t="shared" si="41"/>
        <v>0</v>
      </c>
      <c r="Y141" s="557">
        <f t="shared" si="41"/>
        <v>0</v>
      </c>
      <c r="Z141" s="557">
        <f t="shared" si="41"/>
        <v>0</v>
      </c>
      <c r="AA141" s="557">
        <f t="shared" si="41"/>
        <v>0</v>
      </c>
      <c r="AB141" s="557">
        <f t="shared" si="41"/>
        <v>0</v>
      </c>
      <c r="AC141" s="557">
        <f t="shared" si="41"/>
        <v>0</v>
      </c>
      <c r="AD141" s="557">
        <f t="shared" si="41"/>
        <v>0</v>
      </c>
      <c r="AE141" s="557">
        <f t="shared" si="41"/>
        <v>0</v>
      </c>
      <c r="AF141" s="52"/>
      <c r="AG141" s="527"/>
      <c r="AH141" s="213"/>
      <c r="AI141" s="517"/>
      <c r="AJ141" s="517"/>
      <c r="AK141" s="517"/>
      <c r="AL141" s="517"/>
      <c r="AM141" s="517"/>
      <c r="AN141" s="517"/>
      <c r="AO141" s="517"/>
      <c r="AP141" s="517"/>
      <c r="AQ141" s="517"/>
      <c r="AR141" s="517"/>
      <c r="AS141" s="517"/>
      <c r="AT141" s="517"/>
      <c r="AU141" s="517"/>
      <c r="AV141" s="517"/>
      <c r="AW141" s="517"/>
      <c r="AX141" s="517"/>
      <c r="AY141" s="517"/>
      <c r="AZ141" s="517"/>
      <c r="BA141" s="517"/>
      <c r="BB141" s="517"/>
      <c r="BC141" s="517"/>
      <c r="BD141" s="517"/>
      <c r="BE141" s="517"/>
      <c r="BF141" s="517"/>
      <c r="BG141" s="517"/>
      <c r="BH141" s="517"/>
      <c r="BI141" s="517"/>
      <c r="BJ141" s="517"/>
      <c r="BK141" s="517"/>
      <c r="BL141" s="517"/>
      <c r="BM141" s="517"/>
      <c r="BN141" s="517"/>
      <c r="BO141" s="517"/>
      <c r="BP141" s="517"/>
      <c r="BQ141" s="517"/>
      <c r="BR141" s="517"/>
      <c r="BS141" s="517"/>
      <c r="BT141" s="517"/>
      <c r="BU141" s="517"/>
      <c r="BV141" s="517"/>
      <c r="BW141" s="517"/>
      <c r="BX141" s="517"/>
      <c r="BY141" s="517"/>
      <c r="BZ141" s="517"/>
      <c r="CA141" s="517"/>
      <c r="CB141" s="517"/>
      <c r="CC141" s="517"/>
      <c r="CD141" s="517"/>
    </row>
    <row r="142" spans="1:82" s="7" customFormat="1" ht="12.9" hidden="1" customHeight="1">
      <c r="A142" s="21"/>
      <c r="B142" s="540" t="s">
        <v>89</v>
      </c>
      <c r="C142" s="559"/>
      <c r="D142" s="559"/>
      <c r="E142" s="553"/>
      <c r="F142" s="560"/>
      <c r="G142" s="554"/>
      <c r="H142" s="557">
        <f t="shared" ref="H142:AE142" si="42">$G18*H49</f>
        <v>0</v>
      </c>
      <c r="I142" s="557">
        <f t="shared" si="42"/>
        <v>0</v>
      </c>
      <c r="J142" s="557">
        <f t="shared" si="42"/>
        <v>0</v>
      </c>
      <c r="K142" s="557">
        <f t="shared" si="42"/>
        <v>0</v>
      </c>
      <c r="L142" s="557">
        <f t="shared" si="42"/>
        <v>0</v>
      </c>
      <c r="M142" s="557">
        <f t="shared" si="42"/>
        <v>0</v>
      </c>
      <c r="N142" s="557">
        <f t="shared" si="42"/>
        <v>0</v>
      </c>
      <c r="O142" s="557">
        <f t="shared" si="42"/>
        <v>0</v>
      </c>
      <c r="P142" s="557">
        <f t="shared" si="42"/>
        <v>0</v>
      </c>
      <c r="Q142" s="557">
        <f t="shared" si="42"/>
        <v>0</v>
      </c>
      <c r="R142" s="557">
        <f t="shared" si="42"/>
        <v>0</v>
      </c>
      <c r="S142" s="557">
        <f t="shared" si="42"/>
        <v>0</v>
      </c>
      <c r="T142" s="557">
        <f t="shared" si="42"/>
        <v>0</v>
      </c>
      <c r="U142" s="557">
        <f t="shared" si="42"/>
        <v>0</v>
      </c>
      <c r="V142" s="557">
        <f t="shared" si="42"/>
        <v>0</v>
      </c>
      <c r="W142" s="557">
        <f t="shared" si="42"/>
        <v>0</v>
      </c>
      <c r="X142" s="557">
        <f t="shared" si="42"/>
        <v>0</v>
      </c>
      <c r="Y142" s="557">
        <f t="shared" si="42"/>
        <v>0</v>
      </c>
      <c r="Z142" s="557">
        <f t="shared" si="42"/>
        <v>0</v>
      </c>
      <c r="AA142" s="557">
        <f t="shared" si="42"/>
        <v>0</v>
      </c>
      <c r="AB142" s="557">
        <f t="shared" si="42"/>
        <v>0</v>
      </c>
      <c r="AC142" s="557">
        <f t="shared" si="42"/>
        <v>0</v>
      </c>
      <c r="AD142" s="557">
        <f t="shared" si="42"/>
        <v>0</v>
      </c>
      <c r="AE142" s="557">
        <f t="shared" si="42"/>
        <v>0</v>
      </c>
      <c r="AF142" s="52"/>
      <c r="AG142" s="527"/>
      <c r="AH142" s="213"/>
      <c r="AI142" s="517"/>
      <c r="AJ142" s="517"/>
      <c r="AK142" s="517"/>
      <c r="AL142" s="517"/>
      <c r="AM142" s="517"/>
      <c r="AN142" s="517"/>
      <c r="AO142" s="517"/>
      <c r="AP142" s="517"/>
      <c r="AQ142" s="517"/>
      <c r="AR142" s="517"/>
      <c r="AS142" s="517"/>
      <c r="AT142" s="517"/>
      <c r="AU142" s="517"/>
      <c r="AV142" s="517"/>
      <c r="AW142" s="517"/>
      <c r="AX142" s="517"/>
      <c r="AY142" s="517"/>
      <c r="AZ142" s="517"/>
      <c r="BA142" s="517"/>
      <c r="BB142" s="517"/>
      <c r="BC142" s="517"/>
      <c r="BD142" s="517"/>
      <c r="BE142" s="517"/>
      <c r="BF142" s="517"/>
      <c r="BG142" s="517"/>
      <c r="BH142" s="517"/>
      <c r="BI142" s="517"/>
      <c r="BJ142" s="517"/>
      <c r="BK142" s="517"/>
      <c r="BL142" s="517"/>
      <c r="BM142" s="517"/>
      <c r="BN142" s="517"/>
      <c r="BO142" s="517"/>
      <c r="BP142" s="517"/>
      <c r="BQ142" s="517"/>
      <c r="BR142" s="517"/>
      <c r="BS142" s="517"/>
      <c r="BT142" s="517"/>
      <c r="BU142" s="517"/>
      <c r="BV142" s="517"/>
      <c r="BW142" s="517"/>
      <c r="BX142" s="517"/>
      <c r="BY142" s="517"/>
      <c r="BZ142" s="517"/>
      <c r="CA142" s="517"/>
      <c r="CB142" s="517"/>
      <c r="CC142" s="517"/>
      <c r="CD142" s="517"/>
    </row>
    <row r="143" spans="1:82" s="7" customFormat="1" ht="12.9" hidden="1" customHeight="1">
      <c r="A143" s="21"/>
      <c r="B143" s="540" t="s">
        <v>322</v>
      </c>
      <c r="C143" s="559"/>
      <c r="D143" s="559"/>
      <c r="E143" s="553"/>
      <c r="F143" s="560"/>
      <c r="G143" s="554"/>
      <c r="H143" s="557">
        <f t="shared" ref="H143:AE143" si="43">$G19*H50</f>
        <v>0</v>
      </c>
      <c r="I143" s="557">
        <f t="shared" si="43"/>
        <v>0</v>
      </c>
      <c r="J143" s="557">
        <f t="shared" si="43"/>
        <v>0</v>
      </c>
      <c r="K143" s="557">
        <f t="shared" si="43"/>
        <v>0</v>
      </c>
      <c r="L143" s="557">
        <f t="shared" si="43"/>
        <v>0</v>
      </c>
      <c r="M143" s="557">
        <f t="shared" si="43"/>
        <v>0</v>
      </c>
      <c r="N143" s="557">
        <f t="shared" si="43"/>
        <v>0</v>
      </c>
      <c r="O143" s="557">
        <f t="shared" si="43"/>
        <v>0</v>
      </c>
      <c r="P143" s="557">
        <f t="shared" si="43"/>
        <v>0</v>
      </c>
      <c r="Q143" s="557">
        <f t="shared" si="43"/>
        <v>0</v>
      </c>
      <c r="R143" s="557">
        <f t="shared" si="43"/>
        <v>0</v>
      </c>
      <c r="S143" s="557">
        <f t="shared" si="43"/>
        <v>0</v>
      </c>
      <c r="T143" s="557">
        <f t="shared" si="43"/>
        <v>0</v>
      </c>
      <c r="U143" s="557">
        <f t="shared" si="43"/>
        <v>0</v>
      </c>
      <c r="V143" s="557">
        <f t="shared" si="43"/>
        <v>0</v>
      </c>
      <c r="W143" s="557">
        <f t="shared" si="43"/>
        <v>0</v>
      </c>
      <c r="X143" s="557">
        <f t="shared" si="43"/>
        <v>0</v>
      </c>
      <c r="Y143" s="557">
        <f t="shared" si="43"/>
        <v>0</v>
      </c>
      <c r="Z143" s="557">
        <f t="shared" si="43"/>
        <v>0</v>
      </c>
      <c r="AA143" s="557">
        <f t="shared" si="43"/>
        <v>0</v>
      </c>
      <c r="AB143" s="557">
        <f t="shared" si="43"/>
        <v>0</v>
      </c>
      <c r="AC143" s="557">
        <f t="shared" si="43"/>
        <v>0</v>
      </c>
      <c r="AD143" s="557">
        <f t="shared" si="43"/>
        <v>0</v>
      </c>
      <c r="AE143" s="557">
        <f t="shared" si="43"/>
        <v>0</v>
      </c>
      <c r="AF143" s="52"/>
      <c r="AG143" s="527"/>
      <c r="AH143" s="213"/>
      <c r="AI143" s="517"/>
      <c r="AJ143" s="517"/>
      <c r="AK143" s="517"/>
      <c r="AL143" s="517"/>
      <c r="AM143" s="517"/>
      <c r="AN143" s="517"/>
      <c r="AO143" s="517"/>
      <c r="AP143" s="517"/>
      <c r="AQ143" s="517"/>
      <c r="AR143" s="517"/>
      <c r="AS143" s="517"/>
      <c r="AT143" s="517"/>
      <c r="AU143" s="517"/>
      <c r="AV143" s="517"/>
      <c r="AW143" s="517"/>
      <c r="AX143" s="517"/>
      <c r="AY143" s="517"/>
      <c r="AZ143" s="517"/>
      <c r="BA143" s="517"/>
      <c r="BB143" s="517"/>
      <c r="BC143" s="517"/>
      <c r="BD143" s="517"/>
      <c r="BE143" s="517"/>
      <c r="BF143" s="517"/>
      <c r="BG143" s="517"/>
      <c r="BH143" s="517"/>
      <c r="BI143" s="517"/>
      <c r="BJ143" s="517"/>
      <c r="BK143" s="517"/>
      <c r="BL143" s="517"/>
      <c r="BM143" s="517"/>
      <c r="BN143" s="517"/>
      <c r="BO143" s="517"/>
      <c r="BP143" s="517"/>
      <c r="BQ143" s="517"/>
      <c r="BR143" s="517"/>
      <c r="BS143" s="517"/>
      <c r="BT143" s="517"/>
      <c r="BU143" s="517"/>
      <c r="BV143" s="517"/>
      <c r="BW143" s="517"/>
      <c r="BX143" s="517"/>
      <c r="BY143" s="517"/>
      <c r="BZ143" s="517"/>
      <c r="CA143" s="517"/>
      <c r="CB143" s="517"/>
      <c r="CC143" s="517"/>
      <c r="CD143" s="517"/>
    </row>
    <row r="144" spans="1:82" s="7" customFormat="1" ht="12.9" hidden="1" customHeight="1">
      <c r="A144" s="21"/>
      <c r="B144" s="540" t="s">
        <v>323</v>
      </c>
      <c r="C144" s="559"/>
      <c r="D144" s="559"/>
      <c r="E144" s="553"/>
      <c r="F144" s="560"/>
      <c r="G144" s="554"/>
      <c r="H144" s="557">
        <v>0</v>
      </c>
      <c r="I144" s="557">
        <v>0</v>
      </c>
      <c r="J144" s="557">
        <v>0</v>
      </c>
      <c r="K144" s="557">
        <v>0</v>
      </c>
      <c r="L144" s="557">
        <v>0</v>
      </c>
      <c r="M144" s="557">
        <v>0</v>
      </c>
      <c r="N144" s="557">
        <v>0</v>
      </c>
      <c r="O144" s="557">
        <v>0</v>
      </c>
      <c r="P144" s="557">
        <v>0</v>
      </c>
      <c r="Q144" s="557">
        <v>0</v>
      </c>
      <c r="R144" s="557">
        <v>0</v>
      </c>
      <c r="S144" s="557">
        <v>0</v>
      </c>
      <c r="T144" s="557">
        <v>0</v>
      </c>
      <c r="U144" s="557">
        <v>0</v>
      </c>
      <c r="V144" s="557">
        <v>0</v>
      </c>
      <c r="W144" s="557">
        <v>0</v>
      </c>
      <c r="X144" s="557">
        <v>0</v>
      </c>
      <c r="Y144" s="557">
        <v>0</v>
      </c>
      <c r="Z144" s="557">
        <v>0</v>
      </c>
      <c r="AA144" s="557">
        <v>0</v>
      </c>
      <c r="AB144" s="557">
        <v>0</v>
      </c>
      <c r="AC144" s="557">
        <v>0</v>
      </c>
      <c r="AD144" s="557">
        <v>0</v>
      </c>
      <c r="AE144" s="557">
        <v>0</v>
      </c>
      <c r="AF144" s="52"/>
      <c r="AG144" s="527"/>
      <c r="AH144" s="213"/>
      <c r="AI144" s="517"/>
      <c r="AJ144" s="517"/>
      <c r="AK144" s="517"/>
      <c r="AL144" s="517"/>
      <c r="AM144" s="517"/>
      <c r="AN144" s="517"/>
      <c r="AO144" s="517"/>
      <c r="AP144" s="517"/>
      <c r="AQ144" s="517"/>
      <c r="AR144" s="517"/>
      <c r="AS144" s="517"/>
      <c r="AT144" s="517"/>
      <c r="AU144" s="517"/>
      <c r="AV144" s="517"/>
      <c r="AW144" s="517"/>
      <c r="AX144" s="517"/>
      <c r="AY144" s="517"/>
      <c r="AZ144" s="517"/>
      <c r="BA144" s="517"/>
      <c r="BB144" s="517"/>
      <c r="BC144" s="517"/>
      <c r="BD144" s="517"/>
      <c r="BE144" s="517"/>
      <c r="BF144" s="517"/>
      <c r="BG144" s="517"/>
      <c r="BH144" s="517"/>
      <c r="BI144" s="517"/>
      <c r="BJ144" s="517"/>
      <c r="BK144" s="517"/>
      <c r="BL144" s="517"/>
      <c r="BM144" s="517"/>
      <c r="BN144" s="517"/>
      <c r="BO144" s="517"/>
      <c r="BP144" s="517"/>
      <c r="BQ144" s="517"/>
      <c r="BR144" s="517"/>
      <c r="BS144" s="517"/>
      <c r="BT144" s="517"/>
      <c r="BU144" s="517"/>
      <c r="BV144" s="517"/>
      <c r="BW144" s="517"/>
      <c r="BX144" s="517"/>
      <c r="BY144" s="517"/>
      <c r="BZ144" s="517"/>
      <c r="CA144" s="517"/>
      <c r="CB144" s="517"/>
      <c r="CC144" s="517"/>
      <c r="CD144" s="517"/>
    </row>
    <row r="145" spans="1:82" s="7" customFormat="1" ht="12.9" hidden="1" customHeight="1">
      <c r="A145" s="21"/>
      <c r="B145" s="558" t="s">
        <v>324</v>
      </c>
      <c r="C145" s="559"/>
      <c r="D145" s="559"/>
      <c r="E145" s="553"/>
      <c r="F145" s="560"/>
      <c r="G145" s="554"/>
      <c r="H145" s="557">
        <v>0</v>
      </c>
      <c r="I145" s="557">
        <v>0</v>
      </c>
      <c r="J145" s="557">
        <v>0</v>
      </c>
      <c r="K145" s="557">
        <v>0</v>
      </c>
      <c r="L145" s="557">
        <v>0</v>
      </c>
      <c r="M145" s="557">
        <v>0</v>
      </c>
      <c r="N145" s="557">
        <v>0</v>
      </c>
      <c r="O145" s="557">
        <v>0</v>
      </c>
      <c r="P145" s="557">
        <v>0</v>
      </c>
      <c r="Q145" s="557">
        <v>0</v>
      </c>
      <c r="R145" s="557">
        <v>0</v>
      </c>
      <c r="S145" s="557">
        <v>0</v>
      </c>
      <c r="T145" s="557">
        <v>0</v>
      </c>
      <c r="U145" s="557">
        <v>0</v>
      </c>
      <c r="V145" s="557">
        <v>0</v>
      </c>
      <c r="W145" s="557">
        <v>0</v>
      </c>
      <c r="X145" s="557">
        <v>0</v>
      </c>
      <c r="Y145" s="557">
        <v>0</v>
      </c>
      <c r="Z145" s="557">
        <v>0</v>
      </c>
      <c r="AA145" s="557">
        <v>0</v>
      </c>
      <c r="AB145" s="557">
        <v>0</v>
      </c>
      <c r="AC145" s="557">
        <v>0</v>
      </c>
      <c r="AD145" s="557">
        <v>0</v>
      </c>
      <c r="AE145" s="557">
        <v>0</v>
      </c>
      <c r="AF145" s="52"/>
      <c r="AG145" s="527"/>
      <c r="AH145" s="213"/>
      <c r="AI145" s="517"/>
      <c r="AJ145" s="517"/>
      <c r="AK145" s="517"/>
      <c r="AL145" s="517"/>
      <c r="AM145" s="517"/>
      <c r="AN145" s="517"/>
      <c r="AO145" s="517"/>
      <c r="AP145" s="517"/>
      <c r="AQ145" s="517"/>
      <c r="AR145" s="517"/>
      <c r="AS145" s="517"/>
      <c r="AT145" s="517"/>
      <c r="AU145" s="517"/>
      <c r="AV145" s="517"/>
      <c r="AW145" s="517"/>
      <c r="AX145" s="517"/>
      <c r="AY145" s="517"/>
      <c r="AZ145" s="517"/>
      <c r="BA145" s="517"/>
      <c r="BB145" s="517"/>
      <c r="BC145" s="517"/>
      <c r="BD145" s="517"/>
      <c r="BE145" s="517"/>
      <c r="BF145" s="517"/>
      <c r="BG145" s="517"/>
      <c r="BH145" s="517"/>
      <c r="BI145" s="517"/>
      <c r="BJ145" s="517"/>
      <c r="BK145" s="517"/>
      <c r="BL145" s="517"/>
      <c r="BM145" s="517"/>
      <c r="BN145" s="517"/>
      <c r="BO145" s="517"/>
      <c r="BP145" s="517"/>
      <c r="BQ145" s="517"/>
      <c r="BR145" s="517"/>
      <c r="BS145" s="517"/>
      <c r="BT145" s="517"/>
      <c r="BU145" s="517"/>
      <c r="BV145" s="517"/>
      <c r="BW145" s="517"/>
      <c r="BX145" s="517"/>
      <c r="BY145" s="517"/>
      <c r="BZ145" s="517"/>
      <c r="CA145" s="517"/>
      <c r="CB145" s="517"/>
      <c r="CC145" s="517"/>
      <c r="CD145" s="517"/>
    </row>
    <row r="146" spans="1:82" s="7" customFormat="1" ht="12.9" hidden="1" customHeight="1">
      <c r="A146" s="21"/>
      <c r="B146" s="558" t="s">
        <v>325</v>
      </c>
      <c r="C146" s="559"/>
      <c r="D146" s="559"/>
      <c r="E146" s="553"/>
      <c r="F146" s="560"/>
      <c r="G146" s="554"/>
      <c r="H146" s="557">
        <v>0</v>
      </c>
      <c r="I146" s="557">
        <v>0</v>
      </c>
      <c r="J146" s="557">
        <v>0</v>
      </c>
      <c r="K146" s="557">
        <v>0</v>
      </c>
      <c r="L146" s="557">
        <v>0</v>
      </c>
      <c r="M146" s="557">
        <v>0</v>
      </c>
      <c r="N146" s="557">
        <v>0</v>
      </c>
      <c r="O146" s="557">
        <v>0</v>
      </c>
      <c r="P146" s="557">
        <v>0</v>
      </c>
      <c r="Q146" s="557">
        <v>0</v>
      </c>
      <c r="R146" s="557">
        <v>0</v>
      </c>
      <c r="S146" s="557">
        <v>0</v>
      </c>
      <c r="T146" s="557">
        <v>0</v>
      </c>
      <c r="U146" s="557">
        <v>0</v>
      </c>
      <c r="V146" s="557">
        <v>0</v>
      </c>
      <c r="W146" s="557">
        <v>0</v>
      </c>
      <c r="X146" s="557">
        <v>0</v>
      </c>
      <c r="Y146" s="557">
        <v>0</v>
      </c>
      <c r="Z146" s="557">
        <v>0</v>
      </c>
      <c r="AA146" s="557">
        <v>0</v>
      </c>
      <c r="AB146" s="557">
        <v>0</v>
      </c>
      <c r="AC146" s="557">
        <v>0</v>
      </c>
      <c r="AD146" s="557">
        <v>0</v>
      </c>
      <c r="AE146" s="557">
        <v>0</v>
      </c>
      <c r="AF146" s="52"/>
      <c r="AG146" s="527"/>
      <c r="AH146" s="213"/>
      <c r="AI146" s="517"/>
      <c r="AJ146" s="517"/>
      <c r="AK146" s="517"/>
      <c r="AL146" s="517"/>
      <c r="AM146" s="517"/>
      <c r="AN146" s="517"/>
      <c r="AO146" s="517"/>
      <c r="AP146" s="517"/>
      <c r="AQ146" s="517"/>
      <c r="AR146" s="517"/>
      <c r="AS146" s="517"/>
      <c r="AT146" s="517"/>
      <c r="AU146" s="517"/>
      <c r="AV146" s="517"/>
      <c r="AW146" s="517"/>
      <c r="AX146" s="517"/>
      <c r="AY146" s="517"/>
      <c r="AZ146" s="517"/>
      <c r="BA146" s="517"/>
      <c r="BB146" s="517"/>
      <c r="BC146" s="517"/>
      <c r="BD146" s="517"/>
      <c r="BE146" s="517"/>
      <c r="BF146" s="517"/>
      <c r="BG146" s="517"/>
      <c r="BH146" s="517"/>
      <c r="BI146" s="517"/>
      <c r="BJ146" s="517"/>
      <c r="BK146" s="517"/>
      <c r="BL146" s="517"/>
      <c r="BM146" s="517"/>
      <c r="BN146" s="517"/>
      <c r="BO146" s="517"/>
      <c r="BP146" s="517"/>
      <c r="BQ146" s="517"/>
      <c r="BR146" s="517"/>
      <c r="BS146" s="517"/>
      <c r="BT146" s="517"/>
      <c r="BU146" s="517"/>
      <c r="BV146" s="517"/>
      <c r="BW146" s="517"/>
      <c r="BX146" s="517"/>
      <c r="BY146" s="517"/>
      <c r="BZ146" s="517"/>
      <c r="CA146" s="517"/>
      <c r="CB146" s="517"/>
      <c r="CC146" s="517"/>
      <c r="CD146" s="517"/>
    </row>
    <row r="147" spans="1:82" s="7" customFormat="1" ht="12.9" hidden="1" customHeight="1">
      <c r="A147" s="21"/>
      <c r="B147" s="558" t="s">
        <v>326</v>
      </c>
      <c r="C147" s="559"/>
      <c r="D147" s="559"/>
      <c r="E147" s="553"/>
      <c r="F147" s="560"/>
      <c r="G147" s="554"/>
      <c r="H147" s="557">
        <v>0</v>
      </c>
      <c r="I147" s="557">
        <v>0</v>
      </c>
      <c r="J147" s="557">
        <v>0</v>
      </c>
      <c r="K147" s="557">
        <v>0</v>
      </c>
      <c r="L147" s="557">
        <v>0</v>
      </c>
      <c r="M147" s="557">
        <v>0</v>
      </c>
      <c r="N147" s="557">
        <v>0</v>
      </c>
      <c r="O147" s="557">
        <v>0</v>
      </c>
      <c r="P147" s="557">
        <v>0</v>
      </c>
      <c r="Q147" s="557">
        <v>0</v>
      </c>
      <c r="R147" s="557">
        <v>0</v>
      </c>
      <c r="S147" s="557">
        <v>0</v>
      </c>
      <c r="T147" s="557">
        <v>0</v>
      </c>
      <c r="U147" s="557">
        <v>0</v>
      </c>
      <c r="V147" s="557">
        <v>0</v>
      </c>
      <c r="W147" s="557">
        <v>0</v>
      </c>
      <c r="X147" s="557">
        <v>0</v>
      </c>
      <c r="Y147" s="557">
        <v>0</v>
      </c>
      <c r="Z147" s="557">
        <v>0</v>
      </c>
      <c r="AA147" s="557">
        <v>0</v>
      </c>
      <c r="AB147" s="557">
        <v>0</v>
      </c>
      <c r="AC147" s="557">
        <v>0</v>
      </c>
      <c r="AD147" s="557">
        <v>0</v>
      </c>
      <c r="AE147" s="557">
        <v>0</v>
      </c>
      <c r="AF147" s="52"/>
      <c r="AG147" s="527"/>
      <c r="AH147" s="213"/>
      <c r="AI147" s="517"/>
      <c r="AJ147" s="517"/>
      <c r="AK147" s="517"/>
      <c r="AL147" s="517"/>
      <c r="AM147" s="517"/>
      <c r="AN147" s="517"/>
      <c r="AO147" s="517"/>
      <c r="AP147" s="517"/>
      <c r="AQ147" s="517"/>
      <c r="AR147" s="517"/>
      <c r="AS147" s="517"/>
      <c r="AT147" s="517"/>
      <c r="AU147" s="517"/>
      <c r="AV147" s="517"/>
      <c r="AW147" s="517"/>
      <c r="AX147" s="517"/>
      <c r="AY147" s="517"/>
      <c r="AZ147" s="517"/>
      <c r="BA147" s="517"/>
      <c r="BB147" s="517"/>
      <c r="BC147" s="517"/>
      <c r="BD147" s="517"/>
      <c r="BE147" s="517"/>
      <c r="BF147" s="517"/>
      <c r="BG147" s="517"/>
      <c r="BH147" s="517"/>
      <c r="BI147" s="517"/>
      <c r="BJ147" s="517"/>
      <c r="BK147" s="517"/>
      <c r="BL147" s="517"/>
      <c r="BM147" s="517"/>
      <c r="BN147" s="517"/>
      <c r="BO147" s="517"/>
      <c r="BP147" s="517"/>
      <c r="BQ147" s="517"/>
      <c r="BR147" s="517"/>
      <c r="BS147" s="517"/>
      <c r="BT147" s="517"/>
      <c r="BU147" s="517"/>
      <c r="BV147" s="517"/>
      <c r="BW147" s="517"/>
      <c r="BX147" s="517"/>
      <c r="BY147" s="517"/>
      <c r="BZ147" s="517"/>
      <c r="CA147" s="517"/>
      <c r="CB147" s="517"/>
      <c r="CC147" s="517"/>
      <c r="CD147" s="517"/>
    </row>
    <row r="148" spans="1:82" s="7" customFormat="1" ht="12.9" hidden="1" customHeight="1">
      <c r="A148" s="21"/>
      <c r="B148" s="558" t="s">
        <v>327</v>
      </c>
      <c r="C148" s="559"/>
      <c r="D148" s="559"/>
      <c r="E148" s="553"/>
      <c r="F148" s="560"/>
      <c r="G148" s="554"/>
      <c r="H148" s="557">
        <v>0</v>
      </c>
      <c r="I148" s="557">
        <v>0</v>
      </c>
      <c r="J148" s="557">
        <v>0</v>
      </c>
      <c r="K148" s="557">
        <v>0</v>
      </c>
      <c r="L148" s="557">
        <v>0</v>
      </c>
      <c r="M148" s="557">
        <v>0</v>
      </c>
      <c r="N148" s="557">
        <v>0</v>
      </c>
      <c r="O148" s="557">
        <v>0</v>
      </c>
      <c r="P148" s="557">
        <v>0</v>
      </c>
      <c r="Q148" s="557">
        <v>0</v>
      </c>
      <c r="R148" s="557">
        <v>0</v>
      </c>
      <c r="S148" s="557">
        <v>0</v>
      </c>
      <c r="T148" s="557">
        <v>0</v>
      </c>
      <c r="U148" s="557">
        <v>0</v>
      </c>
      <c r="V148" s="557">
        <v>0</v>
      </c>
      <c r="W148" s="557">
        <v>0</v>
      </c>
      <c r="X148" s="557">
        <v>0</v>
      </c>
      <c r="Y148" s="557">
        <v>0</v>
      </c>
      <c r="Z148" s="557">
        <v>0</v>
      </c>
      <c r="AA148" s="557">
        <v>0</v>
      </c>
      <c r="AB148" s="557">
        <v>0</v>
      </c>
      <c r="AC148" s="557">
        <v>0</v>
      </c>
      <c r="AD148" s="557">
        <v>0</v>
      </c>
      <c r="AE148" s="557">
        <v>0</v>
      </c>
      <c r="AF148" s="52"/>
      <c r="AG148" s="527"/>
      <c r="AH148" s="213"/>
      <c r="AI148" s="517"/>
      <c r="AJ148" s="517"/>
      <c r="AK148" s="517"/>
      <c r="AL148" s="517"/>
      <c r="AM148" s="517"/>
      <c r="AN148" s="517"/>
      <c r="AO148" s="517"/>
      <c r="AP148" s="517"/>
      <c r="AQ148" s="517"/>
      <c r="AR148" s="517"/>
      <c r="AS148" s="517"/>
      <c r="AT148" s="517"/>
      <c r="AU148" s="517"/>
      <c r="AV148" s="517"/>
      <c r="AW148" s="517"/>
      <c r="AX148" s="517"/>
      <c r="AY148" s="517"/>
      <c r="AZ148" s="517"/>
      <c r="BA148" s="517"/>
      <c r="BB148" s="517"/>
      <c r="BC148" s="517"/>
      <c r="BD148" s="517"/>
      <c r="BE148" s="517"/>
      <c r="BF148" s="517"/>
      <c r="BG148" s="517"/>
      <c r="BH148" s="517"/>
      <c r="BI148" s="517"/>
      <c r="BJ148" s="517"/>
      <c r="BK148" s="517"/>
      <c r="BL148" s="517"/>
      <c r="BM148" s="517"/>
      <c r="BN148" s="517"/>
      <c r="BO148" s="517"/>
      <c r="BP148" s="517"/>
      <c r="BQ148" s="517"/>
      <c r="BR148" s="517"/>
      <c r="BS148" s="517"/>
      <c r="BT148" s="517"/>
      <c r="BU148" s="517"/>
      <c r="BV148" s="517"/>
      <c r="BW148" s="517"/>
      <c r="BX148" s="517"/>
      <c r="BY148" s="517"/>
      <c r="BZ148" s="517"/>
      <c r="CA148" s="517"/>
      <c r="CB148" s="517"/>
      <c r="CC148" s="517"/>
      <c r="CD148" s="517"/>
    </row>
    <row r="149" spans="1:82" s="7" customFormat="1" ht="12.9" hidden="1" customHeight="1">
      <c r="A149" s="21"/>
      <c r="B149" s="558" t="s">
        <v>328</v>
      </c>
      <c r="C149" s="559"/>
      <c r="D149" s="559"/>
      <c r="E149" s="553"/>
      <c r="F149" s="560"/>
      <c r="G149" s="554"/>
      <c r="H149" s="557">
        <v>0</v>
      </c>
      <c r="I149" s="557">
        <v>0</v>
      </c>
      <c r="J149" s="557">
        <v>0</v>
      </c>
      <c r="K149" s="557">
        <v>0</v>
      </c>
      <c r="L149" s="557">
        <v>0</v>
      </c>
      <c r="M149" s="557">
        <v>0</v>
      </c>
      <c r="N149" s="557">
        <v>0</v>
      </c>
      <c r="O149" s="557">
        <v>0</v>
      </c>
      <c r="P149" s="557">
        <v>0</v>
      </c>
      <c r="Q149" s="557">
        <v>0</v>
      </c>
      <c r="R149" s="557">
        <v>0</v>
      </c>
      <c r="S149" s="557">
        <v>0</v>
      </c>
      <c r="T149" s="557">
        <v>0</v>
      </c>
      <c r="U149" s="557">
        <v>0</v>
      </c>
      <c r="V149" s="557">
        <v>0</v>
      </c>
      <c r="W149" s="557">
        <v>0</v>
      </c>
      <c r="X149" s="557">
        <v>0</v>
      </c>
      <c r="Y149" s="557">
        <v>0</v>
      </c>
      <c r="Z149" s="557">
        <v>0</v>
      </c>
      <c r="AA149" s="557">
        <v>0</v>
      </c>
      <c r="AB149" s="557">
        <v>0</v>
      </c>
      <c r="AC149" s="557">
        <v>0</v>
      </c>
      <c r="AD149" s="557">
        <v>0</v>
      </c>
      <c r="AE149" s="557">
        <v>0</v>
      </c>
      <c r="AF149" s="52"/>
      <c r="AG149" s="527"/>
      <c r="AH149" s="213"/>
      <c r="AI149" s="517"/>
      <c r="AJ149" s="517"/>
      <c r="AK149" s="517"/>
      <c r="AL149" s="517"/>
      <c r="AM149" s="517"/>
      <c r="AN149" s="517"/>
      <c r="AO149" s="517"/>
      <c r="AP149" s="517"/>
      <c r="AQ149" s="517"/>
      <c r="AR149" s="517"/>
      <c r="AS149" s="517"/>
      <c r="AT149" s="517"/>
      <c r="AU149" s="517"/>
      <c r="AV149" s="517"/>
      <c r="AW149" s="517"/>
      <c r="AX149" s="517"/>
      <c r="AY149" s="517"/>
      <c r="AZ149" s="517"/>
      <c r="BA149" s="517"/>
      <c r="BB149" s="517"/>
      <c r="BC149" s="517"/>
      <c r="BD149" s="517"/>
      <c r="BE149" s="517"/>
      <c r="BF149" s="517"/>
      <c r="BG149" s="517"/>
      <c r="BH149" s="517"/>
      <c r="BI149" s="517"/>
      <c r="BJ149" s="517"/>
      <c r="BK149" s="517"/>
      <c r="BL149" s="517"/>
      <c r="BM149" s="517"/>
      <c r="BN149" s="517"/>
      <c r="BO149" s="517"/>
      <c r="BP149" s="517"/>
      <c r="BQ149" s="517"/>
      <c r="BR149" s="517"/>
      <c r="BS149" s="517"/>
      <c r="BT149" s="517"/>
      <c r="BU149" s="517"/>
      <c r="BV149" s="517"/>
      <c r="BW149" s="517"/>
      <c r="BX149" s="517"/>
      <c r="BY149" s="517"/>
      <c r="BZ149" s="517"/>
      <c r="CA149" s="517"/>
      <c r="CB149" s="517"/>
      <c r="CC149" s="517"/>
      <c r="CD149" s="517"/>
    </row>
    <row r="150" spans="1:82" s="7" customFormat="1" ht="12.9" hidden="1" customHeight="1">
      <c r="A150" s="21"/>
      <c r="B150" s="558" t="s">
        <v>329</v>
      </c>
      <c r="C150" s="559"/>
      <c r="D150" s="559"/>
      <c r="E150" s="553"/>
      <c r="F150" s="560"/>
      <c r="G150" s="554"/>
      <c r="H150" s="557">
        <v>0</v>
      </c>
      <c r="I150" s="557">
        <v>0</v>
      </c>
      <c r="J150" s="557">
        <v>0</v>
      </c>
      <c r="K150" s="557">
        <v>0</v>
      </c>
      <c r="L150" s="557">
        <v>0</v>
      </c>
      <c r="M150" s="557">
        <v>0</v>
      </c>
      <c r="N150" s="557">
        <v>0</v>
      </c>
      <c r="O150" s="557">
        <v>0</v>
      </c>
      <c r="P150" s="557">
        <v>0</v>
      </c>
      <c r="Q150" s="557">
        <v>0</v>
      </c>
      <c r="R150" s="557">
        <v>0</v>
      </c>
      <c r="S150" s="557">
        <v>0</v>
      </c>
      <c r="T150" s="557">
        <v>0</v>
      </c>
      <c r="U150" s="557">
        <v>0</v>
      </c>
      <c r="V150" s="557">
        <v>0</v>
      </c>
      <c r="W150" s="557">
        <v>0</v>
      </c>
      <c r="X150" s="557">
        <v>0</v>
      </c>
      <c r="Y150" s="557">
        <v>0</v>
      </c>
      <c r="Z150" s="557">
        <v>0</v>
      </c>
      <c r="AA150" s="557">
        <v>0</v>
      </c>
      <c r="AB150" s="557">
        <v>0</v>
      </c>
      <c r="AC150" s="557">
        <v>0</v>
      </c>
      <c r="AD150" s="557">
        <v>0</v>
      </c>
      <c r="AE150" s="557">
        <v>0</v>
      </c>
      <c r="AF150" s="52"/>
      <c r="AG150" s="527"/>
      <c r="AH150" s="213"/>
      <c r="AI150" s="517"/>
      <c r="AJ150" s="517"/>
      <c r="AK150" s="517"/>
      <c r="AL150" s="517"/>
      <c r="AM150" s="517"/>
      <c r="AN150" s="517"/>
      <c r="AO150" s="517"/>
      <c r="AP150" s="517"/>
      <c r="AQ150" s="517"/>
      <c r="AR150" s="517"/>
      <c r="AS150" s="517"/>
      <c r="AT150" s="517"/>
      <c r="AU150" s="517"/>
      <c r="AV150" s="517"/>
      <c r="AW150" s="517"/>
      <c r="AX150" s="517"/>
      <c r="AY150" s="517"/>
      <c r="AZ150" s="517"/>
      <c r="BA150" s="517"/>
      <c r="BB150" s="517"/>
      <c r="BC150" s="517"/>
      <c r="BD150" s="517"/>
      <c r="BE150" s="517"/>
      <c r="BF150" s="517"/>
      <c r="BG150" s="517"/>
      <c r="BH150" s="517"/>
      <c r="BI150" s="517"/>
      <c r="BJ150" s="517"/>
      <c r="BK150" s="517"/>
      <c r="BL150" s="517"/>
      <c r="BM150" s="517"/>
      <c r="BN150" s="517"/>
      <c r="BO150" s="517"/>
      <c r="BP150" s="517"/>
      <c r="BQ150" s="517"/>
      <c r="BR150" s="517"/>
      <c r="BS150" s="517"/>
      <c r="BT150" s="517"/>
      <c r="BU150" s="517"/>
      <c r="BV150" s="517"/>
      <c r="BW150" s="517"/>
      <c r="BX150" s="517"/>
      <c r="BY150" s="517"/>
      <c r="BZ150" s="517"/>
      <c r="CA150" s="517"/>
      <c r="CB150" s="517"/>
      <c r="CC150" s="517"/>
      <c r="CD150" s="517"/>
    </row>
    <row r="151" spans="1:82" s="7" customFormat="1" ht="12.9" hidden="1" customHeight="1">
      <c r="A151" s="21"/>
      <c r="B151" s="558" t="s">
        <v>330</v>
      </c>
      <c r="C151" s="559"/>
      <c r="D151" s="559"/>
      <c r="E151" s="553"/>
      <c r="F151" s="560"/>
      <c r="G151" s="554"/>
      <c r="H151" s="557">
        <v>0</v>
      </c>
      <c r="I151" s="557">
        <v>0</v>
      </c>
      <c r="J151" s="557">
        <v>0</v>
      </c>
      <c r="K151" s="557">
        <v>0</v>
      </c>
      <c r="L151" s="557">
        <v>0</v>
      </c>
      <c r="M151" s="557">
        <v>0</v>
      </c>
      <c r="N151" s="557">
        <v>0</v>
      </c>
      <c r="O151" s="557">
        <v>0</v>
      </c>
      <c r="P151" s="557">
        <v>0</v>
      </c>
      <c r="Q151" s="557">
        <v>0</v>
      </c>
      <c r="R151" s="557">
        <v>0</v>
      </c>
      <c r="S151" s="557">
        <v>0</v>
      </c>
      <c r="T151" s="557">
        <v>0</v>
      </c>
      <c r="U151" s="557">
        <v>0</v>
      </c>
      <c r="V151" s="557">
        <v>0</v>
      </c>
      <c r="W151" s="557">
        <v>0</v>
      </c>
      <c r="X151" s="557">
        <v>0</v>
      </c>
      <c r="Y151" s="557">
        <v>0</v>
      </c>
      <c r="Z151" s="557">
        <v>0</v>
      </c>
      <c r="AA151" s="557">
        <v>0</v>
      </c>
      <c r="AB151" s="557">
        <v>0</v>
      </c>
      <c r="AC151" s="557">
        <v>0</v>
      </c>
      <c r="AD151" s="557">
        <v>0</v>
      </c>
      <c r="AE151" s="557">
        <v>0</v>
      </c>
      <c r="AF151" s="52"/>
      <c r="AG151" s="527"/>
      <c r="AH151" s="213"/>
      <c r="AI151" s="517"/>
      <c r="AJ151" s="517"/>
      <c r="AK151" s="517"/>
      <c r="AL151" s="517"/>
      <c r="AM151" s="517"/>
      <c r="AN151" s="517"/>
      <c r="AO151" s="517"/>
      <c r="AP151" s="517"/>
      <c r="AQ151" s="517"/>
      <c r="AR151" s="517"/>
      <c r="AS151" s="517"/>
      <c r="AT151" s="517"/>
      <c r="AU151" s="517"/>
      <c r="AV151" s="517"/>
      <c r="AW151" s="517"/>
      <c r="AX151" s="517"/>
      <c r="AY151" s="517"/>
      <c r="AZ151" s="517"/>
      <c r="BA151" s="517"/>
      <c r="BB151" s="517"/>
      <c r="BC151" s="517"/>
      <c r="BD151" s="517"/>
      <c r="BE151" s="517"/>
      <c r="BF151" s="517"/>
      <c r="BG151" s="517"/>
      <c r="BH151" s="517"/>
      <c r="BI151" s="517"/>
      <c r="BJ151" s="517"/>
      <c r="BK151" s="517"/>
      <c r="BL151" s="517"/>
      <c r="BM151" s="517"/>
      <c r="BN151" s="517"/>
      <c r="BO151" s="517"/>
      <c r="BP151" s="517"/>
      <c r="BQ151" s="517"/>
      <c r="BR151" s="517"/>
      <c r="BS151" s="517"/>
      <c r="BT151" s="517"/>
      <c r="BU151" s="517"/>
      <c r="BV151" s="517"/>
      <c r="BW151" s="517"/>
      <c r="BX151" s="517"/>
      <c r="BY151" s="517"/>
      <c r="BZ151" s="517"/>
      <c r="CA151" s="517"/>
      <c r="CB151" s="517"/>
      <c r="CC151" s="517"/>
      <c r="CD151" s="517"/>
    </row>
    <row r="152" spans="1:82" s="7" customFormat="1" ht="12.9" hidden="1" customHeight="1">
      <c r="A152" s="21"/>
      <c r="B152" s="558" t="s">
        <v>331</v>
      </c>
      <c r="C152" s="559"/>
      <c r="D152" s="559"/>
      <c r="E152" s="553"/>
      <c r="F152" s="560"/>
      <c r="G152" s="554"/>
      <c r="H152" s="557">
        <v>0</v>
      </c>
      <c r="I152" s="557">
        <v>0</v>
      </c>
      <c r="J152" s="557">
        <v>0</v>
      </c>
      <c r="K152" s="557">
        <v>0</v>
      </c>
      <c r="L152" s="557">
        <v>0</v>
      </c>
      <c r="M152" s="557">
        <v>0</v>
      </c>
      <c r="N152" s="557">
        <v>0</v>
      </c>
      <c r="O152" s="557">
        <v>0</v>
      </c>
      <c r="P152" s="557">
        <v>0</v>
      </c>
      <c r="Q152" s="557">
        <v>0</v>
      </c>
      <c r="R152" s="557">
        <v>0</v>
      </c>
      <c r="S152" s="557">
        <v>0</v>
      </c>
      <c r="T152" s="557">
        <v>0</v>
      </c>
      <c r="U152" s="557">
        <v>0</v>
      </c>
      <c r="V152" s="557">
        <v>0</v>
      </c>
      <c r="W152" s="557">
        <v>0</v>
      </c>
      <c r="X152" s="557">
        <v>0</v>
      </c>
      <c r="Y152" s="557">
        <v>0</v>
      </c>
      <c r="Z152" s="557">
        <v>0</v>
      </c>
      <c r="AA152" s="557">
        <v>0</v>
      </c>
      <c r="AB152" s="557">
        <v>0</v>
      </c>
      <c r="AC152" s="557">
        <v>0</v>
      </c>
      <c r="AD152" s="557">
        <v>0</v>
      </c>
      <c r="AE152" s="557">
        <v>0</v>
      </c>
      <c r="AF152" s="52"/>
      <c r="AG152" s="527"/>
      <c r="AH152" s="213"/>
      <c r="AI152" s="517"/>
      <c r="AJ152" s="517"/>
      <c r="AK152" s="517"/>
      <c r="AL152" s="517"/>
      <c r="AM152" s="517"/>
      <c r="AN152" s="517"/>
      <c r="AO152" s="517"/>
      <c r="AP152" s="517"/>
      <c r="AQ152" s="517"/>
      <c r="AR152" s="517"/>
      <c r="AS152" s="517"/>
      <c r="AT152" s="517"/>
      <c r="AU152" s="517"/>
      <c r="AV152" s="517"/>
      <c r="AW152" s="517"/>
      <c r="AX152" s="517"/>
      <c r="AY152" s="517"/>
      <c r="AZ152" s="517"/>
      <c r="BA152" s="517"/>
      <c r="BB152" s="517"/>
      <c r="BC152" s="517"/>
      <c r="BD152" s="517"/>
      <c r="BE152" s="517"/>
      <c r="BF152" s="517"/>
      <c r="BG152" s="517"/>
      <c r="BH152" s="517"/>
      <c r="BI152" s="517"/>
      <c r="BJ152" s="517"/>
      <c r="BK152" s="517"/>
      <c r="BL152" s="517"/>
      <c r="BM152" s="517"/>
      <c r="BN152" s="517"/>
      <c r="BO152" s="517"/>
      <c r="BP152" s="517"/>
      <c r="BQ152" s="517"/>
      <c r="BR152" s="517"/>
      <c r="BS152" s="517"/>
      <c r="BT152" s="517"/>
      <c r="BU152" s="517"/>
      <c r="BV152" s="517"/>
      <c r="BW152" s="517"/>
      <c r="BX152" s="517"/>
      <c r="BY152" s="517"/>
      <c r="BZ152" s="517"/>
      <c r="CA152" s="517"/>
      <c r="CB152" s="517"/>
      <c r="CC152" s="517"/>
      <c r="CD152" s="517"/>
    </row>
    <row r="153" spans="1:82" s="7" customFormat="1" ht="12.9" hidden="1" customHeight="1">
      <c r="A153" s="21"/>
      <c r="B153" s="558" t="s">
        <v>332</v>
      </c>
      <c r="C153" s="559"/>
      <c r="D153" s="559"/>
      <c r="E153" s="553"/>
      <c r="F153" s="560"/>
      <c r="G153" s="554"/>
      <c r="H153" s="557">
        <v>0</v>
      </c>
      <c r="I153" s="557">
        <v>0</v>
      </c>
      <c r="J153" s="557">
        <v>0</v>
      </c>
      <c r="K153" s="557">
        <v>0</v>
      </c>
      <c r="L153" s="557">
        <v>0</v>
      </c>
      <c r="M153" s="557">
        <v>0</v>
      </c>
      <c r="N153" s="557">
        <v>0</v>
      </c>
      <c r="O153" s="557">
        <v>0</v>
      </c>
      <c r="P153" s="557">
        <v>0</v>
      </c>
      <c r="Q153" s="557">
        <v>0</v>
      </c>
      <c r="R153" s="557">
        <v>0</v>
      </c>
      <c r="S153" s="557">
        <v>0</v>
      </c>
      <c r="T153" s="557">
        <v>0</v>
      </c>
      <c r="U153" s="557">
        <v>0</v>
      </c>
      <c r="V153" s="557">
        <v>0</v>
      </c>
      <c r="W153" s="557">
        <v>0</v>
      </c>
      <c r="X153" s="557">
        <v>0</v>
      </c>
      <c r="Y153" s="557">
        <v>0</v>
      </c>
      <c r="Z153" s="557">
        <v>0</v>
      </c>
      <c r="AA153" s="557">
        <v>0</v>
      </c>
      <c r="AB153" s="557">
        <v>0</v>
      </c>
      <c r="AC153" s="557">
        <v>0</v>
      </c>
      <c r="AD153" s="557">
        <v>0</v>
      </c>
      <c r="AE153" s="557">
        <v>0</v>
      </c>
      <c r="AF153" s="52"/>
      <c r="AG153" s="527"/>
      <c r="AH153" s="213"/>
      <c r="AI153" s="517"/>
      <c r="AJ153" s="517"/>
      <c r="AK153" s="517"/>
      <c r="AL153" s="517"/>
      <c r="AM153" s="517"/>
      <c r="AN153" s="517"/>
      <c r="AO153" s="517"/>
      <c r="AP153" s="517"/>
      <c r="AQ153" s="517"/>
      <c r="AR153" s="517"/>
      <c r="AS153" s="517"/>
      <c r="AT153" s="517"/>
      <c r="AU153" s="517"/>
      <c r="AV153" s="517"/>
      <c r="AW153" s="517"/>
      <c r="AX153" s="517"/>
      <c r="AY153" s="517"/>
      <c r="AZ153" s="517"/>
      <c r="BA153" s="517"/>
      <c r="BB153" s="517"/>
      <c r="BC153" s="517"/>
      <c r="BD153" s="517"/>
      <c r="BE153" s="517"/>
      <c r="BF153" s="517"/>
      <c r="BG153" s="517"/>
      <c r="BH153" s="517"/>
      <c r="BI153" s="517"/>
      <c r="BJ153" s="517"/>
      <c r="BK153" s="517"/>
      <c r="BL153" s="517"/>
      <c r="BM153" s="517"/>
      <c r="BN153" s="517"/>
      <c r="BO153" s="517"/>
      <c r="BP153" s="517"/>
      <c r="BQ153" s="517"/>
      <c r="BR153" s="517"/>
      <c r="BS153" s="517"/>
      <c r="BT153" s="517"/>
      <c r="BU153" s="517"/>
      <c r="BV153" s="517"/>
      <c r="BW153" s="517"/>
      <c r="BX153" s="517"/>
      <c r="BY153" s="517"/>
      <c r="BZ153" s="517"/>
      <c r="CA153" s="517"/>
      <c r="CB153" s="517"/>
      <c r="CC153" s="517"/>
      <c r="CD153" s="517"/>
    </row>
    <row r="154" spans="1:82" s="7" customFormat="1" ht="12.9" hidden="1" customHeight="1">
      <c r="A154" s="21"/>
      <c r="B154" s="540" t="s">
        <v>332</v>
      </c>
      <c r="C154" s="559"/>
      <c r="D154" s="559"/>
      <c r="E154" s="553"/>
      <c r="F154" s="560"/>
      <c r="G154" s="554"/>
      <c r="H154" s="557">
        <f>$G21*H52</f>
        <v>0</v>
      </c>
      <c r="I154" s="557">
        <f t="shared" ref="I154:AE154" si="44">$G21*I52</f>
        <v>0</v>
      </c>
      <c r="J154" s="557">
        <f t="shared" si="44"/>
        <v>0</v>
      </c>
      <c r="K154" s="557">
        <f t="shared" si="44"/>
        <v>0</v>
      </c>
      <c r="L154" s="557">
        <f t="shared" si="44"/>
        <v>0</v>
      </c>
      <c r="M154" s="557">
        <f t="shared" si="44"/>
        <v>0</v>
      </c>
      <c r="N154" s="557">
        <f t="shared" si="44"/>
        <v>0</v>
      </c>
      <c r="O154" s="557">
        <f t="shared" si="44"/>
        <v>0</v>
      </c>
      <c r="P154" s="557">
        <f t="shared" si="44"/>
        <v>0</v>
      </c>
      <c r="Q154" s="557">
        <f t="shared" si="44"/>
        <v>0</v>
      </c>
      <c r="R154" s="557">
        <f t="shared" si="44"/>
        <v>0</v>
      </c>
      <c r="S154" s="557">
        <f t="shared" si="44"/>
        <v>0</v>
      </c>
      <c r="T154" s="557">
        <f t="shared" si="44"/>
        <v>0</v>
      </c>
      <c r="U154" s="557">
        <f t="shared" si="44"/>
        <v>0</v>
      </c>
      <c r="V154" s="557">
        <f t="shared" si="44"/>
        <v>0</v>
      </c>
      <c r="W154" s="557">
        <f t="shared" si="44"/>
        <v>0</v>
      </c>
      <c r="X154" s="557">
        <f t="shared" si="44"/>
        <v>0</v>
      </c>
      <c r="Y154" s="557">
        <f t="shared" si="44"/>
        <v>0</v>
      </c>
      <c r="Z154" s="557">
        <f t="shared" si="44"/>
        <v>0</v>
      </c>
      <c r="AA154" s="557">
        <f t="shared" si="44"/>
        <v>0</v>
      </c>
      <c r="AB154" s="557">
        <f t="shared" si="44"/>
        <v>0</v>
      </c>
      <c r="AC154" s="557">
        <f t="shared" si="44"/>
        <v>0</v>
      </c>
      <c r="AD154" s="557">
        <f t="shared" si="44"/>
        <v>0</v>
      </c>
      <c r="AE154" s="557">
        <f t="shared" si="44"/>
        <v>0</v>
      </c>
      <c r="AF154" s="52"/>
      <c r="AG154" s="527"/>
      <c r="AH154" s="213"/>
      <c r="AI154" s="517"/>
      <c r="AJ154" s="517"/>
      <c r="AK154" s="517"/>
      <c r="AL154" s="517"/>
      <c r="AM154" s="517"/>
      <c r="AN154" s="517"/>
      <c r="AO154" s="517"/>
      <c r="AP154" s="517"/>
      <c r="AQ154" s="517"/>
      <c r="AR154" s="517"/>
      <c r="AS154" s="517"/>
      <c r="AT154" s="517"/>
      <c r="AU154" s="517"/>
      <c r="AV154" s="517"/>
      <c r="AW154" s="517"/>
      <c r="AX154" s="517"/>
      <c r="AY154" s="517"/>
      <c r="AZ154" s="517"/>
      <c r="BA154" s="517"/>
      <c r="BB154" s="517"/>
      <c r="BC154" s="517"/>
      <c r="BD154" s="517"/>
      <c r="BE154" s="517"/>
      <c r="BF154" s="517"/>
      <c r="BG154" s="517"/>
      <c r="BH154" s="517"/>
      <c r="BI154" s="517"/>
      <c r="BJ154" s="517"/>
      <c r="BK154" s="517"/>
      <c r="BL154" s="517"/>
      <c r="BM154" s="517"/>
      <c r="BN154" s="517"/>
      <c r="BO154" s="517"/>
      <c r="BP154" s="517"/>
      <c r="BQ154" s="517"/>
      <c r="BR154" s="517"/>
      <c r="BS154" s="517"/>
      <c r="BT154" s="517"/>
      <c r="BU154" s="517"/>
      <c r="BV154" s="517"/>
      <c r="BW154" s="517"/>
      <c r="BX154" s="517"/>
      <c r="BY154" s="517"/>
      <c r="BZ154" s="517"/>
      <c r="CA154" s="517"/>
      <c r="CB154" s="517"/>
      <c r="CC154" s="517"/>
      <c r="CD154" s="517"/>
    </row>
    <row r="155" spans="1:82" s="7" customFormat="1" ht="12.9" hidden="1" customHeight="1">
      <c r="A155" s="21"/>
      <c r="B155" s="558" t="s">
        <v>333</v>
      </c>
      <c r="C155" s="559"/>
      <c r="D155" s="559"/>
      <c r="E155" s="553"/>
      <c r="F155" s="560"/>
      <c r="G155" s="554"/>
      <c r="H155" s="557">
        <v>0</v>
      </c>
      <c r="I155" s="557">
        <v>0</v>
      </c>
      <c r="J155" s="557">
        <v>0</v>
      </c>
      <c r="K155" s="557">
        <v>0</v>
      </c>
      <c r="L155" s="557">
        <v>0</v>
      </c>
      <c r="M155" s="557">
        <v>0</v>
      </c>
      <c r="N155" s="557">
        <v>0</v>
      </c>
      <c r="O155" s="557">
        <v>0</v>
      </c>
      <c r="P155" s="557">
        <v>0</v>
      </c>
      <c r="Q155" s="557">
        <v>0</v>
      </c>
      <c r="R155" s="557">
        <v>0</v>
      </c>
      <c r="S155" s="557">
        <v>0</v>
      </c>
      <c r="T155" s="557">
        <v>0</v>
      </c>
      <c r="U155" s="557">
        <v>0</v>
      </c>
      <c r="V155" s="557">
        <v>0</v>
      </c>
      <c r="W155" s="557">
        <v>0</v>
      </c>
      <c r="X155" s="557">
        <v>0</v>
      </c>
      <c r="Y155" s="557">
        <v>0</v>
      </c>
      <c r="Z155" s="557">
        <v>0</v>
      </c>
      <c r="AA155" s="557">
        <v>0</v>
      </c>
      <c r="AB155" s="557">
        <v>0</v>
      </c>
      <c r="AC155" s="557">
        <v>0</v>
      </c>
      <c r="AD155" s="557">
        <v>0</v>
      </c>
      <c r="AE155" s="557">
        <v>0</v>
      </c>
      <c r="AF155" s="52"/>
      <c r="AG155" s="527"/>
      <c r="AH155" s="213"/>
      <c r="AI155" s="517"/>
      <c r="AJ155" s="517"/>
      <c r="AK155" s="517"/>
      <c r="AL155" s="517"/>
      <c r="AM155" s="517"/>
      <c r="AN155" s="517"/>
      <c r="AO155" s="517"/>
      <c r="AP155" s="517"/>
      <c r="AQ155" s="517"/>
      <c r="AR155" s="517"/>
      <c r="AS155" s="517"/>
      <c r="AT155" s="517"/>
      <c r="AU155" s="517"/>
      <c r="AV155" s="517"/>
      <c r="AW155" s="517"/>
      <c r="AX155" s="517"/>
      <c r="AY155" s="517"/>
      <c r="AZ155" s="517"/>
      <c r="BA155" s="517"/>
      <c r="BB155" s="517"/>
      <c r="BC155" s="517"/>
      <c r="BD155" s="517"/>
      <c r="BE155" s="517"/>
      <c r="BF155" s="517"/>
      <c r="BG155" s="517"/>
      <c r="BH155" s="517"/>
      <c r="BI155" s="517"/>
      <c r="BJ155" s="517"/>
      <c r="BK155" s="517"/>
      <c r="BL155" s="517"/>
      <c r="BM155" s="517"/>
      <c r="BN155" s="517"/>
      <c r="BO155" s="517"/>
      <c r="BP155" s="517"/>
      <c r="BQ155" s="517"/>
      <c r="BR155" s="517"/>
      <c r="BS155" s="517"/>
      <c r="BT155" s="517"/>
      <c r="BU155" s="517"/>
      <c r="BV155" s="517"/>
      <c r="BW155" s="517"/>
      <c r="BX155" s="517"/>
      <c r="BY155" s="517"/>
      <c r="BZ155" s="517"/>
      <c r="CA155" s="517"/>
      <c r="CB155" s="517"/>
      <c r="CC155" s="517"/>
      <c r="CD155" s="517"/>
    </row>
    <row r="156" spans="1:82" s="7" customFormat="1" ht="12.9" hidden="1" customHeight="1">
      <c r="A156" s="21"/>
      <c r="B156" s="558" t="s">
        <v>334</v>
      </c>
      <c r="C156" s="559"/>
      <c r="D156" s="559"/>
      <c r="E156" s="553"/>
      <c r="F156" s="560"/>
      <c r="G156" s="554"/>
      <c r="H156" s="557">
        <v>0</v>
      </c>
      <c r="I156" s="557">
        <v>0</v>
      </c>
      <c r="J156" s="557">
        <v>0</v>
      </c>
      <c r="K156" s="557">
        <v>0</v>
      </c>
      <c r="L156" s="557">
        <v>0</v>
      </c>
      <c r="M156" s="557">
        <v>0</v>
      </c>
      <c r="N156" s="557">
        <v>0</v>
      </c>
      <c r="O156" s="557">
        <v>0</v>
      </c>
      <c r="P156" s="557">
        <v>0</v>
      </c>
      <c r="Q156" s="557">
        <v>0</v>
      </c>
      <c r="R156" s="557">
        <v>0</v>
      </c>
      <c r="S156" s="557">
        <v>0</v>
      </c>
      <c r="T156" s="557">
        <v>0</v>
      </c>
      <c r="U156" s="557">
        <v>0</v>
      </c>
      <c r="V156" s="557">
        <v>0</v>
      </c>
      <c r="W156" s="557">
        <v>0</v>
      </c>
      <c r="X156" s="557">
        <v>0</v>
      </c>
      <c r="Y156" s="557">
        <v>0</v>
      </c>
      <c r="Z156" s="557">
        <v>0</v>
      </c>
      <c r="AA156" s="557">
        <v>0</v>
      </c>
      <c r="AB156" s="557">
        <v>0</v>
      </c>
      <c r="AC156" s="557">
        <v>0</v>
      </c>
      <c r="AD156" s="557">
        <v>0</v>
      </c>
      <c r="AE156" s="557">
        <v>0</v>
      </c>
      <c r="AF156" s="52"/>
      <c r="AG156" s="527"/>
      <c r="AH156" s="213"/>
      <c r="AI156" s="517"/>
      <c r="AJ156" s="517"/>
      <c r="AK156" s="517"/>
      <c r="AL156" s="517"/>
      <c r="AM156" s="517"/>
      <c r="AN156" s="517"/>
      <c r="AO156" s="517"/>
      <c r="AP156" s="517"/>
      <c r="AQ156" s="517"/>
      <c r="AR156" s="517"/>
      <c r="AS156" s="517"/>
      <c r="AT156" s="517"/>
      <c r="AU156" s="517"/>
      <c r="AV156" s="517"/>
      <c r="AW156" s="517"/>
      <c r="AX156" s="517"/>
      <c r="AY156" s="517"/>
      <c r="AZ156" s="517"/>
      <c r="BA156" s="517"/>
      <c r="BB156" s="517"/>
      <c r="BC156" s="517"/>
      <c r="BD156" s="517"/>
      <c r="BE156" s="517"/>
      <c r="BF156" s="517"/>
      <c r="BG156" s="517"/>
      <c r="BH156" s="517"/>
      <c r="BI156" s="517"/>
      <c r="BJ156" s="517"/>
      <c r="BK156" s="517"/>
      <c r="BL156" s="517"/>
      <c r="BM156" s="517"/>
      <c r="BN156" s="517"/>
      <c r="BO156" s="517"/>
      <c r="BP156" s="517"/>
      <c r="BQ156" s="517"/>
      <c r="BR156" s="517"/>
      <c r="BS156" s="517"/>
      <c r="BT156" s="517"/>
      <c r="BU156" s="517"/>
      <c r="BV156" s="517"/>
      <c r="BW156" s="517"/>
      <c r="BX156" s="517"/>
      <c r="BY156" s="517"/>
      <c r="BZ156" s="517"/>
      <c r="CA156" s="517"/>
      <c r="CB156" s="517"/>
      <c r="CC156" s="517"/>
      <c r="CD156" s="517"/>
    </row>
    <row r="157" spans="1:82" s="7" customFormat="1" ht="12.9" hidden="1" customHeight="1">
      <c r="A157" s="21"/>
      <c r="B157" s="565" t="s">
        <v>335</v>
      </c>
      <c r="C157" s="559"/>
      <c r="D157" s="559"/>
      <c r="E157" s="553"/>
      <c r="F157" s="560"/>
      <c r="G157" s="554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57"/>
      <c r="AB157" s="557"/>
      <c r="AC157" s="557"/>
      <c r="AD157" s="557"/>
      <c r="AE157" s="557"/>
      <c r="AF157" s="52"/>
      <c r="AG157" s="527"/>
      <c r="AH157" s="213"/>
      <c r="AI157" s="517"/>
      <c r="AJ157" s="517"/>
      <c r="AK157" s="517"/>
      <c r="AL157" s="517"/>
      <c r="AM157" s="517"/>
      <c r="AN157" s="517"/>
      <c r="AO157" s="517"/>
      <c r="AP157" s="517"/>
      <c r="AQ157" s="517"/>
      <c r="AR157" s="517"/>
      <c r="AS157" s="517"/>
      <c r="AT157" s="517"/>
      <c r="AU157" s="517"/>
      <c r="AV157" s="517"/>
      <c r="AW157" s="517"/>
      <c r="AX157" s="517"/>
      <c r="AY157" s="517"/>
      <c r="AZ157" s="517"/>
      <c r="BA157" s="517"/>
      <c r="BB157" s="517"/>
      <c r="BC157" s="517"/>
      <c r="BD157" s="517"/>
      <c r="BE157" s="517"/>
      <c r="BF157" s="517"/>
      <c r="BG157" s="517"/>
      <c r="BH157" s="517"/>
      <c r="BI157" s="517"/>
      <c r="BJ157" s="517"/>
      <c r="BK157" s="517"/>
      <c r="BL157" s="517"/>
      <c r="BM157" s="517"/>
      <c r="BN157" s="517"/>
      <c r="BO157" s="517"/>
      <c r="BP157" s="517"/>
      <c r="BQ157" s="517"/>
      <c r="BR157" s="517"/>
      <c r="BS157" s="517"/>
      <c r="BT157" s="517"/>
      <c r="BU157" s="517"/>
      <c r="BV157" s="517"/>
      <c r="BW157" s="517"/>
      <c r="BX157" s="517"/>
      <c r="BY157" s="517"/>
      <c r="BZ157" s="517"/>
      <c r="CA157" s="517"/>
      <c r="CB157" s="517"/>
      <c r="CC157" s="517"/>
      <c r="CD157" s="517"/>
    </row>
    <row r="158" spans="1:82" s="7" customFormat="1" ht="12.9" hidden="1" customHeight="1">
      <c r="A158" s="21"/>
      <c r="B158" s="540" t="s">
        <v>90</v>
      </c>
      <c r="C158" s="559"/>
      <c r="D158" s="559"/>
      <c r="E158" s="553"/>
      <c r="F158" s="560"/>
      <c r="G158" s="554"/>
      <c r="H158" s="557">
        <f>$G22*H53</f>
        <v>0</v>
      </c>
      <c r="I158" s="557">
        <f t="shared" ref="I158:AE158" si="45">$G22*I53</f>
        <v>0</v>
      </c>
      <c r="J158" s="557">
        <f t="shared" si="45"/>
        <v>0</v>
      </c>
      <c r="K158" s="557">
        <f t="shared" si="45"/>
        <v>0</v>
      </c>
      <c r="L158" s="557">
        <f t="shared" si="45"/>
        <v>0</v>
      </c>
      <c r="M158" s="557">
        <f t="shared" si="45"/>
        <v>0</v>
      </c>
      <c r="N158" s="557">
        <f t="shared" si="45"/>
        <v>0</v>
      </c>
      <c r="O158" s="557">
        <f t="shared" si="45"/>
        <v>0</v>
      </c>
      <c r="P158" s="557">
        <f t="shared" si="45"/>
        <v>0</v>
      </c>
      <c r="Q158" s="557">
        <f t="shared" si="45"/>
        <v>0</v>
      </c>
      <c r="R158" s="557">
        <f t="shared" si="45"/>
        <v>0</v>
      </c>
      <c r="S158" s="557">
        <f t="shared" si="45"/>
        <v>0</v>
      </c>
      <c r="T158" s="557">
        <f t="shared" si="45"/>
        <v>0</v>
      </c>
      <c r="U158" s="557">
        <f t="shared" si="45"/>
        <v>0</v>
      </c>
      <c r="V158" s="557">
        <f t="shared" si="45"/>
        <v>0</v>
      </c>
      <c r="W158" s="557">
        <f t="shared" si="45"/>
        <v>0</v>
      </c>
      <c r="X158" s="557">
        <f t="shared" si="45"/>
        <v>0</v>
      </c>
      <c r="Y158" s="557">
        <f t="shared" si="45"/>
        <v>0</v>
      </c>
      <c r="Z158" s="557">
        <f t="shared" si="45"/>
        <v>0</v>
      </c>
      <c r="AA158" s="557">
        <f t="shared" si="45"/>
        <v>0</v>
      </c>
      <c r="AB158" s="557">
        <f t="shared" si="45"/>
        <v>0</v>
      </c>
      <c r="AC158" s="557">
        <f t="shared" si="45"/>
        <v>0</v>
      </c>
      <c r="AD158" s="557">
        <f t="shared" si="45"/>
        <v>0</v>
      </c>
      <c r="AE158" s="557">
        <f t="shared" si="45"/>
        <v>0</v>
      </c>
      <c r="AF158" s="52"/>
      <c r="AG158" s="527"/>
      <c r="AH158" s="213"/>
      <c r="AI158" s="517"/>
      <c r="AJ158" s="517"/>
      <c r="AK158" s="517"/>
      <c r="AL158" s="517"/>
      <c r="AM158" s="517"/>
      <c r="AN158" s="517"/>
      <c r="AO158" s="517"/>
      <c r="AP158" s="517"/>
      <c r="AQ158" s="517"/>
      <c r="AR158" s="517"/>
      <c r="AS158" s="517"/>
      <c r="AT158" s="517"/>
      <c r="AU158" s="517"/>
      <c r="AV158" s="517"/>
      <c r="AW158" s="517"/>
      <c r="AX158" s="517"/>
      <c r="AY158" s="517"/>
      <c r="AZ158" s="517"/>
      <c r="BA158" s="517"/>
      <c r="BB158" s="517"/>
      <c r="BC158" s="517"/>
      <c r="BD158" s="517"/>
      <c r="BE158" s="517"/>
      <c r="BF158" s="517"/>
      <c r="BG158" s="517"/>
      <c r="BH158" s="517"/>
      <c r="BI158" s="517"/>
      <c r="BJ158" s="517"/>
      <c r="BK158" s="517"/>
      <c r="BL158" s="517"/>
      <c r="BM158" s="517"/>
      <c r="BN158" s="517"/>
      <c r="BO158" s="517"/>
      <c r="BP158" s="517"/>
      <c r="BQ158" s="517"/>
      <c r="BR158" s="517"/>
      <c r="BS158" s="517"/>
      <c r="BT158" s="517"/>
      <c r="BU158" s="517"/>
      <c r="BV158" s="517"/>
      <c r="BW158" s="517"/>
      <c r="BX158" s="517"/>
      <c r="BY158" s="517"/>
      <c r="BZ158" s="517"/>
      <c r="CA158" s="517"/>
      <c r="CB158" s="517"/>
      <c r="CC158" s="517"/>
      <c r="CD158" s="517"/>
    </row>
    <row r="159" spans="1:82" s="7" customFormat="1" ht="12.9" hidden="1" customHeight="1">
      <c r="A159" s="21"/>
      <c r="B159" s="562" t="s">
        <v>337</v>
      </c>
      <c r="C159" s="559"/>
      <c r="D159" s="559"/>
      <c r="E159" s="553"/>
      <c r="F159" s="560"/>
      <c r="G159" s="554"/>
      <c r="H159" s="557">
        <f>SUM(H139:H158)</f>
        <v>0</v>
      </c>
      <c r="I159" s="557">
        <f t="shared" ref="I159:AE159" si="46">SUM(I139:I158)</f>
        <v>0</v>
      </c>
      <c r="J159" s="557">
        <f t="shared" si="46"/>
        <v>0</v>
      </c>
      <c r="K159" s="557">
        <f t="shared" si="46"/>
        <v>0</v>
      </c>
      <c r="L159" s="557">
        <f t="shared" si="46"/>
        <v>0</v>
      </c>
      <c r="M159" s="557">
        <f t="shared" si="46"/>
        <v>0</v>
      </c>
      <c r="N159" s="557">
        <f t="shared" si="46"/>
        <v>0</v>
      </c>
      <c r="O159" s="557">
        <f t="shared" si="46"/>
        <v>0</v>
      </c>
      <c r="P159" s="557">
        <f t="shared" si="46"/>
        <v>0</v>
      </c>
      <c r="Q159" s="557">
        <f t="shared" si="46"/>
        <v>0</v>
      </c>
      <c r="R159" s="557">
        <f t="shared" si="46"/>
        <v>0</v>
      </c>
      <c r="S159" s="557">
        <f t="shared" si="46"/>
        <v>0</v>
      </c>
      <c r="T159" s="557">
        <f t="shared" si="46"/>
        <v>0</v>
      </c>
      <c r="U159" s="557">
        <f t="shared" si="46"/>
        <v>0</v>
      </c>
      <c r="V159" s="557">
        <f t="shared" si="46"/>
        <v>0</v>
      </c>
      <c r="W159" s="557">
        <f t="shared" si="46"/>
        <v>0</v>
      </c>
      <c r="X159" s="557">
        <f t="shared" si="46"/>
        <v>0</v>
      </c>
      <c r="Y159" s="557">
        <f t="shared" si="46"/>
        <v>0</v>
      </c>
      <c r="Z159" s="557">
        <f t="shared" si="46"/>
        <v>0</v>
      </c>
      <c r="AA159" s="557">
        <f t="shared" si="46"/>
        <v>0</v>
      </c>
      <c r="AB159" s="557">
        <f t="shared" si="46"/>
        <v>0</v>
      </c>
      <c r="AC159" s="557">
        <f t="shared" si="46"/>
        <v>0</v>
      </c>
      <c r="AD159" s="557">
        <f t="shared" si="46"/>
        <v>0</v>
      </c>
      <c r="AE159" s="557">
        <f t="shared" si="46"/>
        <v>0</v>
      </c>
      <c r="AF159" s="52"/>
      <c r="AG159" s="527"/>
      <c r="AH159" s="213"/>
      <c r="AI159" s="517"/>
      <c r="AJ159" s="517"/>
      <c r="AK159" s="517"/>
      <c r="AL159" s="517"/>
      <c r="AM159" s="517"/>
      <c r="AN159" s="517"/>
      <c r="AO159" s="517"/>
      <c r="AP159" s="517"/>
      <c r="AQ159" s="517"/>
      <c r="AR159" s="517"/>
      <c r="AS159" s="517"/>
      <c r="AT159" s="517"/>
      <c r="AU159" s="517"/>
      <c r="AV159" s="517"/>
      <c r="AW159" s="517"/>
      <c r="AX159" s="517"/>
      <c r="AY159" s="517"/>
      <c r="AZ159" s="517"/>
      <c r="BA159" s="517"/>
      <c r="BB159" s="517"/>
      <c r="BC159" s="517"/>
      <c r="BD159" s="517"/>
      <c r="BE159" s="517"/>
      <c r="BF159" s="517"/>
      <c r="BG159" s="517"/>
      <c r="BH159" s="517"/>
      <c r="BI159" s="517"/>
      <c r="BJ159" s="517"/>
      <c r="BK159" s="517"/>
      <c r="BL159" s="517"/>
      <c r="BM159" s="517"/>
      <c r="BN159" s="517"/>
      <c r="BO159" s="517"/>
      <c r="BP159" s="517"/>
      <c r="BQ159" s="517"/>
      <c r="BR159" s="517"/>
      <c r="BS159" s="517"/>
      <c r="BT159" s="517"/>
      <c r="BU159" s="517"/>
      <c r="BV159" s="517"/>
      <c r="BW159" s="517"/>
      <c r="BX159" s="517"/>
      <c r="BY159" s="517"/>
      <c r="BZ159" s="517"/>
      <c r="CA159" s="517"/>
      <c r="CB159" s="517"/>
      <c r="CC159" s="517"/>
      <c r="CD159" s="517"/>
    </row>
    <row r="160" spans="1:82" s="7" customFormat="1" ht="12.9" hidden="1" customHeight="1">
      <c r="A160" s="21"/>
      <c r="B160" s="527"/>
      <c r="C160" s="527"/>
      <c r="D160" s="527"/>
      <c r="E160" s="530"/>
      <c r="F160" s="530"/>
      <c r="G160" s="531"/>
      <c r="H160" s="213"/>
      <c r="I160" s="213"/>
      <c r="J160" s="213"/>
      <c r="K160" s="213"/>
      <c r="L160" s="213"/>
      <c r="M160" s="213"/>
      <c r="N160" s="532"/>
      <c r="O160" s="531"/>
      <c r="P160" s="531"/>
      <c r="Q160" s="531"/>
      <c r="R160" s="531"/>
      <c r="S160" s="531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7"/>
      <c r="AG160" s="52"/>
      <c r="AH160" s="527"/>
      <c r="AI160" s="213"/>
      <c r="AJ160" s="517"/>
      <c r="AK160" s="517"/>
      <c r="AL160" s="517"/>
      <c r="AM160" s="517"/>
      <c r="AN160" s="517"/>
      <c r="AO160" s="517"/>
      <c r="AP160" s="517"/>
      <c r="AQ160" s="517"/>
      <c r="AR160" s="517"/>
      <c r="AS160" s="517"/>
      <c r="AT160" s="517"/>
      <c r="AU160" s="517"/>
      <c r="AV160" s="517"/>
      <c r="AW160" s="517"/>
      <c r="AX160" s="517"/>
      <c r="AY160" s="517"/>
      <c r="AZ160" s="517"/>
      <c r="BA160" s="517"/>
      <c r="BB160" s="517"/>
      <c r="BC160" s="517"/>
      <c r="BD160" s="517"/>
      <c r="BE160" s="517"/>
      <c r="BF160" s="517"/>
      <c r="BG160" s="517"/>
      <c r="BH160" s="517"/>
      <c r="BI160" s="517"/>
      <c r="BJ160" s="517"/>
      <c r="BK160" s="517"/>
      <c r="BL160" s="517"/>
      <c r="BM160" s="517"/>
      <c r="BN160" s="517"/>
      <c r="BO160" s="517"/>
      <c r="BP160" s="517"/>
      <c r="BQ160" s="517"/>
      <c r="BR160" s="517"/>
      <c r="BS160" s="517"/>
      <c r="BT160" s="517"/>
      <c r="BU160" s="517"/>
      <c r="BV160" s="517"/>
      <c r="BW160" s="517"/>
      <c r="BX160" s="517"/>
      <c r="BY160" s="517"/>
      <c r="BZ160" s="517"/>
      <c r="CA160" s="517"/>
      <c r="CB160" s="517"/>
      <c r="CC160" s="517"/>
      <c r="CD160" s="517"/>
    </row>
    <row r="161" spans="1:37" ht="14.25" hidden="1" customHeight="1">
      <c r="A161" s="60"/>
      <c r="B161" s="62" t="s">
        <v>109</v>
      </c>
      <c r="C161" s="61"/>
      <c r="D161" s="61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1"/>
      <c r="AG161" s="14" t="s">
        <v>158</v>
      </c>
      <c r="AI161" s="14" t="s">
        <v>158</v>
      </c>
      <c r="AJ161" s="14"/>
      <c r="AK161" s="14"/>
    </row>
    <row r="162" spans="1:37" ht="14.25" hidden="1" customHeight="1">
      <c r="A162" s="60"/>
      <c r="B162" s="63" t="s">
        <v>110</v>
      </c>
      <c r="C162" s="61"/>
      <c r="D162" s="61"/>
      <c r="E162" s="64">
        <f>IF($C$5="När faktura skickas / kommer",1,IF($C$5="Vid betalning (Kontantmetoden)",2))</f>
        <v>1</v>
      </c>
      <c r="F162" s="60" t="e">
        <f>om</f>
        <v>#NAME?</v>
      </c>
      <c r="G162" s="65" t="str">
        <f>E10</f>
        <v>30 dagar</v>
      </c>
      <c r="H162" s="218">
        <f t="shared" ref="H162:AE162" si="47">IF($E$162=1,$G10*H10, IF($E$162=2,$G10*H35))</f>
        <v>0</v>
      </c>
      <c r="I162" s="218">
        <f t="shared" si="47"/>
        <v>0</v>
      </c>
      <c r="J162" s="66">
        <f t="shared" si="47"/>
        <v>0</v>
      </c>
      <c r="K162" s="67">
        <f t="shared" si="47"/>
        <v>0</v>
      </c>
      <c r="L162" s="218">
        <f t="shared" si="47"/>
        <v>0</v>
      </c>
      <c r="M162" s="68">
        <f t="shared" si="47"/>
        <v>0</v>
      </c>
      <c r="N162" s="69">
        <f t="shared" si="47"/>
        <v>0</v>
      </c>
      <c r="O162" s="218">
        <f t="shared" si="47"/>
        <v>0</v>
      </c>
      <c r="P162" s="66">
        <f t="shared" si="47"/>
        <v>0</v>
      </c>
      <c r="Q162" s="67">
        <f t="shared" si="47"/>
        <v>0</v>
      </c>
      <c r="R162" s="218">
        <f t="shared" si="47"/>
        <v>0</v>
      </c>
      <c r="S162" s="218">
        <f t="shared" si="47"/>
        <v>0</v>
      </c>
      <c r="T162" s="70">
        <f t="shared" si="47"/>
        <v>0</v>
      </c>
      <c r="U162" s="70">
        <f t="shared" si="47"/>
        <v>0</v>
      </c>
      <c r="V162" s="71">
        <f t="shared" si="47"/>
        <v>0</v>
      </c>
      <c r="W162" s="72">
        <f t="shared" si="47"/>
        <v>0</v>
      </c>
      <c r="X162" s="70">
        <f t="shared" si="47"/>
        <v>0</v>
      </c>
      <c r="Y162" s="73">
        <f t="shared" si="47"/>
        <v>0</v>
      </c>
      <c r="Z162" s="74">
        <f t="shared" si="47"/>
        <v>0</v>
      </c>
      <c r="AA162" s="70">
        <f t="shared" si="47"/>
        <v>0</v>
      </c>
      <c r="AB162" s="71">
        <f t="shared" si="47"/>
        <v>0</v>
      </c>
      <c r="AC162" s="72">
        <f t="shared" si="47"/>
        <v>0</v>
      </c>
      <c r="AD162" s="70">
        <f t="shared" si="47"/>
        <v>0</v>
      </c>
      <c r="AE162" s="70">
        <f t="shared" si="47"/>
        <v>0</v>
      </c>
      <c r="AF162" s="16"/>
      <c r="AG162" s="211"/>
      <c r="AH162" s="203"/>
      <c r="AI162" s="211"/>
      <c r="AJ162" s="14"/>
      <c r="AK162" s="14"/>
    </row>
    <row r="163" spans="1:37" ht="14.25" hidden="1" customHeight="1">
      <c r="A163" s="60"/>
      <c r="B163" s="63" t="s">
        <v>111</v>
      </c>
      <c r="C163" s="61"/>
      <c r="D163" s="61"/>
      <c r="E163" s="60"/>
      <c r="F163" s="60"/>
      <c r="G163" s="65" t="str">
        <f>E11</f>
        <v>30 dagar</v>
      </c>
      <c r="H163" s="219">
        <f t="shared" ref="H163:AE163" si="48">IF($E$162=1,$G11*H11, IF($E$162=2,$G11*H36))</f>
        <v>0</v>
      </c>
      <c r="I163" s="219">
        <f t="shared" si="48"/>
        <v>0</v>
      </c>
      <c r="J163" s="75">
        <f t="shared" si="48"/>
        <v>0</v>
      </c>
      <c r="K163" s="76">
        <f t="shared" si="48"/>
        <v>0</v>
      </c>
      <c r="L163" s="219">
        <f t="shared" si="48"/>
        <v>0</v>
      </c>
      <c r="M163" s="77">
        <f t="shared" si="48"/>
        <v>0</v>
      </c>
      <c r="N163" s="78">
        <f t="shared" si="48"/>
        <v>0</v>
      </c>
      <c r="O163" s="219">
        <f t="shared" si="48"/>
        <v>0</v>
      </c>
      <c r="P163" s="75">
        <f t="shared" si="48"/>
        <v>0</v>
      </c>
      <c r="Q163" s="76">
        <f t="shared" si="48"/>
        <v>0</v>
      </c>
      <c r="R163" s="219">
        <f t="shared" si="48"/>
        <v>0</v>
      </c>
      <c r="S163" s="219">
        <f t="shared" si="48"/>
        <v>0</v>
      </c>
      <c r="T163" s="79">
        <f t="shared" si="48"/>
        <v>0</v>
      </c>
      <c r="U163" s="80">
        <f t="shared" si="48"/>
        <v>0</v>
      </c>
      <c r="V163" s="81">
        <f t="shared" si="48"/>
        <v>0</v>
      </c>
      <c r="W163" s="82">
        <f t="shared" si="48"/>
        <v>0</v>
      </c>
      <c r="X163" s="80">
        <f t="shared" si="48"/>
        <v>0</v>
      </c>
      <c r="Y163" s="79">
        <f t="shared" si="48"/>
        <v>0</v>
      </c>
      <c r="Z163" s="83">
        <f t="shared" si="48"/>
        <v>0</v>
      </c>
      <c r="AA163" s="80">
        <f t="shared" si="48"/>
        <v>0</v>
      </c>
      <c r="AB163" s="84">
        <f t="shared" si="48"/>
        <v>0</v>
      </c>
      <c r="AC163" s="82">
        <f t="shared" si="48"/>
        <v>0</v>
      </c>
      <c r="AD163" s="80">
        <f t="shared" si="48"/>
        <v>0</v>
      </c>
      <c r="AE163" s="80">
        <f t="shared" si="48"/>
        <v>0</v>
      </c>
      <c r="AF163" s="16"/>
      <c r="AG163" s="203"/>
      <c r="AH163" s="203"/>
      <c r="AI163" s="203"/>
      <c r="AJ163" s="14"/>
      <c r="AK163" s="14"/>
    </row>
    <row r="164" spans="1:37" ht="14.25" hidden="1" customHeight="1">
      <c r="A164" s="60"/>
      <c r="B164" s="63" t="s">
        <v>112</v>
      </c>
      <c r="C164" s="61"/>
      <c r="D164" s="61"/>
      <c r="E164" s="60"/>
      <c r="F164" s="60"/>
      <c r="G164" s="65" t="str">
        <f>E12</f>
        <v>30 dagar</v>
      </c>
      <c r="H164" s="219">
        <f t="shared" ref="H164:AE164" si="49">IF($E$162=1,$G12*H12, IF($E$162=2,$G12*H37))</f>
        <v>0</v>
      </c>
      <c r="I164" s="219">
        <f t="shared" si="49"/>
        <v>0</v>
      </c>
      <c r="J164" s="75">
        <f t="shared" si="49"/>
        <v>0</v>
      </c>
      <c r="K164" s="76">
        <f t="shared" si="49"/>
        <v>0</v>
      </c>
      <c r="L164" s="219">
        <f t="shared" si="49"/>
        <v>0</v>
      </c>
      <c r="M164" s="77">
        <f t="shared" si="49"/>
        <v>0</v>
      </c>
      <c r="N164" s="78">
        <f t="shared" si="49"/>
        <v>0</v>
      </c>
      <c r="O164" s="219">
        <f t="shared" si="49"/>
        <v>0</v>
      </c>
      <c r="P164" s="75">
        <f t="shared" si="49"/>
        <v>0</v>
      </c>
      <c r="Q164" s="76">
        <f t="shared" si="49"/>
        <v>0</v>
      </c>
      <c r="R164" s="219">
        <f t="shared" si="49"/>
        <v>0</v>
      </c>
      <c r="S164" s="219">
        <f t="shared" si="49"/>
        <v>0</v>
      </c>
      <c r="T164" s="85">
        <f t="shared" si="49"/>
        <v>0</v>
      </c>
      <c r="U164" s="85">
        <f t="shared" si="49"/>
        <v>0</v>
      </c>
      <c r="V164" s="86">
        <f t="shared" si="49"/>
        <v>0</v>
      </c>
      <c r="W164" s="87">
        <f t="shared" si="49"/>
        <v>0</v>
      </c>
      <c r="X164" s="85">
        <f t="shared" si="49"/>
        <v>0</v>
      </c>
      <c r="Y164" s="88">
        <f t="shared" si="49"/>
        <v>0</v>
      </c>
      <c r="Z164" s="89">
        <f t="shared" si="49"/>
        <v>0</v>
      </c>
      <c r="AA164" s="85">
        <f t="shared" si="49"/>
        <v>0</v>
      </c>
      <c r="AB164" s="86">
        <f t="shared" si="49"/>
        <v>0</v>
      </c>
      <c r="AC164" s="87">
        <f t="shared" si="49"/>
        <v>0</v>
      </c>
      <c r="AD164" s="85">
        <f t="shared" si="49"/>
        <v>0</v>
      </c>
      <c r="AE164" s="85">
        <f t="shared" si="49"/>
        <v>0</v>
      </c>
      <c r="AF164" s="16"/>
      <c r="AG164" s="203"/>
      <c r="AH164" s="203"/>
      <c r="AI164" s="203"/>
      <c r="AJ164" s="14"/>
      <c r="AK164" s="14"/>
    </row>
    <row r="165" spans="1:37" ht="14.25" hidden="1" customHeight="1">
      <c r="A165" s="60"/>
      <c r="B165" s="63" t="s">
        <v>113</v>
      </c>
      <c r="C165" s="61"/>
      <c r="D165" s="61"/>
      <c r="E165" s="60"/>
      <c r="F165" s="60"/>
      <c r="G165" s="65" t="str">
        <f>E13</f>
        <v>30 dagar</v>
      </c>
      <c r="H165" s="90">
        <f t="shared" ref="H165:AE165" si="50">IF($E$162=1,$G13*H13, IF($E$162=2,$G13*H38))</f>
        <v>0</v>
      </c>
      <c r="I165" s="90">
        <f t="shared" si="50"/>
        <v>0</v>
      </c>
      <c r="J165" s="91">
        <f t="shared" si="50"/>
        <v>0</v>
      </c>
      <c r="K165" s="92">
        <f t="shared" si="50"/>
        <v>0</v>
      </c>
      <c r="L165" s="90">
        <f t="shared" si="50"/>
        <v>0</v>
      </c>
      <c r="M165" s="220">
        <f t="shared" si="50"/>
        <v>0</v>
      </c>
      <c r="N165" s="93">
        <f t="shared" si="50"/>
        <v>0</v>
      </c>
      <c r="O165" s="90">
        <f t="shared" si="50"/>
        <v>0</v>
      </c>
      <c r="P165" s="91">
        <f t="shared" si="50"/>
        <v>0</v>
      </c>
      <c r="Q165" s="92">
        <f t="shared" si="50"/>
        <v>0</v>
      </c>
      <c r="R165" s="90">
        <f t="shared" si="50"/>
        <v>0</v>
      </c>
      <c r="S165" s="90">
        <f t="shared" si="50"/>
        <v>0</v>
      </c>
      <c r="T165" s="94">
        <f t="shared" si="50"/>
        <v>0</v>
      </c>
      <c r="U165" s="85">
        <f t="shared" si="50"/>
        <v>0</v>
      </c>
      <c r="V165" s="95">
        <f t="shared" si="50"/>
        <v>0</v>
      </c>
      <c r="W165" s="96">
        <f t="shared" si="50"/>
        <v>0</v>
      </c>
      <c r="X165" s="97">
        <f t="shared" si="50"/>
        <v>0</v>
      </c>
      <c r="Y165" s="94">
        <f t="shared" si="50"/>
        <v>0</v>
      </c>
      <c r="Z165" s="98">
        <f t="shared" si="50"/>
        <v>0</v>
      </c>
      <c r="AA165" s="97">
        <f t="shared" si="50"/>
        <v>0</v>
      </c>
      <c r="AB165" s="99">
        <f t="shared" si="50"/>
        <v>0</v>
      </c>
      <c r="AC165" s="96">
        <f t="shared" si="50"/>
        <v>0</v>
      </c>
      <c r="AD165" s="97">
        <f t="shared" si="50"/>
        <v>0</v>
      </c>
      <c r="AE165" s="97">
        <f t="shared" si="50"/>
        <v>0</v>
      </c>
      <c r="AF165" s="16"/>
      <c r="AG165" s="203"/>
      <c r="AH165" s="203"/>
      <c r="AI165" s="203"/>
      <c r="AJ165" s="14"/>
      <c r="AK165" s="14"/>
    </row>
    <row r="166" spans="1:37" ht="14.25" hidden="1" customHeight="1">
      <c r="A166" s="60"/>
      <c r="B166" s="63" t="s">
        <v>114</v>
      </c>
      <c r="C166" s="61"/>
      <c r="D166" s="61"/>
      <c r="E166" s="60"/>
      <c r="F166" s="61"/>
      <c r="G166" s="61"/>
      <c r="H166" s="218">
        <f>SUM(H162:H165)</f>
        <v>0</v>
      </c>
      <c r="I166" s="218">
        <f t="shared" ref="I166:AE166" si="51">SUM(I162:I165)</f>
        <v>0</v>
      </c>
      <c r="J166" s="66">
        <f t="shared" si="51"/>
        <v>0</v>
      </c>
      <c r="K166" s="67">
        <f t="shared" si="51"/>
        <v>0</v>
      </c>
      <c r="L166" s="218">
        <f t="shared" si="51"/>
        <v>0</v>
      </c>
      <c r="M166" s="68">
        <f t="shared" si="51"/>
        <v>0</v>
      </c>
      <c r="N166" s="69">
        <f t="shared" si="51"/>
        <v>0</v>
      </c>
      <c r="O166" s="218">
        <f t="shared" si="51"/>
        <v>0</v>
      </c>
      <c r="P166" s="66">
        <f t="shared" si="51"/>
        <v>0</v>
      </c>
      <c r="Q166" s="67">
        <f t="shared" si="51"/>
        <v>0</v>
      </c>
      <c r="R166" s="218">
        <f t="shared" si="51"/>
        <v>0</v>
      </c>
      <c r="S166" s="218">
        <f t="shared" si="51"/>
        <v>0</v>
      </c>
      <c r="T166" s="70">
        <f t="shared" si="51"/>
        <v>0</v>
      </c>
      <c r="U166" s="70">
        <f t="shared" si="51"/>
        <v>0</v>
      </c>
      <c r="V166" s="71">
        <f t="shared" si="51"/>
        <v>0</v>
      </c>
      <c r="W166" s="72">
        <f t="shared" si="51"/>
        <v>0</v>
      </c>
      <c r="X166" s="70">
        <f t="shared" si="51"/>
        <v>0</v>
      </c>
      <c r="Y166" s="73">
        <f t="shared" si="51"/>
        <v>0</v>
      </c>
      <c r="Z166" s="74">
        <f t="shared" si="51"/>
        <v>0</v>
      </c>
      <c r="AA166" s="70">
        <f t="shared" si="51"/>
        <v>0</v>
      </c>
      <c r="AB166" s="71">
        <f t="shared" si="51"/>
        <v>0</v>
      </c>
      <c r="AC166" s="72">
        <f t="shared" si="51"/>
        <v>0</v>
      </c>
      <c r="AD166" s="70">
        <f t="shared" si="51"/>
        <v>0</v>
      </c>
      <c r="AE166" s="70">
        <f t="shared" si="51"/>
        <v>0</v>
      </c>
      <c r="AF166" s="16"/>
      <c r="AG166" s="592">
        <f>SUM(T166:AE166)</f>
        <v>0</v>
      </c>
      <c r="AH166" s="203"/>
      <c r="AI166" s="593">
        <f>SUM(H166:S166)</f>
        <v>0</v>
      </c>
      <c r="AJ166" s="14"/>
      <c r="AK166" s="14"/>
    </row>
    <row r="167" spans="1:37" ht="14.25" hidden="1" customHeight="1">
      <c r="A167" s="60"/>
      <c r="B167" s="63" t="s">
        <v>65</v>
      </c>
      <c r="C167" s="61"/>
      <c r="D167" s="61"/>
      <c r="E167" s="60"/>
      <c r="F167" s="61"/>
      <c r="G167" s="61"/>
      <c r="H167" s="100">
        <f>H62</f>
        <v>0</v>
      </c>
      <c r="I167" s="100">
        <f t="shared" ref="I167:AE167" si="52">I62</f>
        <v>0</v>
      </c>
      <c r="J167" s="101">
        <f t="shared" si="52"/>
        <v>0</v>
      </c>
      <c r="K167" s="102">
        <f t="shared" si="52"/>
        <v>0</v>
      </c>
      <c r="L167" s="100">
        <f t="shared" si="52"/>
        <v>0</v>
      </c>
      <c r="M167" s="103">
        <f t="shared" si="52"/>
        <v>0</v>
      </c>
      <c r="N167" s="104">
        <f t="shared" si="52"/>
        <v>0</v>
      </c>
      <c r="O167" s="100">
        <f t="shared" si="52"/>
        <v>0</v>
      </c>
      <c r="P167" s="101">
        <f t="shared" si="52"/>
        <v>0</v>
      </c>
      <c r="Q167" s="102">
        <f t="shared" si="52"/>
        <v>0</v>
      </c>
      <c r="R167" s="100">
        <f t="shared" si="52"/>
        <v>0</v>
      </c>
      <c r="S167" s="100">
        <f t="shared" si="52"/>
        <v>0</v>
      </c>
      <c r="T167" s="105">
        <f t="shared" si="52"/>
        <v>0</v>
      </c>
      <c r="U167" s="106">
        <f t="shared" si="52"/>
        <v>0</v>
      </c>
      <c r="V167" s="107">
        <f t="shared" si="52"/>
        <v>0</v>
      </c>
      <c r="W167" s="108">
        <f t="shared" si="52"/>
        <v>0</v>
      </c>
      <c r="X167" s="106">
        <f t="shared" si="52"/>
        <v>0</v>
      </c>
      <c r="Y167" s="105">
        <f t="shared" si="52"/>
        <v>0</v>
      </c>
      <c r="Z167" s="109">
        <f t="shared" si="52"/>
        <v>0</v>
      </c>
      <c r="AA167" s="106">
        <f t="shared" si="52"/>
        <v>0</v>
      </c>
      <c r="AB167" s="110">
        <f t="shared" si="52"/>
        <v>0</v>
      </c>
      <c r="AC167" s="108">
        <f t="shared" si="52"/>
        <v>0</v>
      </c>
      <c r="AD167" s="106">
        <f t="shared" si="52"/>
        <v>0</v>
      </c>
      <c r="AE167" s="106">
        <f t="shared" si="52"/>
        <v>0</v>
      </c>
      <c r="AF167" s="16"/>
      <c r="AG167" s="592">
        <f>U167</f>
        <v>0</v>
      </c>
      <c r="AH167" s="203"/>
      <c r="AI167" s="203"/>
      <c r="AJ167" s="14"/>
      <c r="AK167" s="14"/>
    </row>
    <row r="168" spans="1:37" ht="14.25" hidden="1" customHeight="1">
      <c r="A168" s="60"/>
      <c r="B168" s="63" t="s">
        <v>115</v>
      </c>
      <c r="C168" s="61"/>
      <c r="D168" s="61"/>
      <c r="E168" s="60"/>
      <c r="F168" s="61"/>
      <c r="G168" s="61"/>
      <c r="H168" s="111">
        <f>H167</f>
        <v>0</v>
      </c>
      <c r="I168" s="111">
        <f>I167</f>
        <v>0</v>
      </c>
      <c r="J168" s="112">
        <f t="shared" ref="J168:AE168" si="53">H166+J167</f>
        <v>0</v>
      </c>
      <c r="K168" s="113">
        <f t="shared" si="53"/>
        <v>0</v>
      </c>
      <c r="L168" s="111">
        <f t="shared" si="53"/>
        <v>0</v>
      </c>
      <c r="M168" s="114">
        <f t="shared" si="53"/>
        <v>0</v>
      </c>
      <c r="N168" s="115">
        <f t="shared" si="53"/>
        <v>0</v>
      </c>
      <c r="O168" s="111">
        <f t="shared" si="53"/>
        <v>0</v>
      </c>
      <c r="P168" s="112">
        <f t="shared" si="53"/>
        <v>0</v>
      </c>
      <c r="Q168" s="113">
        <f t="shared" si="53"/>
        <v>0</v>
      </c>
      <c r="R168" s="111">
        <f t="shared" si="53"/>
        <v>0</v>
      </c>
      <c r="S168" s="111">
        <f t="shared" si="53"/>
        <v>0</v>
      </c>
      <c r="T168" s="116">
        <f t="shared" si="53"/>
        <v>0</v>
      </c>
      <c r="U168" s="117">
        <f t="shared" si="53"/>
        <v>0</v>
      </c>
      <c r="V168" s="118">
        <f t="shared" si="53"/>
        <v>0</v>
      </c>
      <c r="W168" s="119">
        <f t="shared" si="53"/>
        <v>0</v>
      </c>
      <c r="X168" s="117">
        <f t="shared" si="53"/>
        <v>0</v>
      </c>
      <c r="Y168" s="116">
        <f t="shared" si="53"/>
        <v>0</v>
      </c>
      <c r="Z168" s="120">
        <f t="shared" si="53"/>
        <v>0</v>
      </c>
      <c r="AA168" s="117">
        <f t="shared" si="53"/>
        <v>0</v>
      </c>
      <c r="AB168" s="121">
        <f t="shared" si="53"/>
        <v>0</v>
      </c>
      <c r="AC168" s="119">
        <f t="shared" si="53"/>
        <v>0</v>
      </c>
      <c r="AD168" s="117">
        <f t="shared" si="53"/>
        <v>0</v>
      </c>
      <c r="AE168" s="117">
        <f t="shared" si="53"/>
        <v>0</v>
      </c>
      <c r="AF168" s="16"/>
      <c r="AG168" s="203"/>
      <c r="AH168" s="203"/>
      <c r="AI168" s="203"/>
      <c r="AJ168" s="14"/>
      <c r="AK168" s="14"/>
    </row>
    <row r="169" spans="1:37" ht="14.25" hidden="1" customHeight="1">
      <c r="A169" s="60"/>
      <c r="B169" s="63" t="s">
        <v>116</v>
      </c>
      <c r="C169" s="61"/>
      <c r="D169" s="61"/>
      <c r="E169" s="60"/>
      <c r="F169" s="61"/>
      <c r="G169" s="61"/>
      <c r="H169" s="111">
        <f t="shared" ref="H169:Z169" si="54">SUM(D166:F166)+H167</f>
        <v>0</v>
      </c>
      <c r="I169" s="111">
        <f t="shared" si="54"/>
        <v>0</v>
      </c>
      <c r="J169" s="112">
        <f t="shared" si="54"/>
        <v>0</v>
      </c>
      <c r="K169" s="113">
        <f t="shared" si="54"/>
        <v>0</v>
      </c>
      <c r="L169" s="111">
        <f t="shared" si="54"/>
        <v>0</v>
      </c>
      <c r="M169" s="114">
        <f t="shared" si="54"/>
        <v>0</v>
      </c>
      <c r="N169" s="115">
        <f t="shared" si="54"/>
        <v>0</v>
      </c>
      <c r="O169" s="111">
        <f t="shared" si="54"/>
        <v>0</v>
      </c>
      <c r="P169" s="112">
        <f t="shared" si="54"/>
        <v>0</v>
      </c>
      <c r="Q169" s="113">
        <f t="shared" si="54"/>
        <v>0</v>
      </c>
      <c r="R169" s="111">
        <f t="shared" si="54"/>
        <v>0</v>
      </c>
      <c r="S169" s="111">
        <f t="shared" si="54"/>
        <v>0</v>
      </c>
      <c r="T169" s="116">
        <f t="shared" si="54"/>
        <v>0</v>
      </c>
      <c r="U169" s="594">
        <f t="shared" si="54"/>
        <v>0</v>
      </c>
      <c r="V169" s="595">
        <f t="shared" si="54"/>
        <v>0</v>
      </c>
      <c r="W169" s="596">
        <f t="shared" si="54"/>
        <v>0</v>
      </c>
      <c r="X169" s="594">
        <f t="shared" si="54"/>
        <v>0</v>
      </c>
      <c r="Y169" s="597">
        <f t="shared" si="54"/>
        <v>0</v>
      </c>
      <c r="Z169" s="598">
        <f t="shared" si="54"/>
        <v>0</v>
      </c>
      <c r="AA169" s="117">
        <f>SUM(W166:Y166)+AA167</f>
        <v>0</v>
      </c>
      <c r="AB169" s="121">
        <f>SUM(X166:Z166)+AB167</f>
        <v>0</v>
      </c>
      <c r="AC169" s="119">
        <f>SUM(Y166:AA166)+AC167</f>
        <v>0</v>
      </c>
      <c r="AD169" s="117">
        <f>SUM(Z166:AB166)+AD167</f>
        <v>0</v>
      </c>
      <c r="AE169" s="117">
        <f>SUM(AA166:AC166)+AE167</f>
        <v>0</v>
      </c>
      <c r="AF169" s="16"/>
      <c r="AG169" s="203"/>
      <c r="AH169" s="203"/>
      <c r="AI169" s="203"/>
      <c r="AJ169" s="14"/>
      <c r="AK169" s="14"/>
    </row>
    <row r="170" spans="1:37" ht="14.25" hidden="1" customHeight="1">
      <c r="A170" s="60"/>
      <c r="B170" s="541" t="s">
        <v>117</v>
      </c>
      <c r="C170" s="566"/>
      <c r="D170" s="566"/>
      <c r="E170" s="567"/>
      <c r="F170" s="566"/>
      <c r="G170" s="568" t="str">
        <f t="shared" ref="G170:G175" si="55">E15</f>
        <v>30 dagar</v>
      </c>
      <c r="H170" s="219">
        <f t="shared" ref="H170:AE170" si="56">IF($E$162=1,$G15*H15, IF($E$162=2,$G15*H46))</f>
        <v>0</v>
      </c>
      <c r="I170" s="219">
        <f t="shared" si="56"/>
        <v>0</v>
      </c>
      <c r="J170" s="75">
        <f t="shared" si="56"/>
        <v>0</v>
      </c>
      <c r="K170" s="76">
        <f t="shared" si="56"/>
        <v>0</v>
      </c>
      <c r="L170" s="219">
        <f t="shared" si="56"/>
        <v>0</v>
      </c>
      <c r="M170" s="77">
        <f t="shared" si="56"/>
        <v>0</v>
      </c>
      <c r="N170" s="78">
        <f t="shared" si="56"/>
        <v>0</v>
      </c>
      <c r="O170" s="219">
        <f t="shared" si="56"/>
        <v>0</v>
      </c>
      <c r="P170" s="75">
        <f t="shared" si="56"/>
        <v>0</v>
      </c>
      <c r="Q170" s="76">
        <f t="shared" si="56"/>
        <v>0</v>
      </c>
      <c r="R170" s="219">
        <f t="shared" si="56"/>
        <v>0</v>
      </c>
      <c r="S170" s="219">
        <f t="shared" si="56"/>
        <v>0</v>
      </c>
      <c r="T170" s="88">
        <f t="shared" si="56"/>
        <v>0</v>
      </c>
      <c r="U170" s="85">
        <f t="shared" si="56"/>
        <v>0</v>
      </c>
      <c r="V170" s="122">
        <f t="shared" si="56"/>
        <v>0</v>
      </c>
      <c r="W170" s="87">
        <f t="shared" si="56"/>
        <v>0</v>
      </c>
      <c r="X170" s="85">
        <f t="shared" si="56"/>
        <v>0</v>
      </c>
      <c r="Y170" s="88">
        <f t="shared" si="56"/>
        <v>0</v>
      </c>
      <c r="Z170" s="89">
        <f t="shared" si="56"/>
        <v>0</v>
      </c>
      <c r="AA170" s="85">
        <f t="shared" si="56"/>
        <v>0</v>
      </c>
      <c r="AB170" s="86">
        <f t="shared" si="56"/>
        <v>0</v>
      </c>
      <c r="AC170" s="87">
        <f t="shared" si="56"/>
        <v>0</v>
      </c>
      <c r="AD170" s="85">
        <f t="shared" si="56"/>
        <v>0</v>
      </c>
      <c r="AE170" s="85">
        <f t="shared" si="56"/>
        <v>0</v>
      </c>
      <c r="AF170" s="16"/>
      <c r="AG170" s="203"/>
      <c r="AH170" s="203"/>
      <c r="AI170" s="203"/>
      <c r="AJ170" s="14"/>
      <c r="AK170" s="14"/>
    </row>
    <row r="171" spans="1:37" ht="14.25" hidden="1" customHeight="1">
      <c r="A171" s="60"/>
      <c r="B171" s="541" t="s">
        <v>118</v>
      </c>
      <c r="C171" s="566"/>
      <c r="D171" s="566"/>
      <c r="E171" s="567"/>
      <c r="F171" s="566"/>
      <c r="G171" s="568" t="str">
        <f t="shared" si="55"/>
        <v>30 dagar</v>
      </c>
      <c r="H171" s="219">
        <f t="shared" ref="H171:AE171" si="57">IF($E$162=1,$G16*H16, IF($E$162=2,$G16*H47))</f>
        <v>0</v>
      </c>
      <c r="I171" s="219">
        <f t="shared" si="57"/>
        <v>0</v>
      </c>
      <c r="J171" s="75">
        <f t="shared" si="57"/>
        <v>0</v>
      </c>
      <c r="K171" s="76">
        <f t="shared" si="57"/>
        <v>0</v>
      </c>
      <c r="L171" s="219">
        <f t="shared" si="57"/>
        <v>0</v>
      </c>
      <c r="M171" s="77">
        <f t="shared" si="57"/>
        <v>0</v>
      </c>
      <c r="N171" s="78">
        <f t="shared" si="57"/>
        <v>0</v>
      </c>
      <c r="O171" s="219">
        <f t="shared" si="57"/>
        <v>0</v>
      </c>
      <c r="P171" s="75">
        <f t="shared" si="57"/>
        <v>0</v>
      </c>
      <c r="Q171" s="76">
        <f t="shared" si="57"/>
        <v>0</v>
      </c>
      <c r="R171" s="219">
        <f t="shared" si="57"/>
        <v>0</v>
      </c>
      <c r="S171" s="219">
        <f t="shared" si="57"/>
        <v>0</v>
      </c>
      <c r="T171" s="88">
        <f t="shared" si="57"/>
        <v>0</v>
      </c>
      <c r="U171" s="85">
        <f t="shared" si="57"/>
        <v>0</v>
      </c>
      <c r="V171" s="122">
        <f t="shared" si="57"/>
        <v>0</v>
      </c>
      <c r="W171" s="87">
        <f t="shared" si="57"/>
        <v>0</v>
      </c>
      <c r="X171" s="85">
        <f t="shared" si="57"/>
        <v>0</v>
      </c>
      <c r="Y171" s="88">
        <f t="shared" si="57"/>
        <v>0</v>
      </c>
      <c r="Z171" s="89">
        <f t="shared" si="57"/>
        <v>0</v>
      </c>
      <c r="AA171" s="85">
        <f t="shared" si="57"/>
        <v>0</v>
      </c>
      <c r="AB171" s="86">
        <f t="shared" si="57"/>
        <v>0</v>
      </c>
      <c r="AC171" s="87">
        <f t="shared" si="57"/>
        <v>0</v>
      </c>
      <c r="AD171" s="85">
        <f t="shared" si="57"/>
        <v>0</v>
      </c>
      <c r="AE171" s="85">
        <f t="shared" si="57"/>
        <v>0</v>
      </c>
      <c r="AF171" s="16"/>
      <c r="AG171" s="203"/>
      <c r="AH171" s="203"/>
      <c r="AI171" s="203"/>
      <c r="AJ171" s="14"/>
      <c r="AK171" s="14"/>
    </row>
    <row r="172" spans="1:37" ht="14.25" hidden="1" customHeight="1">
      <c r="A172" s="60"/>
      <c r="B172" s="541" t="s">
        <v>119</v>
      </c>
      <c r="C172" s="566"/>
      <c r="D172" s="566"/>
      <c r="E172" s="567"/>
      <c r="F172" s="566"/>
      <c r="G172" s="568" t="str">
        <f t="shared" si="55"/>
        <v>30 dagar</v>
      </c>
      <c r="H172" s="219">
        <f t="shared" ref="H172:AE172" si="58">IF($E$162=1,$G17*H17, IF($E$162=2,$G17*H48))</f>
        <v>0</v>
      </c>
      <c r="I172" s="219">
        <f t="shared" si="58"/>
        <v>0</v>
      </c>
      <c r="J172" s="75">
        <f t="shared" si="58"/>
        <v>0</v>
      </c>
      <c r="K172" s="76">
        <f t="shared" si="58"/>
        <v>0</v>
      </c>
      <c r="L172" s="219">
        <f t="shared" si="58"/>
        <v>0</v>
      </c>
      <c r="M172" s="77">
        <f t="shared" si="58"/>
        <v>0</v>
      </c>
      <c r="N172" s="78">
        <f t="shared" si="58"/>
        <v>0</v>
      </c>
      <c r="O172" s="219">
        <f t="shared" si="58"/>
        <v>0</v>
      </c>
      <c r="P172" s="75">
        <f t="shared" si="58"/>
        <v>0</v>
      </c>
      <c r="Q172" s="76">
        <f t="shared" si="58"/>
        <v>0</v>
      </c>
      <c r="R172" s="219">
        <f t="shared" si="58"/>
        <v>0</v>
      </c>
      <c r="S172" s="219">
        <f t="shared" si="58"/>
        <v>0</v>
      </c>
      <c r="T172" s="88">
        <f t="shared" si="58"/>
        <v>0</v>
      </c>
      <c r="U172" s="85">
        <f t="shared" si="58"/>
        <v>0</v>
      </c>
      <c r="V172" s="122">
        <f t="shared" si="58"/>
        <v>0</v>
      </c>
      <c r="W172" s="87">
        <f t="shared" si="58"/>
        <v>0</v>
      </c>
      <c r="X172" s="85">
        <f t="shared" si="58"/>
        <v>0</v>
      </c>
      <c r="Y172" s="88">
        <f t="shared" si="58"/>
        <v>0</v>
      </c>
      <c r="Z172" s="89">
        <f t="shared" si="58"/>
        <v>0</v>
      </c>
      <c r="AA172" s="85">
        <f t="shared" si="58"/>
        <v>0</v>
      </c>
      <c r="AB172" s="86">
        <f t="shared" si="58"/>
        <v>0</v>
      </c>
      <c r="AC172" s="87">
        <f t="shared" si="58"/>
        <v>0</v>
      </c>
      <c r="AD172" s="85">
        <f t="shared" si="58"/>
        <v>0</v>
      </c>
      <c r="AE172" s="85">
        <f t="shared" si="58"/>
        <v>0</v>
      </c>
      <c r="AF172" s="16"/>
      <c r="AG172" s="203"/>
      <c r="AH172" s="203"/>
      <c r="AI172" s="203"/>
      <c r="AJ172" s="14"/>
      <c r="AK172" s="14"/>
    </row>
    <row r="173" spans="1:37" ht="14.25" hidden="1" customHeight="1">
      <c r="A173" s="60"/>
      <c r="B173" s="541" t="s">
        <v>120</v>
      </c>
      <c r="C173" s="566"/>
      <c r="D173" s="566"/>
      <c r="E173" s="567"/>
      <c r="F173" s="566"/>
      <c r="G173" s="568" t="str">
        <f t="shared" si="55"/>
        <v>30 dagar</v>
      </c>
      <c r="H173" s="219">
        <f t="shared" ref="H173:AE173" si="59">IF($E$162=1,$G18*H18, IF($E$162=2,$G18*H49))</f>
        <v>0</v>
      </c>
      <c r="I173" s="219">
        <f t="shared" si="59"/>
        <v>0</v>
      </c>
      <c r="J173" s="75">
        <f t="shared" si="59"/>
        <v>0</v>
      </c>
      <c r="K173" s="76">
        <f t="shared" si="59"/>
        <v>0</v>
      </c>
      <c r="L173" s="219">
        <f t="shared" si="59"/>
        <v>0</v>
      </c>
      <c r="M173" s="77">
        <f t="shared" si="59"/>
        <v>0</v>
      </c>
      <c r="N173" s="78">
        <f t="shared" si="59"/>
        <v>0</v>
      </c>
      <c r="O173" s="219">
        <f t="shared" si="59"/>
        <v>0</v>
      </c>
      <c r="P173" s="75">
        <f t="shared" si="59"/>
        <v>0</v>
      </c>
      <c r="Q173" s="76">
        <f t="shared" si="59"/>
        <v>0</v>
      </c>
      <c r="R173" s="219">
        <f t="shared" si="59"/>
        <v>0</v>
      </c>
      <c r="S173" s="219">
        <f t="shared" si="59"/>
        <v>0</v>
      </c>
      <c r="T173" s="88">
        <f t="shared" si="59"/>
        <v>0</v>
      </c>
      <c r="U173" s="85">
        <f t="shared" si="59"/>
        <v>0</v>
      </c>
      <c r="V173" s="122">
        <f t="shared" si="59"/>
        <v>0</v>
      </c>
      <c r="W173" s="87">
        <f t="shared" si="59"/>
        <v>0</v>
      </c>
      <c r="X173" s="85">
        <f t="shared" si="59"/>
        <v>0</v>
      </c>
      <c r="Y173" s="88">
        <f t="shared" si="59"/>
        <v>0</v>
      </c>
      <c r="Z173" s="89">
        <f t="shared" si="59"/>
        <v>0</v>
      </c>
      <c r="AA173" s="85">
        <f t="shared" si="59"/>
        <v>0</v>
      </c>
      <c r="AB173" s="86">
        <f t="shared" si="59"/>
        <v>0</v>
      </c>
      <c r="AC173" s="87">
        <f t="shared" si="59"/>
        <v>0</v>
      </c>
      <c r="AD173" s="85">
        <f t="shared" si="59"/>
        <v>0</v>
      </c>
      <c r="AE173" s="85">
        <f t="shared" si="59"/>
        <v>0</v>
      </c>
      <c r="AF173" s="16"/>
      <c r="AG173" s="203"/>
      <c r="AH173" s="203"/>
      <c r="AI173" s="203"/>
      <c r="AJ173" s="14"/>
      <c r="AK173" s="14"/>
    </row>
    <row r="174" spans="1:37" ht="14.25" hidden="1" customHeight="1">
      <c r="A174" s="60"/>
      <c r="B174" s="541" t="s">
        <v>121</v>
      </c>
      <c r="C174" s="566"/>
      <c r="D174" s="566"/>
      <c r="E174" s="567"/>
      <c r="F174" s="566"/>
      <c r="G174" s="568" t="str">
        <f t="shared" si="55"/>
        <v>30 dagar</v>
      </c>
      <c r="H174" s="219">
        <f t="shared" ref="H174:AE174" si="60">IF($E$162=1,$G19*H19, IF($E$162=2,$G19*H50))</f>
        <v>0</v>
      </c>
      <c r="I174" s="219">
        <f t="shared" si="60"/>
        <v>0</v>
      </c>
      <c r="J174" s="75">
        <f t="shared" si="60"/>
        <v>0</v>
      </c>
      <c r="K174" s="76">
        <f t="shared" si="60"/>
        <v>0</v>
      </c>
      <c r="L174" s="219">
        <f t="shared" si="60"/>
        <v>0</v>
      </c>
      <c r="M174" s="77">
        <f t="shared" si="60"/>
        <v>0</v>
      </c>
      <c r="N174" s="78">
        <f t="shared" si="60"/>
        <v>0</v>
      </c>
      <c r="O174" s="219">
        <f t="shared" si="60"/>
        <v>0</v>
      </c>
      <c r="P174" s="75">
        <f t="shared" si="60"/>
        <v>0</v>
      </c>
      <c r="Q174" s="76">
        <f t="shared" si="60"/>
        <v>0</v>
      </c>
      <c r="R174" s="219">
        <f t="shared" si="60"/>
        <v>0</v>
      </c>
      <c r="S174" s="219">
        <f t="shared" si="60"/>
        <v>0</v>
      </c>
      <c r="T174" s="88">
        <f t="shared" si="60"/>
        <v>0</v>
      </c>
      <c r="U174" s="85">
        <f t="shared" si="60"/>
        <v>0</v>
      </c>
      <c r="V174" s="122">
        <f t="shared" si="60"/>
        <v>0</v>
      </c>
      <c r="W174" s="87">
        <f t="shared" si="60"/>
        <v>0</v>
      </c>
      <c r="X174" s="85">
        <f t="shared" si="60"/>
        <v>0</v>
      </c>
      <c r="Y174" s="88">
        <f t="shared" si="60"/>
        <v>0</v>
      </c>
      <c r="Z174" s="89">
        <f t="shared" si="60"/>
        <v>0</v>
      </c>
      <c r="AA174" s="85">
        <f t="shared" si="60"/>
        <v>0</v>
      </c>
      <c r="AB174" s="86">
        <f t="shared" si="60"/>
        <v>0</v>
      </c>
      <c r="AC174" s="87">
        <f t="shared" si="60"/>
        <v>0</v>
      </c>
      <c r="AD174" s="85">
        <f t="shared" si="60"/>
        <v>0</v>
      </c>
      <c r="AE174" s="85">
        <f t="shared" si="60"/>
        <v>0</v>
      </c>
      <c r="AF174" s="16"/>
      <c r="AG174" s="203"/>
      <c r="AH174" s="203"/>
      <c r="AI174" s="203"/>
      <c r="AJ174" s="14"/>
      <c r="AK174" s="14"/>
    </row>
    <row r="175" spans="1:37" ht="14.25" hidden="1" customHeight="1">
      <c r="A175" s="60"/>
      <c r="B175" s="541" t="s">
        <v>121</v>
      </c>
      <c r="C175" s="566"/>
      <c r="D175" s="566"/>
      <c r="E175" s="567"/>
      <c r="F175" s="566"/>
      <c r="G175" s="568" t="str">
        <f t="shared" si="55"/>
        <v>30 dagar</v>
      </c>
      <c r="H175" s="219">
        <f t="shared" ref="H175:AE175" si="61">IF($E$162=1,$G20*H20, IF($E$162=2,$G20*H51))</f>
        <v>0</v>
      </c>
      <c r="I175" s="219">
        <f t="shared" si="61"/>
        <v>0</v>
      </c>
      <c r="J175" s="75">
        <f t="shared" si="61"/>
        <v>0</v>
      </c>
      <c r="K175" s="76">
        <f t="shared" si="61"/>
        <v>0</v>
      </c>
      <c r="L175" s="219">
        <f t="shared" si="61"/>
        <v>0</v>
      </c>
      <c r="M175" s="77">
        <f t="shared" si="61"/>
        <v>0</v>
      </c>
      <c r="N175" s="78">
        <f t="shared" si="61"/>
        <v>0</v>
      </c>
      <c r="O175" s="219">
        <f t="shared" si="61"/>
        <v>0</v>
      </c>
      <c r="P175" s="75">
        <f t="shared" si="61"/>
        <v>0</v>
      </c>
      <c r="Q175" s="76">
        <f t="shared" si="61"/>
        <v>0</v>
      </c>
      <c r="R175" s="219">
        <f t="shared" si="61"/>
        <v>0</v>
      </c>
      <c r="S175" s="219">
        <f t="shared" si="61"/>
        <v>0</v>
      </c>
      <c r="T175" s="88">
        <f t="shared" si="61"/>
        <v>0</v>
      </c>
      <c r="U175" s="85">
        <f t="shared" si="61"/>
        <v>0</v>
      </c>
      <c r="V175" s="122">
        <f t="shared" si="61"/>
        <v>0</v>
      </c>
      <c r="W175" s="87">
        <f t="shared" si="61"/>
        <v>0</v>
      </c>
      <c r="X175" s="85">
        <f t="shared" si="61"/>
        <v>0</v>
      </c>
      <c r="Y175" s="88">
        <f t="shared" si="61"/>
        <v>0</v>
      </c>
      <c r="Z175" s="89">
        <f t="shared" si="61"/>
        <v>0</v>
      </c>
      <c r="AA175" s="85">
        <f t="shared" si="61"/>
        <v>0</v>
      </c>
      <c r="AB175" s="86">
        <f t="shared" si="61"/>
        <v>0</v>
      </c>
      <c r="AC175" s="87">
        <f t="shared" si="61"/>
        <v>0</v>
      </c>
      <c r="AD175" s="85">
        <f t="shared" si="61"/>
        <v>0</v>
      </c>
      <c r="AE175" s="85">
        <f t="shared" si="61"/>
        <v>0</v>
      </c>
      <c r="AF175" s="16"/>
      <c r="AG175" s="203"/>
      <c r="AH175" s="203"/>
      <c r="AI175" s="203"/>
      <c r="AJ175" s="14"/>
      <c r="AK175" s="14"/>
    </row>
    <row r="176" spans="1:37" ht="14.25" hidden="1" customHeight="1">
      <c r="A176" s="60"/>
      <c r="B176" s="541" t="s">
        <v>122</v>
      </c>
      <c r="C176" s="566"/>
      <c r="D176" s="566"/>
      <c r="E176" s="567"/>
      <c r="F176" s="566"/>
      <c r="G176" s="568" t="str">
        <f>E22</f>
        <v>30 dagar</v>
      </c>
      <c r="H176" s="123">
        <f t="shared" ref="H176:AE176" si="62">IF($E$162=1,$G22*H22, IF($E$162=2,$G22*H53))</f>
        <v>0</v>
      </c>
      <c r="I176" s="123">
        <f t="shared" si="62"/>
        <v>0</v>
      </c>
      <c r="J176" s="124">
        <f t="shared" si="62"/>
        <v>0</v>
      </c>
      <c r="K176" s="125">
        <f t="shared" si="62"/>
        <v>0</v>
      </c>
      <c r="L176" s="123">
        <f t="shared" si="62"/>
        <v>0</v>
      </c>
      <c r="M176" s="126">
        <f t="shared" si="62"/>
        <v>0</v>
      </c>
      <c r="N176" s="127">
        <f t="shared" si="62"/>
        <v>0</v>
      </c>
      <c r="O176" s="123">
        <f t="shared" si="62"/>
        <v>0</v>
      </c>
      <c r="P176" s="124">
        <f t="shared" si="62"/>
        <v>0</v>
      </c>
      <c r="Q176" s="125">
        <f t="shared" si="62"/>
        <v>0</v>
      </c>
      <c r="R176" s="123">
        <f t="shared" si="62"/>
        <v>0</v>
      </c>
      <c r="S176" s="123">
        <f t="shared" si="62"/>
        <v>0</v>
      </c>
      <c r="T176" s="128">
        <f t="shared" si="62"/>
        <v>0</v>
      </c>
      <c r="U176" s="129">
        <f t="shared" si="62"/>
        <v>0</v>
      </c>
      <c r="V176" s="130">
        <f t="shared" si="62"/>
        <v>0</v>
      </c>
      <c r="W176" s="131">
        <f t="shared" si="62"/>
        <v>0</v>
      </c>
      <c r="X176" s="129">
        <f t="shared" si="62"/>
        <v>0</v>
      </c>
      <c r="Y176" s="128">
        <f t="shared" si="62"/>
        <v>0</v>
      </c>
      <c r="Z176" s="132">
        <f t="shared" si="62"/>
        <v>0</v>
      </c>
      <c r="AA176" s="129">
        <f t="shared" si="62"/>
        <v>0</v>
      </c>
      <c r="AB176" s="133">
        <f t="shared" si="62"/>
        <v>0</v>
      </c>
      <c r="AC176" s="131">
        <f t="shared" si="62"/>
        <v>0</v>
      </c>
      <c r="AD176" s="129">
        <f t="shared" si="62"/>
        <v>0</v>
      </c>
      <c r="AE176" s="129">
        <f t="shared" si="62"/>
        <v>0</v>
      </c>
      <c r="AF176" s="16"/>
      <c r="AG176" s="203"/>
      <c r="AH176" s="203"/>
      <c r="AI176" s="203"/>
      <c r="AJ176" s="14"/>
      <c r="AK176" s="14"/>
    </row>
    <row r="177" spans="1:37" ht="14.25" hidden="1" customHeight="1">
      <c r="A177" s="60"/>
      <c r="B177" s="63" t="s">
        <v>123</v>
      </c>
      <c r="C177" s="61"/>
      <c r="D177" s="61"/>
      <c r="E177" s="60"/>
      <c r="F177" s="61"/>
      <c r="G177" s="61"/>
      <c r="H177" s="217">
        <f>IF($E$162=1,H137, IF($E$162=2,H159))</f>
        <v>0</v>
      </c>
      <c r="I177" s="217">
        <f t="shared" ref="I177:AE177" si="63">IF($E$162=1,I137, IF($E$162=2,I159))</f>
        <v>0</v>
      </c>
      <c r="J177" s="134">
        <f t="shared" si="63"/>
        <v>0</v>
      </c>
      <c r="K177" s="135">
        <f t="shared" si="63"/>
        <v>0</v>
      </c>
      <c r="L177" s="217">
        <f t="shared" si="63"/>
        <v>0</v>
      </c>
      <c r="M177" s="136">
        <f t="shared" si="63"/>
        <v>0</v>
      </c>
      <c r="N177" s="137">
        <f t="shared" si="63"/>
        <v>0</v>
      </c>
      <c r="O177" s="217">
        <f t="shared" si="63"/>
        <v>0</v>
      </c>
      <c r="P177" s="134">
        <f t="shared" si="63"/>
        <v>0</v>
      </c>
      <c r="Q177" s="135">
        <f t="shared" si="63"/>
        <v>0</v>
      </c>
      <c r="R177" s="217">
        <f t="shared" si="63"/>
        <v>0</v>
      </c>
      <c r="S177" s="217">
        <f t="shared" si="63"/>
        <v>0</v>
      </c>
      <c r="T177" s="138">
        <f t="shared" si="63"/>
        <v>0</v>
      </c>
      <c r="U177" s="139">
        <f t="shared" si="63"/>
        <v>0</v>
      </c>
      <c r="V177" s="140">
        <f t="shared" si="63"/>
        <v>0</v>
      </c>
      <c r="W177" s="141">
        <f t="shared" si="63"/>
        <v>0</v>
      </c>
      <c r="X177" s="139">
        <f t="shared" si="63"/>
        <v>0</v>
      </c>
      <c r="Y177" s="138">
        <f t="shared" si="63"/>
        <v>0</v>
      </c>
      <c r="Z177" s="142">
        <f t="shared" si="63"/>
        <v>0</v>
      </c>
      <c r="AA177" s="139">
        <f t="shared" si="63"/>
        <v>0</v>
      </c>
      <c r="AB177" s="143">
        <f t="shared" si="63"/>
        <v>0</v>
      </c>
      <c r="AC177" s="141">
        <f t="shared" si="63"/>
        <v>0</v>
      </c>
      <c r="AD177" s="139">
        <f t="shared" si="63"/>
        <v>0</v>
      </c>
      <c r="AE177" s="139">
        <f t="shared" si="63"/>
        <v>0</v>
      </c>
      <c r="AF177" s="16"/>
      <c r="AG177" s="599">
        <f>SUM(T177:AE177)</f>
        <v>0</v>
      </c>
      <c r="AH177" s="203"/>
      <c r="AI177" s="593">
        <f>SUM(H177:S177)</f>
        <v>0</v>
      </c>
      <c r="AJ177" s="14"/>
      <c r="AK177" s="14"/>
    </row>
    <row r="178" spans="1:37" ht="14.25" hidden="1" customHeight="1">
      <c r="A178" s="60"/>
      <c r="B178" s="63" t="s">
        <v>64</v>
      </c>
      <c r="C178" s="61"/>
      <c r="D178" s="61"/>
      <c r="E178" s="60"/>
      <c r="F178" s="61"/>
      <c r="G178" s="61"/>
      <c r="H178" s="123">
        <f>H42</f>
        <v>0</v>
      </c>
      <c r="I178" s="123">
        <f t="shared" ref="I178:AE178" si="64">I42</f>
        <v>0</v>
      </c>
      <c r="J178" s="124">
        <f t="shared" si="64"/>
        <v>0</v>
      </c>
      <c r="K178" s="125">
        <f t="shared" si="64"/>
        <v>0</v>
      </c>
      <c r="L178" s="123">
        <f t="shared" si="64"/>
        <v>0</v>
      </c>
      <c r="M178" s="126">
        <f t="shared" si="64"/>
        <v>0</v>
      </c>
      <c r="N178" s="127">
        <f t="shared" si="64"/>
        <v>0</v>
      </c>
      <c r="O178" s="123">
        <f t="shared" si="64"/>
        <v>0</v>
      </c>
      <c r="P178" s="124">
        <f t="shared" si="64"/>
        <v>0</v>
      </c>
      <c r="Q178" s="125">
        <f t="shared" si="64"/>
        <v>0</v>
      </c>
      <c r="R178" s="123">
        <f t="shared" si="64"/>
        <v>0</v>
      </c>
      <c r="S178" s="123">
        <f t="shared" si="64"/>
        <v>0</v>
      </c>
      <c r="T178" s="128">
        <f t="shared" si="64"/>
        <v>0</v>
      </c>
      <c r="U178" s="129">
        <f t="shared" si="64"/>
        <v>0</v>
      </c>
      <c r="V178" s="130">
        <f t="shared" si="64"/>
        <v>0</v>
      </c>
      <c r="W178" s="131">
        <f t="shared" si="64"/>
        <v>0</v>
      </c>
      <c r="X178" s="129">
        <f t="shared" si="64"/>
        <v>0</v>
      </c>
      <c r="Y178" s="128">
        <f t="shared" si="64"/>
        <v>0</v>
      </c>
      <c r="Z178" s="132">
        <f t="shared" si="64"/>
        <v>0</v>
      </c>
      <c r="AA178" s="129">
        <f t="shared" si="64"/>
        <v>0</v>
      </c>
      <c r="AB178" s="133">
        <f t="shared" si="64"/>
        <v>0</v>
      </c>
      <c r="AC178" s="131">
        <f t="shared" si="64"/>
        <v>0</v>
      </c>
      <c r="AD178" s="129">
        <f t="shared" si="64"/>
        <v>0</v>
      </c>
      <c r="AE178" s="129">
        <f t="shared" si="64"/>
        <v>0</v>
      </c>
      <c r="AF178" s="16"/>
      <c r="AG178" s="592">
        <f>U178</f>
        <v>0</v>
      </c>
      <c r="AH178" s="203"/>
      <c r="AI178" s="203"/>
      <c r="AJ178" s="14"/>
      <c r="AK178" s="14"/>
    </row>
    <row r="179" spans="1:37" ht="14.25" hidden="1" customHeight="1">
      <c r="A179" s="60"/>
      <c r="B179" s="63" t="s">
        <v>124</v>
      </c>
      <c r="C179" s="61"/>
      <c r="D179" s="61"/>
      <c r="E179" s="60"/>
      <c r="F179" s="61"/>
      <c r="G179" s="61"/>
      <c r="H179" s="111">
        <f>H178</f>
        <v>0</v>
      </c>
      <c r="I179" s="111">
        <f>I178</f>
        <v>0</v>
      </c>
      <c r="J179" s="112">
        <f t="shared" ref="J179:AE179" si="65">H177+J178</f>
        <v>0</v>
      </c>
      <c r="K179" s="113">
        <f t="shared" si="65"/>
        <v>0</v>
      </c>
      <c r="L179" s="111">
        <f t="shared" si="65"/>
        <v>0</v>
      </c>
      <c r="M179" s="114">
        <f t="shared" si="65"/>
        <v>0</v>
      </c>
      <c r="N179" s="115">
        <f t="shared" si="65"/>
        <v>0</v>
      </c>
      <c r="O179" s="111">
        <f t="shared" si="65"/>
        <v>0</v>
      </c>
      <c r="P179" s="112">
        <f t="shared" si="65"/>
        <v>0</v>
      </c>
      <c r="Q179" s="113">
        <f t="shared" si="65"/>
        <v>0</v>
      </c>
      <c r="R179" s="111">
        <f t="shared" si="65"/>
        <v>0</v>
      </c>
      <c r="S179" s="111">
        <f t="shared" si="65"/>
        <v>0</v>
      </c>
      <c r="T179" s="116">
        <f t="shared" si="65"/>
        <v>0</v>
      </c>
      <c r="U179" s="117">
        <f t="shared" si="65"/>
        <v>0</v>
      </c>
      <c r="V179" s="118">
        <f t="shared" si="65"/>
        <v>0</v>
      </c>
      <c r="W179" s="119">
        <f t="shared" si="65"/>
        <v>0</v>
      </c>
      <c r="X179" s="117">
        <f t="shared" si="65"/>
        <v>0</v>
      </c>
      <c r="Y179" s="116">
        <f t="shared" si="65"/>
        <v>0</v>
      </c>
      <c r="Z179" s="120">
        <f t="shared" si="65"/>
        <v>0</v>
      </c>
      <c r="AA179" s="117">
        <f t="shared" si="65"/>
        <v>0</v>
      </c>
      <c r="AB179" s="121">
        <f t="shared" si="65"/>
        <v>0</v>
      </c>
      <c r="AC179" s="119">
        <f t="shared" si="65"/>
        <v>0</v>
      </c>
      <c r="AD179" s="117">
        <f t="shared" si="65"/>
        <v>0</v>
      </c>
      <c r="AE179" s="117">
        <f t="shared" si="65"/>
        <v>0</v>
      </c>
      <c r="AF179" s="16"/>
      <c r="AG179" s="203"/>
      <c r="AH179" s="203"/>
      <c r="AI179" s="203"/>
      <c r="AJ179" s="14"/>
      <c r="AK179" s="14"/>
    </row>
    <row r="180" spans="1:37" ht="14.25" hidden="1" customHeight="1">
      <c r="A180" s="60"/>
      <c r="B180" s="63" t="s">
        <v>125</v>
      </c>
      <c r="C180" s="61"/>
      <c r="D180" s="61"/>
      <c r="E180" s="60"/>
      <c r="F180" s="61"/>
      <c r="G180" s="61"/>
      <c r="H180" s="111">
        <f t="shared" ref="H180:AC180" si="66">SUM(D177:F177)+H178</f>
        <v>0</v>
      </c>
      <c r="I180" s="111">
        <f t="shared" si="66"/>
        <v>0</v>
      </c>
      <c r="J180" s="112">
        <f t="shared" si="66"/>
        <v>0</v>
      </c>
      <c r="K180" s="113">
        <f t="shared" si="66"/>
        <v>0</v>
      </c>
      <c r="L180" s="111">
        <f t="shared" si="66"/>
        <v>0</v>
      </c>
      <c r="M180" s="114">
        <f t="shared" si="66"/>
        <v>0</v>
      </c>
      <c r="N180" s="115">
        <f t="shared" si="66"/>
        <v>0</v>
      </c>
      <c r="O180" s="111">
        <f t="shared" si="66"/>
        <v>0</v>
      </c>
      <c r="P180" s="112">
        <f t="shared" si="66"/>
        <v>0</v>
      </c>
      <c r="Q180" s="113">
        <f t="shared" si="66"/>
        <v>0</v>
      </c>
      <c r="R180" s="111">
        <f t="shared" si="66"/>
        <v>0</v>
      </c>
      <c r="S180" s="111">
        <f t="shared" si="66"/>
        <v>0</v>
      </c>
      <c r="T180" s="116">
        <f t="shared" si="66"/>
        <v>0</v>
      </c>
      <c r="U180" s="600">
        <f t="shared" si="66"/>
        <v>0</v>
      </c>
      <c r="V180" s="595">
        <f t="shared" si="66"/>
        <v>0</v>
      </c>
      <c r="W180" s="596">
        <f t="shared" si="66"/>
        <v>0</v>
      </c>
      <c r="X180" s="594">
        <f t="shared" si="66"/>
        <v>0</v>
      </c>
      <c r="Y180" s="597">
        <f t="shared" si="66"/>
        <v>0</v>
      </c>
      <c r="Z180" s="598">
        <f t="shared" si="66"/>
        <v>0</v>
      </c>
      <c r="AA180" s="117">
        <f t="shared" si="66"/>
        <v>0</v>
      </c>
      <c r="AB180" s="121">
        <f t="shared" si="66"/>
        <v>0</v>
      </c>
      <c r="AC180" s="119">
        <f t="shared" si="66"/>
        <v>0</v>
      </c>
      <c r="AD180" s="117">
        <f>SUM(Z177:AB177)+AD178</f>
        <v>0</v>
      </c>
      <c r="AE180" s="117">
        <f>SUM(AA177:AC177)+AE178</f>
        <v>0</v>
      </c>
      <c r="AF180" s="16"/>
      <c r="AG180" s="203"/>
      <c r="AH180" s="203"/>
      <c r="AI180" s="203"/>
      <c r="AJ180" s="14"/>
      <c r="AK180" s="14"/>
    </row>
    <row r="181" spans="1:37" ht="14.25" hidden="1" customHeight="1">
      <c r="A181" s="60"/>
      <c r="B181" s="144" t="s">
        <v>63</v>
      </c>
      <c r="C181" s="61"/>
      <c r="D181" s="61"/>
      <c r="E181" s="61"/>
      <c r="F181" s="61"/>
      <c r="G181" s="61"/>
      <c r="H181" s="145">
        <f t="shared" ref="H181:T181" si="67">H168-H179</f>
        <v>0</v>
      </c>
      <c r="I181" s="145">
        <f t="shared" si="67"/>
        <v>0</v>
      </c>
      <c r="J181" s="146">
        <f t="shared" si="67"/>
        <v>0</v>
      </c>
      <c r="K181" s="147">
        <f t="shared" si="67"/>
        <v>0</v>
      </c>
      <c r="L181" s="145">
        <f t="shared" si="67"/>
        <v>0</v>
      </c>
      <c r="M181" s="148">
        <f t="shared" si="67"/>
        <v>0</v>
      </c>
      <c r="N181" s="149">
        <f t="shared" si="67"/>
        <v>0</v>
      </c>
      <c r="O181" s="145">
        <f t="shared" si="67"/>
        <v>0</v>
      </c>
      <c r="P181" s="146">
        <f t="shared" si="67"/>
        <v>0</v>
      </c>
      <c r="Q181" s="147">
        <f t="shared" si="67"/>
        <v>0</v>
      </c>
      <c r="R181" s="145">
        <f t="shared" si="67"/>
        <v>0</v>
      </c>
      <c r="S181" s="145">
        <f t="shared" si="67"/>
        <v>0</v>
      </c>
      <c r="T181" s="150">
        <f t="shared" si="67"/>
        <v>0</v>
      </c>
      <c r="U181" s="117">
        <f>IF($E$197=1,(U168-U179+W206),IF($E$197=2,(U168-U179)))</f>
        <v>0</v>
      </c>
      <c r="V181" s="151">
        <f>IF($E$197=1,(V168-V179-X206),IF($E$197=2,(V168-V179)))</f>
        <v>0</v>
      </c>
      <c r="W181" s="152">
        <f>IF($E$197=1,(W168-W179-Y206),IF($E$197=2,(W168-W179)))</f>
        <v>0</v>
      </c>
      <c r="X181" s="153">
        <f>IF($E$197=1,(X168-X179-AA206),IF($E$197=2,(X168-X179)))</f>
        <v>0</v>
      </c>
      <c r="Y181" s="150">
        <f t="shared" ref="Y181:AE181" si="68">Y168-Y179</f>
        <v>0</v>
      </c>
      <c r="Z181" s="154">
        <f t="shared" si="68"/>
        <v>0</v>
      </c>
      <c r="AA181" s="153">
        <f t="shared" si="68"/>
        <v>0</v>
      </c>
      <c r="AB181" s="155">
        <f t="shared" si="68"/>
        <v>0</v>
      </c>
      <c r="AC181" s="152">
        <f t="shared" si="68"/>
        <v>0</v>
      </c>
      <c r="AD181" s="153">
        <f t="shared" si="68"/>
        <v>0</v>
      </c>
      <c r="AE181" s="153">
        <f t="shared" si="68"/>
        <v>0</v>
      </c>
      <c r="AF181" s="16"/>
      <c r="AG181" s="203"/>
      <c r="AH181" s="203"/>
      <c r="AI181" s="203"/>
      <c r="AJ181" s="14"/>
      <c r="AK181" s="14"/>
    </row>
    <row r="182" spans="1:37" ht="14.25" hidden="1" customHeight="1">
      <c r="A182" s="60"/>
      <c r="B182" s="156" t="s">
        <v>57</v>
      </c>
      <c r="C182" s="61"/>
      <c r="D182" s="61"/>
      <c r="E182" s="60"/>
      <c r="F182" s="60"/>
      <c r="G182" s="60"/>
      <c r="H182" s="111">
        <f t="shared" ref="H182:AE182" si="69">IF(H181&lt;0,-H181,0)</f>
        <v>0</v>
      </c>
      <c r="I182" s="111">
        <f t="shared" si="69"/>
        <v>0</v>
      </c>
      <c r="J182" s="112">
        <f t="shared" si="69"/>
        <v>0</v>
      </c>
      <c r="K182" s="115">
        <f t="shared" si="69"/>
        <v>0</v>
      </c>
      <c r="L182" s="111">
        <f t="shared" si="69"/>
        <v>0</v>
      </c>
      <c r="M182" s="114">
        <f t="shared" si="69"/>
        <v>0</v>
      </c>
      <c r="N182" s="115">
        <f t="shared" si="69"/>
        <v>0</v>
      </c>
      <c r="O182" s="111">
        <f t="shared" si="69"/>
        <v>0</v>
      </c>
      <c r="P182" s="112">
        <f t="shared" si="69"/>
        <v>0</v>
      </c>
      <c r="Q182" s="115">
        <f t="shared" si="69"/>
        <v>0</v>
      </c>
      <c r="R182" s="111">
        <f t="shared" si="69"/>
        <v>0</v>
      </c>
      <c r="S182" s="111">
        <f t="shared" si="69"/>
        <v>0</v>
      </c>
      <c r="T182" s="117">
        <f t="shared" si="69"/>
        <v>0</v>
      </c>
      <c r="U182" s="106">
        <f t="shared" si="69"/>
        <v>0</v>
      </c>
      <c r="V182" s="121">
        <f t="shared" si="69"/>
        <v>0</v>
      </c>
      <c r="W182" s="119">
        <f t="shared" si="69"/>
        <v>0</v>
      </c>
      <c r="X182" s="117">
        <f t="shared" si="69"/>
        <v>0</v>
      </c>
      <c r="Y182" s="116">
        <f t="shared" si="69"/>
        <v>0</v>
      </c>
      <c r="Z182" s="120">
        <f t="shared" si="69"/>
        <v>0</v>
      </c>
      <c r="AA182" s="117">
        <f t="shared" si="69"/>
        <v>0</v>
      </c>
      <c r="AB182" s="121">
        <f t="shared" si="69"/>
        <v>0</v>
      </c>
      <c r="AC182" s="119">
        <f t="shared" si="69"/>
        <v>0</v>
      </c>
      <c r="AD182" s="117">
        <f t="shared" si="69"/>
        <v>0</v>
      </c>
      <c r="AE182" s="117">
        <f t="shared" si="69"/>
        <v>0</v>
      </c>
      <c r="AF182" s="16"/>
      <c r="AG182" s="203"/>
      <c r="AH182" s="203"/>
      <c r="AI182" s="203"/>
      <c r="AJ182" s="14"/>
      <c r="AK182" s="14"/>
    </row>
    <row r="183" spans="1:37" ht="14.25" hidden="1" customHeight="1">
      <c r="A183" s="60"/>
      <c r="B183" s="156" t="s">
        <v>58</v>
      </c>
      <c r="C183" s="61"/>
      <c r="D183" s="61"/>
      <c r="E183" s="60"/>
      <c r="F183" s="60"/>
      <c r="G183" s="60"/>
      <c r="H183" s="145">
        <f t="shared" ref="H183:AE183" si="70">IF(H181&gt;0,H181,0)</f>
        <v>0</v>
      </c>
      <c r="I183" s="145">
        <f t="shared" si="70"/>
        <v>0</v>
      </c>
      <c r="J183" s="146">
        <f t="shared" si="70"/>
        <v>0</v>
      </c>
      <c r="K183" s="104">
        <f t="shared" si="70"/>
        <v>0</v>
      </c>
      <c r="L183" s="145">
        <f t="shared" si="70"/>
        <v>0</v>
      </c>
      <c r="M183" s="148">
        <f t="shared" si="70"/>
        <v>0</v>
      </c>
      <c r="N183" s="104">
        <f t="shared" si="70"/>
        <v>0</v>
      </c>
      <c r="O183" s="145">
        <f t="shared" si="70"/>
        <v>0</v>
      </c>
      <c r="P183" s="146">
        <f t="shared" si="70"/>
        <v>0</v>
      </c>
      <c r="Q183" s="104">
        <f t="shared" si="70"/>
        <v>0</v>
      </c>
      <c r="R183" s="145">
        <f t="shared" si="70"/>
        <v>0</v>
      </c>
      <c r="S183" s="145">
        <f t="shared" si="70"/>
        <v>0</v>
      </c>
      <c r="T183" s="153">
        <f t="shared" si="70"/>
        <v>0</v>
      </c>
      <c r="U183" s="153">
        <f t="shared" si="70"/>
        <v>0</v>
      </c>
      <c r="V183" s="155">
        <f t="shared" si="70"/>
        <v>0</v>
      </c>
      <c r="W183" s="152">
        <f t="shared" si="70"/>
        <v>0</v>
      </c>
      <c r="X183" s="153">
        <f t="shared" si="70"/>
        <v>0</v>
      </c>
      <c r="Y183" s="150">
        <f t="shared" si="70"/>
        <v>0</v>
      </c>
      <c r="Z183" s="154">
        <f t="shared" si="70"/>
        <v>0</v>
      </c>
      <c r="AA183" s="153">
        <f t="shared" si="70"/>
        <v>0</v>
      </c>
      <c r="AB183" s="155">
        <f t="shared" si="70"/>
        <v>0</v>
      </c>
      <c r="AC183" s="152">
        <f t="shared" si="70"/>
        <v>0</v>
      </c>
      <c r="AD183" s="153">
        <f t="shared" si="70"/>
        <v>0</v>
      </c>
      <c r="AE183" s="153">
        <f t="shared" si="70"/>
        <v>0</v>
      </c>
      <c r="AF183" s="16"/>
      <c r="AG183" s="203"/>
      <c r="AH183" s="203"/>
      <c r="AI183" s="203"/>
      <c r="AJ183" s="14"/>
      <c r="AK183" s="14"/>
    </row>
    <row r="184" spans="1:37" ht="14.25" hidden="1" customHeight="1">
      <c r="A184" s="60"/>
      <c r="B184" s="144" t="s">
        <v>126</v>
      </c>
      <c r="C184" s="61"/>
      <c r="D184" s="61"/>
      <c r="E184" s="60"/>
      <c r="F184" s="60"/>
      <c r="G184" s="60"/>
      <c r="H184" s="218">
        <f>IF($S$212=1,H169-H180,0)</f>
        <v>0</v>
      </c>
      <c r="I184" s="218">
        <f>IF($S$212=3,I169-I180,0)</f>
        <v>0</v>
      </c>
      <c r="J184" s="66">
        <f>IF($S$212=2,J169-J180,0)</f>
        <v>0</v>
      </c>
      <c r="K184" s="67">
        <f>IF($S$212=1,K169-K180,0)</f>
        <v>0</v>
      </c>
      <c r="L184" s="218">
        <f>IF($S$212=3,L169-L180,0)</f>
        <v>0</v>
      </c>
      <c r="M184" s="68">
        <f>IF($S$212=2,M169-M180,0)</f>
        <v>0</v>
      </c>
      <c r="N184" s="69">
        <f>IF($S$212=1,N169-N180,0)</f>
        <v>0</v>
      </c>
      <c r="O184" s="218">
        <f>IF($S$212=3,O169-O180,0)</f>
        <v>0</v>
      </c>
      <c r="P184" s="66">
        <f>IF($S$212=2,P169-P180,0)</f>
        <v>0</v>
      </c>
      <c r="Q184" s="67">
        <f>IF($S$212=1,Q169-Q180,0)</f>
        <v>0</v>
      </c>
      <c r="R184" s="218">
        <f>IF($S$212=3,R169-R180,0)</f>
        <v>0</v>
      </c>
      <c r="S184" s="218">
        <f>IF($S$212=2,S169-S180,0)</f>
        <v>0</v>
      </c>
      <c r="T184" s="70">
        <f>IF($S$212=1,T169-T180,0)</f>
        <v>0</v>
      </c>
      <c r="U184" s="601">
        <f t="shared" ref="U184:Z184" si="71">IF($E$197=2,U187,IF($E$197=1,U188))</f>
        <v>0</v>
      </c>
      <c r="V184" s="602">
        <f t="shared" si="71"/>
        <v>0</v>
      </c>
      <c r="W184" s="603">
        <f t="shared" si="71"/>
        <v>0</v>
      </c>
      <c r="X184" s="601">
        <f t="shared" si="71"/>
        <v>0</v>
      </c>
      <c r="Y184" s="604">
        <f t="shared" si="71"/>
        <v>0</v>
      </c>
      <c r="Z184" s="605">
        <f t="shared" si="71"/>
        <v>0</v>
      </c>
      <c r="AA184" s="70">
        <f>IF($S$212=3,AA169-AA180,0)</f>
        <v>0</v>
      </c>
      <c r="AB184" s="71">
        <f>IF($S$212=2,AB169-AB180,0)</f>
        <v>0</v>
      </c>
      <c r="AC184" s="72">
        <f>IF($S$212=1,AC169-AC180,0)</f>
        <v>0</v>
      </c>
      <c r="AD184" s="70">
        <f>IF($S$212=3,AD169-AD180,0)</f>
        <v>0</v>
      </c>
      <c r="AE184" s="70">
        <f>IF($S$212=2,AE169-AE180,0)</f>
        <v>0</v>
      </c>
      <c r="AF184" s="16"/>
      <c r="AG184" s="203"/>
      <c r="AH184" s="203"/>
      <c r="AI184" s="203"/>
      <c r="AJ184" s="14"/>
      <c r="AK184" s="14"/>
    </row>
    <row r="185" spans="1:37" ht="14.25" hidden="1" customHeight="1">
      <c r="A185" s="60"/>
      <c r="B185" s="156" t="s">
        <v>57</v>
      </c>
      <c r="C185" s="61"/>
      <c r="D185" s="61"/>
      <c r="E185" s="60"/>
      <c r="F185" s="60"/>
      <c r="G185" s="60"/>
      <c r="H185" s="219">
        <f t="shared" ref="H185:AE185" si="72">IF(H184&lt;0,-H184,0)</f>
        <v>0</v>
      </c>
      <c r="I185" s="219">
        <f t="shared" si="72"/>
        <v>0</v>
      </c>
      <c r="J185" s="75">
        <f t="shared" si="72"/>
        <v>0</v>
      </c>
      <c r="K185" s="76">
        <f t="shared" si="72"/>
        <v>0</v>
      </c>
      <c r="L185" s="219">
        <f t="shared" si="72"/>
        <v>0</v>
      </c>
      <c r="M185" s="77">
        <f t="shared" si="72"/>
        <v>0</v>
      </c>
      <c r="N185" s="78">
        <f t="shared" si="72"/>
        <v>0</v>
      </c>
      <c r="O185" s="219">
        <f t="shared" si="72"/>
        <v>0</v>
      </c>
      <c r="P185" s="75">
        <f t="shared" si="72"/>
        <v>0</v>
      </c>
      <c r="Q185" s="76">
        <f t="shared" si="72"/>
        <v>0</v>
      </c>
      <c r="R185" s="219">
        <f t="shared" si="72"/>
        <v>0</v>
      </c>
      <c r="S185" s="219">
        <f t="shared" si="72"/>
        <v>0</v>
      </c>
      <c r="T185" s="79">
        <f t="shared" si="72"/>
        <v>0</v>
      </c>
      <c r="U185" s="80">
        <f t="shared" si="72"/>
        <v>0</v>
      </c>
      <c r="V185" s="81">
        <f t="shared" si="72"/>
        <v>0</v>
      </c>
      <c r="W185" s="82">
        <f t="shared" si="72"/>
        <v>0</v>
      </c>
      <c r="X185" s="80">
        <f t="shared" si="72"/>
        <v>0</v>
      </c>
      <c r="Y185" s="79">
        <f t="shared" si="72"/>
        <v>0</v>
      </c>
      <c r="Z185" s="83">
        <f t="shared" si="72"/>
        <v>0</v>
      </c>
      <c r="AA185" s="80">
        <f t="shared" si="72"/>
        <v>0</v>
      </c>
      <c r="AB185" s="84">
        <f t="shared" si="72"/>
        <v>0</v>
      </c>
      <c r="AC185" s="82">
        <f t="shared" si="72"/>
        <v>0</v>
      </c>
      <c r="AD185" s="80">
        <f t="shared" si="72"/>
        <v>0</v>
      </c>
      <c r="AE185" s="80">
        <f t="shared" si="72"/>
        <v>0</v>
      </c>
      <c r="AF185" s="16"/>
      <c r="AG185" s="203"/>
      <c r="AH185" s="203"/>
      <c r="AI185" s="203"/>
      <c r="AJ185" s="14"/>
      <c r="AK185" s="14"/>
    </row>
    <row r="186" spans="1:37" ht="14.25" hidden="1" customHeight="1">
      <c r="A186" s="60"/>
      <c r="B186" s="156" t="s">
        <v>58</v>
      </c>
      <c r="C186" s="61"/>
      <c r="D186" s="61"/>
      <c r="E186" s="60"/>
      <c r="F186" s="60"/>
      <c r="G186" s="60"/>
      <c r="H186" s="219">
        <f t="shared" ref="H186:AE186" si="73">IF(H184&gt;0,H184,0)</f>
        <v>0</v>
      </c>
      <c r="I186" s="219">
        <f t="shared" si="73"/>
        <v>0</v>
      </c>
      <c r="J186" s="75">
        <f t="shared" si="73"/>
        <v>0</v>
      </c>
      <c r="K186" s="76">
        <f t="shared" si="73"/>
        <v>0</v>
      </c>
      <c r="L186" s="219">
        <f t="shared" si="73"/>
        <v>0</v>
      </c>
      <c r="M186" s="77">
        <f t="shared" si="73"/>
        <v>0</v>
      </c>
      <c r="N186" s="78">
        <f t="shared" si="73"/>
        <v>0</v>
      </c>
      <c r="O186" s="219">
        <f t="shared" si="73"/>
        <v>0</v>
      </c>
      <c r="P186" s="75">
        <f t="shared" si="73"/>
        <v>0</v>
      </c>
      <c r="Q186" s="76">
        <f t="shared" si="73"/>
        <v>0</v>
      </c>
      <c r="R186" s="219">
        <f t="shared" si="73"/>
        <v>0</v>
      </c>
      <c r="S186" s="219">
        <f t="shared" si="73"/>
        <v>0</v>
      </c>
      <c r="T186" s="85">
        <f t="shared" si="73"/>
        <v>0</v>
      </c>
      <c r="U186" s="85">
        <f t="shared" si="73"/>
        <v>0</v>
      </c>
      <c r="V186" s="86">
        <f t="shared" si="73"/>
        <v>0</v>
      </c>
      <c r="W186" s="87">
        <f t="shared" si="73"/>
        <v>0</v>
      </c>
      <c r="X186" s="85">
        <f t="shared" si="73"/>
        <v>0</v>
      </c>
      <c r="Y186" s="88">
        <f t="shared" si="73"/>
        <v>0</v>
      </c>
      <c r="Z186" s="89">
        <f t="shared" si="73"/>
        <v>0</v>
      </c>
      <c r="AA186" s="85">
        <f t="shared" si="73"/>
        <v>0</v>
      </c>
      <c r="AB186" s="86">
        <f t="shared" si="73"/>
        <v>0</v>
      </c>
      <c r="AC186" s="87">
        <f t="shared" si="73"/>
        <v>0</v>
      </c>
      <c r="AD186" s="85">
        <f t="shared" si="73"/>
        <v>0</v>
      </c>
      <c r="AE186" s="85">
        <f t="shared" si="73"/>
        <v>0</v>
      </c>
      <c r="AF186" s="16"/>
      <c r="AG186" s="203"/>
      <c r="AH186" s="203"/>
      <c r="AI186" s="203"/>
      <c r="AJ186" s="14"/>
      <c r="AK186" s="14"/>
    </row>
    <row r="187" spans="1:37" ht="14.25" hidden="1" customHeight="1">
      <c r="A187" s="60"/>
      <c r="B187" s="157"/>
      <c r="C187" s="61"/>
      <c r="D187" s="61"/>
      <c r="E187" s="60"/>
      <c r="F187" s="60"/>
      <c r="G187" s="60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9"/>
      <c r="U187" s="601">
        <f>IF($S$212=3,U169-U180,0)</f>
        <v>0</v>
      </c>
      <c r="V187" s="602">
        <f>IF($S$212=2,V169-V180,0)</f>
        <v>0</v>
      </c>
      <c r="W187" s="603">
        <f>IF($S$212=1,W169-W180,0)</f>
        <v>0</v>
      </c>
      <c r="X187" s="601">
        <f>IF($S$212=3,X169-X180,0)</f>
        <v>0</v>
      </c>
      <c r="Y187" s="602">
        <f>IF($S$212=2,Y169-Y180,0)</f>
        <v>0</v>
      </c>
      <c r="Z187" s="603">
        <f>IF($S$212=1,Z169-Z180,0)</f>
        <v>0</v>
      </c>
      <c r="AA187" s="159"/>
      <c r="AB187" s="159"/>
      <c r="AC187" s="159"/>
      <c r="AD187" s="159"/>
      <c r="AE187" s="159"/>
      <c r="AF187" s="16"/>
      <c r="AG187" s="203"/>
      <c r="AH187" s="203"/>
      <c r="AI187" s="203"/>
      <c r="AJ187" s="14"/>
      <c r="AK187" s="14"/>
    </row>
    <row r="188" spans="1:37" ht="14.25" hidden="1" customHeight="1">
      <c r="A188" s="60"/>
      <c r="B188" s="157"/>
      <c r="C188" s="61"/>
      <c r="D188" s="61"/>
      <c r="E188" s="60"/>
      <c r="F188" s="60"/>
      <c r="G188" s="60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9"/>
      <c r="U188" s="601">
        <f>IF($S$212=3,U169-U180+W206,0)</f>
        <v>0</v>
      </c>
      <c r="V188" s="602">
        <f>IF($S$212=2,V169-V180+W229,0)</f>
        <v>0</v>
      </c>
      <c r="W188" s="603">
        <f>IF($S$212=1,W169-W180+W246,0)</f>
        <v>0</v>
      </c>
      <c r="X188" s="601">
        <f>IF($S$212=3,X169-X180-W206,0)</f>
        <v>0</v>
      </c>
      <c r="Y188" s="602">
        <f>IF($S$212=2,Y169-Y180-W229,0)</f>
        <v>0</v>
      </c>
      <c r="Z188" s="603">
        <f>IF($S$212=1,Z169-Z180-W246,0)</f>
        <v>0</v>
      </c>
      <c r="AA188" s="159"/>
      <c r="AB188" s="159"/>
      <c r="AC188" s="159"/>
      <c r="AD188" s="159"/>
      <c r="AE188" s="159"/>
      <c r="AF188" s="16"/>
      <c r="AG188" s="203"/>
      <c r="AH188" s="203"/>
      <c r="AI188" s="203"/>
      <c r="AJ188" s="214"/>
      <c r="AK188" s="215"/>
    </row>
    <row r="189" spans="1:37" ht="14.25" hidden="1" customHeight="1">
      <c r="A189" s="23"/>
      <c r="B189" s="160" t="s">
        <v>55</v>
      </c>
      <c r="C189" s="160" t="s">
        <v>68</v>
      </c>
      <c r="D189" s="160"/>
      <c r="E189" s="160"/>
      <c r="F189" s="60"/>
      <c r="G189" s="161">
        <v>1.0000000000000001E-9</v>
      </c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9"/>
      <c r="U189" s="23"/>
      <c r="V189" s="60"/>
      <c r="W189" s="60"/>
      <c r="X189" s="1631" t="s">
        <v>144</v>
      </c>
      <c r="Y189" s="1631" t="s">
        <v>145</v>
      </c>
      <c r="Z189" s="60"/>
      <c r="AA189" s="159"/>
      <c r="AB189" s="159"/>
      <c r="AC189" s="60"/>
      <c r="AD189" s="16"/>
      <c r="AE189" s="16"/>
      <c r="AF189" s="159"/>
      <c r="AG189" s="23"/>
      <c r="AH189" s="60"/>
      <c r="AI189" s="60"/>
      <c r="AJ189" s="1632" t="s">
        <v>144</v>
      </c>
      <c r="AK189" s="1632" t="s">
        <v>145</v>
      </c>
    </row>
    <row r="190" spans="1:37" ht="14.25" hidden="1" customHeight="1">
      <c r="A190" s="23"/>
      <c r="B190" s="162" t="s">
        <v>56</v>
      </c>
      <c r="C190" s="160" t="s">
        <v>131</v>
      </c>
      <c r="D190" s="162"/>
      <c r="E190" s="162"/>
      <c r="F190" s="60"/>
      <c r="G190" s="163">
        <v>0.06</v>
      </c>
      <c r="H190" s="60"/>
      <c r="I190" s="60"/>
      <c r="J190" s="60"/>
      <c r="K190" s="60"/>
      <c r="L190" s="60"/>
      <c r="M190" s="60"/>
      <c r="N190" s="60"/>
      <c r="O190" s="60"/>
      <c r="P190" s="16"/>
      <c r="Q190" s="60"/>
      <c r="R190" s="16"/>
      <c r="S190" s="16"/>
      <c r="T190" s="16"/>
      <c r="U190" s="23"/>
      <c r="V190" s="23"/>
      <c r="W190" s="16"/>
      <c r="X190" s="1632"/>
      <c r="Y190" s="1632"/>
      <c r="Z190" s="16"/>
      <c r="AA190" s="1626" t="s">
        <v>142</v>
      </c>
      <c r="AB190" s="60"/>
      <c r="AF190" s="16"/>
      <c r="AG190" s="23"/>
      <c r="AH190" s="49"/>
      <c r="AI190" s="59"/>
      <c r="AJ190" s="1626"/>
      <c r="AK190" s="1626"/>
    </row>
    <row r="191" spans="1:37" ht="14.25" hidden="1" customHeight="1">
      <c r="A191" s="23"/>
      <c r="B191" s="164" t="s">
        <v>159</v>
      </c>
      <c r="C191" s="16"/>
      <c r="D191" s="61"/>
      <c r="E191" s="61"/>
      <c r="F191" s="60"/>
      <c r="G191" s="163">
        <v>0.12</v>
      </c>
      <c r="H191" s="60"/>
      <c r="I191" s="60"/>
      <c r="J191" s="60"/>
      <c r="K191" s="60"/>
      <c r="L191" s="60"/>
      <c r="M191" s="60"/>
      <c r="N191" s="60"/>
      <c r="O191" s="60"/>
      <c r="P191" s="16"/>
      <c r="Q191" s="606"/>
      <c r="R191" s="607" t="s">
        <v>149</v>
      </c>
      <c r="S191" s="608"/>
      <c r="T191" s="608"/>
      <c r="U191" s="609"/>
      <c r="V191" s="606"/>
      <c r="W191" s="606"/>
      <c r="X191" s="1632"/>
      <c r="Y191" s="1632"/>
      <c r="Z191" s="642" t="s">
        <v>143</v>
      </c>
      <c r="AA191" s="1626"/>
      <c r="AB191" s="60"/>
      <c r="AC191" s="606"/>
      <c r="AD191" s="607" t="s">
        <v>149</v>
      </c>
      <c r="AE191" s="608"/>
      <c r="AF191" s="608"/>
      <c r="AG191" s="609"/>
      <c r="AH191" s="606"/>
      <c r="AI191" s="606"/>
      <c r="AJ191" s="1626"/>
      <c r="AK191" s="1626"/>
    </row>
    <row r="192" spans="1:37" ht="14.25" hidden="1" customHeight="1">
      <c r="A192" s="23"/>
      <c r="B192" s="160" t="s">
        <v>132</v>
      </c>
      <c r="C192" s="16"/>
      <c r="D192" s="61"/>
      <c r="E192" s="61"/>
      <c r="F192" s="60"/>
      <c r="G192" s="165">
        <v>0.25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610" t="s">
        <v>148</v>
      </c>
      <c r="R192" s="610" t="s">
        <v>147</v>
      </c>
      <c r="S192" s="610" t="s">
        <v>141</v>
      </c>
      <c r="T192" s="610" t="s">
        <v>127</v>
      </c>
      <c r="U192" s="610" t="s">
        <v>128</v>
      </c>
      <c r="V192" s="610" t="s">
        <v>129</v>
      </c>
      <c r="W192" s="610" t="s">
        <v>130</v>
      </c>
      <c r="X192" s="1627"/>
      <c r="Y192" s="1627"/>
      <c r="Z192" s="643"/>
      <c r="AA192" s="1627"/>
      <c r="AB192" s="16"/>
      <c r="AC192" s="610" t="s">
        <v>148</v>
      </c>
      <c r="AD192" s="610" t="s">
        <v>147</v>
      </c>
      <c r="AE192" s="610" t="s">
        <v>141</v>
      </c>
      <c r="AF192" s="610" t="s">
        <v>127</v>
      </c>
      <c r="AG192" s="610" t="s">
        <v>128</v>
      </c>
      <c r="AH192" s="610" t="s">
        <v>129</v>
      </c>
      <c r="AI192" s="610" t="s">
        <v>130</v>
      </c>
      <c r="AJ192" s="1627"/>
      <c r="AK192" s="1627"/>
    </row>
    <row r="193" spans="1:37" ht="14.25" hidden="1" customHeight="1">
      <c r="A193" s="23"/>
      <c r="B193" s="160" t="s">
        <v>767</v>
      </c>
      <c r="C193" s="16"/>
      <c r="D193" s="16"/>
      <c r="E193" s="16"/>
      <c r="F193" s="60"/>
      <c r="G193" s="166">
        <f>IF($C$62="Momsskuld ingående balans",1,0)</f>
        <v>0</v>
      </c>
      <c r="H193" s="23"/>
      <c r="I193" s="23"/>
      <c r="J193" s="23"/>
      <c r="K193" s="23"/>
      <c r="L193" s="23"/>
      <c r="M193" s="23"/>
      <c r="N193" s="23"/>
      <c r="O193" s="167" t="s">
        <v>91</v>
      </c>
      <c r="P193" s="16"/>
      <c r="Q193" s="611" t="b">
        <f>IF($E$162=2,IF($E10="90 dagar",$Q10*$G10,0))</f>
        <v>0</v>
      </c>
      <c r="R193" s="612" t="b">
        <f>IF($E$162=2,IF($E10="90 dagar",$R10*$G10,0))</f>
        <v>0</v>
      </c>
      <c r="S193" s="612" t="b">
        <f>IF($E$162=2,IF($E10="90 dagar",$S10*$G10,0))</f>
        <v>0</v>
      </c>
      <c r="T193" s="612" t="b">
        <f>IF($E$162=2,IF($E10="60 dagar",$R10*$G10,0))</f>
        <v>0</v>
      </c>
      <c r="U193" s="612" t="b">
        <f>IF($E$162=2,IF($E10="30 dagar",$S10*$G10,0))</f>
        <v>0</v>
      </c>
      <c r="V193" s="612" t="b">
        <f>IF($E$162=2,IF($E10="60 dagar",$S10*$G10,0))</f>
        <v>0</v>
      </c>
      <c r="W193" s="168"/>
      <c r="X193" s="168"/>
      <c r="Y193" s="168"/>
      <c r="Z193" s="168"/>
      <c r="AA193" s="168"/>
      <c r="AB193" s="16"/>
      <c r="AC193" s="139" t="b">
        <f>IF($E$162=2,IF($E10="90 dagar",$AC10*$G10,0))</f>
        <v>0</v>
      </c>
      <c r="AD193" s="70" t="b">
        <f>IF($E$162=2,IF($E10="90 dagar",$AD10*$G10,0))</f>
        <v>0</v>
      </c>
      <c r="AE193" s="70" t="b">
        <f>IF($E$162=2,IF($E10="90 dagar",$AE10*$G10,0))</f>
        <v>0</v>
      </c>
      <c r="AF193" s="70" t="b">
        <f>IF($E$162=2,IF($E10="60 dagar",$AD10*$G10,0))</f>
        <v>0</v>
      </c>
      <c r="AG193" s="70" t="b">
        <f>IF($E$162=2,IF($E10="30 dagar",$AE10*$G10,0))</f>
        <v>0</v>
      </c>
      <c r="AH193" s="70" t="b">
        <f>IF($E$162=2,IF($E10="60 dagar",$AE10*$G10,0))</f>
        <v>0</v>
      </c>
      <c r="AI193" s="428"/>
      <c r="AJ193" s="168"/>
      <c r="AK193" s="168"/>
    </row>
    <row r="194" spans="1:37" ht="14.25" hidden="1" customHeight="1">
      <c r="A194" s="23"/>
      <c r="B194" s="160" t="s">
        <v>82</v>
      </c>
      <c r="C194" s="16"/>
      <c r="D194" s="16"/>
      <c r="E194" s="16"/>
      <c r="F194" s="23"/>
      <c r="G194" s="169"/>
      <c r="H194" s="23"/>
      <c r="I194" s="23"/>
      <c r="J194" s="23"/>
      <c r="K194" s="23"/>
      <c r="L194" s="23"/>
      <c r="M194" s="23"/>
      <c r="N194" s="23"/>
      <c r="O194" s="167" t="s">
        <v>92</v>
      </c>
      <c r="P194" s="16"/>
      <c r="Q194" s="613" t="b">
        <f>IF($E$162=2,IF($E11="90 dagar",$Q11*$G11,0))</f>
        <v>0</v>
      </c>
      <c r="R194" s="614" t="b">
        <f>IF($E$162=2,IF($E11="90 dagar",$R11*$G11,0))</f>
        <v>0</v>
      </c>
      <c r="S194" s="614" t="b">
        <f>IF($E$162=2,IF($E11="90 dagar",$S11*$G11,0))</f>
        <v>0</v>
      </c>
      <c r="T194" s="614" t="b">
        <f>IF($E$162=2,IF($E11="60 dagar",$R11*$G11,0))</f>
        <v>0</v>
      </c>
      <c r="U194" s="613" t="b">
        <f>IF($E$162=2,IF($E11="30 dagar",$S11*$G11,0))</f>
        <v>0</v>
      </c>
      <c r="V194" s="613" t="b">
        <f>IF($E$162=2,IF($E11="60 dagar",$S11*$G11,0))</f>
        <v>0</v>
      </c>
      <c r="W194" s="170"/>
      <c r="X194" s="170"/>
      <c r="Y194" s="170"/>
      <c r="Z194" s="170"/>
      <c r="AA194" s="170"/>
      <c r="AB194" s="16"/>
      <c r="AC194" s="80" t="b">
        <f>IF($E$162=2,IF($E11="90 dagar",$AC11*$G11,0))</f>
        <v>0</v>
      </c>
      <c r="AD194" s="79" t="b">
        <f>IF($E$162=2,IF($E11="90 dagar",$AD11*$G11,0))</f>
        <v>0</v>
      </c>
      <c r="AE194" s="79" t="b">
        <f>IF($E$162=2,IF($E11="90 dagar",$AE11*$G11,0))</f>
        <v>0</v>
      </c>
      <c r="AF194" s="79" t="b">
        <f>IF($E$162=2,IF($E11="60 dagar",$AD11*$G11,0))</f>
        <v>0</v>
      </c>
      <c r="AG194" s="80" t="b">
        <f>IF($E$162=2,IF($E11="30 dagar",$AE11*$G11,0))</f>
        <v>0</v>
      </c>
      <c r="AH194" s="80" t="b">
        <f>IF($E$162=2,IF($E11="60 dagar",$AE11*$G11,0))</f>
        <v>0</v>
      </c>
      <c r="AI194" s="429"/>
      <c r="AJ194" s="170"/>
      <c r="AK194" s="170"/>
    </row>
    <row r="195" spans="1:37" ht="14.25" hidden="1" customHeight="1">
      <c r="A195" s="23"/>
      <c r="B195" s="171" t="s">
        <v>134</v>
      </c>
      <c r="C195" s="23"/>
      <c r="D195" s="16"/>
      <c r="E195" s="16"/>
      <c r="F195" s="23"/>
      <c r="G195" s="169"/>
      <c r="H195" s="23"/>
      <c r="I195" s="23"/>
      <c r="J195" s="23"/>
      <c r="K195" s="23"/>
      <c r="L195" s="23"/>
      <c r="M195" s="23"/>
      <c r="N195" s="23"/>
      <c r="O195" s="167" t="s">
        <v>93</v>
      </c>
      <c r="P195" s="16"/>
      <c r="Q195" s="613" t="b">
        <f>IF($E$162=2,IF($E12="90 dagar",$Q12*$G12,0))</f>
        <v>0</v>
      </c>
      <c r="R195" s="615" t="b">
        <f>IF($E$162=2,IF($E12="90 dagar",$R12*$G12,0))</f>
        <v>0</v>
      </c>
      <c r="S195" s="615" t="b">
        <f>IF($E$162=2,IF($E12="90 dagar",$S12*$G12,0))</f>
        <v>0</v>
      </c>
      <c r="T195" s="615" t="b">
        <f>IF($E$162=2,IF($E12="60 dagar",$R12*$G12,0))</f>
        <v>0</v>
      </c>
      <c r="U195" s="615" t="b">
        <f>IF($E$162=2,IF($E12="30 dagar",$S12*$G12,0))</f>
        <v>0</v>
      </c>
      <c r="V195" s="615" t="b">
        <f>IF($E$162=2,IF($E12="60 dagar",$S12*$G12,0))</f>
        <v>0</v>
      </c>
      <c r="W195" s="170"/>
      <c r="X195" s="170"/>
      <c r="Y195" s="170"/>
      <c r="Z195" s="170"/>
      <c r="AA195" s="170"/>
      <c r="AB195" s="16"/>
      <c r="AC195" s="80" t="b">
        <f>IF($E$162=2,IF($E12="90 dagar",$AC12*$G12,0))</f>
        <v>0</v>
      </c>
      <c r="AD195" s="85" t="b">
        <f>IF($E$162=2,IF($E12="90 dagar",$AD12*$G12,0))</f>
        <v>0</v>
      </c>
      <c r="AE195" s="85" t="b">
        <f>IF($E$162=2,IF($E12="90 dagar",$AE12*$G12,0))</f>
        <v>0</v>
      </c>
      <c r="AF195" s="85" t="b">
        <f>IF($E$162=2,IF($E12="60 dagar",$AD12*$G12,0))</f>
        <v>0</v>
      </c>
      <c r="AG195" s="85" t="b">
        <f>IF($E$162=2,IF($E12="30 dagar",$AE12*$G12,0))</f>
        <v>0</v>
      </c>
      <c r="AH195" s="85" t="b">
        <f>IF($E$162=2,IF($E12="60 dagar",$AE12*$G12,0))</f>
        <v>0</v>
      </c>
      <c r="AI195" s="429"/>
      <c r="AJ195" s="170"/>
      <c r="AK195" s="170"/>
    </row>
    <row r="196" spans="1:37" ht="14.25" hidden="1" customHeight="1">
      <c r="A196" s="23"/>
      <c r="B196" s="171" t="s">
        <v>140</v>
      </c>
      <c r="C196" s="16"/>
      <c r="D196" s="16"/>
      <c r="E196" s="16"/>
      <c r="F196" s="16"/>
      <c r="G196" s="16"/>
      <c r="H196" s="23"/>
      <c r="I196" s="23"/>
      <c r="J196" s="23"/>
      <c r="K196" s="23"/>
      <c r="L196" s="23"/>
      <c r="M196" s="23"/>
      <c r="N196" s="23"/>
      <c r="O196" s="167" t="s">
        <v>94</v>
      </c>
      <c r="P196" s="16"/>
      <c r="Q196" s="615" t="b">
        <f>IF($E$162=2,IF($E13="90 dagar",$Q13*$G13,0))</f>
        <v>0</v>
      </c>
      <c r="R196" s="616" t="b">
        <f>IF($E$162=2,IF($E13="90 dagar",$R13*$G13,0))</f>
        <v>0</v>
      </c>
      <c r="S196" s="616" t="b">
        <f>IF($E$162=2,IF($E13="90 dagar",$S13*$G13,0))</f>
        <v>0</v>
      </c>
      <c r="T196" s="616" t="b">
        <f>IF($E$162=2,IF($E13="60 dagar",$R13*$G13,0))</f>
        <v>0</v>
      </c>
      <c r="U196" s="617" t="b">
        <f>IF($E$162=2,IF($E13="30 dagar",$S13*$G13,0))</f>
        <v>0</v>
      </c>
      <c r="V196" s="617" t="b">
        <f>IF($E$162=2,IF($E13="60 dagar",$S13*$G13,0))</f>
        <v>0</v>
      </c>
      <c r="W196" s="170"/>
      <c r="X196" s="170"/>
      <c r="Y196" s="170"/>
      <c r="Z196" s="170"/>
      <c r="AA196" s="170"/>
      <c r="AB196" s="16"/>
      <c r="AC196" s="85" t="b">
        <f>IF($E$162=2,IF($E13="90 dagar",$AC13*$G13,0))</f>
        <v>0</v>
      </c>
      <c r="AD196" s="94" t="b">
        <f>IF($E$162=2,IF($E13="90 dagar",$AD13*$G13,0))</f>
        <v>0</v>
      </c>
      <c r="AE196" s="94" t="b">
        <f>IF($E$162=2,IF($E13="90 dagar",$AE13*$G13,0))</f>
        <v>0</v>
      </c>
      <c r="AF196" s="94" t="b">
        <f>IF($E$162=2,IF($E13="60 dagar",$AD13*$G13,0))</f>
        <v>0</v>
      </c>
      <c r="AG196" s="172" t="b">
        <f>IF($E$162=2,IF($E13="30 dagar",$AE13*$G13,0))</f>
        <v>0</v>
      </c>
      <c r="AH196" s="172" t="b">
        <f>IF($E$162=2,IF($E13="60 dagar",$AE13*$G13,0))</f>
        <v>0</v>
      </c>
      <c r="AI196" s="429"/>
      <c r="AJ196" s="170"/>
      <c r="AK196" s="170"/>
    </row>
    <row r="197" spans="1:37" ht="14.25" hidden="1" customHeight="1">
      <c r="A197" s="23"/>
      <c r="B197" s="160" t="s">
        <v>138</v>
      </c>
      <c r="C197" s="160"/>
      <c r="D197" s="16"/>
      <c r="E197" s="16">
        <f>IF(C3="12 månader eller mindre",1,2)</f>
        <v>1</v>
      </c>
      <c r="F197" s="16"/>
      <c r="G197" s="16"/>
      <c r="H197" s="23"/>
      <c r="I197" s="23"/>
      <c r="J197" s="23"/>
      <c r="K197" s="23"/>
      <c r="L197" s="23"/>
      <c r="M197" s="23"/>
      <c r="N197" s="23"/>
      <c r="O197" s="173" t="s">
        <v>133</v>
      </c>
      <c r="P197" s="16"/>
      <c r="Q197" s="618">
        <f t="shared" ref="Q197:V197" si="74">SUM(Q193:Q196)</f>
        <v>0</v>
      </c>
      <c r="R197" s="618">
        <f t="shared" si="74"/>
        <v>0</v>
      </c>
      <c r="S197" s="618">
        <f t="shared" si="74"/>
        <v>0</v>
      </c>
      <c r="T197" s="618">
        <f t="shared" si="74"/>
        <v>0</v>
      </c>
      <c r="U197" s="618">
        <f t="shared" si="74"/>
        <v>0</v>
      </c>
      <c r="V197" s="618">
        <f t="shared" si="74"/>
        <v>0</v>
      </c>
      <c r="W197" s="619">
        <f>SUM(Q197:V197)</f>
        <v>0</v>
      </c>
      <c r="X197" s="619">
        <f>Q197+T197+U197</f>
        <v>0</v>
      </c>
      <c r="Y197" s="619">
        <f>R197+V197</f>
        <v>0</v>
      </c>
      <c r="Z197" s="619">
        <f>W197</f>
        <v>0</v>
      </c>
      <c r="AA197" s="619">
        <f>S197</f>
        <v>0</v>
      </c>
      <c r="AB197" s="16"/>
      <c r="AC197" s="174">
        <f t="shared" ref="AC197:AH197" si="75">SUM(AC193:AC196)</f>
        <v>0</v>
      </c>
      <c r="AD197" s="174">
        <f t="shared" si="75"/>
        <v>0</v>
      </c>
      <c r="AE197" s="174">
        <f t="shared" si="75"/>
        <v>0</v>
      </c>
      <c r="AF197" s="174">
        <f t="shared" si="75"/>
        <v>0</v>
      </c>
      <c r="AG197" s="174">
        <f t="shared" si="75"/>
        <v>0</v>
      </c>
      <c r="AH197" s="174">
        <f t="shared" si="75"/>
        <v>0</v>
      </c>
      <c r="AI197" s="175">
        <f>SUM(AC197:AH197)</f>
        <v>0</v>
      </c>
      <c r="AJ197" s="175">
        <f>AC197+AF197+AG197</f>
        <v>0</v>
      </c>
      <c r="AK197" s="175">
        <f>AD197+AH197</f>
        <v>0</v>
      </c>
    </row>
    <row r="198" spans="1:37" ht="14.25" hidden="1" customHeight="1">
      <c r="A198" s="23"/>
      <c r="B198" s="176" t="s">
        <v>139</v>
      </c>
      <c r="C198" s="177"/>
      <c r="D198" s="16"/>
      <c r="E198" s="16">
        <f>IF(E197=1,1,0)</f>
        <v>1</v>
      </c>
      <c r="F198" s="16"/>
      <c r="G198" s="16"/>
      <c r="H198" s="23"/>
      <c r="I198" s="23"/>
      <c r="J198" s="23"/>
      <c r="K198" s="23"/>
      <c r="L198" s="23"/>
      <c r="M198" s="23"/>
      <c r="N198" s="23"/>
      <c r="O198" s="18" t="s">
        <v>100</v>
      </c>
      <c r="P198" s="16"/>
      <c r="Q198" s="618" t="b">
        <f t="shared" ref="Q198:Q203" si="76">IF($E$162=2,IF($E15="90 dagar",$Q15*$G15,0))</f>
        <v>0</v>
      </c>
      <c r="R198" s="618" t="b">
        <f t="shared" ref="R198:R203" si="77">IF($E$162=2,IF($E15="90 dagar",$R15*$G15,0))</f>
        <v>0</v>
      </c>
      <c r="S198" s="618" t="b">
        <f t="shared" ref="S198:S203" si="78">IF($E$162=2,IF($E15="90 dagar",$S15*$G15,0))</f>
        <v>0</v>
      </c>
      <c r="T198" s="618" t="b">
        <f t="shared" ref="T198:T203" si="79">IF($E$162=2,IF($E15="60 dagar",$R15*$G15,0))</f>
        <v>0</v>
      </c>
      <c r="U198" s="618" t="b">
        <f t="shared" ref="U198:U203" si="80">IF($E$162=2,IF($E15="30 dagar",$S15*$G15,0))</f>
        <v>0</v>
      </c>
      <c r="V198" s="618" t="b">
        <f t="shared" ref="V198:V203" si="81">IF($E$162=2,IF($E15="60 dagar",$S15*$G15,0))</f>
        <v>0</v>
      </c>
      <c r="W198" s="170"/>
      <c r="X198" s="170"/>
      <c r="Y198" s="170"/>
      <c r="Z198" s="170"/>
      <c r="AA198" s="170"/>
      <c r="AB198" s="16"/>
      <c r="AC198" s="174" t="b">
        <f t="shared" ref="AC198:AC203" si="82">IF($E$162=2,IF($E15="90 dagar",$AC15*$G15,0))</f>
        <v>0</v>
      </c>
      <c r="AD198" s="174" t="b">
        <f t="shared" ref="AD198:AD203" si="83">IF($E$162=2,IF($E15="90 dagar",$AD15*$G15,0))</f>
        <v>0</v>
      </c>
      <c r="AE198" s="174" t="b">
        <f t="shared" ref="AE198:AE203" si="84">IF($E$162=2,IF($E15="90 dagar",$AE15*$G15,0))</f>
        <v>0</v>
      </c>
      <c r="AF198" s="174" t="b">
        <f t="shared" ref="AF198:AF203" si="85">IF($E$162=2,IF($E15="60 dagar",$AD15*$G15,0))</f>
        <v>0</v>
      </c>
      <c r="AG198" s="174" t="b">
        <f t="shared" ref="AG198:AG203" si="86">IF($E$162=2,IF($E15="30 dagar",$AE15*$G15,0))</f>
        <v>0</v>
      </c>
      <c r="AH198" s="174" t="b">
        <f t="shared" ref="AH198:AH203" si="87">IF($E$162=2,IF($E15="60 dagar",$AE15*$G15,0))</f>
        <v>0</v>
      </c>
      <c r="AI198" s="429"/>
      <c r="AJ198" s="170"/>
      <c r="AK198" s="170"/>
    </row>
    <row r="199" spans="1:37" ht="14.25" hidden="1" customHeight="1">
      <c r="A199" s="23"/>
      <c r="B199" s="16"/>
      <c r="C199" s="16"/>
      <c r="D199" s="16"/>
      <c r="E199" s="16"/>
      <c r="F199" s="16"/>
      <c r="G199" s="16"/>
      <c r="H199" s="16"/>
      <c r="I199" s="23"/>
      <c r="J199" s="23"/>
      <c r="K199" s="16"/>
      <c r="L199" s="16"/>
      <c r="M199" s="16"/>
      <c r="N199" s="16"/>
      <c r="O199" s="18" t="s">
        <v>101</v>
      </c>
      <c r="P199" s="16"/>
      <c r="Q199" s="620" t="b">
        <f t="shared" si="76"/>
        <v>0</v>
      </c>
      <c r="R199" s="620" t="b">
        <f t="shared" si="77"/>
        <v>0</v>
      </c>
      <c r="S199" s="620" t="b">
        <f t="shared" si="78"/>
        <v>0</v>
      </c>
      <c r="T199" s="620" t="b">
        <f t="shared" si="79"/>
        <v>0</v>
      </c>
      <c r="U199" s="620" t="b">
        <f t="shared" si="80"/>
        <v>0</v>
      </c>
      <c r="V199" s="620" t="b">
        <f t="shared" si="81"/>
        <v>0</v>
      </c>
      <c r="W199" s="170"/>
      <c r="X199" s="170"/>
      <c r="Y199" s="170"/>
      <c r="Z199" s="170"/>
      <c r="AA199" s="170"/>
      <c r="AB199" s="16"/>
      <c r="AC199" s="178" t="b">
        <f t="shared" si="82"/>
        <v>0</v>
      </c>
      <c r="AD199" s="178" t="b">
        <f t="shared" si="83"/>
        <v>0</v>
      </c>
      <c r="AE199" s="178" t="b">
        <f t="shared" si="84"/>
        <v>0</v>
      </c>
      <c r="AF199" s="178" t="b">
        <f t="shared" si="85"/>
        <v>0</v>
      </c>
      <c r="AG199" s="178" t="b">
        <f t="shared" si="86"/>
        <v>0</v>
      </c>
      <c r="AH199" s="178" t="b">
        <f t="shared" si="87"/>
        <v>0</v>
      </c>
      <c r="AI199" s="429"/>
      <c r="AJ199" s="170"/>
      <c r="AK199" s="170"/>
    </row>
    <row r="200" spans="1:37" ht="14.25" hidden="1" customHeight="1">
      <c r="A200" s="23"/>
      <c r="B200" s="160" t="s">
        <v>69</v>
      </c>
      <c r="C200" s="17">
        <f>IF($B$212=B200,1,0)</f>
        <v>0</v>
      </c>
      <c r="D200" s="16"/>
      <c r="E200" s="16">
        <v>1</v>
      </c>
      <c r="F200" s="16"/>
      <c r="G200" s="16"/>
      <c r="H200" s="16"/>
      <c r="I200" s="23"/>
      <c r="J200" s="23"/>
      <c r="K200" s="16"/>
      <c r="L200" s="16"/>
      <c r="M200" s="16"/>
      <c r="N200" s="16"/>
      <c r="O200" s="18" t="s">
        <v>102</v>
      </c>
      <c r="P200" s="16"/>
      <c r="Q200" s="620" t="b">
        <f t="shared" si="76"/>
        <v>0</v>
      </c>
      <c r="R200" s="620" t="b">
        <f t="shared" si="77"/>
        <v>0</v>
      </c>
      <c r="S200" s="620" t="b">
        <f t="shared" si="78"/>
        <v>0</v>
      </c>
      <c r="T200" s="620" t="b">
        <f t="shared" si="79"/>
        <v>0</v>
      </c>
      <c r="U200" s="620" t="b">
        <f t="shared" si="80"/>
        <v>0</v>
      </c>
      <c r="V200" s="620" t="b">
        <f t="shared" si="81"/>
        <v>0</v>
      </c>
      <c r="W200" s="170"/>
      <c r="X200" s="170"/>
      <c r="Y200" s="170"/>
      <c r="Z200" s="170"/>
      <c r="AA200" s="170"/>
      <c r="AB200" s="16"/>
      <c r="AC200" s="178" t="b">
        <f t="shared" si="82"/>
        <v>0</v>
      </c>
      <c r="AD200" s="178" t="b">
        <f t="shared" si="83"/>
        <v>0</v>
      </c>
      <c r="AE200" s="178" t="b">
        <f t="shared" si="84"/>
        <v>0</v>
      </c>
      <c r="AF200" s="178" t="b">
        <f t="shared" si="85"/>
        <v>0</v>
      </c>
      <c r="AG200" s="178" t="b">
        <f t="shared" si="86"/>
        <v>0</v>
      </c>
      <c r="AH200" s="178" t="b">
        <f t="shared" si="87"/>
        <v>0</v>
      </c>
      <c r="AI200" s="429"/>
      <c r="AJ200" s="170"/>
      <c r="AK200" s="170"/>
    </row>
    <row r="201" spans="1:37" hidden="1">
      <c r="A201" s="23"/>
      <c r="B201" s="160" t="s">
        <v>70</v>
      </c>
      <c r="C201" s="17">
        <f>IF($B$212=B201,2,0)</f>
        <v>0</v>
      </c>
      <c r="D201" s="16"/>
      <c r="E201" s="16">
        <v>2</v>
      </c>
      <c r="F201" s="16"/>
      <c r="G201" s="16"/>
      <c r="H201" s="16"/>
      <c r="I201" s="23"/>
      <c r="J201" s="23"/>
      <c r="K201" s="16"/>
      <c r="L201" s="16"/>
      <c r="M201" s="16"/>
      <c r="N201" s="16"/>
      <c r="O201" s="18" t="s">
        <v>103</v>
      </c>
      <c r="P201" s="16"/>
      <c r="Q201" s="620" t="b">
        <f t="shared" si="76"/>
        <v>0</v>
      </c>
      <c r="R201" s="620" t="b">
        <f t="shared" si="77"/>
        <v>0</v>
      </c>
      <c r="S201" s="620" t="b">
        <f t="shared" si="78"/>
        <v>0</v>
      </c>
      <c r="T201" s="620" t="b">
        <f t="shared" si="79"/>
        <v>0</v>
      </c>
      <c r="U201" s="620" t="b">
        <f t="shared" si="80"/>
        <v>0</v>
      </c>
      <c r="V201" s="620" t="b">
        <f t="shared" si="81"/>
        <v>0</v>
      </c>
      <c r="W201" s="170"/>
      <c r="X201" s="170"/>
      <c r="Y201" s="170"/>
      <c r="Z201" s="170"/>
      <c r="AA201" s="170"/>
      <c r="AB201" s="16"/>
      <c r="AC201" s="178" t="b">
        <f t="shared" si="82"/>
        <v>0</v>
      </c>
      <c r="AD201" s="178" t="b">
        <f t="shared" si="83"/>
        <v>0</v>
      </c>
      <c r="AE201" s="178" t="b">
        <f t="shared" si="84"/>
        <v>0</v>
      </c>
      <c r="AF201" s="178" t="b">
        <f t="shared" si="85"/>
        <v>0</v>
      </c>
      <c r="AG201" s="178" t="b">
        <f t="shared" si="86"/>
        <v>0</v>
      </c>
      <c r="AH201" s="178" t="b">
        <f t="shared" si="87"/>
        <v>0</v>
      </c>
      <c r="AI201" s="429"/>
      <c r="AJ201" s="170"/>
      <c r="AK201" s="170"/>
    </row>
    <row r="202" spans="1:37" hidden="1">
      <c r="A202" s="23"/>
      <c r="B202" s="160" t="s">
        <v>71</v>
      </c>
      <c r="C202" s="17">
        <f>IF($B$212=B202,3,0)</f>
        <v>0</v>
      </c>
      <c r="D202" s="16"/>
      <c r="E202" s="16">
        <v>3</v>
      </c>
      <c r="F202" s="16"/>
      <c r="G202" s="16"/>
      <c r="H202" s="16"/>
      <c r="I202" s="23"/>
      <c r="J202" s="23"/>
      <c r="K202" s="16"/>
      <c r="L202" s="16"/>
      <c r="M202" s="16"/>
      <c r="N202" s="16"/>
      <c r="O202" s="18" t="s">
        <v>104</v>
      </c>
      <c r="P202" s="16"/>
      <c r="Q202" s="620" t="b">
        <f t="shared" si="76"/>
        <v>0</v>
      </c>
      <c r="R202" s="620" t="b">
        <f t="shared" si="77"/>
        <v>0</v>
      </c>
      <c r="S202" s="620" t="b">
        <f t="shared" si="78"/>
        <v>0</v>
      </c>
      <c r="T202" s="620" t="b">
        <f t="shared" si="79"/>
        <v>0</v>
      </c>
      <c r="U202" s="620" t="b">
        <f t="shared" si="80"/>
        <v>0</v>
      </c>
      <c r="V202" s="620" t="b">
        <f t="shared" si="81"/>
        <v>0</v>
      </c>
      <c r="W202" s="170"/>
      <c r="X202" s="170"/>
      <c r="Y202" s="170"/>
      <c r="Z202" s="170"/>
      <c r="AA202" s="170"/>
      <c r="AB202" s="16"/>
      <c r="AC202" s="178" t="b">
        <f t="shared" si="82"/>
        <v>0</v>
      </c>
      <c r="AD202" s="178" t="b">
        <f t="shared" si="83"/>
        <v>0</v>
      </c>
      <c r="AE202" s="178" t="b">
        <f t="shared" si="84"/>
        <v>0</v>
      </c>
      <c r="AF202" s="178" t="b">
        <f t="shared" si="85"/>
        <v>0</v>
      </c>
      <c r="AG202" s="178" t="b">
        <f t="shared" si="86"/>
        <v>0</v>
      </c>
      <c r="AH202" s="178" t="b">
        <f t="shared" si="87"/>
        <v>0</v>
      </c>
      <c r="AI202" s="429"/>
      <c r="AJ202" s="170"/>
      <c r="AK202" s="170"/>
    </row>
    <row r="203" spans="1:37" hidden="1">
      <c r="A203" s="23"/>
      <c r="B203" s="160" t="s">
        <v>72</v>
      </c>
      <c r="C203" s="17">
        <f>IF($B$212=B203,4,0)</f>
        <v>0</v>
      </c>
      <c r="D203" s="16"/>
      <c r="E203" s="16">
        <v>4</v>
      </c>
      <c r="F203" s="16"/>
      <c r="G203" s="16"/>
      <c r="H203" s="16"/>
      <c r="I203" s="23"/>
      <c r="J203" s="23"/>
      <c r="K203" s="16"/>
      <c r="L203" s="16"/>
      <c r="M203" s="16"/>
      <c r="N203" s="16"/>
      <c r="O203" s="18" t="s">
        <v>104</v>
      </c>
      <c r="P203" s="16"/>
      <c r="Q203" s="620" t="b">
        <f t="shared" si="76"/>
        <v>0</v>
      </c>
      <c r="R203" s="620" t="b">
        <f t="shared" si="77"/>
        <v>0</v>
      </c>
      <c r="S203" s="620" t="b">
        <f t="shared" si="78"/>
        <v>0</v>
      </c>
      <c r="T203" s="620" t="b">
        <f t="shared" si="79"/>
        <v>0</v>
      </c>
      <c r="U203" s="620" t="b">
        <f t="shared" si="80"/>
        <v>0</v>
      </c>
      <c r="V203" s="620" t="b">
        <f t="shared" si="81"/>
        <v>0</v>
      </c>
      <c r="W203" s="170"/>
      <c r="X203" s="170"/>
      <c r="Y203" s="170"/>
      <c r="Z203" s="170"/>
      <c r="AA203" s="170"/>
      <c r="AB203" s="16"/>
      <c r="AC203" s="178" t="b">
        <f t="shared" si="82"/>
        <v>0</v>
      </c>
      <c r="AD203" s="178" t="b">
        <f t="shared" si="83"/>
        <v>0</v>
      </c>
      <c r="AE203" s="178" t="b">
        <f t="shared" si="84"/>
        <v>0</v>
      </c>
      <c r="AF203" s="178" t="b">
        <f t="shared" si="85"/>
        <v>0</v>
      </c>
      <c r="AG203" s="178" t="b">
        <f t="shared" si="86"/>
        <v>0</v>
      </c>
      <c r="AH203" s="178" t="b">
        <f t="shared" si="87"/>
        <v>0</v>
      </c>
      <c r="AI203" s="429"/>
      <c r="AJ203" s="170"/>
      <c r="AK203" s="170"/>
    </row>
    <row r="204" spans="1:37" hidden="1">
      <c r="A204" s="23"/>
      <c r="B204" s="160" t="s">
        <v>62</v>
      </c>
      <c r="C204" s="17">
        <f>IF($B$212=B204,5,0)</f>
        <v>0</v>
      </c>
      <c r="D204" s="16"/>
      <c r="E204" s="16">
        <v>5</v>
      </c>
      <c r="F204" s="16"/>
      <c r="G204" s="16"/>
      <c r="H204" s="16"/>
      <c r="I204" s="23"/>
      <c r="J204" s="23"/>
      <c r="K204" s="16"/>
      <c r="L204" s="16"/>
      <c r="M204" s="16"/>
      <c r="N204" s="16"/>
      <c r="O204" s="18" t="s">
        <v>105</v>
      </c>
      <c r="P204" s="16"/>
      <c r="Q204" s="620" t="b">
        <f>IF($E$162=2,IF($E22="90 dagar",$Q22*$G22,0))</f>
        <v>0</v>
      </c>
      <c r="R204" s="620" t="b">
        <f>IF($E$162=2,IF($E22="90 dagar",$R22*$G22,0))</f>
        <v>0</v>
      </c>
      <c r="S204" s="620" t="b">
        <f>IF($E$162=2,IF($E22="90 dagar",$S22*$G22,0))</f>
        <v>0</v>
      </c>
      <c r="T204" s="620" t="b">
        <f>IF($E$162=2,IF($E22="60 dagar",$R22*$G22,0))</f>
        <v>0</v>
      </c>
      <c r="U204" s="620" t="b">
        <f>IF($E$162=2,IF($E22="30 dagar",$S22*$G22,0))</f>
        <v>0</v>
      </c>
      <c r="V204" s="620" t="b">
        <f>IF($E$162=2,IF($E22="60 dagar",$S22*$G22,0))</f>
        <v>0</v>
      </c>
      <c r="W204" s="170"/>
      <c r="X204" s="170"/>
      <c r="Y204" s="170"/>
      <c r="Z204" s="170"/>
      <c r="AA204" s="170"/>
      <c r="AB204" s="16"/>
      <c r="AC204" s="178" t="b">
        <f>IF($E$162=2,IF($E22="90 dagar",$AC22*$G22,0))</f>
        <v>0</v>
      </c>
      <c r="AD204" s="178" t="b">
        <f>IF($E$162=2,IF($E22="90 dagar",$AD22*$G22,0))</f>
        <v>0</v>
      </c>
      <c r="AE204" s="178" t="b">
        <f>IF($E$162=2,IF($E22="90 dagar",$AE22*$G22,0))</f>
        <v>0</v>
      </c>
      <c r="AF204" s="178" t="b">
        <f>IF($E$162=2,IF($E22="60 dagar",$AD22*$G22,0))</f>
        <v>0</v>
      </c>
      <c r="AG204" s="178" t="b">
        <f>IF($E$162=2,IF($E22="30 dagar",$AE22*$G22,0))</f>
        <v>0</v>
      </c>
      <c r="AH204" s="178" t="b">
        <f>IF($E$162=2,IF($E22="60 dagar",$AE22*$G22,0))</f>
        <v>0</v>
      </c>
      <c r="AI204" s="429"/>
      <c r="AJ204" s="170"/>
      <c r="AK204" s="170"/>
    </row>
    <row r="205" spans="1:37" hidden="1">
      <c r="A205" s="23"/>
      <c r="B205" s="160" t="s">
        <v>73</v>
      </c>
      <c r="C205" s="17">
        <f>IF($B$212=B205,6,0)</f>
        <v>0</v>
      </c>
      <c r="D205" s="16"/>
      <c r="E205" s="16">
        <v>6</v>
      </c>
      <c r="F205" s="16"/>
      <c r="G205" s="16"/>
      <c r="H205" s="16"/>
      <c r="I205" s="23"/>
      <c r="J205" s="23"/>
      <c r="K205" s="16"/>
      <c r="L205" s="16"/>
      <c r="M205" s="16"/>
      <c r="N205" s="16"/>
      <c r="O205" s="18" t="s">
        <v>135</v>
      </c>
      <c r="P205" s="16"/>
      <c r="Q205" s="619">
        <f t="shared" ref="Q205:V205" si="88">SUM(Q198:Q204)</f>
        <v>0</v>
      </c>
      <c r="R205" s="619">
        <f t="shared" si="88"/>
        <v>0</v>
      </c>
      <c r="S205" s="619">
        <f t="shared" si="88"/>
        <v>0</v>
      </c>
      <c r="T205" s="619">
        <f t="shared" si="88"/>
        <v>0</v>
      </c>
      <c r="U205" s="619">
        <f t="shared" si="88"/>
        <v>0</v>
      </c>
      <c r="V205" s="619">
        <f t="shared" si="88"/>
        <v>0</v>
      </c>
      <c r="W205" s="618">
        <f>SUM(Q205:V205)</f>
        <v>0</v>
      </c>
      <c r="X205" s="618">
        <f>Q205+T205+U205</f>
        <v>0</v>
      </c>
      <c r="Y205" s="618">
        <f>R205+V205</f>
        <v>0</v>
      </c>
      <c r="Z205" s="618">
        <f>W205</f>
        <v>0</v>
      </c>
      <c r="AA205" s="618">
        <f>S205</f>
        <v>0</v>
      </c>
      <c r="AB205" s="16"/>
      <c r="AC205" s="175">
        <f t="shared" ref="AC205:AH205" si="89">SUM(AC198:AC204)</f>
        <v>0</v>
      </c>
      <c r="AD205" s="175">
        <f t="shared" si="89"/>
        <v>0</v>
      </c>
      <c r="AE205" s="175">
        <f t="shared" si="89"/>
        <v>0</v>
      </c>
      <c r="AF205" s="175">
        <f t="shared" si="89"/>
        <v>0</v>
      </c>
      <c r="AG205" s="175">
        <f t="shared" si="89"/>
        <v>0</v>
      </c>
      <c r="AH205" s="175">
        <f t="shared" si="89"/>
        <v>0</v>
      </c>
      <c r="AI205" s="174">
        <f>SUM(AC205:AH205)</f>
        <v>0</v>
      </c>
      <c r="AJ205" s="174">
        <f>AC205+AF205+AG205</f>
        <v>0</v>
      </c>
      <c r="AK205" s="174">
        <f>AD205+AH205</f>
        <v>0</v>
      </c>
    </row>
    <row r="206" spans="1:37" hidden="1">
      <c r="A206" s="23"/>
      <c r="B206" s="160" t="s">
        <v>74</v>
      </c>
      <c r="C206" s="17">
        <f>IF($B$212=B206,7,0)</f>
        <v>0</v>
      </c>
      <c r="D206" s="16"/>
      <c r="E206" s="16">
        <v>7</v>
      </c>
      <c r="F206" s="16"/>
      <c r="G206" s="16"/>
      <c r="H206" s="16"/>
      <c r="I206" s="23"/>
      <c r="J206" s="23"/>
      <c r="K206" s="16"/>
      <c r="L206" s="16"/>
      <c r="M206" s="16"/>
      <c r="N206" s="16"/>
      <c r="O206" s="18" t="s">
        <v>136</v>
      </c>
      <c r="P206" s="16"/>
      <c r="Q206" s="619">
        <f t="shared" ref="Q206:V206" si="90">Q197-Q205</f>
        <v>0</v>
      </c>
      <c r="R206" s="619">
        <f t="shared" si="90"/>
        <v>0</v>
      </c>
      <c r="S206" s="619">
        <f t="shared" si="90"/>
        <v>0</v>
      </c>
      <c r="T206" s="619">
        <f t="shared" si="90"/>
        <v>0</v>
      </c>
      <c r="U206" s="619">
        <f t="shared" si="90"/>
        <v>0</v>
      </c>
      <c r="V206" s="619">
        <f t="shared" si="90"/>
        <v>0</v>
      </c>
      <c r="W206" s="621">
        <f>SUM(Q206:V206)</f>
        <v>0</v>
      </c>
      <c r="X206" s="619">
        <f>X197-X205</f>
        <v>0</v>
      </c>
      <c r="Y206" s="619">
        <f>Y197-Y205</f>
        <v>0</v>
      </c>
      <c r="Z206" s="619">
        <f>Z197-Z205</f>
        <v>0</v>
      </c>
      <c r="AA206" s="619">
        <f>AA197-AA205</f>
        <v>0</v>
      </c>
      <c r="AB206" s="16"/>
      <c r="AC206" s="175">
        <f t="shared" ref="AC206:AH206" si="91">AC197-AC205</f>
        <v>0</v>
      </c>
      <c r="AD206" s="175">
        <f t="shared" si="91"/>
        <v>0</v>
      </c>
      <c r="AE206" s="175">
        <f t="shared" si="91"/>
        <v>0</v>
      </c>
      <c r="AF206" s="175">
        <f t="shared" si="91"/>
        <v>0</v>
      </c>
      <c r="AG206" s="175">
        <f t="shared" si="91"/>
        <v>0</v>
      </c>
      <c r="AH206" s="175">
        <f t="shared" si="91"/>
        <v>0</v>
      </c>
      <c r="AI206" s="621">
        <f>SUM(AC206:AH206)</f>
        <v>0</v>
      </c>
      <c r="AJ206" s="175">
        <f>AJ197-AJ205</f>
        <v>0</v>
      </c>
      <c r="AK206" s="175">
        <f>AK197-AK205</f>
        <v>0</v>
      </c>
    </row>
    <row r="207" spans="1:37" hidden="1">
      <c r="A207" s="23"/>
      <c r="B207" s="160" t="s">
        <v>75</v>
      </c>
      <c r="C207" s="17">
        <f>IF($B$212=B207,8,0)</f>
        <v>0</v>
      </c>
      <c r="D207" s="16"/>
      <c r="E207" s="16">
        <v>8</v>
      </c>
      <c r="F207" s="16"/>
      <c r="G207" s="16"/>
      <c r="H207" s="16"/>
      <c r="I207" s="23"/>
      <c r="J207" s="23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23"/>
      <c r="V207" s="23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216"/>
      <c r="AH207" s="216"/>
      <c r="AI207" s="216"/>
    </row>
    <row r="208" spans="1:37" hidden="1">
      <c r="A208" s="23"/>
      <c r="B208" s="160" t="s">
        <v>76</v>
      </c>
      <c r="C208" s="17">
        <f>IF($B$212=B208,9,0)</f>
        <v>0</v>
      </c>
      <c r="D208" s="16"/>
      <c r="E208" s="16">
        <v>9</v>
      </c>
      <c r="F208" s="16"/>
      <c r="G208" s="16"/>
      <c r="H208" s="16"/>
      <c r="I208" s="23"/>
      <c r="J208" s="23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23"/>
      <c r="V208" s="23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203"/>
      <c r="AH208" s="203"/>
      <c r="AI208" s="203"/>
    </row>
    <row r="209" spans="1:35" hidden="1">
      <c r="A209" s="23"/>
      <c r="B209" s="160" t="s">
        <v>77</v>
      </c>
      <c r="C209" s="17">
        <f>IF($B$212=B209,10,0)</f>
        <v>0</v>
      </c>
      <c r="D209" s="16"/>
      <c r="E209" s="16">
        <v>10</v>
      </c>
      <c r="F209" s="16"/>
      <c r="G209" s="16"/>
      <c r="H209" s="179">
        <v>1</v>
      </c>
      <c r="I209" s="179">
        <v>2</v>
      </c>
      <c r="J209" s="179">
        <v>3</v>
      </c>
      <c r="K209" s="179">
        <v>4</v>
      </c>
      <c r="L209" s="179">
        <v>5</v>
      </c>
      <c r="M209" s="179">
        <v>6</v>
      </c>
      <c r="N209" s="179">
        <v>7</v>
      </c>
      <c r="O209" s="179">
        <v>8</v>
      </c>
      <c r="P209" s="179">
        <v>9</v>
      </c>
      <c r="Q209" s="179">
        <v>10</v>
      </c>
      <c r="R209" s="179">
        <v>11</v>
      </c>
      <c r="S209" s="180">
        <v>12</v>
      </c>
      <c r="T209" s="181">
        <v>1</v>
      </c>
      <c r="U209" s="182">
        <v>2</v>
      </c>
      <c r="V209" s="182">
        <v>3</v>
      </c>
      <c r="W209" s="182">
        <v>4</v>
      </c>
      <c r="X209" s="182">
        <v>5</v>
      </c>
      <c r="Y209" s="182">
        <v>6</v>
      </c>
      <c r="Z209" s="182">
        <v>7</v>
      </c>
      <c r="AA209" s="182">
        <v>8</v>
      </c>
      <c r="AB209" s="182">
        <v>9</v>
      </c>
      <c r="AC209" s="182">
        <v>10</v>
      </c>
      <c r="AD209" s="182">
        <v>11</v>
      </c>
      <c r="AE209" s="182">
        <v>12</v>
      </c>
      <c r="AF209" s="16"/>
      <c r="AG209" s="203"/>
      <c r="AH209" s="203"/>
      <c r="AI209" s="203"/>
    </row>
    <row r="210" spans="1:35" hidden="1">
      <c r="A210" s="23"/>
      <c r="B210" s="160" t="s">
        <v>78</v>
      </c>
      <c r="C210" s="17">
        <f>IF($B$212=B210,11,0)</f>
        <v>0</v>
      </c>
      <c r="D210" s="16"/>
      <c r="E210" s="16">
        <v>11</v>
      </c>
      <c r="F210" s="16"/>
      <c r="G210" s="16"/>
      <c r="H210" s="179" t="str">
        <f t="shared" ref="H210:R210" si="92">LOOKUP(H211,$E$200:$F$211,$B$200:$B$211)</f>
        <v>Januari</v>
      </c>
      <c r="I210" s="179" t="str">
        <f t="shared" si="92"/>
        <v>Februari</v>
      </c>
      <c r="J210" s="179" t="str">
        <f t="shared" si="92"/>
        <v>Mars</v>
      </c>
      <c r="K210" s="179" t="str">
        <f t="shared" si="92"/>
        <v>April</v>
      </c>
      <c r="L210" s="179" t="str">
        <f t="shared" si="92"/>
        <v>Maj</v>
      </c>
      <c r="M210" s="179" t="str">
        <f t="shared" si="92"/>
        <v>Juni</v>
      </c>
      <c r="N210" s="179" t="str">
        <f t="shared" si="92"/>
        <v>Juli</v>
      </c>
      <c r="O210" s="179" t="str">
        <f t="shared" si="92"/>
        <v>Augusti</v>
      </c>
      <c r="P210" s="179" t="str">
        <f t="shared" si="92"/>
        <v>September</v>
      </c>
      <c r="Q210" s="179" t="str">
        <f t="shared" si="92"/>
        <v>Oktober</v>
      </c>
      <c r="R210" s="179" t="str">
        <f t="shared" si="92"/>
        <v>November</v>
      </c>
      <c r="S210" s="179" t="str">
        <f>B212</f>
        <v>December</v>
      </c>
      <c r="T210" s="181" t="str">
        <f t="shared" ref="T210:AE210" si="93">LOOKUP(T211,$E$200:$F$211,$B$200:$B$211)</f>
        <v>Januari</v>
      </c>
      <c r="U210" s="182" t="str">
        <f t="shared" si="93"/>
        <v>Februari</v>
      </c>
      <c r="V210" s="182" t="str">
        <f t="shared" si="93"/>
        <v>Mars</v>
      </c>
      <c r="W210" s="182" t="str">
        <f t="shared" si="93"/>
        <v>April</v>
      </c>
      <c r="X210" s="182" t="str">
        <f t="shared" si="93"/>
        <v>Maj</v>
      </c>
      <c r="Y210" s="182" t="str">
        <f t="shared" si="93"/>
        <v>Juni</v>
      </c>
      <c r="Z210" s="182" t="str">
        <f t="shared" si="93"/>
        <v>Juli</v>
      </c>
      <c r="AA210" s="182" t="str">
        <f t="shared" si="93"/>
        <v>Augusti</v>
      </c>
      <c r="AB210" s="182" t="str">
        <f t="shared" si="93"/>
        <v>September</v>
      </c>
      <c r="AC210" s="182" t="str">
        <f t="shared" si="93"/>
        <v>Oktober</v>
      </c>
      <c r="AD210" s="182" t="str">
        <f t="shared" si="93"/>
        <v>November</v>
      </c>
      <c r="AE210" s="182" t="str">
        <f t="shared" si="93"/>
        <v>December</v>
      </c>
      <c r="AF210" s="16"/>
      <c r="AG210" s="203"/>
      <c r="AH210" s="203"/>
      <c r="AI210" s="203"/>
    </row>
    <row r="211" spans="1:35" ht="14.25" hidden="1" customHeight="1" thickBot="1">
      <c r="A211" s="23"/>
      <c r="B211" s="160" t="s">
        <v>79</v>
      </c>
      <c r="C211" s="17">
        <f>IF($B$212=B211,12,0)</f>
        <v>12</v>
      </c>
      <c r="D211" s="16"/>
      <c r="E211" s="16">
        <v>12</v>
      </c>
      <c r="F211" s="16"/>
      <c r="G211" s="16"/>
      <c r="H211" s="179">
        <f t="shared" ref="H211:R211" si="94">IF(I211-1&gt;0,I211-1,I211-1+12)</f>
        <v>1</v>
      </c>
      <c r="I211" s="179">
        <f t="shared" si="94"/>
        <v>2</v>
      </c>
      <c r="J211" s="179">
        <f t="shared" si="94"/>
        <v>3</v>
      </c>
      <c r="K211" s="179">
        <f t="shared" si="94"/>
        <v>4</v>
      </c>
      <c r="L211" s="179">
        <f t="shared" si="94"/>
        <v>5</v>
      </c>
      <c r="M211" s="179">
        <f t="shared" si="94"/>
        <v>6</v>
      </c>
      <c r="N211" s="179">
        <f t="shared" si="94"/>
        <v>7</v>
      </c>
      <c r="O211" s="179">
        <f t="shared" si="94"/>
        <v>8</v>
      </c>
      <c r="P211" s="179">
        <f t="shared" si="94"/>
        <v>9</v>
      </c>
      <c r="Q211" s="179">
        <f t="shared" si="94"/>
        <v>10</v>
      </c>
      <c r="R211" s="179">
        <f t="shared" si="94"/>
        <v>11</v>
      </c>
      <c r="S211" s="622">
        <f>C212</f>
        <v>12</v>
      </c>
      <c r="T211" s="181">
        <f>IF(S211&lt;12,S211+1,13-S211)</f>
        <v>1</v>
      </c>
      <c r="U211" s="182">
        <f>IF(T211&lt;12,T211+1,13-T211)</f>
        <v>2</v>
      </c>
      <c r="V211" s="182">
        <f>IF(U211&lt;12,U211+1,13-U211)</f>
        <v>3</v>
      </c>
      <c r="W211" s="182">
        <f>IF(V211&lt;12,V211+1,13-V211)</f>
        <v>4</v>
      </c>
      <c r="X211" s="182">
        <f>IF(W211&lt;12,W211+1,13-W211)</f>
        <v>5</v>
      </c>
      <c r="Y211" s="182">
        <f t="shared" ref="Y211:AE211" si="95">IF(X211&lt;12,X211+1,13-X211)</f>
        <v>6</v>
      </c>
      <c r="Z211" s="182">
        <f t="shared" si="95"/>
        <v>7</v>
      </c>
      <c r="AA211" s="182">
        <f t="shared" si="95"/>
        <v>8</v>
      </c>
      <c r="AB211" s="182">
        <f t="shared" si="95"/>
        <v>9</v>
      </c>
      <c r="AC211" s="182">
        <f t="shared" si="95"/>
        <v>10</v>
      </c>
      <c r="AD211" s="182">
        <f t="shared" si="95"/>
        <v>11</v>
      </c>
      <c r="AE211" s="182">
        <f t="shared" si="95"/>
        <v>12</v>
      </c>
      <c r="AF211" s="16"/>
      <c r="AG211" s="203"/>
      <c r="AH211" s="203"/>
      <c r="AI211" s="203"/>
    </row>
    <row r="212" spans="1:35" ht="14.4" hidden="1" thickTop="1">
      <c r="A212" s="23"/>
      <c r="B212" s="183" t="str">
        <f>S3</f>
        <v>December</v>
      </c>
      <c r="C212" s="17">
        <f>SUM(C200:C211)</f>
        <v>12</v>
      </c>
      <c r="D212" s="16"/>
      <c r="E212" s="16"/>
      <c r="F212" s="16"/>
      <c r="G212" s="16"/>
      <c r="H212" s="16"/>
      <c r="I212" s="23"/>
      <c r="J212" s="23"/>
      <c r="K212" s="16"/>
      <c r="L212" s="16"/>
      <c r="M212" s="16"/>
      <c r="N212" s="16"/>
      <c r="O212" s="16"/>
      <c r="P212" s="16"/>
      <c r="Q212" s="16"/>
      <c r="R212" s="16"/>
      <c r="S212" s="184">
        <f>IF(OR(S211=1,S211=4,S211=7,S211=10),1,IF(OR(S211=2,S211=5,S211=8,S211=11),2,IF(OR(S211=3,S211=6,S211=9,S211=12),3)))</f>
        <v>3</v>
      </c>
      <c r="T212" s="16"/>
      <c r="U212" s="23"/>
      <c r="V212" s="23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203"/>
      <c r="AH212" s="203"/>
      <c r="AI212" s="203"/>
    </row>
    <row r="213" spans="1:35" hidden="1">
      <c r="A213" s="23"/>
      <c r="B213" s="16"/>
      <c r="C213" s="16"/>
      <c r="D213" s="16"/>
      <c r="E213" s="16"/>
      <c r="F213" s="16"/>
      <c r="G213" s="16"/>
      <c r="H213" s="16"/>
      <c r="I213" s="23"/>
      <c r="J213" s="23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23"/>
      <c r="V213" s="23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203"/>
      <c r="AH213" s="203"/>
      <c r="AI213" s="203"/>
    </row>
    <row r="214" spans="1:35" ht="13.5" hidden="1" customHeight="1">
      <c r="A214" s="23"/>
      <c r="B214" s="16"/>
      <c r="C214" s="16"/>
      <c r="D214" s="16"/>
      <c r="E214" s="16"/>
      <c r="F214" s="16"/>
      <c r="G214" s="16"/>
      <c r="H214" s="16"/>
      <c r="I214" s="23"/>
      <c r="J214" s="23"/>
      <c r="K214" s="16"/>
      <c r="L214" s="16"/>
      <c r="M214" s="16"/>
      <c r="N214" s="16"/>
      <c r="O214" s="60"/>
      <c r="P214" s="16"/>
      <c r="Q214" s="623"/>
      <c r="R214" s="624" t="s">
        <v>151</v>
      </c>
      <c r="S214" s="625"/>
      <c r="T214" s="625"/>
      <c r="U214" s="626"/>
      <c r="V214" s="623"/>
      <c r="W214" s="1628" t="s">
        <v>152</v>
      </c>
      <c r="X214" s="16"/>
      <c r="Y214" s="1628"/>
      <c r="Z214" s="1628"/>
      <c r="AA214" s="1628"/>
      <c r="AB214" s="16"/>
      <c r="AC214" s="16"/>
      <c r="AD214" s="16"/>
      <c r="AE214" s="16"/>
      <c r="AF214" s="16"/>
      <c r="AG214" s="203"/>
      <c r="AH214" s="203"/>
      <c r="AI214" s="203"/>
    </row>
    <row r="215" spans="1:35" ht="13.5" hidden="1" customHeight="1">
      <c r="A215" s="23"/>
      <c r="B215" s="16"/>
      <c r="C215" s="16"/>
      <c r="D215" s="16"/>
      <c r="E215" s="16"/>
      <c r="F215" s="16"/>
      <c r="G215" s="16"/>
      <c r="H215" s="16"/>
      <c r="I215" s="23"/>
      <c r="J215" s="23"/>
      <c r="K215" s="16"/>
      <c r="L215" s="16"/>
      <c r="M215" s="16"/>
      <c r="N215" s="16"/>
      <c r="O215" s="23"/>
      <c r="P215" s="23"/>
      <c r="Q215" s="627" t="s">
        <v>148</v>
      </c>
      <c r="R215" s="627" t="s">
        <v>147</v>
      </c>
      <c r="S215" s="628"/>
      <c r="T215" s="627" t="s">
        <v>127</v>
      </c>
      <c r="U215" s="628"/>
      <c r="V215" s="627"/>
      <c r="W215" s="1629"/>
      <c r="X215" s="16"/>
      <c r="Y215" s="1628"/>
      <c r="Z215" s="1628"/>
      <c r="AA215" s="1628"/>
      <c r="AB215" s="16"/>
      <c r="AC215" s="16"/>
      <c r="AD215" s="16"/>
      <c r="AE215" s="16"/>
      <c r="AF215" s="16"/>
      <c r="AG215" s="203"/>
      <c r="AH215" s="203"/>
      <c r="AI215" s="203"/>
    </row>
    <row r="216" spans="1:35" ht="13.5" hidden="1" customHeight="1">
      <c r="A216" s="23"/>
      <c r="B216" s="16"/>
      <c r="C216" s="16"/>
      <c r="D216" s="16"/>
      <c r="E216" s="16"/>
      <c r="F216" s="16"/>
      <c r="G216" s="16"/>
      <c r="H216" s="16"/>
      <c r="I216" s="23"/>
      <c r="J216" s="23"/>
      <c r="K216" s="16"/>
      <c r="L216" s="16"/>
      <c r="M216" s="16"/>
      <c r="N216" s="16"/>
      <c r="O216" s="167" t="s">
        <v>91</v>
      </c>
      <c r="P216" s="16"/>
      <c r="Q216" s="139" t="b">
        <f>IF($E$162=2,IF(E10="90 dagar",G10*R10,0))</f>
        <v>0</v>
      </c>
      <c r="R216" s="70" t="b">
        <f>IF($E$162=2,IF(E10="90 dagar",G10*S10,0))</f>
        <v>0</v>
      </c>
      <c r="S216" s="185"/>
      <c r="T216" s="70" t="b">
        <f>IF($E$162=2,IF(E10="60 dagar",G10*S10,0))</f>
        <v>0</v>
      </c>
      <c r="U216" s="185"/>
      <c r="V216" s="185"/>
      <c r="W216" s="168"/>
      <c r="X216" s="22"/>
      <c r="Y216" s="23"/>
      <c r="Z216" s="23"/>
      <c r="AA216" s="23"/>
      <c r="AB216" s="16"/>
      <c r="AC216" s="16"/>
      <c r="AD216" s="16"/>
      <c r="AE216" s="16"/>
      <c r="AF216" s="16"/>
      <c r="AG216" s="203"/>
      <c r="AH216" s="203"/>
      <c r="AI216" s="203"/>
    </row>
    <row r="217" spans="1:35" ht="13.5" hidden="1" customHeight="1">
      <c r="A217" s="23"/>
      <c r="B217" s="16"/>
      <c r="C217" s="16"/>
      <c r="D217" s="16"/>
      <c r="E217" s="16"/>
      <c r="F217" s="16"/>
      <c r="G217" s="16"/>
      <c r="H217" s="16"/>
      <c r="I217" s="23"/>
      <c r="J217" s="23"/>
      <c r="K217" s="16"/>
      <c r="L217" s="16"/>
      <c r="M217" s="16"/>
      <c r="N217" s="16"/>
      <c r="O217" s="167" t="s">
        <v>92</v>
      </c>
      <c r="P217" s="16"/>
      <c r="Q217" s="80" t="b">
        <f>IF($E$162=2,IF(E11="90 dagar",G11*R11,0))</f>
        <v>0</v>
      </c>
      <c r="R217" s="79" t="b">
        <f>IF($E$162=2,IF(E11="90 dagar",G11*S11,0))</f>
        <v>0</v>
      </c>
      <c r="S217" s="186"/>
      <c r="T217" s="79" t="b">
        <f>IF($E$162=2,IF(E11="60 dagar",G11*S11,0))</f>
        <v>0</v>
      </c>
      <c r="U217" s="186"/>
      <c r="V217" s="186"/>
      <c r="W217" s="170"/>
      <c r="X217" s="22"/>
      <c r="Y217" s="23"/>
      <c r="Z217" s="23"/>
      <c r="AA217" s="16"/>
      <c r="AB217" s="16"/>
      <c r="AC217" s="16"/>
      <c r="AD217" s="16"/>
      <c r="AE217" s="16"/>
      <c r="AF217" s="16"/>
      <c r="AG217" s="203"/>
      <c r="AH217" s="203"/>
      <c r="AI217" s="203"/>
    </row>
    <row r="218" spans="1:35" ht="13.5" hidden="1" customHeight="1">
      <c r="A218" s="23"/>
      <c r="B218" s="16"/>
      <c r="C218" s="16"/>
      <c r="D218" s="16"/>
      <c r="E218" s="16"/>
      <c r="F218" s="16"/>
      <c r="G218" s="16"/>
      <c r="H218" s="16"/>
      <c r="I218" s="23"/>
      <c r="J218" s="23"/>
      <c r="K218" s="16"/>
      <c r="L218" s="16"/>
      <c r="M218" s="16"/>
      <c r="N218" s="16"/>
      <c r="O218" s="167" t="s">
        <v>93</v>
      </c>
      <c r="P218" s="16"/>
      <c r="Q218" s="80" t="b">
        <f>IF($E$162=2,IF(E12="90 dagar",G12*R12,0))</f>
        <v>0</v>
      </c>
      <c r="R218" s="85" t="b">
        <f>IF($E$162=2,IF(E12="90 dagar",G12*S12,0))</f>
        <v>0</v>
      </c>
      <c r="S218" s="186"/>
      <c r="T218" s="85" t="b">
        <f>IF($E$162=2,IF(E12="60 dagar",G12*S12,0))</f>
        <v>0</v>
      </c>
      <c r="U218" s="186"/>
      <c r="V218" s="186"/>
      <c r="W218" s="170"/>
      <c r="X218" s="22"/>
      <c r="Y218" s="23"/>
      <c r="Z218" s="23"/>
      <c r="AA218" s="16"/>
      <c r="AB218" s="16"/>
      <c r="AC218" s="16"/>
      <c r="AD218" s="16"/>
      <c r="AE218" s="16"/>
      <c r="AF218" s="16"/>
      <c r="AG218" s="203"/>
      <c r="AH218" s="203"/>
      <c r="AI218" s="203"/>
    </row>
    <row r="219" spans="1:35" ht="13.5" hidden="1" customHeight="1">
      <c r="A219" s="23"/>
      <c r="B219" s="16"/>
      <c r="C219" s="16"/>
      <c r="D219" s="16"/>
      <c r="E219" s="16"/>
      <c r="F219" s="16"/>
      <c r="G219" s="16"/>
      <c r="H219" s="16"/>
      <c r="I219" s="23"/>
      <c r="J219" s="23"/>
      <c r="K219" s="16"/>
      <c r="L219" s="16"/>
      <c r="M219" s="16"/>
      <c r="N219" s="16"/>
      <c r="O219" s="167" t="s">
        <v>94</v>
      </c>
      <c r="P219" s="16"/>
      <c r="Q219" s="85" t="b">
        <f>IF($E$162=2,IF(E13="90 dagar",G13*R13,0))</f>
        <v>0</v>
      </c>
      <c r="R219" s="94" t="b">
        <f>IF($E$162=2,IF(E13="90 dagar",G13*S13,0))</f>
        <v>0</v>
      </c>
      <c r="S219" s="187"/>
      <c r="T219" s="94" t="b">
        <f>IF($E$162=2,IF(E13="60 dagar",G13*S13,0))</f>
        <v>0</v>
      </c>
      <c r="U219" s="188"/>
      <c r="V219" s="188"/>
      <c r="W219" s="170"/>
      <c r="X219" s="22"/>
      <c r="Y219" s="23"/>
      <c r="Z219" s="23"/>
      <c r="AA219" s="16"/>
      <c r="AB219" s="16"/>
      <c r="AC219" s="16"/>
      <c r="AD219" s="16"/>
      <c r="AE219" s="16"/>
      <c r="AF219" s="16"/>
      <c r="AG219" s="203"/>
      <c r="AH219" s="203"/>
      <c r="AI219" s="203"/>
    </row>
    <row r="220" spans="1:35" ht="13.5" hidden="1" customHeight="1">
      <c r="A220" s="23"/>
      <c r="B220" s="16"/>
      <c r="C220" s="16"/>
      <c r="D220" s="16"/>
      <c r="E220" s="16"/>
      <c r="F220" s="16"/>
      <c r="G220" s="16"/>
      <c r="H220" s="16"/>
      <c r="I220" s="23"/>
      <c r="J220" s="23"/>
      <c r="K220" s="16"/>
      <c r="L220" s="16"/>
      <c r="M220" s="16"/>
      <c r="N220" s="16"/>
      <c r="O220" s="173" t="s">
        <v>133</v>
      </c>
      <c r="P220" s="16"/>
      <c r="Q220" s="174">
        <f>SUM(Q216:Q219)</f>
        <v>0</v>
      </c>
      <c r="R220" s="174">
        <f>SUM(R216:R219)</f>
        <v>0</v>
      </c>
      <c r="S220" s="189">
        <f>SUM(S216:S219)</f>
        <v>0</v>
      </c>
      <c r="T220" s="174">
        <f>SUM(T216:T219)</f>
        <v>0</v>
      </c>
      <c r="U220" s="189">
        <f>SUM(U216:U219)</f>
        <v>0</v>
      </c>
      <c r="V220" s="189"/>
      <c r="W220" s="175">
        <f>SUM(Q220:V220)</f>
        <v>0</v>
      </c>
      <c r="X220" s="22"/>
      <c r="Y220" s="23"/>
      <c r="Z220" s="23"/>
      <c r="AA220" s="16"/>
      <c r="AB220" s="16"/>
      <c r="AC220" s="16"/>
      <c r="AD220" s="16"/>
      <c r="AE220" s="16"/>
      <c r="AF220" s="16"/>
      <c r="AG220" s="203"/>
      <c r="AH220" s="203"/>
      <c r="AI220" s="203"/>
    </row>
    <row r="221" spans="1:35" ht="13.5" hidden="1" customHeight="1">
      <c r="A221" s="23"/>
      <c r="B221" s="16"/>
      <c r="C221" s="16"/>
      <c r="D221" s="16"/>
      <c r="E221" s="16"/>
      <c r="F221" s="16"/>
      <c r="G221" s="16"/>
      <c r="H221" s="16"/>
      <c r="I221" s="23"/>
      <c r="J221" s="23"/>
      <c r="K221" s="16"/>
      <c r="L221" s="16"/>
      <c r="M221" s="16"/>
      <c r="N221" s="16"/>
      <c r="O221" s="18" t="s">
        <v>100</v>
      </c>
      <c r="P221" s="16"/>
      <c r="Q221" s="174" t="b">
        <f t="shared" ref="Q221:Q226" si="96">IF($E$162=2,IF(E15="90 dagar",G15*R15,0))</f>
        <v>0</v>
      </c>
      <c r="R221" s="174" t="b">
        <f t="shared" ref="R221:R226" si="97">IF($E$162=2,IF(E15="90 dagar",G15*S15,0))</f>
        <v>0</v>
      </c>
      <c r="S221" s="190"/>
      <c r="T221" s="174" t="b">
        <f t="shared" ref="T221:T226" si="98">IF($E$162=2,IF(E15="60 dagar",G15*S15,0))</f>
        <v>0</v>
      </c>
      <c r="U221" s="190"/>
      <c r="V221" s="190"/>
      <c r="W221" s="170"/>
      <c r="X221" s="22"/>
      <c r="Y221" s="23"/>
      <c r="Z221" s="23"/>
      <c r="AA221" s="16"/>
      <c r="AB221" s="16"/>
      <c r="AC221" s="16"/>
      <c r="AD221" s="16"/>
      <c r="AE221" s="16"/>
      <c r="AF221" s="16"/>
      <c r="AG221" s="203"/>
      <c r="AH221" s="203"/>
      <c r="AI221" s="203"/>
    </row>
    <row r="222" spans="1:35" ht="13.5" hidden="1" customHeight="1">
      <c r="A222" s="23"/>
      <c r="B222" s="16"/>
      <c r="C222" s="16"/>
      <c r="D222" s="16"/>
      <c r="E222" s="16"/>
      <c r="F222" s="16"/>
      <c r="G222" s="16"/>
      <c r="H222" s="16"/>
      <c r="I222" s="23"/>
      <c r="J222" s="23"/>
      <c r="K222" s="16"/>
      <c r="L222" s="16"/>
      <c r="M222" s="16"/>
      <c r="N222" s="16"/>
      <c r="O222" s="18" t="s">
        <v>101</v>
      </c>
      <c r="P222" s="16"/>
      <c r="Q222" s="178" t="b">
        <f t="shared" si="96"/>
        <v>0</v>
      </c>
      <c r="R222" s="178" t="b">
        <f t="shared" si="97"/>
        <v>0</v>
      </c>
      <c r="S222" s="191"/>
      <c r="T222" s="178" t="b">
        <f t="shared" si="98"/>
        <v>0</v>
      </c>
      <c r="U222" s="191"/>
      <c r="V222" s="191"/>
      <c r="W222" s="170"/>
      <c r="X222" s="22"/>
      <c r="Y222" s="23"/>
      <c r="Z222" s="23"/>
      <c r="AA222" s="16"/>
      <c r="AB222" s="16"/>
      <c r="AC222" s="16"/>
      <c r="AD222" s="16"/>
      <c r="AE222" s="16"/>
      <c r="AF222" s="16"/>
      <c r="AG222" s="203"/>
      <c r="AH222" s="203"/>
      <c r="AI222" s="203"/>
    </row>
    <row r="223" spans="1:35" ht="13.5" hidden="1" customHeight="1">
      <c r="A223" s="23"/>
      <c r="B223" s="16"/>
      <c r="C223" s="16"/>
      <c r="D223" s="16"/>
      <c r="E223" s="16"/>
      <c r="F223" s="16"/>
      <c r="G223" s="16"/>
      <c r="H223" s="16"/>
      <c r="I223" s="23"/>
      <c r="J223" s="23"/>
      <c r="K223" s="16"/>
      <c r="L223" s="16"/>
      <c r="M223" s="16"/>
      <c r="N223" s="16"/>
      <c r="O223" s="18" t="s">
        <v>102</v>
      </c>
      <c r="P223" s="16"/>
      <c r="Q223" s="178" t="b">
        <f t="shared" si="96"/>
        <v>0</v>
      </c>
      <c r="R223" s="178" t="b">
        <f t="shared" si="97"/>
        <v>0</v>
      </c>
      <c r="S223" s="191"/>
      <c r="T223" s="178" t="b">
        <f t="shared" si="98"/>
        <v>0</v>
      </c>
      <c r="U223" s="191"/>
      <c r="V223" s="191"/>
      <c r="W223" s="170"/>
      <c r="X223" s="22"/>
      <c r="Y223" s="23"/>
      <c r="Z223" s="23"/>
      <c r="AA223" s="16"/>
      <c r="AB223" s="16"/>
      <c r="AC223" s="16"/>
      <c r="AD223" s="16"/>
      <c r="AE223" s="16"/>
      <c r="AF223" s="16"/>
      <c r="AG223" s="203"/>
      <c r="AH223" s="203"/>
      <c r="AI223" s="203"/>
    </row>
    <row r="224" spans="1:35" ht="13.5" hidden="1" customHeight="1">
      <c r="A224" s="23"/>
      <c r="B224" s="16"/>
      <c r="C224" s="16"/>
      <c r="D224" s="16"/>
      <c r="E224" s="16"/>
      <c r="F224" s="16"/>
      <c r="G224" s="16"/>
      <c r="H224" s="16"/>
      <c r="I224" s="23"/>
      <c r="J224" s="23"/>
      <c r="K224" s="16"/>
      <c r="L224" s="16"/>
      <c r="M224" s="16"/>
      <c r="N224" s="16"/>
      <c r="O224" s="18" t="s">
        <v>103</v>
      </c>
      <c r="P224" s="16"/>
      <c r="Q224" s="178" t="b">
        <f t="shared" si="96"/>
        <v>0</v>
      </c>
      <c r="R224" s="178" t="b">
        <f t="shared" si="97"/>
        <v>0</v>
      </c>
      <c r="S224" s="191"/>
      <c r="T224" s="178" t="b">
        <f t="shared" si="98"/>
        <v>0</v>
      </c>
      <c r="U224" s="191"/>
      <c r="V224" s="191"/>
      <c r="W224" s="170"/>
      <c r="X224" s="22"/>
      <c r="Y224" s="23"/>
      <c r="Z224" s="23"/>
      <c r="AA224" s="16"/>
      <c r="AB224" s="16"/>
      <c r="AC224" s="16"/>
      <c r="AD224" s="16"/>
      <c r="AE224" s="16"/>
      <c r="AF224" s="16"/>
      <c r="AG224" s="203"/>
      <c r="AH224" s="203"/>
      <c r="AI224" s="203"/>
    </row>
    <row r="225" spans="1:35" ht="13.5" hidden="1" customHeight="1">
      <c r="A225" s="23"/>
      <c r="B225" s="16"/>
      <c r="C225" s="16"/>
      <c r="D225" s="16"/>
      <c r="E225" s="16"/>
      <c r="F225" s="16"/>
      <c r="G225" s="16"/>
      <c r="H225" s="16"/>
      <c r="I225" s="23"/>
      <c r="J225" s="23"/>
      <c r="K225" s="16"/>
      <c r="L225" s="16"/>
      <c r="M225" s="16"/>
      <c r="N225" s="16"/>
      <c r="O225" s="18" t="s">
        <v>104</v>
      </c>
      <c r="P225" s="16"/>
      <c r="Q225" s="178" t="b">
        <f t="shared" si="96"/>
        <v>0</v>
      </c>
      <c r="R225" s="178" t="b">
        <f t="shared" si="97"/>
        <v>0</v>
      </c>
      <c r="S225" s="191"/>
      <c r="T225" s="178" t="b">
        <f t="shared" si="98"/>
        <v>0</v>
      </c>
      <c r="U225" s="191"/>
      <c r="V225" s="191"/>
      <c r="W225" s="170"/>
      <c r="X225" s="22"/>
      <c r="Y225" s="23"/>
      <c r="Z225" s="23"/>
      <c r="AA225" s="16"/>
      <c r="AB225" s="16"/>
      <c r="AC225" s="16"/>
      <c r="AD225" s="16"/>
      <c r="AE225" s="16"/>
      <c r="AF225" s="16"/>
      <c r="AG225" s="203"/>
      <c r="AH225" s="203"/>
      <c r="AI225" s="203"/>
    </row>
    <row r="226" spans="1:35" ht="13.5" hidden="1" customHeight="1">
      <c r="A226" s="23"/>
      <c r="B226" s="16"/>
      <c r="C226" s="16"/>
      <c r="D226" s="16"/>
      <c r="E226" s="16"/>
      <c r="F226" s="16"/>
      <c r="G226" s="16"/>
      <c r="H226" s="16"/>
      <c r="I226" s="23"/>
      <c r="J226" s="23"/>
      <c r="K226" s="16"/>
      <c r="L226" s="16"/>
      <c r="M226" s="16"/>
      <c r="N226" s="16"/>
      <c r="O226" s="18" t="s">
        <v>104</v>
      </c>
      <c r="P226" s="16"/>
      <c r="Q226" s="178" t="b">
        <f t="shared" si="96"/>
        <v>0</v>
      </c>
      <c r="R226" s="178" t="b">
        <f t="shared" si="97"/>
        <v>0</v>
      </c>
      <c r="S226" s="191"/>
      <c r="T226" s="178" t="b">
        <f t="shared" si="98"/>
        <v>0</v>
      </c>
      <c r="U226" s="191"/>
      <c r="V226" s="191"/>
      <c r="W226" s="170"/>
      <c r="X226" s="22"/>
      <c r="Y226" s="23"/>
      <c r="Z226" s="23"/>
      <c r="AA226" s="16"/>
      <c r="AB226" s="16"/>
      <c r="AC226" s="16"/>
      <c r="AD226" s="16"/>
      <c r="AE226" s="16"/>
      <c r="AF226" s="16"/>
      <c r="AG226" s="203"/>
      <c r="AH226" s="203"/>
      <c r="AI226" s="203"/>
    </row>
    <row r="227" spans="1:35" hidden="1">
      <c r="A227" s="23"/>
      <c r="B227" s="16"/>
      <c r="C227" s="16"/>
      <c r="D227" s="16"/>
      <c r="E227" s="16"/>
      <c r="F227" s="16"/>
      <c r="G227" s="16"/>
      <c r="H227" s="16"/>
      <c r="I227" s="23"/>
      <c r="J227" s="23"/>
      <c r="K227" s="16"/>
      <c r="L227" s="16"/>
      <c r="M227" s="16"/>
      <c r="N227" s="16"/>
      <c r="O227" s="18" t="s">
        <v>105</v>
      </c>
      <c r="P227" s="16"/>
      <c r="Q227" s="178" t="b">
        <f>IF($E$162=2,IF(E22="90 dagar",G22*R22,0))</f>
        <v>0</v>
      </c>
      <c r="R227" s="178" t="b">
        <f>IF($E$162=2,IF(E22="90 dagar",G22*S22,0))</f>
        <v>0</v>
      </c>
      <c r="S227" s="192"/>
      <c r="T227" s="178" t="b">
        <f>IF($E$162=2,IF(E22="60 dagar",G22*S22,0))</f>
        <v>0</v>
      </c>
      <c r="U227" s="192"/>
      <c r="V227" s="192"/>
      <c r="W227" s="170"/>
      <c r="X227" s="22"/>
      <c r="Y227" s="23"/>
      <c r="Z227" s="23"/>
      <c r="AA227" s="16"/>
      <c r="AB227" s="16"/>
      <c r="AC227" s="16"/>
      <c r="AD227" s="16"/>
      <c r="AE227" s="16"/>
      <c r="AF227" s="16"/>
      <c r="AG227" s="203"/>
      <c r="AH227" s="203"/>
      <c r="AI227" s="203"/>
    </row>
    <row r="228" spans="1:35" hidden="1">
      <c r="A228" s="23"/>
      <c r="B228" s="16"/>
      <c r="C228" s="16"/>
      <c r="D228" s="16"/>
      <c r="E228" s="16"/>
      <c r="F228" s="16"/>
      <c r="G228" s="16"/>
      <c r="H228" s="16"/>
      <c r="I228" s="23"/>
      <c r="J228" s="23"/>
      <c r="K228" s="16"/>
      <c r="L228" s="16"/>
      <c r="M228" s="16"/>
      <c r="N228" s="16"/>
      <c r="O228" s="18" t="s">
        <v>135</v>
      </c>
      <c r="P228" s="16"/>
      <c r="Q228" s="175">
        <f>SUM(Q221:Q227)</f>
        <v>0</v>
      </c>
      <c r="R228" s="175">
        <f>SUM(R221:R227)</f>
        <v>0</v>
      </c>
      <c r="S228" s="193">
        <f>SUM(S221:S227)</f>
        <v>0</v>
      </c>
      <c r="T228" s="175">
        <f>SUM(T221:T227)</f>
        <v>0</v>
      </c>
      <c r="U228" s="193">
        <f>SUM(U221:U227)</f>
        <v>0</v>
      </c>
      <c r="V228" s="193"/>
      <c r="W228" s="174">
        <f>SUM(Q228:V228)</f>
        <v>0</v>
      </c>
      <c r="X228" s="22"/>
      <c r="Y228" s="23"/>
      <c r="Z228" s="23"/>
      <c r="AA228" s="16"/>
      <c r="AB228" s="16"/>
      <c r="AC228" s="16"/>
      <c r="AD228" s="16"/>
      <c r="AE228" s="16"/>
      <c r="AF228" s="16"/>
      <c r="AG228" s="203"/>
      <c r="AH228" s="203"/>
      <c r="AI228" s="203"/>
    </row>
    <row r="229" spans="1:35" hidden="1">
      <c r="A229" s="23"/>
      <c r="B229" s="16"/>
      <c r="C229" s="16"/>
      <c r="D229" s="16"/>
      <c r="E229" s="16"/>
      <c r="F229" s="16"/>
      <c r="G229" s="16"/>
      <c r="H229" s="16"/>
      <c r="I229" s="23"/>
      <c r="J229" s="23"/>
      <c r="K229" s="16"/>
      <c r="L229" s="16"/>
      <c r="M229" s="16"/>
      <c r="N229" s="16"/>
      <c r="O229" s="18" t="s">
        <v>136</v>
      </c>
      <c r="P229" s="16"/>
      <c r="Q229" s="175">
        <f>Q220-Q228</f>
        <v>0</v>
      </c>
      <c r="R229" s="175">
        <f>R220-R228</f>
        <v>0</v>
      </c>
      <c r="S229" s="193">
        <f>S220-S228</f>
        <v>0</v>
      </c>
      <c r="T229" s="175">
        <f>T220-T228</f>
        <v>0</v>
      </c>
      <c r="U229" s="193">
        <f>U220-U228</f>
        <v>0</v>
      </c>
      <c r="V229" s="193"/>
      <c r="W229" s="629">
        <f>SUM(Q229:V229)</f>
        <v>0</v>
      </c>
      <c r="X229" s="22"/>
      <c r="Y229" s="23"/>
      <c r="Z229" s="23"/>
      <c r="AA229" s="16"/>
      <c r="AB229" s="16"/>
      <c r="AC229" s="16"/>
      <c r="AD229" s="16"/>
      <c r="AE229" s="16"/>
      <c r="AF229" s="16"/>
      <c r="AG229" s="203"/>
      <c r="AH229" s="203"/>
      <c r="AI229" s="203"/>
    </row>
    <row r="230" spans="1:35" hidden="1">
      <c r="A230" s="23"/>
      <c r="B230" s="16"/>
      <c r="C230" s="16"/>
      <c r="D230" s="16"/>
      <c r="E230" s="16"/>
      <c r="F230" s="16"/>
      <c r="G230" s="16"/>
      <c r="H230" s="16"/>
      <c r="I230" s="23"/>
      <c r="J230" s="23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23"/>
      <c r="V230" s="23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203"/>
      <c r="AH230" s="203"/>
      <c r="AI230" s="203"/>
    </row>
    <row r="231" spans="1:35" ht="12.75" hidden="1" customHeight="1">
      <c r="A231" s="23"/>
      <c r="B231" s="16"/>
      <c r="C231" s="16"/>
      <c r="D231" s="16"/>
      <c r="E231" s="16"/>
      <c r="F231" s="16"/>
      <c r="G231" s="16"/>
      <c r="H231" s="16"/>
      <c r="I231" s="23"/>
      <c r="J231" s="23"/>
      <c r="K231" s="16"/>
      <c r="L231" s="16"/>
      <c r="M231" s="16"/>
      <c r="N231" s="16"/>
      <c r="O231" s="60"/>
      <c r="P231" s="16"/>
      <c r="Q231" s="630"/>
      <c r="R231" s="631" t="s">
        <v>150</v>
      </c>
      <c r="S231" s="632"/>
      <c r="T231" s="632"/>
      <c r="U231" s="633"/>
      <c r="V231" s="634"/>
      <c r="W231" s="1625" t="s">
        <v>152</v>
      </c>
      <c r="X231" s="1625"/>
      <c r="Y231" s="1625"/>
      <c r="Z231" s="1625"/>
      <c r="AA231" s="1625"/>
      <c r="AB231" s="16"/>
      <c r="AC231" s="16"/>
      <c r="AD231" s="16"/>
      <c r="AE231" s="16"/>
      <c r="AF231" s="16"/>
      <c r="AG231" s="203"/>
      <c r="AH231" s="203"/>
      <c r="AI231" s="203"/>
    </row>
    <row r="232" spans="1:35" hidden="1">
      <c r="A232" s="23"/>
      <c r="B232" s="16"/>
      <c r="C232" s="16"/>
      <c r="D232" s="16"/>
      <c r="E232" s="16"/>
      <c r="F232" s="16"/>
      <c r="G232" s="16"/>
      <c r="H232" s="16"/>
      <c r="I232" s="23"/>
      <c r="J232" s="23"/>
      <c r="K232" s="16"/>
      <c r="L232" s="16"/>
      <c r="M232" s="16"/>
      <c r="N232" s="16"/>
      <c r="O232" s="23"/>
      <c r="P232" s="23"/>
      <c r="Q232" s="628"/>
      <c r="R232" s="635" t="s">
        <v>148</v>
      </c>
      <c r="S232" s="635"/>
      <c r="T232" s="635"/>
      <c r="U232" s="635"/>
      <c r="V232" s="635"/>
      <c r="W232" s="1630"/>
      <c r="X232" s="1625"/>
      <c r="Y232" s="1625"/>
      <c r="Z232" s="1625"/>
      <c r="AA232" s="1625"/>
      <c r="AB232" s="16"/>
      <c r="AC232" s="16"/>
      <c r="AD232" s="16"/>
      <c r="AE232" s="16"/>
      <c r="AF232" s="16"/>
      <c r="AG232" s="203"/>
      <c r="AH232" s="203"/>
      <c r="AI232" s="203"/>
    </row>
    <row r="233" spans="1:35" hidden="1">
      <c r="A233" s="23"/>
      <c r="B233" s="16"/>
      <c r="C233" s="16"/>
      <c r="D233" s="16"/>
      <c r="E233" s="16"/>
      <c r="F233" s="16"/>
      <c r="G233" s="16"/>
      <c r="H233" s="16"/>
      <c r="I233" s="23"/>
      <c r="J233" s="23"/>
      <c r="K233" s="16"/>
      <c r="L233" s="16"/>
      <c r="M233" s="16"/>
      <c r="N233" s="16"/>
      <c r="O233" s="167" t="s">
        <v>91</v>
      </c>
      <c r="P233" s="16"/>
      <c r="Q233" s="185"/>
      <c r="R233" s="70" t="b">
        <f>IF($E$162=2,IF(E10="90 dagar",G10*S10,0))</f>
        <v>0</v>
      </c>
      <c r="S233" s="185"/>
      <c r="T233" s="185"/>
      <c r="U233" s="185"/>
      <c r="V233" s="185"/>
      <c r="W233" s="194"/>
      <c r="X233" s="195"/>
      <c r="Y233" s="21"/>
      <c r="Z233" s="21"/>
      <c r="AA233" s="21"/>
      <c r="AB233" s="16"/>
      <c r="AC233" s="16"/>
      <c r="AD233" s="16"/>
      <c r="AE233" s="16"/>
      <c r="AF233" s="16"/>
      <c r="AG233" s="203"/>
      <c r="AH233" s="203"/>
      <c r="AI233" s="203"/>
    </row>
    <row r="234" spans="1:35" hidden="1">
      <c r="A234" s="23"/>
      <c r="B234" s="16"/>
      <c r="C234" s="16"/>
      <c r="D234" s="16"/>
      <c r="E234" s="16"/>
      <c r="F234" s="16"/>
      <c r="G234" s="16"/>
      <c r="H234" s="16"/>
      <c r="I234" s="23"/>
      <c r="J234" s="23"/>
      <c r="K234" s="16"/>
      <c r="L234" s="16"/>
      <c r="M234" s="16"/>
      <c r="N234" s="16"/>
      <c r="O234" s="167" t="s">
        <v>92</v>
      </c>
      <c r="P234" s="16"/>
      <c r="Q234" s="186"/>
      <c r="R234" s="79" t="b">
        <f>IF($E$162=2,IF(E11="90 dagar",G11*S11,0))</f>
        <v>0</v>
      </c>
      <c r="S234" s="196"/>
      <c r="T234" s="196"/>
      <c r="U234" s="186"/>
      <c r="V234" s="186"/>
      <c r="W234" s="22"/>
      <c r="X234" s="195"/>
      <c r="Y234" s="21"/>
      <c r="Z234" s="21"/>
      <c r="AA234" s="21"/>
      <c r="AB234" s="16"/>
      <c r="AC234" s="16"/>
      <c r="AD234" s="16"/>
      <c r="AE234" s="16"/>
      <c r="AF234" s="16"/>
      <c r="AG234" s="203"/>
      <c r="AH234" s="203"/>
      <c r="AI234" s="203"/>
    </row>
    <row r="235" spans="1:35" hidden="1">
      <c r="A235" s="23"/>
      <c r="B235" s="16"/>
      <c r="C235" s="16"/>
      <c r="D235" s="16"/>
      <c r="E235" s="16"/>
      <c r="F235" s="16"/>
      <c r="G235" s="16"/>
      <c r="H235" s="16"/>
      <c r="I235" s="23"/>
      <c r="J235" s="23"/>
      <c r="K235" s="16"/>
      <c r="L235" s="16"/>
      <c r="M235" s="16"/>
      <c r="N235" s="16"/>
      <c r="O235" s="167" t="s">
        <v>93</v>
      </c>
      <c r="P235" s="16"/>
      <c r="Q235" s="186"/>
      <c r="R235" s="85" t="b">
        <f>IF($E$162=2,IF(E12="90 dagar",G12*S12,0))</f>
        <v>0</v>
      </c>
      <c r="S235" s="186"/>
      <c r="T235" s="186"/>
      <c r="U235" s="186"/>
      <c r="V235" s="186"/>
      <c r="W235" s="22"/>
      <c r="X235" s="195"/>
      <c r="Y235" s="21"/>
      <c r="Z235" s="21"/>
      <c r="AA235" s="21"/>
      <c r="AB235" s="16"/>
      <c r="AC235" s="16"/>
      <c r="AD235" s="16"/>
      <c r="AE235" s="16"/>
      <c r="AF235" s="16"/>
      <c r="AG235" s="203"/>
      <c r="AH235" s="203"/>
      <c r="AI235" s="203"/>
    </row>
    <row r="236" spans="1:35" hidden="1">
      <c r="A236" s="23"/>
      <c r="B236" s="16"/>
      <c r="C236" s="16"/>
      <c r="D236" s="16"/>
      <c r="E236" s="16"/>
      <c r="F236" s="16"/>
      <c r="G236" s="16"/>
      <c r="H236" s="16"/>
      <c r="I236" s="23"/>
      <c r="J236" s="23"/>
      <c r="K236" s="16"/>
      <c r="L236" s="16"/>
      <c r="M236" s="16"/>
      <c r="N236" s="16"/>
      <c r="O236" s="167" t="s">
        <v>94</v>
      </c>
      <c r="P236" s="16"/>
      <c r="Q236" s="197"/>
      <c r="R236" s="94" t="b">
        <f>IF($E$162=2,IF(E13="90 dagar",G13*S13,0))</f>
        <v>0</v>
      </c>
      <c r="S236" s="187"/>
      <c r="T236" s="187"/>
      <c r="U236" s="188"/>
      <c r="V236" s="188"/>
      <c r="W236" s="22"/>
      <c r="X236" s="195"/>
      <c r="Y236" s="21"/>
      <c r="Z236" s="21"/>
      <c r="AA236" s="21"/>
      <c r="AB236" s="16"/>
      <c r="AC236" s="16"/>
      <c r="AD236" s="16"/>
      <c r="AE236" s="16"/>
      <c r="AF236" s="16"/>
      <c r="AG236" s="203"/>
      <c r="AH236" s="203"/>
      <c r="AI236" s="203"/>
    </row>
    <row r="237" spans="1:35" hidden="1">
      <c r="A237" s="23"/>
      <c r="B237" s="16"/>
      <c r="C237" s="16"/>
      <c r="D237" s="16"/>
      <c r="E237" s="16"/>
      <c r="F237" s="16"/>
      <c r="G237" s="16"/>
      <c r="H237" s="16"/>
      <c r="I237" s="23"/>
      <c r="J237" s="23"/>
      <c r="K237" s="16"/>
      <c r="L237" s="16"/>
      <c r="M237" s="16"/>
      <c r="N237" s="16"/>
      <c r="O237" s="173" t="s">
        <v>133</v>
      </c>
      <c r="P237" s="16"/>
      <c r="Q237" s="189">
        <f>SUM(Q233:Q236)</f>
        <v>0</v>
      </c>
      <c r="R237" s="174">
        <f>SUM(R233:R236)</f>
        <v>0</v>
      </c>
      <c r="S237" s="189">
        <f>SUM(S233:S236)</f>
        <v>0</v>
      </c>
      <c r="T237" s="189">
        <f>SUM(T233:T236)</f>
        <v>0</v>
      </c>
      <c r="U237" s="189">
        <f>SUM(U233:U236)</f>
        <v>0</v>
      </c>
      <c r="V237" s="189"/>
      <c r="W237" s="198">
        <f>SUM(Q237:V237)</f>
        <v>0</v>
      </c>
      <c r="X237" s="199"/>
      <c r="Y237" s="54"/>
      <c r="Z237" s="54"/>
      <c r="AA237" s="54"/>
      <c r="AB237" s="16"/>
      <c r="AC237" s="16"/>
      <c r="AD237" s="16"/>
      <c r="AE237" s="16"/>
      <c r="AF237" s="16"/>
      <c r="AG237" s="203"/>
      <c r="AH237" s="203"/>
      <c r="AI237" s="203"/>
    </row>
    <row r="238" spans="1:35" hidden="1">
      <c r="A238" s="23"/>
      <c r="B238" s="16"/>
      <c r="C238" s="16"/>
      <c r="D238" s="16"/>
      <c r="E238" s="16"/>
      <c r="F238" s="16"/>
      <c r="G238" s="16"/>
      <c r="H238" s="16"/>
      <c r="I238" s="23"/>
      <c r="J238" s="23"/>
      <c r="K238" s="16"/>
      <c r="L238" s="16"/>
      <c r="M238" s="16"/>
      <c r="N238" s="16"/>
      <c r="O238" s="18" t="s">
        <v>100</v>
      </c>
      <c r="P238" s="16"/>
      <c r="Q238" s="190"/>
      <c r="R238" s="174" t="b">
        <f t="shared" ref="R238:R243" si="99">IF($E$162=2,IF(E15="90 dagar",G15*S15,0))</f>
        <v>0</v>
      </c>
      <c r="S238" s="190"/>
      <c r="T238" s="190"/>
      <c r="U238" s="190"/>
      <c r="V238" s="190"/>
      <c r="W238" s="22"/>
      <c r="X238" s="195"/>
      <c r="Y238" s="21"/>
      <c r="Z238" s="21"/>
      <c r="AA238" s="21"/>
      <c r="AB238" s="16"/>
      <c r="AC238" s="16"/>
      <c r="AD238" s="16"/>
      <c r="AE238" s="16"/>
      <c r="AF238" s="16"/>
      <c r="AG238" s="203"/>
      <c r="AH238" s="203"/>
      <c r="AI238" s="203"/>
    </row>
    <row r="239" spans="1:35" hidden="1">
      <c r="A239" s="23"/>
      <c r="B239" s="16"/>
      <c r="C239" s="16"/>
      <c r="D239" s="16"/>
      <c r="E239" s="16"/>
      <c r="F239" s="16"/>
      <c r="G239" s="16"/>
      <c r="H239" s="16"/>
      <c r="I239" s="23"/>
      <c r="J239" s="23"/>
      <c r="K239" s="16"/>
      <c r="L239" s="16"/>
      <c r="M239" s="16"/>
      <c r="N239" s="16"/>
      <c r="O239" s="18" t="s">
        <v>101</v>
      </c>
      <c r="P239" s="16"/>
      <c r="Q239" s="191"/>
      <c r="R239" s="178" t="b">
        <f t="shared" si="99"/>
        <v>0</v>
      </c>
      <c r="S239" s="191"/>
      <c r="T239" s="191"/>
      <c r="U239" s="191"/>
      <c r="V239" s="191"/>
      <c r="W239" s="22"/>
      <c r="X239" s="195"/>
      <c r="Y239" s="21"/>
      <c r="Z239" s="21"/>
      <c r="AA239" s="21"/>
      <c r="AB239" s="16"/>
      <c r="AC239" s="16"/>
      <c r="AD239" s="16"/>
      <c r="AE239" s="16"/>
      <c r="AF239" s="16"/>
      <c r="AG239" s="203"/>
      <c r="AH239" s="203"/>
      <c r="AI239" s="203"/>
    </row>
    <row r="240" spans="1:35" hidden="1">
      <c r="A240" s="23"/>
      <c r="B240" s="16"/>
      <c r="C240" s="16"/>
      <c r="D240" s="16"/>
      <c r="E240" s="16"/>
      <c r="F240" s="16"/>
      <c r="G240" s="16"/>
      <c r="H240" s="16"/>
      <c r="I240" s="23"/>
      <c r="J240" s="23"/>
      <c r="K240" s="16"/>
      <c r="L240" s="16"/>
      <c r="M240" s="16"/>
      <c r="N240" s="16"/>
      <c r="O240" s="18" t="s">
        <v>102</v>
      </c>
      <c r="P240" s="16"/>
      <c r="Q240" s="191"/>
      <c r="R240" s="178" t="b">
        <f t="shared" si="99"/>
        <v>0</v>
      </c>
      <c r="S240" s="191"/>
      <c r="T240" s="191"/>
      <c r="U240" s="191"/>
      <c r="V240" s="191"/>
      <c r="W240" s="22"/>
      <c r="X240" s="195"/>
      <c r="Y240" s="21"/>
      <c r="Z240" s="21"/>
      <c r="AA240" s="21"/>
      <c r="AB240" s="16"/>
      <c r="AC240" s="16"/>
      <c r="AD240" s="16"/>
      <c r="AE240" s="16"/>
      <c r="AF240" s="16"/>
      <c r="AG240" s="203"/>
      <c r="AH240" s="203"/>
      <c r="AI240" s="203"/>
    </row>
    <row r="241" spans="1:35" hidden="1">
      <c r="A241" s="23"/>
      <c r="B241" s="16"/>
      <c r="C241" s="16"/>
      <c r="D241" s="16"/>
      <c r="E241" s="16"/>
      <c r="F241" s="16"/>
      <c r="G241" s="16"/>
      <c r="H241" s="16"/>
      <c r="I241" s="23"/>
      <c r="J241" s="23"/>
      <c r="K241" s="16"/>
      <c r="L241" s="16"/>
      <c r="M241" s="16"/>
      <c r="N241" s="16"/>
      <c r="O241" s="18" t="s">
        <v>103</v>
      </c>
      <c r="P241" s="16"/>
      <c r="Q241" s="191"/>
      <c r="R241" s="178" t="b">
        <f t="shared" si="99"/>
        <v>0</v>
      </c>
      <c r="S241" s="191"/>
      <c r="T241" s="191"/>
      <c r="U241" s="191"/>
      <c r="V241" s="191"/>
      <c r="W241" s="22"/>
      <c r="X241" s="195"/>
      <c r="Y241" s="21"/>
      <c r="Z241" s="21"/>
      <c r="AA241" s="21"/>
      <c r="AB241" s="16"/>
      <c r="AC241" s="16"/>
      <c r="AD241" s="16"/>
      <c r="AE241" s="16"/>
      <c r="AF241" s="16"/>
      <c r="AG241" s="203"/>
      <c r="AH241" s="203"/>
      <c r="AI241" s="203"/>
    </row>
    <row r="242" spans="1:35" hidden="1">
      <c r="A242" s="23"/>
      <c r="B242" s="16"/>
      <c r="C242" s="16"/>
      <c r="D242" s="16"/>
      <c r="E242" s="16"/>
      <c r="F242" s="16"/>
      <c r="G242" s="16"/>
      <c r="H242" s="16"/>
      <c r="I242" s="23"/>
      <c r="J242" s="23"/>
      <c r="K242" s="16"/>
      <c r="L242" s="16"/>
      <c r="M242" s="16"/>
      <c r="N242" s="16"/>
      <c r="O242" s="18" t="s">
        <v>104</v>
      </c>
      <c r="P242" s="16"/>
      <c r="Q242" s="191"/>
      <c r="R242" s="178" t="b">
        <f t="shared" si="99"/>
        <v>0</v>
      </c>
      <c r="S242" s="191"/>
      <c r="T242" s="191"/>
      <c r="U242" s="191"/>
      <c r="V242" s="191"/>
      <c r="W242" s="22"/>
      <c r="X242" s="195"/>
      <c r="Y242" s="21"/>
      <c r="Z242" s="21"/>
      <c r="AA242" s="21"/>
      <c r="AB242" s="16"/>
      <c r="AC242" s="16"/>
      <c r="AD242" s="16"/>
      <c r="AE242" s="16"/>
      <c r="AF242" s="16"/>
      <c r="AG242" s="203"/>
      <c r="AH242" s="203"/>
      <c r="AI242" s="203"/>
    </row>
    <row r="243" spans="1:35" hidden="1">
      <c r="A243" s="23"/>
      <c r="B243" s="16"/>
      <c r="C243" s="16"/>
      <c r="D243" s="16"/>
      <c r="E243" s="16"/>
      <c r="F243" s="16"/>
      <c r="G243" s="16"/>
      <c r="H243" s="16"/>
      <c r="I243" s="23"/>
      <c r="J243" s="23"/>
      <c r="K243" s="16"/>
      <c r="L243" s="16"/>
      <c r="M243" s="16"/>
      <c r="N243" s="16"/>
      <c r="O243" s="18" t="s">
        <v>104</v>
      </c>
      <c r="P243" s="16"/>
      <c r="Q243" s="191"/>
      <c r="R243" s="178" t="b">
        <f t="shared" si="99"/>
        <v>0</v>
      </c>
      <c r="S243" s="191"/>
      <c r="T243" s="191"/>
      <c r="U243" s="191"/>
      <c r="V243" s="191"/>
      <c r="W243" s="22"/>
      <c r="X243" s="195"/>
      <c r="Y243" s="21"/>
      <c r="Z243" s="21"/>
      <c r="AA243" s="21"/>
      <c r="AB243" s="16"/>
      <c r="AC243" s="16"/>
      <c r="AD243" s="16"/>
      <c r="AE243" s="16"/>
      <c r="AF243" s="16"/>
      <c r="AG243" s="203"/>
      <c r="AH243" s="203"/>
      <c r="AI243" s="203"/>
    </row>
    <row r="244" spans="1:35" hidden="1">
      <c r="A244" s="23"/>
      <c r="B244" s="16"/>
      <c r="C244" s="16"/>
      <c r="D244" s="16"/>
      <c r="E244" s="16"/>
      <c r="F244" s="16"/>
      <c r="G244" s="16"/>
      <c r="H244" s="16"/>
      <c r="I244" s="23"/>
      <c r="J244" s="23"/>
      <c r="K244" s="16"/>
      <c r="L244" s="16"/>
      <c r="M244" s="16"/>
      <c r="N244" s="16"/>
      <c r="O244" s="18" t="s">
        <v>105</v>
      </c>
      <c r="P244" s="16"/>
      <c r="Q244" s="192"/>
      <c r="R244" s="178" t="b">
        <f>IF($E$162=2,IF(E22="90 dagar",G22*S22,0))</f>
        <v>0</v>
      </c>
      <c r="S244" s="192"/>
      <c r="T244" s="192"/>
      <c r="U244" s="192"/>
      <c r="V244" s="192"/>
      <c r="W244" s="22"/>
      <c r="X244" s="195"/>
      <c r="Y244" s="21"/>
      <c r="Z244" s="21"/>
      <c r="AA244" s="21"/>
      <c r="AB244" s="16"/>
      <c r="AC244" s="16"/>
      <c r="AD244" s="16"/>
      <c r="AE244" s="16"/>
      <c r="AF244" s="16"/>
      <c r="AG244" s="203"/>
      <c r="AH244" s="203"/>
      <c r="AI244" s="203"/>
    </row>
    <row r="245" spans="1:35" hidden="1">
      <c r="A245" s="23"/>
      <c r="B245" s="16"/>
      <c r="C245" s="16"/>
      <c r="D245" s="16"/>
      <c r="E245" s="16"/>
      <c r="F245" s="16"/>
      <c r="G245" s="16"/>
      <c r="H245" s="16"/>
      <c r="I245" s="23"/>
      <c r="J245" s="23"/>
      <c r="K245" s="16"/>
      <c r="L245" s="16"/>
      <c r="M245" s="16"/>
      <c r="N245" s="16"/>
      <c r="O245" s="18" t="s">
        <v>135</v>
      </c>
      <c r="P245" s="16"/>
      <c r="Q245" s="193">
        <f>SUM(Q238:Q244)</f>
        <v>0</v>
      </c>
      <c r="R245" s="175">
        <f>SUM(R238:R244)</f>
        <v>0</v>
      </c>
      <c r="S245" s="193">
        <f>SUM(S238:S244)</f>
        <v>0</v>
      </c>
      <c r="T245" s="193">
        <f>SUM(T238:T244)</f>
        <v>0</v>
      </c>
      <c r="U245" s="193">
        <f>SUM(U238:U244)</f>
        <v>0</v>
      </c>
      <c r="V245" s="193"/>
      <c r="W245" s="200">
        <f>SUM(Q245:V245)</f>
        <v>0</v>
      </c>
      <c r="X245" s="199"/>
      <c r="Y245" s="54"/>
      <c r="Z245" s="54"/>
      <c r="AA245" s="54"/>
      <c r="AB245" s="16"/>
      <c r="AC245" s="16"/>
      <c r="AD245" s="16"/>
      <c r="AE245" s="16"/>
      <c r="AF245" s="16"/>
      <c r="AG245" s="203"/>
      <c r="AH245" s="203"/>
      <c r="AI245" s="203"/>
    </row>
    <row r="246" spans="1:35" hidden="1">
      <c r="A246" s="23"/>
      <c r="B246" s="16"/>
      <c r="C246" s="16"/>
      <c r="D246" s="16"/>
      <c r="E246" s="16"/>
      <c r="F246" s="16"/>
      <c r="G246" s="16"/>
      <c r="H246" s="16"/>
      <c r="I246" s="23"/>
      <c r="J246" s="23"/>
      <c r="K246" s="16"/>
      <c r="L246" s="16"/>
      <c r="M246" s="16"/>
      <c r="N246" s="16"/>
      <c r="O246" s="18" t="s">
        <v>136</v>
      </c>
      <c r="P246" s="16"/>
      <c r="Q246" s="193">
        <f>Q237-Q245</f>
        <v>0</v>
      </c>
      <c r="R246" s="175">
        <f>R237-R245</f>
        <v>0</v>
      </c>
      <c r="S246" s="193">
        <f>S237-S245</f>
        <v>0</v>
      </c>
      <c r="T246" s="193">
        <f>T237-T245</f>
        <v>0</v>
      </c>
      <c r="U246" s="193">
        <f>U237-U245</f>
        <v>0</v>
      </c>
      <c r="V246" s="193"/>
      <c r="W246" s="636">
        <f>SUM(Q246:V246)</f>
        <v>0</v>
      </c>
      <c r="X246" s="199"/>
      <c r="Y246" s="54"/>
      <c r="Z246" s="54"/>
      <c r="AA246" s="54"/>
      <c r="AB246" s="16"/>
      <c r="AC246" s="16"/>
      <c r="AD246" s="16"/>
      <c r="AE246" s="16"/>
      <c r="AF246" s="16"/>
      <c r="AG246" s="203"/>
      <c r="AH246" s="203"/>
      <c r="AI246" s="203"/>
    </row>
    <row r="247" spans="1:35" hidden="1">
      <c r="B247" s="637" t="s">
        <v>160</v>
      </c>
      <c r="C247" s="637"/>
      <c r="D247" s="637"/>
      <c r="E247" s="637"/>
      <c r="AG247" s="203"/>
      <c r="AH247" s="203"/>
      <c r="AI247" s="203"/>
    </row>
    <row r="248" spans="1:35" hidden="1">
      <c r="B248" s="15" t="s">
        <v>155</v>
      </c>
      <c r="H248" s="204"/>
      <c r="I248" s="205">
        <f>I167</f>
        <v>0</v>
      </c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5">
        <f>U167</f>
        <v>0</v>
      </c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G248" s="203"/>
      <c r="AH248" s="203"/>
      <c r="AI248" s="203"/>
    </row>
    <row r="249" spans="1:35" hidden="1">
      <c r="B249" s="15" t="s">
        <v>156</v>
      </c>
      <c r="H249" s="204"/>
      <c r="I249" s="205">
        <f>I178</f>
        <v>0</v>
      </c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5">
        <f>U178</f>
        <v>0</v>
      </c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G249" s="203"/>
      <c r="AH249" s="203"/>
      <c r="AI249" s="203"/>
    </row>
    <row r="250" spans="1:35" hidden="1">
      <c r="A250" s="206"/>
      <c r="B250" s="207" t="s">
        <v>157</v>
      </c>
      <c r="C250" s="208"/>
      <c r="D250" s="208"/>
      <c r="E250" s="206">
        <f>IF(C7="Varje månad",1,IF(C7="Var tredje månad",2,IF(C7="Årsvis",3,0)))</f>
        <v>2</v>
      </c>
      <c r="F250" s="206"/>
      <c r="G250" s="206"/>
      <c r="H250" s="204"/>
      <c r="I250" s="212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12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7"/>
      <c r="AG250" s="599">
        <f>IF(E197=2,(AG166+AG167-AG177-AG178)+(AI166-AI177)+AI206,AG166-AG177-W206+AI206)</f>
        <v>0</v>
      </c>
      <c r="AH250" s="209"/>
      <c r="AI250" s="638">
        <f>IF(E197=1,AI166-AI177+W206,0)</f>
        <v>0</v>
      </c>
    </row>
    <row r="251" spans="1:35" hidden="1">
      <c r="A251" s="206"/>
      <c r="B251" s="210" t="s">
        <v>57</v>
      </c>
      <c r="C251" s="208"/>
      <c r="D251" s="208"/>
      <c r="E251" s="206"/>
      <c r="F251" s="206"/>
      <c r="G251" s="206"/>
      <c r="H251" s="204"/>
      <c r="I251" s="205">
        <f>U251+IF(I249&gt;I248,I249-I248,0)</f>
        <v>0</v>
      </c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5">
        <f>IF((AI251+U249)&gt;(AI252+U248),(AI251+U249)-(AI252+U248),0)</f>
        <v>0</v>
      </c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7"/>
      <c r="AG251" s="639">
        <f>IF(AND(AG250&lt;0,E250=3),-AG250,0)</f>
        <v>0</v>
      </c>
      <c r="AH251" s="209"/>
      <c r="AI251" s="638">
        <f>IF(AND(AI250&lt;0,E250=3),-AI250,0)</f>
        <v>0</v>
      </c>
    </row>
    <row r="252" spans="1:35" hidden="1">
      <c r="A252" s="206"/>
      <c r="B252" s="210" t="s">
        <v>58</v>
      </c>
      <c r="C252" s="208"/>
      <c r="D252" s="208"/>
      <c r="E252" s="206"/>
      <c r="F252" s="206"/>
      <c r="G252" s="206"/>
      <c r="H252" s="204"/>
      <c r="I252" s="205">
        <f>IF(I248&gt;I249,I248-I249,0)</f>
        <v>0</v>
      </c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5">
        <f>IF(AI252+U248&gt;AI251+U249,AI252+U248-(AI251+U249),0)</f>
        <v>0</v>
      </c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7"/>
      <c r="AG252" s="639">
        <f>IF(AND(AG250&gt;0,E250=3),AG250,0)</f>
        <v>0</v>
      </c>
      <c r="AH252" s="209"/>
      <c r="AI252" s="638">
        <f>IF(AND(AI250&gt;0,E250=3),AI250,0)</f>
        <v>0</v>
      </c>
    </row>
    <row r="253" spans="1:35" hidden="1">
      <c r="A253" s="23"/>
      <c r="B253" s="16"/>
      <c r="C253" s="16"/>
      <c r="D253" s="16"/>
      <c r="E253" s="16"/>
      <c r="F253" s="16"/>
      <c r="G253" s="16"/>
      <c r="H253" s="16"/>
      <c r="I253" s="23"/>
      <c r="J253" s="23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23"/>
      <c r="V253" s="23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59"/>
      <c r="AH253" s="59"/>
      <c r="AI253" s="59"/>
    </row>
    <row r="254" spans="1:35">
      <c r="A254" s="23"/>
      <c r="B254" s="16"/>
      <c r="C254" s="16"/>
      <c r="D254" s="16"/>
      <c r="E254" s="16"/>
      <c r="F254" s="16"/>
      <c r="G254" s="16"/>
      <c r="H254" s="16"/>
      <c r="I254" s="23"/>
      <c r="J254" s="23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23"/>
      <c r="V254" s="23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59"/>
      <c r="AH254" s="59"/>
      <c r="AI254" s="59"/>
    </row>
    <row r="255" spans="1:35">
      <c r="A255" s="23"/>
      <c r="B255" s="16"/>
      <c r="C255" s="16"/>
      <c r="D255" s="16"/>
      <c r="E255" s="16"/>
      <c r="F255" s="16"/>
      <c r="G255" s="16"/>
      <c r="H255" s="16"/>
      <c r="I255" s="23"/>
      <c r="J255" s="23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23"/>
      <c r="V255" s="23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59"/>
      <c r="AH255" s="59"/>
      <c r="AI255" s="59"/>
    </row>
    <row r="256" spans="1:35">
      <c r="A256" s="23"/>
      <c r="B256" s="16"/>
      <c r="C256" s="16"/>
      <c r="D256" s="16"/>
      <c r="E256" s="16"/>
      <c r="F256" s="16"/>
      <c r="G256" s="16"/>
      <c r="H256" s="16"/>
      <c r="I256" s="23"/>
      <c r="J256" s="23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23"/>
      <c r="V256" s="23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59"/>
      <c r="AH256" s="59"/>
      <c r="AI256" s="59"/>
    </row>
    <row r="257" spans="1:35">
      <c r="A257" s="23"/>
      <c r="B257" s="16"/>
      <c r="C257" s="16"/>
      <c r="D257" s="16"/>
      <c r="E257" s="16"/>
      <c r="F257" s="16"/>
      <c r="G257" s="16"/>
      <c r="H257" s="16"/>
      <c r="I257" s="23"/>
      <c r="J257" s="23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23"/>
      <c r="V257" s="23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59"/>
      <c r="AH257" s="59"/>
      <c r="AI257" s="59"/>
    </row>
    <row r="268" spans="1:35">
      <c r="B268" s="25"/>
    </row>
  </sheetData>
  <sheetProtection algorithmName="SHA-512" hashValue="aJ0gYNS5muTFWLYpLxNd3Rk66MVEHj2G8AI3bLSj0XB1DVas52xk+F7kjXwg1/tXDBobkkNxy3S8kUZdY43QIg==" saltValue="LCh8QFivdsiYCrsFj+idBA==" spinCount="100000" sheet="1" objects="1" scenarios="1" formatCells="0" formatColumns="0"/>
  <dataConsolidate/>
  <mergeCells count="25">
    <mergeCell ref="W214:W215"/>
    <mergeCell ref="Y214:Y215"/>
    <mergeCell ref="Z214:Z215"/>
    <mergeCell ref="AA214:AA215"/>
    <mergeCell ref="W231:W232"/>
    <mergeCell ref="X231:X232"/>
    <mergeCell ref="Y231:Y232"/>
    <mergeCell ref="Z231:Z232"/>
    <mergeCell ref="AA231:AA232"/>
    <mergeCell ref="F25:G25"/>
    <mergeCell ref="X189:X192"/>
    <mergeCell ref="Y189:Y192"/>
    <mergeCell ref="AJ189:AJ192"/>
    <mergeCell ref="AK189:AK192"/>
    <mergeCell ref="AA190:AA192"/>
    <mergeCell ref="B31:G33"/>
    <mergeCell ref="F9:G9"/>
    <mergeCell ref="B10:B22"/>
    <mergeCell ref="AG9:AI9"/>
    <mergeCell ref="C3:E3"/>
    <mergeCell ref="K3:L3"/>
    <mergeCell ref="C5:E5"/>
    <mergeCell ref="AG5:AG7"/>
    <mergeCell ref="AI5:AI7"/>
    <mergeCell ref="C7:E7"/>
  </mergeCells>
  <dataValidations count="8">
    <dataValidation type="list" allowBlank="1" showInputMessage="1" showErrorMessage="1" sqref="D5:E6 C5">
      <formula1>$C$189:$C$190</formula1>
    </dataValidation>
    <dataValidation type="list" allowBlank="1" showErrorMessage="1" promptTitle="Välj momsredovisning i listboxen" sqref="C7:E7">
      <formula1>$B$189:$B$191</formula1>
    </dataValidation>
    <dataValidation type="list" allowBlank="1" showErrorMessage="1" prompt="Ange kredittid:_x000a_Kontant_x000a_30 dagar_x000a_60 dagar_x000a_90 dagar" sqref="E10:E13 E15:E22">
      <formula1>$B$192:$B$196</formula1>
    </dataValidation>
    <dataValidation type="list" allowBlank="1" showInputMessage="1" showErrorMessage="1" sqref="G12:G19 G21">
      <formula1>$G$189:$G$192</formula1>
    </dataValidation>
    <dataValidation type="list" allowBlank="1" showInputMessage="1" showErrorMessage="1" sqref="E14">
      <formula1>$B$193:$B$195</formula1>
    </dataValidation>
    <dataValidation type="list" errorStyle="information" allowBlank="1" showInputMessage="1" showErrorMessage="1" errorTitle="Annan momssats?" error="Du har skrivit annan momssats än vad Skatteverket alternativ. Beräkningarna kommer nu att ske utifrån det värde du angett. " sqref="G11 G22">
      <formula1>$G$189:$G$192</formula1>
    </dataValidation>
    <dataValidation type="list" allowBlank="1" showInputMessage="1" showErrorMessage="1" promptTitle="Moms" sqref="G10">
      <formula1>$G$189:$G$192</formula1>
    </dataValidation>
    <dataValidation type="list" allowBlank="1" showInputMessage="1" showErrorMessage="1" sqref="C3:E3">
      <formula1>$B$197:$B$198</formula1>
    </dataValidation>
  </dataValidations>
  <printOptions horizontalCentered="1" verticalCentered="1"/>
  <pageMargins left="0.15748031496062992" right="0.15748031496062992" top="0.19685039370078741" bottom="0.35433070866141736" header="0.11811023622047245" footer="0.15748031496062992"/>
  <pageSetup paperSize="9" scale="95" orientation="landscape" horizontalDpi="300" verticalDpi="300" r:id="rId1"/>
  <headerFooter alignWithMargins="0">
    <oddFooter>&amp;C&amp;"Arial Narrow,Normal"&amp;8©Almi Företagspartner AB 2015-12-07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Instruktion</vt:lpstr>
      <vt:lpstr>Aktiebolag o ekonomisk förening</vt:lpstr>
      <vt:lpstr>Enskild firma o handelsbolag</vt:lpstr>
      <vt:lpstr>Likviditetsbudget AB o ek_för</vt:lpstr>
      <vt:lpstr>Likviditetsbudget enskildfa HB </vt:lpstr>
      <vt:lpstr>'Likviditetsbudget AB o ek_för'!Ingkomomssats</vt:lpstr>
      <vt:lpstr>'Likviditetsbudget enskildfa HB '!Ingkomomssats</vt:lpstr>
      <vt:lpstr>'Aktiebolag o ekonomisk förening'!Print_Area</vt:lpstr>
      <vt:lpstr>'Enskild firma o handelsbolag'!Print_Area</vt:lpstr>
      <vt:lpstr>'Likviditetsbudget AB o ek_för'!Print_Area</vt:lpstr>
      <vt:lpstr>'Likviditetsbudget enskildfa HB '!Print_Area</vt:lpstr>
      <vt:lpstr>'Likviditetsbudget AB o ek_för'!Print_Titles</vt:lpstr>
      <vt:lpstr>'Likviditetsbudget enskildfa HB '!Print_Titles</vt:lpstr>
      <vt:lpstr>'Likviditetsbudget AB o ek_för'!Utgkomomssats</vt:lpstr>
      <vt:lpstr>'Likviditetsbudget enskildfa HB '!Utgkomomssats</vt:lpstr>
    </vt:vector>
  </TitlesOfParts>
  <Company>Almiföretagspartner Skåne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Lövdinger Per</cp:lastModifiedBy>
  <cp:lastPrinted>2015-08-28T08:29:45Z</cp:lastPrinted>
  <dcterms:created xsi:type="dcterms:W3CDTF">2005-11-27T16:17:32Z</dcterms:created>
  <dcterms:modified xsi:type="dcterms:W3CDTF">2017-09-07T16:45:02Z</dcterms:modified>
</cp:coreProperties>
</file>