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försälj-kalkyl" sheetId="2" r:id="rId1"/>
    <sheet name="alts" sheetId="4" r:id="rId2"/>
    <sheet name="Sheet1" sheetId="1" r:id="rId3"/>
    <sheet name="xxx" sheetId="3" r:id="rId4"/>
  </sheets>
  <definedNames>
    <definedName name="Insats">'försälj-kalkyl'!$B$15</definedName>
    <definedName name="insatsX">'försälj-kalkyl'!$C$15</definedName>
    <definedName name="Ränte_kostnad">alts!$B$1</definedName>
  </definedNames>
  <calcPr calcId="145621"/>
</workbook>
</file>

<file path=xl/calcChain.xml><?xml version="1.0" encoding="utf-8"?>
<calcChain xmlns="http://schemas.openxmlformats.org/spreadsheetml/2006/main">
  <c r="D37" i="2" l="1"/>
  <c r="E30" i="2"/>
  <c r="D30" i="2"/>
  <c r="E44" i="2" l="1"/>
  <c r="C34" i="2"/>
  <c r="C45" i="2" s="1"/>
  <c r="B29" i="2"/>
  <c r="C7" i="4" l="1"/>
  <c r="A3" i="4"/>
  <c r="C18" i="4" l="1"/>
  <c r="M10" i="3" l="1"/>
  <c r="K11" i="3"/>
  <c r="K10" i="3"/>
  <c r="D11" i="3"/>
  <c r="D10" i="3"/>
  <c r="D6" i="3"/>
  <c r="C6" i="3"/>
  <c r="H10" i="3"/>
  <c r="I10" i="3" s="1"/>
  <c r="J10" i="3" s="1"/>
  <c r="G11" i="3"/>
  <c r="H11" i="3" s="1"/>
  <c r="I11" i="3" s="1"/>
  <c r="J11" i="3" s="1"/>
  <c r="L11" i="3" s="1"/>
  <c r="L12" i="3" s="1"/>
  <c r="M12" i="3" s="1"/>
  <c r="M11" i="3" l="1"/>
  <c r="L10" i="3"/>
  <c r="C14" i="2"/>
  <c r="C4" i="2"/>
  <c r="C10" i="2" l="1"/>
  <c r="C11" i="2" s="1"/>
  <c r="C13" i="2" s="1"/>
  <c r="C15" i="2" s="1"/>
  <c r="D29" i="2" l="1"/>
  <c r="D32" i="2" s="1"/>
  <c r="D34" i="2" s="1"/>
  <c r="D45" i="2" s="1"/>
  <c r="D46" i="2" s="1"/>
  <c r="E29" i="2"/>
  <c r="E32" i="2" s="1"/>
  <c r="E34" i="2" s="1"/>
  <c r="E45" i="2" s="1"/>
  <c r="C29" i="2"/>
  <c r="C19" i="2"/>
  <c r="C22" i="2" s="1"/>
  <c r="D22" i="2" s="1"/>
  <c r="D23" i="2" s="1"/>
  <c r="D3" i="4"/>
  <c r="D5" i="4" s="1"/>
  <c r="D7" i="4" s="1"/>
  <c r="D18" i="4" s="1"/>
  <c r="F18" i="4" s="1"/>
</calcChain>
</file>

<file path=xl/comments1.xml><?xml version="1.0" encoding="utf-8"?>
<comments xmlns="http://schemas.openxmlformats.org/spreadsheetml/2006/main">
  <authors>
    <author>Author</author>
  </authors>
  <commentList>
    <comment ref="C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sharedStrings.xml><?xml version="1.0" encoding="utf-8"?>
<sst xmlns="http://schemas.openxmlformats.org/spreadsheetml/2006/main" count="208" uniqueCount="109">
  <si>
    <t>Summa</t>
  </si>
  <si>
    <t>Hus</t>
  </si>
  <si>
    <t>Lån ränta</t>
  </si>
  <si>
    <t>Lån amort</t>
  </si>
  <si>
    <t>sopor_vatten</t>
  </si>
  <si>
    <t>Hus försäkring</t>
  </si>
  <si>
    <t>Hus anticimex</t>
  </si>
  <si>
    <t>Hus larm</t>
  </si>
  <si>
    <t>Villaägarna</t>
  </si>
  <si>
    <t>Spar</t>
  </si>
  <si>
    <t xml:space="preserve">93-spar-hus (hus stora utgifter,bil stora) </t>
  </si>
  <si>
    <t>60-Resor m.m</t>
  </si>
  <si>
    <t>TV-Mobil</t>
  </si>
  <si>
    <t>Tele Fast</t>
  </si>
  <si>
    <t>Bredband</t>
  </si>
  <si>
    <t>Digital_TV</t>
  </si>
  <si>
    <t>TV_licens</t>
  </si>
  <si>
    <t>Mobil_Catherine</t>
  </si>
  <si>
    <t>Mobil_Emily</t>
  </si>
  <si>
    <t>Spotify-Netflix-viaplay</t>
  </si>
  <si>
    <t>Transport</t>
  </si>
  <si>
    <t>Bensin</t>
  </si>
  <si>
    <t>Bil_Skatt</t>
  </si>
  <si>
    <t>Bil_försäkring</t>
  </si>
  <si>
    <t>Bil Service</t>
  </si>
  <si>
    <t>Bil trängsel</t>
  </si>
  <si>
    <t>Buss</t>
  </si>
  <si>
    <t>Övrigt</t>
  </si>
  <si>
    <t>Ö_dagsTidning</t>
  </si>
  <si>
    <t xml:space="preserve">Ö_Akassa </t>
  </si>
  <si>
    <t>Ö_Livförsäkring</t>
  </si>
  <si>
    <t>Ö_pension</t>
  </si>
  <si>
    <t>Ö-djur-försäkring</t>
  </si>
  <si>
    <t>Mat</t>
  </si>
  <si>
    <t>Resor</t>
  </si>
  <si>
    <t>Friskis</t>
  </si>
  <si>
    <t>Tidningar,ill vet.</t>
  </si>
  <si>
    <t>Tandläkare</t>
  </si>
  <si>
    <t>Fickpeng (Fiona , Emily)</t>
  </si>
  <si>
    <t>Ö_kredit (exkl. Mat,buss,resor )</t>
  </si>
  <si>
    <t>Lägenhet</t>
  </si>
  <si>
    <t>Hyra</t>
  </si>
  <si>
    <t>Värme</t>
  </si>
  <si>
    <t>- Grundutbud TV. </t>
  </si>
  <si>
    <t>• Kostnader som ej ingår i månadsavgiften:</t>
  </si>
  <si>
    <t>- Förbrukning av varmvatten, kallvatten samt hushållsel (mäts individuellt).</t>
  </si>
  <si>
    <t>- Bredband och telefoni</t>
  </si>
  <si>
    <t>- Parkering</t>
  </si>
  <si>
    <t>Uppvärmning EL</t>
  </si>
  <si>
    <t>Hushålls EL</t>
  </si>
  <si>
    <t>Försäljningspris</t>
  </si>
  <si>
    <t>mäklararvode</t>
  </si>
  <si>
    <t>inköpspris</t>
  </si>
  <si>
    <t>förbättringsåtgärder</t>
  </si>
  <si>
    <t>uppskov av skatt</t>
  </si>
  <si>
    <t>lån på bostad</t>
  </si>
  <si>
    <t>Reavinst</t>
  </si>
  <si>
    <t>skatt</t>
  </si>
  <si>
    <t>Pengar i handen</t>
  </si>
  <si>
    <t>betala lån</t>
  </si>
  <si>
    <t>Lån</t>
  </si>
  <si>
    <t xml:space="preserve">hyra </t>
  </si>
  <si>
    <t>Ränta 3 %</t>
  </si>
  <si>
    <t>Ränta Netto</t>
  </si>
  <si>
    <t>Pris</t>
  </si>
  <si>
    <t>Ränta Netto Mån</t>
  </si>
  <si>
    <t>Insats</t>
  </si>
  <si>
    <t>Nu</t>
  </si>
  <si>
    <t>El</t>
  </si>
  <si>
    <t>sopor vatten</t>
  </si>
  <si>
    <t xml:space="preserve"> </t>
  </si>
  <si>
    <t>Försäkring</t>
  </si>
  <si>
    <t>Larm</t>
  </si>
  <si>
    <t>fast kost</t>
  </si>
  <si>
    <t>Hyra+Renorv+Fast</t>
  </si>
  <si>
    <t>Total mån</t>
  </si>
  <si>
    <t>Total år</t>
  </si>
  <si>
    <t>Bo kvar i hus</t>
  </si>
  <si>
    <t>Flytta till lägenhet</t>
  </si>
  <si>
    <t>Flytta till hus</t>
  </si>
  <si>
    <t>flexibilitet att resa</t>
  </si>
  <si>
    <t>ränta</t>
  </si>
  <si>
    <t>Låne skillnad år</t>
  </si>
  <si>
    <t>Låne skillnad Mån</t>
  </si>
  <si>
    <t>Köp lägenhet (nyren)</t>
  </si>
  <si>
    <t>ja</t>
  </si>
  <si>
    <t>nej</t>
  </si>
  <si>
    <t>lägre</t>
  </si>
  <si>
    <t>medel ?</t>
  </si>
  <si>
    <t>trädgård altan</t>
  </si>
  <si>
    <t>Renov</t>
  </si>
  <si>
    <t xml:space="preserve">Insats </t>
  </si>
  <si>
    <t>kostnad inköp</t>
  </si>
  <si>
    <t>Ränte kostnad 3 %</t>
  </si>
  <si>
    <t>Ränte kostnad</t>
  </si>
  <si>
    <t>Avsatt för Renovering</t>
  </si>
  <si>
    <t>kostnader</t>
  </si>
  <si>
    <t>EL uppvärmning</t>
  </si>
  <si>
    <t>Amortering</t>
  </si>
  <si>
    <t>Mjuka faktorer</t>
  </si>
  <si>
    <t>"Eget hus"</t>
  </si>
  <si>
    <t>"Slippa bekymmer"</t>
  </si>
  <si>
    <t>Parkering</t>
  </si>
  <si>
    <t>hushålls-el</t>
  </si>
  <si>
    <t>Bo kvar</t>
  </si>
  <si>
    <t>hus</t>
  </si>
  <si>
    <t>japp</t>
  </si>
  <si>
    <t>Ja</t>
  </si>
  <si>
    <t>I Göteborg ligger mäklararvodet på 3-5 procent av försäljningspriset.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</si>
</sst>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#,##0\ &quot;kr&quot;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73A3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3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0" xfId="0" applyNumberFormat="1" applyFont="1" applyFill="1" applyBorder="1" applyAlignment="1" applyProtection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0" fillId="0" borderId="0" xfId="0" applyFont="1"/>
    <xf numFmtId="164" fontId="10" fillId="0" borderId="0" xfId="0" applyNumberFormat="1" applyFont="1"/>
    <xf numFmtId="1" fontId="0" fillId="0" borderId="0" xfId="0" applyNumberFormat="1" applyAlignment="1">
      <alignment horizontal="left"/>
    </xf>
    <xf numFmtId="1" fontId="0" fillId="0" borderId="0" xfId="0" applyNumberFormat="1"/>
    <xf numFmtId="1" fontId="10" fillId="3" borderId="0" xfId="0" applyNumberFormat="1" applyFont="1" applyFill="1"/>
    <xf numFmtId="0" fontId="11" fillId="0" borderId="0" xfId="0" applyNumberFormat="1" applyFont="1" applyFill="1" applyBorder="1" applyAlignment="1" applyProtection="1"/>
    <xf numFmtId="165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65" fontId="0" fillId="3" borderId="0" xfId="0" applyNumberFormat="1" applyFill="1" applyAlignment="1">
      <alignment horizontal="left"/>
    </xf>
    <xf numFmtId="0" fontId="12" fillId="0" borderId="0" xfId="0" applyFont="1"/>
    <xf numFmtId="164" fontId="10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C20" sqref="C20"/>
    </sheetView>
  </sheetViews>
  <sheetFormatPr defaultRowHeight="15" x14ac:dyDescent="0.25"/>
  <cols>
    <col min="2" max="2" width="22.140625" customWidth="1"/>
    <col min="3" max="3" width="18.7109375" customWidth="1"/>
    <col min="4" max="4" width="21" customWidth="1"/>
    <col min="5" max="5" width="24.5703125" customWidth="1"/>
    <col min="6" max="6" width="23.5703125" customWidth="1"/>
  </cols>
  <sheetData>
    <row r="1" spans="1:7" x14ac:dyDescent="0.25">
      <c r="B1" t="s">
        <v>81</v>
      </c>
      <c r="C1">
        <v>0.03</v>
      </c>
    </row>
    <row r="3" spans="1:7" x14ac:dyDescent="0.25">
      <c r="B3" t="s">
        <v>50</v>
      </c>
      <c r="C3" s="11">
        <v>6000000</v>
      </c>
      <c r="D3" s="11"/>
    </row>
    <row r="4" spans="1:7" x14ac:dyDescent="0.25">
      <c r="A4" s="10">
        <v>0.05</v>
      </c>
      <c r="B4" t="s">
        <v>51</v>
      </c>
      <c r="C4" s="11">
        <f>(C3*0.05)*-1</f>
        <v>-300000</v>
      </c>
      <c r="D4" s="31" t="s">
        <v>108</v>
      </c>
    </row>
    <row r="5" spans="1:7" x14ac:dyDescent="0.25">
      <c r="B5" t="s">
        <v>52</v>
      </c>
      <c r="C5" s="11">
        <v>3100000</v>
      </c>
      <c r="D5" s="11"/>
    </row>
    <row r="6" spans="1:7" x14ac:dyDescent="0.25">
      <c r="B6" t="s">
        <v>53</v>
      </c>
      <c r="C6" s="11">
        <v>0</v>
      </c>
      <c r="D6" s="11"/>
    </row>
    <row r="7" spans="1:7" x14ac:dyDescent="0.25">
      <c r="B7" t="s">
        <v>54</v>
      </c>
      <c r="C7" s="11">
        <v>0</v>
      </c>
      <c r="D7" s="11"/>
    </row>
    <row r="8" spans="1:7" x14ac:dyDescent="0.25">
      <c r="B8" t="s">
        <v>55</v>
      </c>
      <c r="C8" s="11">
        <v>2400000</v>
      </c>
      <c r="D8" s="11"/>
    </row>
    <row r="10" spans="1:7" x14ac:dyDescent="0.25">
      <c r="B10" t="s">
        <v>56</v>
      </c>
      <c r="C10" s="12">
        <f>C3-C5+C4</f>
        <v>2600000</v>
      </c>
      <c r="D10" s="12"/>
    </row>
    <row r="11" spans="1:7" x14ac:dyDescent="0.25">
      <c r="A11" s="10">
        <v>0.22</v>
      </c>
      <c r="B11" t="s">
        <v>57</v>
      </c>
      <c r="C11" s="12">
        <f>(C10*0.22)*-1</f>
        <v>-572000</v>
      </c>
      <c r="D11" s="12"/>
    </row>
    <row r="12" spans="1:7" x14ac:dyDescent="0.25">
      <c r="A12" s="10"/>
      <c r="C12" s="12"/>
      <c r="D12" s="12"/>
    </row>
    <row r="13" spans="1:7" x14ac:dyDescent="0.25">
      <c r="B13" t="s">
        <v>58</v>
      </c>
      <c r="C13" s="12">
        <f>C3+C4+C11</f>
        <v>5128000</v>
      </c>
      <c r="D13" s="12"/>
    </row>
    <row r="14" spans="1:7" x14ac:dyDescent="0.25">
      <c r="B14" t="s">
        <v>59</v>
      </c>
      <c r="C14" s="12">
        <f>C8*-1</f>
        <v>-2400000</v>
      </c>
      <c r="D14" s="12"/>
    </row>
    <row r="15" spans="1:7" x14ac:dyDescent="0.25">
      <c r="B15" s="13" t="s">
        <v>91</v>
      </c>
      <c r="C15" s="32">
        <f>C13+C14</f>
        <v>2728000</v>
      </c>
      <c r="D15" s="14"/>
    </row>
    <row r="16" spans="1:7" x14ac:dyDescent="0.25">
      <c r="G16" t="s">
        <v>70</v>
      </c>
    </row>
    <row r="18" spans="2:5" x14ac:dyDescent="0.25">
      <c r="B18" t="s">
        <v>84</v>
      </c>
      <c r="C18" s="12">
        <v>4300000</v>
      </c>
      <c r="D18" s="12"/>
    </row>
    <row r="19" spans="2:5" x14ac:dyDescent="0.25">
      <c r="B19" t="s">
        <v>60</v>
      </c>
      <c r="C19" s="14">
        <f>C18-C15</f>
        <v>1572000</v>
      </c>
      <c r="D19" s="14"/>
    </row>
    <row r="20" spans="2:5" x14ac:dyDescent="0.25">
      <c r="B20" t="s">
        <v>61</v>
      </c>
      <c r="C20" s="14">
        <v>4500</v>
      </c>
      <c r="D20" s="14"/>
    </row>
    <row r="21" spans="2:5" x14ac:dyDescent="0.25">
      <c r="C21" s="14"/>
    </row>
    <row r="22" spans="2:5" x14ac:dyDescent="0.25">
      <c r="B22" t="s">
        <v>82</v>
      </c>
      <c r="C22" s="12">
        <f>C8-C19</f>
        <v>828000</v>
      </c>
      <c r="D22" s="12">
        <f>C22*C1</f>
        <v>24840</v>
      </c>
    </row>
    <row r="23" spans="2:5" x14ac:dyDescent="0.25">
      <c r="B23" t="s">
        <v>83</v>
      </c>
      <c r="D23" s="12">
        <f>D22/12</f>
        <v>2070</v>
      </c>
    </row>
    <row r="27" spans="2:5" x14ac:dyDescent="0.25">
      <c r="B27" t="s">
        <v>70</v>
      </c>
      <c r="C27" t="s">
        <v>70</v>
      </c>
      <c r="D27" s="20"/>
      <c r="E27" s="20"/>
    </row>
    <row r="28" spans="2:5" x14ac:dyDescent="0.25">
      <c r="C28" s="25" t="s">
        <v>104</v>
      </c>
      <c r="D28" s="25" t="s">
        <v>78</v>
      </c>
      <c r="E28" s="25" t="s">
        <v>105</v>
      </c>
    </row>
    <row r="29" spans="2:5" x14ac:dyDescent="0.25">
      <c r="B29" t="str">
        <f>Insats</f>
        <v xml:space="preserve">Insats </v>
      </c>
      <c r="C29" s="26">
        <f>insatsX</f>
        <v>2728000</v>
      </c>
      <c r="D29" s="26">
        <f>insatsX</f>
        <v>2728000</v>
      </c>
      <c r="E29" s="26">
        <f>insatsX</f>
        <v>2728000</v>
      </c>
    </row>
    <row r="30" spans="2:5" x14ac:dyDescent="0.25">
      <c r="B30" t="s">
        <v>92</v>
      </c>
      <c r="C30" s="27"/>
      <c r="D30" s="26">
        <f>C18</f>
        <v>4300000</v>
      </c>
      <c r="E30" s="26">
        <f>C18</f>
        <v>4300000</v>
      </c>
    </row>
    <row r="31" spans="2:5" x14ac:dyDescent="0.25">
      <c r="B31" t="s">
        <v>53</v>
      </c>
      <c r="C31" s="27"/>
      <c r="D31" s="26"/>
      <c r="E31" s="26">
        <v>400000</v>
      </c>
    </row>
    <row r="32" spans="2:5" x14ac:dyDescent="0.25">
      <c r="B32" t="s">
        <v>60</v>
      </c>
      <c r="C32" s="26">
        <v>2500000</v>
      </c>
      <c r="D32" s="26">
        <f>D30-D29</f>
        <v>1572000</v>
      </c>
      <c r="E32" s="26">
        <f>E30-E29+E31</f>
        <v>1972000</v>
      </c>
    </row>
    <row r="33" spans="2:6" x14ac:dyDescent="0.25">
      <c r="B33" s="13" t="s">
        <v>96</v>
      </c>
      <c r="C33" s="26"/>
      <c r="D33" s="26"/>
      <c r="E33" s="26"/>
    </row>
    <row r="34" spans="2:6" x14ac:dyDescent="0.25">
      <c r="B34" t="s">
        <v>93</v>
      </c>
      <c r="C34" s="28">
        <f>(C32*Ränte_kostnad)/12</f>
        <v>6250</v>
      </c>
      <c r="D34" s="26">
        <f>(D32*Ränte_kostnad)/12</f>
        <v>3930</v>
      </c>
      <c r="E34" s="26">
        <f>(E32*Ränte_kostnad)/12</f>
        <v>4930</v>
      </c>
    </row>
    <row r="35" spans="2:6" x14ac:dyDescent="0.25">
      <c r="B35" t="s">
        <v>98</v>
      </c>
      <c r="C35" s="26">
        <v>3000</v>
      </c>
      <c r="D35" s="26">
        <v>3000</v>
      </c>
      <c r="E35" s="26">
        <v>3000</v>
      </c>
    </row>
    <row r="36" spans="2:6" x14ac:dyDescent="0.25">
      <c r="B36" t="s">
        <v>95</v>
      </c>
      <c r="C36" s="29">
        <v>3000</v>
      </c>
      <c r="D36" s="27">
        <v>0</v>
      </c>
      <c r="E36" s="27">
        <v>2000</v>
      </c>
    </row>
    <row r="37" spans="2:6" x14ac:dyDescent="0.25">
      <c r="B37" t="s">
        <v>61</v>
      </c>
      <c r="C37" s="26">
        <v>0</v>
      </c>
      <c r="D37" s="28">
        <f>C20</f>
        <v>4500</v>
      </c>
      <c r="E37" s="28">
        <v>0</v>
      </c>
    </row>
    <row r="38" spans="2:6" x14ac:dyDescent="0.25">
      <c r="B38" s="2" t="s">
        <v>4</v>
      </c>
      <c r="C38" s="26">
        <v>350</v>
      </c>
      <c r="D38" s="26">
        <v>100</v>
      </c>
      <c r="E38" s="26">
        <v>350</v>
      </c>
    </row>
    <row r="39" spans="2:6" x14ac:dyDescent="0.25">
      <c r="B39" s="18" t="s">
        <v>5</v>
      </c>
      <c r="C39" s="26">
        <v>350</v>
      </c>
      <c r="D39" s="26">
        <v>100</v>
      </c>
      <c r="E39" s="26">
        <v>100</v>
      </c>
    </row>
    <row r="40" spans="2:6" x14ac:dyDescent="0.25">
      <c r="B40" t="s">
        <v>97</v>
      </c>
      <c r="C40" s="28">
        <v>2200</v>
      </c>
      <c r="D40" s="26">
        <v>500</v>
      </c>
      <c r="E40" s="26">
        <v>1000</v>
      </c>
    </row>
    <row r="41" spans="2:6" x14ac:dyDescent="0.25">
      <c r="B41" t="s">
        <v>72</v>
      </c>
      <c r="C41" s="27">
        <v>300</v>
      </c>
      <c r="D41" s="27">
        <v>0</v>
      </c>
      <c r="E41" s="27">
        <v>0</v>
      </c>
    </row>
    <row r="42" spans="2:6" x14ac:dyDescent="0.25">
      <c r="B42" t="s">
        <v>102</v>
      </c>
      <c r="C42" s="27">
        <v>0</v>
      </c>
      <c r="D42" s="27">
        <v>400</v>
      </c>
      <c r="E42" s="27">
        <v>0</v>
      </c>
    </row>
    <row r="43" spans="2:6" x14ac:dyDescent="0.25">
      <c r="B43" t="s">
        <v>103</v>
      </c>
      <c r="C43" s="27">
        <v>200</v>
      </c>
      <c r="D43" s="27">
        <v>200</v>
      </c>
      <c r="E43" s="27">
        <v>200</v>
      </c>
    </row>
    <row r="44" spans="2:6" x14ac:dyDescent="0.25">
      <c r="B44" t="s">
        <v>71</v>
      </c>
      <c r="C44" s="27">
        <v>400</v>
      </c>
      <c r="D44" s="27">
        <v>0</v>
      </c>
      <c r="E44" s="27">
        <f>ROUND(3500/12,0)</f>
        <v>292</v>
      </c>
    </row>
    <row r="45" spans="2:6" x14ac:dyDescent="0.25">
      <c r="B45" t="s">
        <v>70</v>
      </c>
      <c r="C45" s="26">
        <f>SUM(C34:C44)</f>
        <v>16050</v>
      </c>
      <c r="D45" s="26">
        <f>SUM(D34:D44)</f>
        <v>12730</v>
      </c>
      <c r="E45" s="26">
        <f>SUM(E34:E44)</f>
        <v>11872</v>
      </c>
      <c r="F45" s="19"/>
    </row>
    <row r="46" spans="2:6" x14ac:dyDescent="0.25">
      <c r="C46" s="27"/>
      <c r="D46" s="30">
        <f>C45-D45</f>
        <v>3320</v>
      </c>
      <c r="E46" s="27"/>
    </row>
    <row r="47" spans="2:6" x14ac:dyDescent="0.25">
      <c r="B47" t="s">
        <v>99</v>
      </c>
      <c r="C47" s="27"/>
      <c r="D47" s="27"/>
      <c r="E47" s="27"/>
    </row>
    <row r="48" spans="2:6" x14ac:dyDescent="0.25">
      <c r="B48" t="s">
        <v>100</v>
      </c>
      <c r="C48" s="27" t="s">
        <v>106</v>
      </c>
      <c r="D48" s="27"/>
      <c r="E48" s="27" t="s">
        <v>106</v>
      </c>
    </row>
    <row r="49" spans="2:5" x14ac:dyDescent="0.25">
      <c r="B49" t="s">
        <v>89</v>
      </c>
      <c r="C49" s="27" t="s">
        <v>106</v>
      </c>
      <c r="D49" s="27"/>
      <c r="E49" s="27" t="s">
        <v>106</v>
      </c>
    </row>
    <row r="50" spans="2:5" x14ac:dyDescent="0.25">
      <c r="B50" t="s">
        <v>80</v>
      </c>
      <c r="C50" s="27"/>
      <c r="D50" s="27" t="s">
        <v>107</v>
      </c>
      <c r="E50" s="27"/>
    </row>
    <row r="51" spans="2:5" x14ac:dyDescent="0.25">
      <c r="B51" t="s">
        <v>101</v>
      </c>
      <c r="C51" s="27"/>
      <c r="D51" s="27" t="s">
        <v>107</v>
      </c>
      <c r="E51" s="27"/>
    </row>
    <row r="52" spans="2:5" x14ac:dyDescent="0.25">
      <c r="C52" s="27"/>
      <c r="D52" s="27"/>
      <c r="E52" s="27"/>
    </row>
    <row r="53" spans="2:5" x14ac:dyDescent="0.25">
      <c r="C53" s="27"/>
      <c r="D53" s="27"/>
      <c r="E53" s="27"/>
    </row>
    <row r="54" spans="2:5" x14ac:dyDescent="0.25">
      <c r="C54" s="27"/>
      <c r="D54" s="27"/>
      <c r="E54" s="27"/>
    </row>
    <row r="55" spans="2:5" x14ac:dyDescent="0.25">
      <c r="C55" s="27"/>
      <c r="D55" s="27"/>
      <c r="E55" s="27"/>
    </row>
    <row r="56" spans="2:5" x14ac:dyDescent="0.25">
      <c r="C56" s="27"/>
      <c r="D56" s="27"/>
      <c r="E56" s="27"/>
    </row>
    <row r="57" spans="2:5" x14ac:dyDescent="0.25">
      <c r="C57" s="27"/>
      <c r="D57" s="27"/>
      <c r="E5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2" workbookViewId="0">
      <selection activeCell="A37" sqref="A37"/>
    </sheetView>
  </sheetViews>
  <sheetFormatPr defaultRowHeight="15" x14ac:dyDescent="0.25"/>
  <cols>
    <col min="1" max="1" width="41.85546875" customWidth="1"/>
    <col min="2" max="2" width="14.85546875" customWidth="1"/>
    <col min="3" max="3" width="18.28515625" style="20" customWidth="1"/>
    <col min="4" max="4" width="18.140625" style="20" customWidth="1"/>
    <col min="5" max="5" width="14.140625" hidden="1" customWidth="1"/>
    <col min="10" max="10" width="75.5703125" customWidth="1"/>
  </cols>
  <sheetData>
    <row r="1" spans="1:10" x14ac:dyDescent="0.25">
      <c r="A1" t="s">
        <v>94</v>
      </c>
      <c r="B1">
        <v>0.03</v>
      </c>
    </row>
    <row r="2" spans="1:10" x14ac:dyDescent="0.25">
      <c r="C2" s="21" t="s">
        <v>77</v>
      </c>
      <c r="D2" s="21" t="s">
        <v>78</v>
      </c>
    </row>
    <row r="3" spans="1:10" x14ac:dyDescent="0.25">
      <c r="A3" t="str">
        <f>Insats</f>
        <v xml:space="preserve">Insats </v>
      </c>
      <c r="D3" s="22">
        <f>insatsX</f>
        <v>2728000</v>
      </c>
    </row>
    <row r="4" spans="1:10" x14ac:dyDescent="0.25">
      <c r="A4" t="s">
        <v>92</v>
      </c>
      <c r="D4" s="22">
        <v>3300000</v>
      </c>
    </row>
    <row r="5" spans="1:10" x14ac:dyDescent="0.25">
      <c r="A5" t="s">
        <v>60</v>
      </c>
      <c r="C5" s="22">
        <v>2500000</v>
      </c>
      <c r="D5" s="22">
        <f>D4-D3</f>
        <v>572000</v>
      </c>
      <c r="E5" t="s">
        <v>79</v>
      </c>
    </row>
    <row r="6" spans="1:10" x14ac:dyDescent="0.25">
      <c r="A6" s="13" t="s">
        <v>96</v>
      </c>
      <c r="C6" s="22"/>
      <c r="D6" s="22"/>
    </row>
    <row r="7" spans="1:10" x14ac:dyDescent="0.25">
      <c r="A7" t="s">
        <v>93</v>
      </c>
      <c r="C7" s="23">
        <f>(C5*Ränte_kostnad)/12</f>
        <v>6250</v>
      </c>
      <c r="D7" s="22">
        <f>(D5*Ränte_kostnad)/12</f>
        <v>1430</v>
      </c>
    </row>
    <row r="8" spans="1:10" x14ac:dyDescent="0.25">
      <c r="A8" t="s">
        <v>98</v>
      </c>
      <c r="C8" s="22">
        <v>3000</v>
      </c>
      <c r="D8" s="22">
        <v>3000</v>
      </c>
    </row>
    <row r="9" spans="1:10" x14ac:dyDescent="0.25">
      <c r="A9" t="s">
        <v>95</v>
      </c>
      <c r="C9" s="24">
        <v>4000</v>
      </c>
      <c r="D9" s="20">
        <v>0</v>
      </c>
      <c r="E9" t="s">
        <v>85</v>
      </c>
    </row>
    <row r="10" spans="1:10" x14ac:dyDescent="0.25">
      <c r="A10" t="s">
        <v>61</v>
      </c>
      <c r="C10" s="22">
        <v>0</v>
      </c>
      <c r="D10" s="23">
        <v>4500</v>
      </c>
      <c r="E10" t="s">
        <v>86</v>
      </c>
    </row>
    <row r="11" spans="1:10" x14ac:dyDescent="0.25">
      <c r="A11" s="2" t="s">
        <v>4</v>
      </c>
      <c r="C11" s="22">
        <v>350</v>
      </c>
      <c r="D11" s="22">
        <v>100</v>
      </c>
    </row>
    <row r="12" spans="1:10" x14ac:dyDescent="0.25">
      <c r="A12" s="18" t="s">
        <v>5</v>
      </c>
      <c r="C12" s="22">
        <v>350</v>
      </c>
      <c r="D12" s="22">
        <v>100</v>
      </c>
    </row>
    <row r="13" spans="1:10" x14ac:dyDescent="0.25">
      <c r="A13" t="s">
        <v>97</v>
      </c>
      <c r="C13" s="23">
        <v>2200</v>
      </c>
      <c r="D13" s="22">
        <v>500</v>
      </c>
      <c r="E13" t="s">
        <v>88</v>
      </c>
      <c r="I13" t="s">
        <v>70</v>
      </c>
      <c r="J13" t="s">
        <v>70</v>
      </c>
    </row>
    <row r="14" spans="1:10" x14ac:dyDescent="0.25">
      <c r="A14" t="s">
        <v>72</v>
      </c>
      <c r="C14" s="20">
        <v>300</v>
      </c>
      <c r="D14" s="20">
        <v>0</v>
      </c>
      <c r="H14" t="s">
        <v>70</v>
      </c>
      <c r="I14" t="s">
        <v>70</v>
      </c>
      <c r="J14" t="s">
        <v>70</v>
      </c>
    </row>
    <row r="15" spans="1:10" x14ac:dyDescent="0.25">
      <c r="A15" t="s">
        <v>102</v>
      </c>
      <c r="C15" s="20">
        <v>0</v>
      </c>
      <c r="D15" s="20">
        <v>400</v>
      </c>
    </row>
    <row r="16" spans="1:10" x14ac:dyDescent="0.25">
      <c r="A16" t="s">
        <v>103</v>
      </c>
      <c r="C16" s="20">
        <v>200</v>
      </c>
      <c r="D16" s="20">
        <v>200</v>
      </c>
    </row>
    <row r="17" spans="1:10" x14ac:dyDescent="0.25">
      <c r="A17" t="s">
        <v>71</v>
      </c>
      <c r="C17" s="20">
        <v>400</v>
      </c>
      <c r="D17" s="20">
        <v>0</v>
      </c>
      <c r="E17" t="s">
        <v>87</v>
      </c>
      <c r="H17" t="s">
        <v>70</v>
      </c>
      <c r="I17" t="s">
        <v>70</v>
      </c>
      <c r="J17" t="s">
        <v>70</v>
      </c>
    </row>
    <row r="18" spans="1:10" x14ac:dyDescent="0.25">
      <c r="A18" t="s">
        <v>70</v>
      </c>
      <c r="C18" s="22">
        <f>SUM(C7:C17)</f>
        <v>17050</v>
      </c>
      <c r="D18" s="22">
        <f>SUM(D7:D17)</f>
        <v>10230</v>
      </c>
      <c r="F18" s="19">
        <f>C18-D18</f>
        <v>6820</v>
      </c>
      <c r="H18" t="s">
        <v>70</v>
      </c>
      <c r="I18" t="s">
        <v>70</v>
      </c>
      <c r="J18" t="s">
        <v>70</v>
      </c>
    </row>
    <row r="19" spans="1:10" x14ac:dyDescent="0.25">
      <c r="H19" t="s">
        <v>70</v>
      </c>
      <c r="I19" t="s">
        <v>70</v>
      </c>
      <c r="J19" t="s">
        <v>70</v>
      </c>
    </row>
    <row r="20" spans="1:10" x14ac:dyDescent="0.25">
      <c r="A20" t="s">
        <v>99</v>
      </c>
      <c r="I20" t="s">
        <v>70</v>
      </c>
      <c r="J20" t="s">
        <v>70</v>
      </c>
    </row>
    <row r="21" spans="1:10" x14ac:dyDescent="0.25">
      <c r="A21" t="s">
        <v>100</v>
      </c>
    </row>
    <row r="22" spans="1:10" x14ac:dyDescent="0.25">
      <c r="A22" t="s">
        <v>89</v>
      </c>
    </row>
    <row r="23" spans="1:10" x14ac:dyDescent="0.25">
      <c r="A23" t="s">
        <v>80</v>
      </c>
    </row>
    <row r="24" spans="1:10" x14ac:dyDescent="0.25">
      <c r="A24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44"/>
  <sheetViews>
    <sheetView topLeftCell="A13" workbookViewId="0">
      <selection activeCell="I36" sqref="I36"/>
    </sheetView>
  </sheetViews>
  <sheetFormatPr defaultRowHeight="15" x14ac:dyDescent="0.25"/>
  <cols>
    <col min="3" max="3" width="37.28515625" bestFit="1" customWidth="1"/>
    <col min="9" max="9" width="68.7109375" customWidth="1"/>
  </cols>
  <sheetData>
    <row r="2" spans="2:9" x14ac:dyDescent="0.25">
      <c r="C2" s="1" t="s">
        <v>0</v>
      </c>
      <c r="D2" t="s">
        <v>1</v>
      </c>
      <c r="E2" t="s">
        <v>40</v>
      </c>
    </row>
    <row r="3" spans="2:9" x14ac:dyDescent="0.25">
      <c r="C3" s="1" t="s">
        <v>41</v>
      </c>
      <c r="E3">
        <v>6000</v>
      </c>
      <c r="I3" s="7" t="s">
        <v>42</v>
      </c>
    </row>
    <row r="4" spans="2:9" x14ac:dyDescent="0.25">
      <c r="B4" t="s">
        <v>1</v>
      </c>
      <c r="C4" s="2" t="s">
        <v>2</v>
      </c>
      <c r="D4">
        <v>7000</v>
      </c>
      <c r="E4">
        <v>2000</v>
      </c>
    </row>
    <row r="5" spans="2:9" x14ac:dyDescent="0.25">
      <c r="B5" t="s">
        <v>1</v>
      </c>
      <c r="C5" s="2" t="s">
        <v>3</v>
      </c>
      <c r="D5">
        <v>1000</v>
      </c>
      <c r="E5">
        <v>1000</v>
      </c>
      <c r="I5" s="7" t="s">
        <v>43</v>
      </c>
    </row>
    <row r="6" spans="2:9" x14ac:dyDescent="0.25">
      <c r="C6" s="9" t="s">
        <v>48</v>
      </c>
      <c r="D6">
        <v>400</v>
      </c>
      <c r="I6" s="7"/>
    </row>
    <row r="7" spans="2:9" x14ac:dyDescent="0.25">
      <c r="B7" t="s">
        <v>1</v>
      </c>
      <c r="C7" s="2" t="s">
        <v>49</v>
      </c>
      <c r="D7">
        <v>200</v>
      </c>
      <c r="E7">
        <v>200</v>
      </c>
      <c r="I7" s="6"/>
    </row>
    <row r="8" spans="2:9" ht="15" customHeight="1" x14ac:dyDescent="0.25">
      <c r="B8" t="s">
        <v>1</v>
      </c>
      <c r="C8" s="2" t="s">
        <v>4</v>
      </c>
      <c r="I8" s="8" t="s">
        <v>44</v>
      </c>
    </row>
    <row r="9" spans="2:9" x14ac:dyDescent="0.25">
      <c r="B9" t="s">
        <v>1</v>
      </c>
      <c r="C9" s="9" t="s">
        <v>5</v>
      </c>
    </row>
    <row r="10" spans="2:9" x14ac:dyDescent="0.25">
      <c r="B10" t="s">
        <v>12</v>
      </c>
      <c r="C10" s="2" t="s">
        <v>14</v>
      </c>
      <c r="E10">
        <v>0</v>
      </c>
    </row>
    <row r="11" spans="2:9" x14ac:dyDescent="0.25">
      <c r="B11" t="s">
        <v>12</v>
      </c>
      <c r="C11" s="2" t="s">
        <v>15</v>
      </c>
    </row>
    <row r="12" spans="2:9" ht="23.25" customHeight="1" x14ac:dyDescent="0.25">
      <c r="B12" t="s">
        <v>1</v>
      </c>
      <c r="C12" s="2" t="s">
        <v>6</v>
      </c>
      <c r="I12" s="7" t="s">
        <v>45</v>
      </c>
    </row>
    <row r="13" spans="2:9" x14ac:dyDescent="0.25">
      <c r="B13" t="s">
        <v>1</v>
      </c>
      <c r="C13" s="2" t="s">
        <v>7</v>
      </c>
    </row>
    <row r="14" spans="2:9" ht="16.5" customHeight="1" x14ac:dyDescent="0.25">
      <c r="B14" t="s">
        <v>1</v>
      </c>
      <c r="C14" s="2" t="s">
        <v>8</v>
      </c>
      <c r="I14" s="7" t="s">
        <v>46</v>
      </c>
    </row>
    <row r="15" spans="2:9" x14ac:dyDescent="0.25">
      <c r="B15" t="s">
        <v>12</v>
      </c>
      <c r="C15" s="2" t="s">
        <v>15</v>
      </c>
    </row>
    <row r="16" spans="2:9" ht="14.25" customHeight="1" x14ac:dyDescent="0.25">
      <c r="I16" s="7" t="s">
        <v>47</v>
      </c>
    </row>
    <row r="17" spans="2:3" x14ac:dyDescent="0.25">
      <c r="B17" t="s">
        <v>12</v>
      </c>
      <c r="C17" s="2" t="s">
        <v>13</v>
      </c>
    </row>
    <row r="20" spans="2:3" x14ac:dyDescent="0.25">
      <c r="B20" t="s">
        <v>12</v>
      </c>
      <c r="C20" s="2" t="s">
        <v>16</v>
      </c>
    </row>
    <row r="21" spans="2:3" x14ac:dyDescent="0.25">
      <c r="B21" t="s">
        <v>12</v>
      </c>
      <c r="C21" s="2" t="s">
        <v>17</v>
      </c>
    </row>
    <row r="22" spans="2:3" x14ac:dyDescent="0.25">
      <c r="B22" t="s">
        <v>12</v>
      </c>
      <c r="C22" s="2" t="s">
        <v>18</v>
      </c>
    </row>
    <row r="23" spans="2:3" x14ac:dyDescent="0.25">
      <c r="B23" t="s">
        <v>12</v>
      </c>
      <c r="C23" s="2" t="s">
        <v>19</v>
      </c>
    </row>
    <row r="24" spans="2:3" x14ac:dyDescent="0.25">
      <c r="B24" s="4" t="s">
        <v>20</v>
      </c>
      <c r="C24" s="2" t="s">
        <v>21</v>
      </c>
    </row>
    <row r="25" spans="2:3" x14ac:dyDescent="0.25">
      <c r="B25" s="4" t="s">
        <v>20</v>
      </c>
      <c r="C25" s="2" t="s">
        <v>22</v>
      </c>
    </row>
    <row r="26" spans="2:3" x14ac:dyDescent="0.25">
      <c r="B26" s="4" t="s">
        <v>20</v>
      </c>
      <c r="C26" s="2" t="s">
        <v>23</v>
      </c>
    </row>
    <row r="27" spans="2:3" x14ac:dyDescent="0.25">
      <c r="B27" s="4" t="s">
        <v>20</v>
      </c>
      <c r="C27" s="2" t="s">
        <v>24</v>
      </c>
    </row>
    <row r="28" spans="2:3" x14ac:dyDescent="0.25">
      <c r="B28" s="4" t="s">
        <v>20</v>
      </c>
      <c r="C28" s="2" t="s">
        <v>25</v>
      </c>
    </row>
    <row r="29" spans="2:3" x14ac:dyDescent="0.25">
      <c r="B29" s="4" t="s">
        <v>20</v>
      </c>
      <c r="C29" s="2" t="s">
        <v>26</v>
      </c>
    </row>
    <row r="30" spans="2:3" x14ac:dyDescent="0.25">
      <c r="B30" t="s">
        <v>27</v>
      </c>
      <c r="C30" s="2" t="s">
        <v>28</v>
      </c>
    </row>
    <row r="31" spans="2:3" x14ac:dyDescent="0.25">
      <c r="B31" t="s">
        <v>27</v>
      </c>
      <c r="C31" s="2" t="s">
        <v>29</v>
      </c>
    </row>
    <row r="32" spans="2:3" x14ac:dyDescent="0.25">
      <c r="B32" t="s">
        <v>27</v>
      </c>
      <c r="C32" s="2" t="s">
        <v>30</v>
      </c>
    </row>
    <row r="33" spans="2:3" x14ac:dyDescent="0.25">
      <c r="B33" t="s">
        <v>27</v>
      </c>
      <c r="C33" s="2" t="s">
        <v>31</v>
      </c>
    </row>
    <row r="34" spans="2:3" x14ac:dyDescent="0.25">
      <c r="B34" t="s">
        <v>27</v>
      </c>
      <c r="C34" s="2" t="s">
        <v>32</v>
      </c>
    </row>
    <row r="35" spans="2:3" x14ac:dyDescent="0.25">
      <c r="B35" s="4" t="s">
        <v>33</v>
      </c>
      <c r="C35" s="5" t="s">
        <v>33</v>
      </c>
    </row>
    <row r="36" spans="2:3" x14ac:dyDescent="0.25">
      <c r="B36" s="4" t="s">
        <v>27</v>
      </c>
      <c r="C36" s="4" t="s">
        <v>34</v>
      </c>
    </row>
    <row r="37" spans="2:3" x14ac:dyDescent="0.25">
      <c r="B37" s="4" t="s">
        <v>27</v>
      </c>
      <c r="C37" s="4" t="s">
        <v>35</v>
      </c>
    </row>
    <row r="38" spans="2:3" x14ac:dyDescent="0.25">
      <c r="B38" s="4" t="s">
        <v>27</v>
      </c>
      <c r="C38" s="4" t="s">
        <v>36</v>
      </c>
    </row>
    <row r="39" spans="2:3" x14ac:dyDescent="0.25">
      <c r="B39" s="4" t="s">
        <v>27</v>
      </c>
      <c r="C39" s="4" t="s">
        <v>37</v>
      </c>
    </row>
    <row r="40" spans="2:3" x14ac:dyDescent="0.25">
      <c r="B40" s="4" t="s">
        <v>27</v>
      </c>
      <c r="C40" s="4" t="s">
        <v>27</v>
      </c>
    </row>
    <row r="41" spans="2:3" x14ac:dyDescent="0.25">
      <c r="B41" s="4" t="s">
        <v>27</v>
      </c>
      <c r="C41" s="2" t="s">
        <v>38</v>
      </c>
    </row>
    <row r="42" spans="2:3" x14ac:dyDescent="0.25">
      <c r="B42" s="4" t="s">
        <v>27</v>
      </c>
      <c r="C42" s="4" t="s">
        <v>39</v>
      </c>
    </row>
    <row r="43" spans="2:3" x14ac:dyDescent="0.25">
      <c r="B43" s="3" t="s">
        <v>9</v>
      </c>
      <c r="C43" s="2" t="s">
        <v>10</v>
      </c>
    </row>
    <row r="44" spans="2:3" x14ac:dyDescent="0.25">
      <c r="B44" s="3" t="s">
        <v>9</v>
      </c>
      <c r="C44" s="2" t="s">
        <v>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9" workbookViewId="0">
      <selection activeCell="C18" sqref="C18"/>
    </sheetView>
  </sheetViews>
  <sheetFormatPr defaultRowHeight="15" x14ac:dyDescent="0.25"/>
  <cols>
    <col min="1" max="1" width="10.7109375" customWidth="1"/>
    <col min="2" max="2" width="13" customWidth="1"/>
    <col min="9" max="9" width="12" customWidth="1"/>
    <col min="10" max="10" width="16" customWidth="1"/>
    <col min="11" max="11" width="19.28515625" customWidth="1"/>
  </cols>
  <sheetData>
    <row r="1" spans="1:14" x14ac:dyDescent="0.25">
      <c r="C1" t="s">
        <v>1</v>
      </c>
      <c r="D1" t="s">
        <v>40</v>
      </c>
    </row>
    <row r="2" spans="1:14" x14ac:dyDescent="0.25">
      <c r="B2" t="s">
        <v>68</v>
      </c>
      <c r="C2">
        <v>2200</v>
      </c>
      <c r="D2">
        <v>500</v>
      </c>
    </row>
    <row r="3" spans="1:14" x14ac:dyDescent="0.25">
      <c r="B3" t="s">
        <v>69</v>
      </c>
      <c r="C3">
        <v>600</v>
      </c>
      <c r="D3">
        <v>0</v>
      </c>
    </row>
    <row r="4" spans="1:14" x14ac:dyDescent="0.25">
      <c r="B4" t="s">
        <v>71</v>
      </c>
      <c r="C4">
        <v>400</v>
      </c>
      <c r="D4">
        <v>100</v>
      </c>
    </row>
    <row r="5" spans="1:14" x14ac:dyDescent="0.25">
      <c r="B5" t="s">
        <v>72</v>
      </c>
      <c r="C5">
        <v>300</v>
      </c>
      <c r="D5">
        <v>0</v>
      </c>
    </row>
    <row r="6" spans="1:14" x14ac:dyDescent="0.25">
      <c r="C6">
        <f>SUM(C2:C5)</f>
        <v>3500</v>
      </c>
      <c r="D6">
        <f>SUM(D2:D5)</f>
        <v>600</v>
      </c>
    </row>
    <row r="9" spans="1:14" x14ac:dyDescent="0.25">
      <c r="B9" s="13" t="s">
        <v>61</v>
      </c>
      <c r="C9" s="13" t="s">
        <v>90</v>
      </c>
      <c r="D9" s="13" t="s">
        <v>73</v>
      </c>
      <c r="E9" s="13" t="s">
        <v>66</v>
      </c>
      <c r="F9" s="13" t="s">
        <v>64</v>
      </c>
      <c r="G9" s="13" t="s">
        <v>60</v>
      </c>
      <c r="H9" s="13" t="s">
        <v>62</v>
      </c>
      <c r="I9" s="13" t="s">
        <v>63</v>
      </c>
      <c r="J9" s="13" t="s">
        <v>65</v>
      </c>
      <c r="K9" s="13" t="s">
        <v>74</v>
      </c>
      <c r="L9" s="13" t="s">
        <v>75</v>
      </c>
      <c r="M9" s="13" t="s">
        <v>76</v>
      </c>
    </row>
    <row r="10" spans="1:14" x14ac:dyDescent="0.25">
      <c r="A10" t="s">
        <v>67</v>
      </c>
      <c r="B10" s="15">
        <v>0</v>
      </c>
      <c r="C10" s="15">
        <v>4000</v>
      </c>
      <c r="D10" s="15">
        <f>C6</f>
        <v>3500</v>
      </c>
      <c r="E10" s="15">
        <v>0</v>
      </c>
      <c r="F10" s="15">
        <v>0</v>
      </c>
      <c r="G10" s="15">
        <v>2200000</v>
      </c>
      <c r="H10">
        <f>G10*0.03</f>
        <v>66000</v>
      </c>
      <c r="I10">
        <f>H10*0.7</f>
        <v>46200</v>
      </c>
      <c r="J10" s="17">
        <f>I10/12</f>
        <v>3850</v>
      </c>
      <c r="K10" s="16">
        <f>B10+C10+D10</f>
        <v>7500</v>
      </c>
      <c r="L10" s="17">
        <f>J10+K10</f>
        <v>11350</v>
      </c>
      <c r="M10">
        <f>L10*12</f>
        <v>136200</v>
      </c>
      <c r="N10" t="s">
        <v>70</v>
      </c>
    </row>
    <row r="11" spans="1:14" x14ac:dyDescent="0.25">
      <c r="A11" t="s">
        <v>40</v>
      </c>
      <c r="B11" s="15">
        <v>4125</v>
      </c>
      <c r="C11" s="15">
        <v>0</v>
      </c>
      <c r="D11" s="15">
        <f>D6</f>
        <v>600</v>
      </c>
      <c r="E11" s="15">
        <v>1800000</v>
      </c>
      <c r="F11" s="15">
        <v>3000000</v>
      </c>
      <c r="G11" s="15">
        <f>F11-E11</f>
        <v>1200000</v>
      </c>
      <c r="H11">
        <f>G11*0.03</f>
        <v>36000</v>
      </c>
      <c r="I11">
        <f>H11*0.7</f>
        <v>25200</v>
      </c>
      <c r="J11" s="17">
        <f>I11/12</f>
        <v>2100</v>
      </c>
      <c r="K11" s="16">
        <f>B11+C11+D11</f>
        <v>4725</v>
      </c>
      <c r="L11" s="17">
        <f>J11+K11</f>
        <v>6825</v>
      </c>
      <c r="M11">
        <f>L11*12</f>
        <v>81900</v>
      </c>
    </row>
    <row r="12" spans="1:14" x14ac:dyDescent="0.25">
      <c r="L12" s="16">
        <f>L10-L11</f>
        <v>4525</v>
      </c>
      <c r="M12">
        <f>L12*12</f>
        <v>54300</v>
      </c>
    </row>
    <row r="19" spans="3:4" x14ac:dyDescent="0.25">
      <c r="C19" s="9" t="s">
        <v>48</v>
      </c>
      <c r="D19" s="9"/>
    </row>
    <row r="20" spans="3:4" x14ac:dyDescent="0.25">
      <c r="C20" s="2" t="s">
        <v>49</v>
      </c>
      <c r="D20" s="2"/>
    </row>
    <row r="21" spans="3:4" x14ac:dyDescent="0.25">
      <c r="C21" s="2" t="s">
        <v>4</v>
      </c>
      <c r="D21" s="2"/>
    </row>
    <row r="22" spans="3:4" x14ac:dyDescent="0.25">
      <c r="C22" s="9" t="s">
        <v>5</v>
      </c>
      <c r="D22" s="9"/>
    </row>
    <row r="25" spans="3:4" x14ac:dyDescent="0.25">
      <c r="C25" s="2" t="s">
        <v>6</v>
      </c>
      <c r="D25" s="2"/>
    </row>
    <row r="26" spans="3:4" x14ac:dyDescent="0.25">
      <c r="C26" s="2" t="s">
        <v>7</v>
      </c>
      <c r="D26" s="2"/>
    </row>
    <row r="27" spans="3:4" x14ac:dyDescent="0.25">
      <c r="C27" s="2" t="s">
        <v>8</v>
      </c>
      <c r="D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försälj-kalkyl</vt:lpstr>
      <vt:lpstr>alts</vt:lpstr>
      <vt:lpstr>Sheet1</vt:lpstr>
      <vt:lpstr>xxx</vt:lpstr>
      <vt:lpstr>Insats</vt:lpstr>
      <vt:lpstr>insatsX</vt:lpstr>
      <vt:lpstr>Ränte_kostnad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2016-09-06T21:17:07Z</dcterms:modified>
</cp:coreProperties>
</file>