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9140" windowHeight="71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ntal_mån">'[1]2017'!$C$1</definedName>
    <definedName name="No_months1">'[1]2016'!$C$1</definedName>
  </definedNames>
  <calcPr calcId="145621"/>
</workbook>
</file>

<file path=xl/calcChain.xml><?xml version="1.0" encoding="utf-8"?>
<calcChain xmlns="http://schemas.openxmlformats.org/spreadsheetml/2006/main">
  <c r="H59" i="1" l="1"/>
  <c r="F59" i="1"/>
  <c r="F58" i="1"/>
  <c r="F57" i="1"/>
  <c r="F56" i="1"/>
  <c r="F55" i="1"/>
  <c r="F54" i="1"/>
  <c r="F53" i="1"/>
  <c r="G52" i="1"/>
  <c r="F52" i="1"/>
  <c r="F51" i="1"/>
  <c r="F50" i="1"/>
  <c r="F49" i="1"/>
  <c r="F48" i="1"/>
  <c r="F47" i="1"/>
  <c r="R46" i="1"/>
  <c r="R15" i="1" s="1"/>
  <c r="R12" i="1" s="1"/>
  <c r="Q46" i="1"/>
  <c r="P46" i="1"/>
  <c r="P15" i="1" s="1"/>
  <c r="O46" i="1"/>
  <c r="N46" i="1"/>
  <c r="N15" i="1" s="1"/>
  <c r="N12" i="1" s="1"/>
  <c r="M46" i="1"/>
  <c r="L46" i="1"/>
  <c r="K46" i="1"/>
  <c r="J46" i="1"/>
  <c r="J15" i="1" s="1"/>
  <c r="J12" i="1" s="1"/>
  <c r="I46" i="1"/>
  <c r="H46" i="1"/>
  <c r="H15" i="1" s="1"/>
  <c r="I45" i="1"/>
  <c r="G45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I31" i="1"/>
  <c r="F31" i="1"/>
  <c r="F30" i="1"/>
  <c r="G29" i="1"/>
  <c r="F29" i="1" s="1"/>
  <c r="I28" i="1"/>
  <c r="H28" i="1"/>
  <c r="G28" i="1"/>
  <c r="F28" i="1" s="1"/>
  <c r="F27" i="1"/>
  <c r="F26" i="1"/>
  <c r="F25" i="1"/>
  <c r="F24" i="1"/>
  <c r="F23" i="1"/>
  <c r="F22" i="1"/>
  <c r="F21" i="1"/>
  <c r="I20" i="1"/>
  <c r="H20" i="1"/>
  <c r="G20" i="1"/>
  <c r="F20" i="1"/>
  <c r="F19" i="1"/>
  <c r="G18" i="1"/>
  <c r="F18" i="1" s="1"/>
  <c r="F17" i="1"/>
  <c r="I16" i="1"/>
  <c r="H16" i="1"/>
  <c r="G16" i="1"/>
  <c r="F16" i="1"/>
  <c r="Q15" i="1"/>
  <c r="Q12" i="1" s="1"/>
  <c r="O15" i="1"/>
  <c r="O12" i="1" s="1"/>
  <c r="M15" i="1"/>
  <c r="L15" i="1"/>
  <c r="K15" i="1"/>
  <c r="K12" i="1" s="1"/>
  <c r="I15" i="1"/>
  <c r="I12" i="1" s="1"/>
  <c r="E15" i="1"/>
  <c r="Q13" i="1"/>
  <c r="O13" i="1"/>
  <c r="M13" i="1"/>
  <c r="I13" i="1"/>
  <c r="M12" i="1"/>
  <c r="L12" i="1"/>
  <c r="R11" i="1"/>
  <c r="Q11" i="1"/>
  <c r="P11" i="1"/>
  <c r="K11" i="1"/>
  <c r="J11" i="1"/>
  <c r="I11" i="1"/>
  <c r="H11" i="1"/>
  <c r="R10" i="1"/>
  <c r="Q10" i="1"/>
  <c r="P10" i="1"/>
  <c r="O10" i="1"/>
  <c r="O11" i="1" s="1"/>
  <c r="N10" i="1"/>
  <c r="N13" i="1" s="1"/>
  <c r="M10" i="1"/>
  <c r="M11" i="1" s="1"/>
  <c r="L10" i="1"/>
  <c r="L13" i="1" s="1"/>
  <c r="K10" i="1"/>
  <c r="K13" i="1" s="1"/>
  <c r="J10" i="1"/>
  <c r="J13" i="1" s="1"/>
  <c r="I10" i="1"/>
  <c r="H10" i="1"/>
  <c r="G10" i="1"/>
  <c r="G11" i="1" s="1"/>
  <c r="F10" i="1"/>
  <c r="I8" i="1"/>
  <c r="H8" i="1"/>
  <c r="G8" i="1"/>
  <c r="I6" i="1"/>
  <c r="I5" i="1"/>
  <c r="H5" i="1"/>
  <c r="F5" i="1" s="1"/>
  <c r="G5" i="1"/>
  <c r="G6" i="1" s="1"/>
  <c r="I4" i="1"/>
  <c r="H4" i="1"/>
  <c r="G4" i="1"/>
  <c r="R13" i="1" l="1"/>
  <c r="F15" i="1"/>
  <c r="H12" i="1"/>
  <c r="P13" i="1"/>
  <c r="P12" i="1"/>
  <c r="L11" i="1"/>
  <c r="H6" i="1"/>
  <c r="H13" i="1" s="1"/>
  <c r="N11" i="1"/>
  <c r="G46" i="1"/>
  <c r="F46" i="1" s="1"/>
  <c r="G15" i="1" l="1"/>
  <c r="G12" i="1" s="1"/>
  <c r="G13" i="1" s="1"/>
  <c r="F13" i="1" s="1"/>
</calcChain>
</file>

<file path=xl/comments1.xml><?xml version="1.0" encoding="utf-8"?>
<comments xmlns="http://schemas.openxmlformats.org/spreadsheetml/2006/main">
  <authors>
    <author>Lövdinger Per</author>
  </authors>
  <commentLis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sharedStrings.xml><?xml version="1.0" encoding="utf-8"?>
<sst xmlns="http://schemas.openxmlformats.org/spreadsheetml/2006/main" count="194" uniqueCount="94">
  <si>
    <t>Ant månader</t>
  </si>
  <si>
    <t>Lgh</t>
  </si>
  <si>
    <t>Lgh "hyra1"</t>
  </si>
  <si>
    <t>Lgh "hyra2"</t>
  </si>
  <si>
    <t>Total utgift lägenhet</t>
  </si>
  <si>
    <t>Diff Lgh</t>
  </si>
  <si>
    <t>Excl Amort</t>
  </si>
  <si>
    <t xml:space="preserve"> </t>
  </si>
  <si>
    <t>AgiliTeam</t>
  </si>
  <si>
    <t>AgiliTeam Lån</t>
  </si>
  <si>
    <t>Diff AgiliTeam</t>
  </si>
  <si>
    <t>Total netto lön</t>
  </si>
  <si>
    <t>Total intäkter</t>
  </si>
  <si>
    <t>Total utgifter</t>
  </si>
  <si>
    <t>Diff</t>
  </si>
  <si>
    <t>Type</t>
  </si>
  <si>
    <t>Budget</t>
  </si>
  <si>
    <t xml:space="preserve">Avg </t>
  </si>
  <si>
    <t>Jan</t>
  </si>
  <si>
    <t>Feb</t>
  </si>
  <si>
    <t>Mars</t>
  </si>
  <si>
    <t>Apr</t>
  </si>
  <si>
    <t>Maj</t>
  </si>
  <si>
    <t>Jun</t>
  </si>
  <si>
    <t>Jul</t>
  </si>
  <si>
    <t>Aug</t>
  </si>
  <si>
    <t>Sept</t>
  </si>
  <si>
    <t>Okt</t>
  </si>
  <si>
    <t>Nov</t>
  </si>
  <si>
    <t>Dec</t>
  </si>
  <si>
    <t>Summa</t>
  </si>
  <si>
    <t>Lån</t>
  </si>
  <si>
    <t>SEB Lån ränta</t>
  </si>
  <si>
    <t>Bo</t>
  </si>
  <si>
    <t>SEB Lån amort</t>
  </si>
  <si>
    <t>SBAB ränta - Cafiem</t>
  </si>
  <si>
    <t>SBAB amort - Cafiem</t>
  </si>
  <si>
    <t>Drift</t>
  </si>
  <si>
    <t>El</t>
  </si>
  <si>
    <t>sopor_vatten</t>
  </si>
  <si>
    <t>Hus försäkring</t>
  </si>
  <si>
    <t xml:space="preserve"> moderna försäkringar</t>
  </si>
  <si>
    <t>Hus anticimex</t>
  </si>
  <si>
    <t>Hus larm</t>
  </si>
  <si>
    <t>Sector Alarm</t>
  </si>
  <si>
    <t>Villaägarna</t>
  </si>
  <si>
    <t>Villa ägarna</t>
  </si>
  <si>
    <t>Tele Fast</t>
  </si>
  <si>
    <t>Hus</t>
  </si>
  <si>
    <t>Telia</t>
  </si>
  <si>
    <t>Bredband+Telefon</t>
  </si>
  <si>
    <t>Digital_TV</t>
  </si>
  <si>
    <t>Transport</t>
  </si>
  <si>
    <t>Bensin</t>
  </si>
  <si>
    <t>Bil</t>
  </si>
  <si>
    <t>Bil_Skatt</t>
  </si>
  <si>
    <t>Bil_försäkring</t>
  </si>
  <si>
    <t>Bil Service</t>
  </si>
  <si>
    <t>Bil trängsel</t>
  </si>
  <si>
    <t>Buss</t>
  </si>
  <si>
    <t>TV-Mobil</t>
  </si>
  <si>
    <t>TV_licens</t>
  </si>
  <si>
    <t>Staten</t>
  </si>
  <si>
    <t>Mobil_Catherine</t>
  </si>
  <si>
    <t>Spotify-Netflix</t>
  </si>
  <si>
    <t>Övrigt</t>
  </si>
  <si>
    <t xml:space="preserve">Ö_Akassa </t>
  </si>
  <si>
    <t>Försäkr</t>
  </si>
  <si>
    <t>Ö_Livförsäkring</t>
  </si>
  <si>
    <t>Ö_pension</t>
  </si>
  <si>
    <t>Ö-djur-försäkring</t>
  </si>
  <si>
    <t>Mat</t>
  </si>
  <si>
    <t>Resor</t>
  </si>
  <si>
    <t>Friskis</t>
  </si>
  <si>
    <t>Fritid</t>
  </si>
  <si>
    <t>Ö_kredit (exkl. Mat,buss,resor )</t>
  </si>
  <si>
    <t>Övr-kredit</t>
  </si>
  <si>
    <t>Ö-kredit</t>
  </si>
  <si>
    <t>Spar</t>
  </si>
  <si>
    <t xml:space="preserve">93-spar-hus (hus stora utgifter,bil stora) </t>
  </si>
  <si>
    <t>60-Resor m.m</t>
  </si>
  <si>
    <t>Lägenhet</t>
  </si>
  <si>
    <t>Lån amort</t>
  </si>
  <si>
    <t>LGH</t>
  </si>
  <si>
    <t>Lån ränta</t>
  </si>
  <si>
    <t>Försäkring</t>
  </si>
  <si>
    <t>Hyra</t>
  </si>
  <si>
    <t>AgiliTeam Lån 70557932</t>
  </si>
  <si>
    <t>Fickpeng m.m Fiona</t>
  </si>
  <si>
    <t>Fickpeng</t>
  </si>
  <si>
    <t>Fickpeng m.m Emily</t>
  </si>
  <si>
    <t>Emily-dogbuddy</t>
  </si>
  <si>
    <t>Summa budgeterat intäkter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</si>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</sst>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Font="1"/>
    <xf numFmtId="0" fontId="1" fillId="2" borderId="0" xfId="0" applyFont="1" applyFill="1"/>
    <xf numFmtId="4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2" fillId="6" borderId="0" xfId="0" applyNumberFormat="1" applyFont="1" applyFill="1" applyBorder="1" applyAlignment="1" applyProtection="1"/>
    <xf numFmtId="0" fontId="0" fillId="7" borderId="0" xfId="0" applyFill="1"/>
    <xf numFmtId="0" fontId="0" fillId="7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1" fillId="7" borderId="0" xfId="0" applyNumberFormat="1" applyFont="1" applyFill="1" applyBorder="1" applyAlignment="1" applyProtection="1"/>
    <xf numFmtId="0" fontId="1" fillId="8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mt_month_2018_dr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7"/>
      <sheetName val="2017_lgh"/>
      <sheetName val="Fiona Emily total"/>
      <sheetName val="2017_swish"/>
      <sheetName val="2017_em_tele_dator"/>
      <sheetName val="2016_swish"/>
      <sheetName val="2016"/>
      <sheetName val="2016X"/>
      <sheetName val="2016_lgh"/>
      <sheetName val="lån"/>
      <sheetName val="lån betal"/>
      <sheetName val="2015"/>
      <sheetName val="nytt_kök"/>
      <sheetName val="Översikt"/>
      <sheetName val="löneutv"/>
      <sheetName val="2014"/>
      <sheetName val="dekl"/>
      <sheetName val="2013"/>
      <sheetName val="2011"/>
      <sheetName val="2010"/>
      <sheetName val="2008"/>
      <sheetName val="2007"/>
      <sheetName val="2006"/>
      <sheetName val="ekon2006"/>
      <sheetName val="2004"/>
      <sheetName val="Sheet13"/>
    </sheetNames>
    <sheetDataSet>
      <sheetData sheetId="0"/>
      <sheetData sheetId="1">
        <row r="1">
          <cell r="C1">
            <v>12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C1">
            <v>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abSelected="1" topLeftCell="A15" workbookViewId="0">
      <selection activeCell="M37" sqref="M37"/>
    </sheetView>
  </sheetViews>
  <sheetFormatPr defaultRowHeight="14.4" x14ac:dyDescent="0.3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1" customWidth="1"/>
    <col min="9" max="16" width="9.109375" customWidth="1"/>
  </cols>
  <sheetData>
    <row r="1" spans="1:22" x14ac:dyDescent="0.3">
      <c r="B1" s="1" t="s">
        <v>0</v>
      </c>
      <c r="C1" s="1">
        <v>3</v>
      </c>
      <c r="D1" s="1"/>
      <c r="F1" s="1"/>
      <c r="G1" s="1"/>
      <c r="I1" s="2"/>
      <c r="J1" s="1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</row>
    <row r="2" spans="1:22" x14ac:dyDescent="0.3">
      <c r="A2" t="s">
        <v>1</v>
      </c>
      <c r="B2" s="1" t="s">
        <v>2</v>
      </c>
      <c r="C2" s="1"/>
      <c r="D2" s="1"/>
      <c r="E2" s="1"/>
      <c r="F2" s="1"/>
      <c r="G2" s="1">
        <v>2000</v>
      </c>
      <c r="H2" s="1">
        <v>2000</v>
      </c>
      <c r="I2" s="1">
        <v>2000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/>
      <c r="T2" s="1"/>
      <c r="U2" s="1"/>
      <c r="V2" s="1"/>
    </row>
    <row r="3" spans="1:22" x14ac:dyDescent="0.3">
      <c r="A3" t="s">
        <v>1</v>
      </c>
      <c r="B3" s="1" t="s">
        <v>3</v>
      </c>
      <c r="C3" s="1"/>
      <c r="D3" s="1"/>
      <c r="E3" s="1"/>
      <c r="F3" s="1"/>
      <c r="G3" s="1">
        <v>5400</v>
      </c>
      <c r="H3" s="1">
        <v>5400</v>
      </c>
      <c r="I3" s="1">
        <v>5400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/>
      <c r="T3" s="1"/>
      <c r="U3" s="1"/>
      <c r="V3" s="1"/>
    </row>
    <row r="4" spans="1:22" x14ac:dyDescent="0.3">
      <c r="A4" t="s">
        <v>1</v>
      </c>
      <c r="B4" s="1" t="s">
        <v>4</v>
      </c>
      <c r="C4" s="1"/>
      <c r="D4" s="1"/>
      <c r="E4" s="1"/>
      <c r="F4" s="1"/>
      <c r="G4" s="1">
        <f>SUM(G50:G55)</f>
        <v>9682</v>
      </c>
      <c r="H4" s="1">
        <f>SUM(H50:H55)</f>
        <v>8972</v>
      </c>
      <c r="I4" s="1">
        <f>SUM(I50:I55)</f>
        <v>9227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/>
      <c r="T4" s="1"/>
      <c r="U4" s="1"/>
      <c r="V4" s="1"/>
    </row>
    <row r="5" spans="1:22" x14ac:dyDescent="0.3">
      <c r="A5" t="s">
        <v>1</v>
      </c>
      <c r="B5" s="3" t="s">
        <v>5</v>
      </c>
      <c r="C5" s="1"/>
      <c r="D5" s="1"/>
      <c r="E5" s="1"/>
      <c r="F5" s="1">
        <f>SUM(G5:R5)</f>
        <v>-5681</v>
      </c>
      <c r="G5" s="4">
        <f t="shared" ref="G5:I5" si="0">G2+G3-G4</f>
        <v>-2282</v>
      </c>
      <c r="H5" s="4">
        <f t="shared" si="0"/>
        <v>-1572</v>
      </c>
      <c r="I5" s="4">
        <f t="shared" si="0"/>
        <v>-1827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/>
      <c r="T5" s="1"/>
      <c r="U5" s="1"/>
      <c r="V5" s="1"/>
    </row>
    <row r="6" spans="1:22" x14ac:dyDescent="0.3">
      <c r="A6" t="s">
        <v>1</v>
      </c>
      <c r="B6" s="5" t="s">
        <v>6</v>
      </c>
      <c r="C6" s="1"/>
      <c r="D6" s="1" t="s">
        <v>7</v>
      </c>
      <c r="E6" s="1"/>
      <c r="F6" s="1"/>
      <c r="G6" s="1">
        <f t="shared" ref="G6:I6" si="1">G5+G50</f>
        <v>329</v>
      </c>
      <c r="H6" s="1">
        <f t="shared" si="1"/>
        <v>1039</v>
      </c>
      <c r="I6" s="1">
        <f t="shared" si="1"/>
        <v>784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/>
      <c r="T6" s="1"/>
      <c r="U6" s="1"/>
      <c r="V6" s="1"/>
    </row>
    <row r="7" spans="1:22" s="1" customFormat="1" ht="13.2" x14ac:dyDescent="0.25">
      <c r="A7" s="1" t="s">
        <v>8</v>
      </c>
      <c r="B7" s="1" t="s">
        <v>9</v>
      </c>
      <c r="G7" s="1">
        <v>4500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22" x14ac:dyDescent="0.3">
      <c r="A8" t="s">
        <v>8</v>
      </c>
      <c r="B8" s="6" t="s">
        <v>10</v>
      </c>
      <c r="C8" s="1"/>
      <c r="D8" s="1"/>
      <c r="E8" s="1"/>
      <c r="F8" s="1"/>
      <c r="G8" s="4">
        <f>G7-G56</f>
        <v>-1418</v>
      </c>
      <c r="H8" s="4">
        <f>H7-H56</f>
        <v>-5931</v>
      </c>
      <c r="I8" s="4">
        <f>I7-I56</f>
        <v>-5914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B9" s="5"/>
      <c r="C9" s="1"/>
      <c r="D9" s="1"/>
      <c r="E9" s="1"/>
      <c r="F9" s="1"/>
      <c r="G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B10" s="1" t="s">
        <v>11</v>
      </c>
      <c r="C10" s="1"/>
      <c r="D10" s="1"/>
      <c r="E10" s="1">
        <v>59000</v>
      </c>
      <c r="F10" s="1">
        <f>ROUND(SUM(G10:R10)/No_months1,0)</f>
        <v>10017</v>
      </c>
      <c r="G10" s="1">
        <f>28141</f>
        <v>28141</v>
      </c>
      <c r="H10" s="1">
        <f>28141</f>
        <v>28141</v>
      </c>
      <c r="I10" s="1">
        <f>33927+28141+1854</f>
        <v>63922</v>
      </c>
      <c r="J10" s="1">
        <f>0</f>
        <v>0</v>
      </c>
      <c r="K10" s="1">
        <f>0</f>
        <v>0</v>
      </c>
      <c r="L10" s="1">
        <f>0</f>
        <v>0</v>
      </c>
      <c r="M10" s="1">
        <f>0</f>
        <v>0</v>
      </c>
      <c r="N10" s="1">
        <f>0</f>
        <v>0</v>
      </c>
      <c r="O10" s="1">
        <f>0</f>
        <v>0</v>
      </c>
      <c r="P10" s="1">
        <f>0</f>
        <v>0</v>
      </c>
      <c r="Q10" s="1">
        <f>0</f>
        <v>0</v>
      </c>
      <c r="R10" s="1">
        <f>0</f>
        <v>0</v>
      </c>
      <c r="S10" s="1"/>
      <c r="T10" s="7" t="s">
        <v>7</v>
      </c>
      <c r="U10" s="1"/>
      <c r="V10" s="1"/>
    </row>
    <row r="11" spans="1:22" x14ac:dyDescent="0.3">
      <c r="B11" s="8" t="s">
        <v>12</v>
      </c>
      <c r="D11" t="s">
        <v>7</v>
      </c>
      <c r="G11">
        <f t="shared" ref="G11:R11" si="2">G10+G2+G3+G7</f>
        <v>40041</v>
      </c>
      <c r="H11">
        <f t="shared" si="2"/>
        <v>35541</v>
      </c>
      <c r="I11">
        <f t="shared" si="2"/>
        <v>71322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</row>
    <row r="12" spans="1:22" x14ac:dyDescent="0.3">
      <c r="B12" s="8" t="s">
        <v>13</v>
      </c>
      <c r="D12" t="s">
        <v>7</v>
      </c>
      <c r="G12">
        <f t="shared" ref="G12:R12" si="3">G15</f>
        <v>57835</v>
      </c>
      <c r="H12">
        <f t="shared" si="3"/>
        <v>39586</v>
      </c>
      <c r="I12">
        <f t="shared" si="3"/>
        <v>60289</v>
      </c>
      <c r="J12">
        <f t="shared" si="3"/>
        <v>110</v>
      </c>
      <c r="K12">
        <f t="shared" si="3"/>
        <v>110</v>
      </c>
      <c r="L12">
        <f t="shared" si="3"/>
        <v>110</v>
      </c>
      <c r="M12">
        <f t="shared" si="3"/>
        <v>110</v>
      </c>
      <c r="N12">
        <f t="shared" si="3"/>
        <v>110</v>
      </c>
      <c r="O12">
        <f t="shared" si="3"/>
        <v>110</v>
      </c>
      <c r="P12">
        <f t="shared" si="3"/>
        <v>110</v>
      </c>
      <c r="Q12">
        <f t="shared" si="3"/>
        <v>110</v>
      </c>
      <c r="R12">
        <f t="shared" si="3"/>
        <v>110</v>
      </c>
    </row>
    <row r="13" spans="1:22" x14ac:dyDescent="0.3">
      <c r="B13" s="9" t="s">
        <v>14</v>
      </c>
      <c r="C13" s="9"/>
      <c r="D13" s="9"/>
      <c r="E13" s="9"/>
      <c r="F13" s="9">
        <f>SUM(G13:R13)</f>
        <v>-24773</v>
      </c>
      <c r="G13" s="10">
        <f>G11-G12</f>
        <v>-17794</v>
      </c>
      <c r="H13" s="10">
        <f t="shared" ref="H13:R13" si="4">H6+H10-H15</f>
        <v>-10406</v>
      </c>
      <c r="I13" s="9">
        <f t="shared" si="4"/>
        <v>4417</v>
      </c>
      <c r="J13" s="9">
        <f t="shared" si="4"/>
        <v>-110</v>
      </c>
      <c r="K13" s="9">
        <f t="shared" si="4"/>
        <v>-110</v>
      </c>
      <c r="L13" s="9">
        <f t="shared" si="4"/>
        <v>-110</v>
      </c>
      <c r="M13" s="9">
        <f t="shared" si="4"/>
        <v>-110</v>
      </c>
      <c r="N13" s="9">
        <f t="shared" si="4"/>
        <v>-110</v>
      </c>
      <c r="O13" s="9">
        <f t="shared" si="4"/>
        <v>-110</v>
      </c>
      <c r="P13" s="9">
        <f t="shared" si="4"/>
        <v>-110</v>
      </c>
      <c r="Q13" s="9">
        <f t="shared" si="4"/>
        <v>-110</v>
      </c>
      <c r="R13" s="9">
        <f t="shared" si="4"/>
        <v>-110</v>
      </c>
      <c r="S13" s="1"/>
      <c r="T13" s="1"/>
      <c r="U13" s="1"/>
      <c r="V13" s="1"/>
    </row>
    <row r="14" spans="1:22" x14ac:dyDescent="0.3">
      <c r="B14" s="11" t="s">
        <v>15</v>
      </c>
      <c r="C14" s="11"/>
      <c r="D14" s="11"/>
      <c r="E14" s="12" t="s">
        <v>16</v>
      </c>
      <c r="F14" s="13" t="s">
        <v>17</v>
      </c>
      <c r="G14" s="14" t="s">
        <v>18</v>
      </c>
      <c r="H14" s="12" t="s">
        <v>19</v>
      </c>
      <c r="I14" s="12" t="s">
        <v>20</v>
      </c>
      <c r="J14" s="14" t="s">
        <v>21</v>
      </c>
      <c r="K14" s="14" t="s">
        <v>22</v>
      </c>
      <c r="L14" s="14" t="s">
        <v>23</v>
      </c>
      <c r="M14" s="14" t="s">
        <v>24</v>
      </c>
      <c r="N14" s="14" t="s">
        <v>25</v>
      </c>
      <c r="O14" s="14" t="s">
        <v>26</v>
      </c>
      <c r="P14" s="14" t="s">
        <v>27</v>
      </c>
      <c r="Q14" s="14" t="s">
        <v>28</v>
      </c>
      <c r="R14" s="14" t="s">
        <v>29</v>
      </c>
      <c r="S14" s="11"/>
      <c r="T14" s="11"/>
      <c r="U14" s="1"/>
      <c r="V14" s="1"/>
    </row>
    <row r="15" spans="1:22" x14ac:dyDescent="0.3">
      <c r="B15" s="15" t="s">
        <v>30</v>
      </c>
      <c r="C15" s="16"/>
      <c r="D15" s="16"/>
      <c r="E15" s="17">
        <f>SUM(E16:E50)</f>
        <v>44917</v>
      </c>
      <c r="F15" s="16">
        <f>ROUND(SUM(H15:R15)/C1,0)</f>
        <v>33622</v>
      </c>
      <c r="G15" s="17">
        <f>SUM(G16:G55)-G47</f>
        <v>57835</v>
      </c>
      <c r="H15" s="17">
        <f t="shared" ref="H15:R15" si="5">SUM(H16:H46)+SUM(H48:H55)</f>
        <v>39586</v>
      </c>
      <c r="I15" s="17">
        <f t="shared" si="5"/>
        <v>60289</v>
      </c>
      <c r="J15" s="17">
        <f t="shared" si="5"/>
        <v>110</v>
      </c>
      <c r="K15" s="17">
        <f t="shared" si="5"/>
        <v>110</v>
      </c>
      <c r="L15" s="17">
        <f t="shared" si="5"/>
        <v>110</v>
      </c>
      <c r="M15" s="17">
        <f t="shared" si="5"/>
        <v>110</v>
      </c>
      <c r="N15" s="17">
        <f t="shared" si="5"/>
        <v>110</v>
      </c>
      <c r="O15" s="17">
        <f t="shared" si="5"/>
        <v>110</v>
      </c>
      <c r="P15" s="17">
        <f t="shared" si="5"/>
        <v>110</v>
      </c>
      <c r="Q15" s="17">
        <f t="shared" si="5"/>
        <v>110</v>
      </c>
      <c r="R15" s="17">
        <f t="shared" si="5"/>
        <v>110</v>
      </c>
      <c r="S15" s="11"/>
      <c r="T15" s="11"/>
      <c r="U15" s="1"/>
      <c r="V15" s="1"/>
    </row>
    <row r="16" spans="1:22" x14ac:dyDescent="0.3">
      <c r="A16" t="s">
        <v>31</v>
      </c>
      <c r="B16" s="18" t="s">
        <v>32</v>
      </c>
      <c r="C16" s="18" t="s">
        <v>33</v>
      </c>
      <c r="D16" s="18"/>
      <c r="E16" s="18">
        <v>3100</v>
      </c>
      <c r="F16" s="1">
        <f t="shared" ref="F16:F49" si="6">ROUND(SUM(G16:R16)/antal_mån,0)</f>
        <v>938</v>
      </c>
      <c r="G16" s="1">
        <f>6193-G17</f>
        <v>3753</v>
      </c>
      <c r="H16" s="1">
        <f>6190-H17</f>
        <v>3750</v>
      </c>
      <c r="I16" s="1">
        <f>6187-I17</f>
        <v>3747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/>
      <c r="T16" s="1"/>
      <c r="U16" s="1"/>
      <c r="V16" s="1"/>
    </row>
    <row r="17" spans="1:22" x14ac:dyDescent="0.3">
      <c r="A17" t="s">
        <v>31</v>
      </c>
      <c r="B17" s="18" t="s">
        <v>34</v>
      </c>
      <c r="C17" s="18" t="s">
        <v>33</v>
      </c>
      <c r="D17" s="18"/>
      <c r="E17" s="18">
        <v>2400</v>
      </c>
      <c r="F17" s="1">
        <f t="shared" si="6"/>
        <v>610</v>
      </c>
      <c r="G17" s="1">
        <v>2440</v>
      </c>
      <c r="H17" s="1">
        <v>2440</v>
      </c>
      <c r="I17" s="1">
        <v>2440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/>
      <c r="T17" s="1"/>
      <c r="U17" s="1"/>
      <c r="V17" s="1"/>
    </row>
    <row r="18" spans="1:22" x14ac:dyDescent="0.3">
      <c r="A18" s="5" t="s">
        <v>31</v>
      </c>
      <c r="B18" s="1" t="s">
        <v>35</v>
      </c>
      <c r="C18" s="18" t="s">
        <v>33</v>
      </c>
      <c r="D18" s="18"/>
      <c r="E18" s="18"/>
      <c r="F18" s="1">
        <f t="shared" si="6"/>
        <v>37</v>
      </c>
      <c r="G18" s="1">
        <f>2583-G19</f>
        <v>218</v>
      </c>
      <c r="H18" s="1">
        <v>0</v>
      </c>
      <c r="I18" s="1">
        <v>223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/>
      <c r="T18" s="1"/>
      <c r="U18" s="1"/>
      <c r="V18" s="1"/>
    </row>
    <row r="19" spans="1:22" x14ac:dyDescent="0.3">
      <c r="A19" s="5" t="s">
        <v>31</v>
      </c>
      <c r="B19" s="1" t="s">
        <v>36</v>
      </c>
      <c r="C19" s="18" t="s">
        <v>33</v>
      </c>
      <c r="D19" s="18"/>
      <c r="E19" s="18"/>
      <c r="F19" s="1">
        <f t="shared" si="6"/>
        <v>629</v>
      </c>
      <c r="G19" s="1">
        <v>2365</v>
      </c>
      <c r="H19" s="1">
        <v>2594</v>
      </c>
      <c r="I19" s="1">
        <v>2588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</row>
    <row r="20" spans="1:22" x14ac:dyDescent="0.3">
      <c r="A20" t="s">
        <v>37</v>
      </c>
      <c r="B20" s="18" t="s">
        <v>38</v>
      </c>
      <c r="C20" s="18" t="s">
        <v>33</v>
      </c>
      <c r="D20" s="18"/>
      <c r="E20" s="18">
        <v>2300</v>
      </c>
      <c r="F20" s="1">
        <f t="shared" si="6"/>
        <v>1167</v>
      </c>
      <c r="G20" s="1">
        <f>1985+2873</f>
        <v>4858</v>
      </c>
      <c r="H20" s="1">
        <f>1652+357</f>
        <v>2009</v>
      </c>
      <c r="I20" s="1">
        <f>5374+1763</f>
        <v>7137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</row>
    <row r="21" spans="1:22" x14ac:dyDescent="0.3">
      <c r="A21" t="s">
        <v>37</v>
      </c>
      <c r="B21" s="18" t="s">
        <v>39</v>
      </c>
      <c r="C21" s="18" t="s">
        <v>33</v>
      </c>
      <c r="D21" s="1" t="s">
        <v>7</v>
      </c>
      <c r="E21" s="18">
        <v>610</v>
      </c>
      <c r="F21" s="1">
        <f t="shared" si="6"/>
        <v>155</v>
      </c>
      <c r="G21" s="1">
        <v>0</v>
      </c>
      <c r="H21" s="1">
        <v>0</v>
      </c>
      <c r="I21" s="1">
        <v>1864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/>
      <c r="T21" s="1"/>
      <c r="U21" s="1"/>
      <c r="V21" s="1"/>
    </row>
    <row r="22" spans="1:22" x14ac:dyDescent="0.3">
      <c r="A22" t="s">
        <v>37</v>
      </c>
      <c r="B22" s="18" t="s">
        <v>40</v>
      </c>
      <c r="C22" s="18" t="s">
        <v>33</v>
      </c>
      <c r="D22" s="18" t="s">
        <v>41</v>
      </c>
      <c r="E22" s="18">
        <v>425</v>
      </c>
      <c r="F22" s="1">
        <f t="shared" si="6"/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/>
      <c r="T22" s="1" t="s">
        <v>7</v>
      </c>
      <c r="U22" s="1"/>
      <c r="V22" s="1"/>
    </row>
    <row r="23" spans="1:22" x14ac:dyDescent="0.3">
      <c r="A23" t="s">
        <v>37</v>
      </c>
      <c r="B23" s="18" t="s">
        <v>42</v>
      </c>
      <c r="C23" s="18" t="s">
        <v>33</v>
      </c>
      <c r="D23" s="18"/>
      <c r="E23" s="18">
        <v>90</v>
      </c>
      <c r="F23" s="1">
        <f t="shared" si="6"/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/>
      <c r="T23" s="1" t="s">
        <v>7</v>
      </c>
      <c r="U23" s="1"/>
      <c r="V23" s="1"/>
    </row>
    <row r="24" spans="1:22" x14ac:dyDescent="0.3">
      <c r="A24" t="s">
        <v>37</v>
      </c>
      <c r="B24" s="18" t="s">
        <v>43</v>
      </c>
      <c r="C24" s="18" t="s">
        <v>33</v>
      </c>
      <c r="D24" s="18" t="s">
        <v>44</v>
      </c>
      <c r="E24" s="18">
        <v>369</v>
      </c>
      <c r="F24" s="1">
        <f t="shared" si="6"/>
        <v>93</v>
      </c>
      <c r="G24" s="1">
        <v>0</v>
      </c>
      <c r="H24" s="1">
        <v>1117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/>
      <c r="T24" s="1"/>
      <c r="U24" s="1"/>
      <c r="V24" s="1"/>
    </row>
    <row r="25" spans="1:22" x14ac:dyDescent="0.3">
      <c r="A25" t="s">
        <v>37</v>
      </c>
      <c r="B25" s="18" t="s">
        <v>45</v>
      </c>
      <c r="C25" s="18" t="s">
        <v>33</v>
      </c>
      <c r="D25" s="18" t="s">
        <v>46</v>
      </c>
      <c r="E25" s="18">
        <v>35</v>
      </c>
      <c r="F25" s="1">
        <f t="shared" si="6"/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/>
      <c r="T25" s="1"/>
      <c r="U25" s="1"/>
      <c r="V25" s="1"/>
    </row>
    <row r="26" spans="1:22" x14ac:dyDescent="0.3">
      <c r="A26" t="s">
        <v>37</v>
      </c>
      <c r="B26" s="18" t="s">
        <v>47</v>
      </c>
      <c r="C26" s="18" t="s">
        <v>48</v>
      </c>
      <c r="D26" s="18" t="s">
        <v>49</v>
      </c>
      <c r="E26" s="18">
        <v>50</v>
      </c>
      <c r="F26" s="1">
        <f t="shared" si="6"/>
        <v>51</v>
      </c>
      <c r="G26" s="1">
        <v>0</v>
      </c>
      <c r="H26" s="1">
        <v>0</v>
      </c>
      <c r="I26" s="1">
        <v>617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/>
      <c r="T26" s="1"/>
      <c r="U26" s="1"/>
      <c r="V26" s="1"/>
    </row>
    <row r="27" spans="1:22" x14ac:dyDescent="0.3">
      <c r="A27" t="s">
        <v>37</v>
      </c>
      <c r="B27" s="18" t="s">
        <v>50</v>
      </c>
      <c r="C27" s="18" t="s">
        <v>48</v>
      </c>
      <c r="D27" s="18" t="s">
        <v>49</v>
      </c>
      <c r="E27" s="18">
        <v>420</v>
      </c>
      <c r="F27" s="1">
        <f>ROUND(SUM(G27:R27)/antal_mån,0)</f>
        <v>105</v>
      </c>
      <c r="G27" s="1">
        <v>419</v>
      </c>
      <c r="H27" s="1">
        <v>419</v>
      </c>
      <c r="I27" s="1">
        <v>419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/>
      <c r="T27" s="1"/>
      <c r="U27" s="1"/>
      <c r="V27" s="1"/>
    </row>
    <row r="28" spans="1:22" x14ac:dyDescent="0.3">
      <c r="A28" t="s">
        <v>37</v>
      </c>
      <c r="B28" s="18" t="s">
        <v>51</v>
      </c>
      <c r="C28" s="18" t="s">
        <v>48</v>
      </c>
      <c r="D28" s="18" t="s">
        <v>49</v>
      </c>
      <c r="E28" s="18">
        <v>628</v>
      </c>
      <c r="F28" s="1">
        <f>ROUND(SUM(G28:R28)/antal_mån,0)</f>
        <v>138</v>
      </c>
      <c r="G28" s="1">
        <f>722-G27</f>
        <v>303</v>
      </c>
      <c r="H28" s="1">
        <f>1097-H27</f>
        <v>678</v>
      </c>
      <c r="I28" s="1">
        <f>1097-I27</f>
        <v>678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/>
      <c r="T28" s="1"/>
      <c r="U28" s="1"/>
      <c r="V28" s="1"/>
    </row>
    <row r="29" spans="1:22" x14ac:dyDescent="0.3">
      <c r="A29" s="1" t="s">
        <v>52</v>
      </c>
      <c r="B29" s="19" t="s">
        <v>53</v>
      </c>
      <c r="C29" s="18" t="s">
        <v>54</v>
      </c>
      <c r="D29" s="18"/>
      <c r="E29" s="18">
        <v>3000</v>
      </c>
      <c r="F29" s="1">
        <f t="shared" si="6"/>
        <v>146</v>
      </c>
      <c r="G29" s="1">
        <f>653</f>
        <v>653</v>
      </c>
      <c r="H29" s="1">
        <v>1104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/>
      <c r="T29" s="1"/>
      <c r="U29" s="1"/>
      <c r="V29" s="1"/>
    </row>
    <row r="30" spans="1:22" x14ac:dyDescent="0.3">
      <c r="A30" s="1" t="s">
        <v>52</v>
      </c>
      <c r="B30" s="18" t="s">
        <v>55</v>
      </c>
      <c r="C30" s="18" t="s">
        <v>54</v>
      </c>
      <c r="D30" s="1" t="s">
        <v>7</v>
      </c>
      <c r="E30" s="18">
        <v>315</v>
      </c>
      <c r="F30" s="1">
        <f t="shared" si="6"/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7</v>
      </c>
      <c r="T30" s="1"/>
      <c r="U30" s="1"/>
      <c r="V30" s="1"/>
    </row>
    <row r="31" spans="1:22" x14ac:dyDescent="0.3">
      <c r="A31" s="1" t="s">
        <v>52</v>
      </c>
      <c r="B31" s="18" t="s">
        <v>56</v>
      </c>
      <c r="C31" s="18" t="s">
        <v>54</v>
      </c>
      <c r="D31" s="18" t="s">
        <v>41</v>
      </c>
      <c r="E31" s="18">
        <v>932</v>
      </c>
      <c r="F31" s="1">
        <f t="shared" si="6"/>
        <v>367</v>
      </c>
      <c r="G31" s="1">
        <v>0</v>
      </c>
      <c r="H31" s="1">
        <v>0</v>
      </c>
      <c r="I31" s="1">
        <f>4405</f>
        <v>4405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/>
      <c r="T31" s="1" t="s">
        <v>7</v>
      </c>
      <c r="U31" s="1"/>
      <c r="V31" s="1"/>
    </row>
    <row r="32" spans="1:22" x14ac:dyDescent="0.3">
      <c r="A32" s="1" t="s">
        <v>52</v>
      </c>
      <c r="B32" s="20" t="s">
        <v>57</v>
      </c>
      <c r="C32" s="18" t="s">
        <v>54</v>
      </c>
      <c r="D32" s="18"/>
      <c r="E32" s="18">
        <v>1200</v>
      </c>
      <c r="F32" s="1">
        <f t="shared" si="6"/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/>
      <c r="T32" s="1"/>
      <c r="U32" s="1"/>
      <c r="V32" s="1"/>
    </row>
    <row r="33" spans="1:22" x14ac:dyDescent="0.3">
      <c r="A33" s="1" t="s">
        <v>52</v>
      </c>
      <c r="B33" s="18" t="s">
        <v>58</v>
      </c>
      <c r="C33" s="18" t="s">
        <v>54</v>
      </c>
      <c r="D33" s="18"/>
      <c r="E33" s="18">
        <v>520</v>
      </c>
      <c r="F33" s="1">
        <f t="shared" si="6"/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V33" s="1"/>
    </row>
    <row r="34" spans="1:22" x14ac:dyDescent="0.3">
      <c r="A34" s="1" t="s">
        <v>52</v>
      </c>
      <c r="B34" s="18" t="s">
        <v>59</v>
      </c>
      <c r="C34" s="18" t="s">
        <v>54</v>
      </c>
      <c r="D34" s="18"/>
      <c r="E34" s="18">
        <v>250</v>
      </c>
      <c r="F34" s="1">
        <f t="shared" si="6"/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V34" s="1"/>
    </row>
    <row r="35" spans="1:22" x14ac:dyDescent="0.3">
      <c r="A35" t="s">
        <v>60</v>
      </c>
      <c r="B35" s="18" t="s">
        <v>61</v>
      </c>
      <c r="C35" s="18" t="s">
        <v>48</v>
      </c>
      <c r="D35" s="18" t="s">
        <v>62</v>
      </c>
      <c r="E35" s="18">
        <v>170</v>
      </c>
      <c r="F35" s="1">
        <f t="shared" si="6"/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/>
      <c r="T35" s="1"/>
      <c r="U35" s="1"/>
      <c r="V35" s="1"/>
    </row>
    <row r="36" spans="1:22" x14ac:dyDescent="0.3">
      <c r="A36" t="s">
        <v>60</v>
      </c>
      <c r="B36" s="19" t="s">
        <v>63</v>
      </c>
      <c r="C36" s="18" t="s">
        <v>48</v>
      </c>
      <c r="D36" s="18"/>
      <c r="E36" s="18">
        <v>250</v>
      </c>
      <c r="F36" s="1">
        <f t="shared" si="6"/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/>
      <c r="T36" s="1"/>
      <c r="U36" s="1"/>
      <c r="V36" s="1"/>
    </row>
    <row r="37" spans="1:22" x14ac:dyDescent="0.3">
      <c r="A37" t="s">
        <v>60</v>
      </c>
      <c r="B37" s="19" t="s">
        <v>64</v>
      </c>
      <c r="C37" s="18" t="s">
        <v>48</v>
      </c>
      <c r="D37" s="18"/>
      <c r="E37" s="18">
        <v>170</v>
      </c>
      <c r="F37" s="1">
        <f t="shared" si="6"/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</row>
    <row r="38" spans="1:22" x14ac:dyDescent="0.3">
      <c r="A38" t="s">
        <v>65</v>
      </c>
      <c r="B38" s="18" t="s">
        <v>66</v>
      </c>
      <c r="C38" s="18" t="s">
        <v>67</v>
      </c>
      <c r="D38" s="18"/>
      <c r="E38" s="18">
        <v>110</v>
      </c>
      <c r="F38" s="1">
        <f t="shared" si="6"/>
        <v>110</v>
      </c>
      <c r="G38" s="1">
        <v>110</v>
      </c>
      <c r="H38" s="1">
        <v>110</v>
      </c>
      <c r="I38" s="1">
        <v>110</v>
      </c>
      <c r="J38" s="1">
        <v>110</v>
      </c>
      <c r="K38" s="1">
        <v>110</v>
      </c>
      <c r="L38" s="1">
        <v>110</v>
      </c>
      <c r="M38" s="1">
        <v>110</v>
      </c>
      <c r="N38" s="1">
        <v>110</v>
      </c>
      <c r="O38" s="1">
        <v>110</v>
      </c>
      <c r="P38" s="1">
        <v>110</v>
      </c>
      <c r="Q38" s="1">
        <v>110</v>
      </c>
      <c r="R38" s="1">
        <v>110</v>
      </c>
      <c r="S38" s="1"/>
      <c r="T38" s="1"/>
      <c r="U38" s="1"/>
      <c r="V38" s="1"/>
    </row>
    <row r="39" spans="1:22" x14ac:dyDescent="0.3">
      <c r="A39" t="s">
        <v>65</v>
      </c>
      <c r="B39" s="4" t="s">
        <v>68</v>
      </c>
      <c r="C39" s="18" t="s">
        <v>67</v>
      </c>
      <c r="D39" s="18"/>
      <c r="E39" s="18">
        <v>250</v>
      </c>
      <c r="F39" s="1">
        <f t="shared" si="6"/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/>
      <c r="T39" s="1"/>
      <c r="U39" s="1" t="s">
        <v>7</v>
      </c>
      <c r="V39" s="1" t="s">
        <v>7</v>
      </c>
    </row>
    <row r="40" spans="1:22" x14ac:dyDescent="0.3">
      <c r="A40" t="s">
        <v>65</v>
      </c>
      <c r="B40" s="18" t="s">
        <v>69</v>
      </c>
      <c r="C40" s="18" t="s">
        <v>67</v>
      </c>
      <c r="D40" s="18"/>
      <c r="E40" s="18">
        <v>2000</v>
      </c>
      <c r="F40" s="1">
        <f t="shared" si="6"/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/>
      <c r="T40" s="1"/>
      <c r="U40" s="1"/>
      <c r="V40" s="1"/>
    </row>
    <row r="41" spans="1:22" x14ac:dyDescent="0.3">
      <c r="A41" t="s">
        <v>65</v>
      </c>
      <c r="B41" s="18" t="s">
        <v>70</v>
      </c>
      <c r="C41" s="18" t="s">
        <v>67</v>
      </c>
      <c r="D41" s="18"/>
      <c r="E41" s="18">
        <v>200</v>
      </c>
      <c r="F41" s="1">
        <f t="shared" si="6"/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/>
      <c r="T41" s="1"/>
      <c r="U41" s="1"/>
      <c r="V41" s="1"/>
    </row>
    <row r="42" spans="1:22" x14ac:dyDescent="0.3">
      <c r="A42" s="1" t="s">
        <v>71</v>
      </c>
      <c r="B42" s="19" t="s">
        <v>71</v>
      </c>
      <c r="C42" s="1" t="s">
        <v>71</v>
      </c>
      <c r="D42" s="1"/>
      <c r="E42" s="18">
        <v>9000</v>
      </c>
      <c r="F42" s="1">
        <f t="shared" si="6"/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/>
      <c r="T42" s="1"/>
      <c r="U42" s="1"/>
      <c r="V42" s="1"/>
    </row>
    <row r="43" spans="1:22" x14ac:dyDescent="0.3">
      <c r="A43" s="1" t="s">
        <v>65</v>
      </c>
      <c r="B43" s="1" t="s">
        <v>72</v>
      </c>
      <c r="C43" s="1" t="s">
        <v>72</v>
      </c>
      <c r="D43" s="1"/>
      <c r="E43" s="18">
        <v>0</v>
      </c>
      <c r="F43" s="1">
        <f t="shared" si="6"/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/>
      <c r="T43" s="1"/>
      <c r="U43" s="1"/>
      <c r="V43" s="1"/>
    </row>
    <row r="44" spans="1:22" x14ac:dyDescent="0.3">
      <c r="A44" s="1" t="s">
        <v>65</v>
      </c>
      <c r="B44" s="19" t="s">
        <v>73</v>
      </c>
      <c r="C44" s="1" t="s">
        <v>74</v>
      </c>
      <c r="D44" s="1"/>
      <c r="E44" s="18">
        <v>167</v>
      </c>
      <c r="F44" s="1">
        <f t="shared" si="6"/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2"/>
      <c r="T44" s="12"/>
      <c r="U44" s="12"/>
      <c r="V44" s="1"/>
    </row>
    <row r="45" spans="1:22" x14ac:dyDescent="0.3">
      <c r="A45" s="1" t="s">
        <v>65</v>
      </c>
      <c r="B45" s="4" t="s">
        <v>65</v>
      </c>
      <c r="C45" s="1" t="s">
        <v>65</v>
      </c>
      <c r="D45" s="1"/>
      <c r="E45" s="18">
        <v>0</v>
      </c>
      <c r="F45" s="1">
        <f t="shared" si="6"/>
        <v>337</v>
      </c>
      <c r="G45" s="1">
        <f>151+100+300</f>
        <v>551</v>
      </c>
      <c r="H45" s="1">
        <v>0</v>
      </c>
      <c r="I45" s="1">
        <f>2737+750</f>
        <v>3487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/>
      <c r="T45" s="1"/>
      <c r="U45" s="1"/>
      <c r="V45" s="1"/>
    </row>
    <row r="46" spans="1:22" x14ac:dyDescent="0.3">
      <c r="A46" s="1" t="s">
        <v>65</v>
      </c>
      <c r="B46" s="19" t="s">
        <v>75</v>
      </c>
      <c r="C46" s="1" t="s">
        <v>76</v>
      </c>
      <c r="D46" s="1"/>
      <c r="E46" s="18">
        <v>8000</v>
      </c>
      <c r="F46" s="1">
        <f t="shared" si="6"/>
        <v>6019</v>
      </c>
      <c r="G46" s="1">
        <f t="shared" ref="G46:R46" si="7">G47-G29-G32-G36-G37-G42-G44</f>
        <v>32483</v>
      </c>
      <c r="H46" s="1">
        <f t="shared" si="7"/>
        <v>16393</v>
      </c>
      <c r="I46" s="1">
        <f t="shared" si="7"/>
        <v>23347</v>
      </c>
      <c r="J46" s="1">
        <f t="shared" si="7"/>
        <v>0</v>
      </c>
      <c r="K46" s="1">
        <f t="shared" si="7"/>
        <v>0</v>
      </c>
      <c r="L46" s="1">
        <f t="shared" si="7"/>
        <v>0</v>
      </c>
      <c r="M46" s="1">
        <f t="shared" si="7"/>
        <v>0</v>
      </c>
      <c r="N46" s="1">
        <f t="shared" si="7"/>
        <v>0</v>
      </c>
      <c r="O46" s="1">
        <f t="shared" si="7"/>
        <v>0</v>
      </c>
      <c r="P46" s="1">
        <f t="shared" si="7"/>
        <v>0</v>
      </c>
      <c r="Q46" s="1">
        <f t="shared" si="7"/>
        <v>0</v>
      </c>
      <c r="R46" s="1">
        <f t="shared" si="7"/>
        <v>0</v>
      </c>
      <c r="S46" s="1"/>
      <c r="T46" s="1"/>
      <c r="U46" s="1"/>
      <c r="V46" s="1"/>
    </row>
    <row r="47" spans="1:22" x14ac:dyDescent="0.3">
      <c r="A47" s="1" t="s">
        <v>65</v>
      </c>
      <c r="B47" s="19" t="s">
        <v>77</v>
      </c>
      <c r="C47" s="1" t="s">
        <v>76</v>
      </c>
      <c r="D47" s="1"/>
      <c r="E47" s="18"/>
      <c r="F47" s="1">
        <f t="shared" si="6"/>
        <v>6165</v>
      </c>
      <c r="G47" s="1">
        <v>33136</v>
      </c>
      <c r="H47" s="1">
        <v>17497</v>
      </c>
      <c r="I47" s="1">
        <v>23347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/>
      <c r="T47" s="1"/>
      <c r="U47" s="1"/>
      <c r="V47" s="1"/>
    </row>
    <row r="48" spans="1:22" x14ac:dyDescent="0.3">
      <c r="A48" s="5" t="s">
        <v>78</v>
      </c>
      <c r="B48" s="18" t="s">
        <v>79</v>
      </c>
      <c r="C48" s="18" t="s">
        <v>78</v>
      </c>
      <c r="D48" s="1"/>
      <c r="E48" s="18">
        <v>2000</v>
      </c>
      <c r="F48" s="1">
        <f t="shared" si="6"/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/>
      <c r="T48" s="1"/>
      <c r="U48" s="1"/>
      <c r="V48" s="1" t="s">
        <v>7</v>
      </c>
    </row>
    <row r="49" spans="1:22" x14ac:dyDescent="0.3">
      <c r="A49" s="5" t="s">
        <v>78</v>
      </c>
      <c r="B49" s="18" t="s">
        <v>80</v>
      </c>
      <c r="C49" s="18" t="s">
        <v>78</v>
      </c>
      <c r="D49" s="1"/>
      <c r="E49" s="18">
        <v>4000</v>
      </c>
      <c r="F49" s="1">
        <f t="shared" si="6"/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/>
      <c r="T49" s="1"/>
      <c r="U49" s="1"/>
      <c r="V49" s="1"/>
    </row>
    <row r="50" spans="1:22" x14ac:dyDescent="0.3">
      <c r="A50" s="21" t="s">
        <v>81</v>
      </c>
      <c r="B50" s="22" t="s">
        <v>82</v>
      </c>
      <c r="C50" s="22" t="s">
        <v>83</v>
      </c>
      <c r="D50" s="1"/>
      <c r="E50" s="18">
        <v>1956</v>
      </c>
      <c r="F50" s="1">
        <f t="shared" ref="F50:F55" si="8">ROUND(SUM(G50:R50)/antal_mån,0)</f>
        <v>653</v>
      </c>
      <c r="G50" s="1">
        <v>2611</v>
      </c>
      <c r="H50" s="1">
        <v>2611</v>
      </c>
      <c r="I50" s="1">
        <v>2611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/>
      <c r="T50" s="1"/>
      <c r="U50" s="1"/>
      <c r="V50" s="1"/>
    </row>
    <row r="51" spans="1:22" x14ac:dyDescent="0.3">
      <c r="A51" s="21" t="s">
        <v>81</v>
      </c>
      <c r="B51" s="22" t="s">
        <v>84</v>
      </c>
      <c r="C51" s="22" t="s">
        <v>83</v>
      </c>
      <c r="D51" s="1"/>
      <c r="E51" s="18">
        <v>2527</v>
      </c>
      <c r="F51" s="1">
        <f t="shared" si="8"/>
        <v>652</v>
      </c>
      <c r="G51" s="1">
        <v>2588</v>
      </c>
      <c r="H51" s="1">
        <v>2619</v>
      </c>
      <c r="I51" s="1">
        <v>2619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/>
      <c r="T51" s="1"/>
      <c r="U51" s="1"/>
      <c r="V51" s="1"/>
    </row>
    <row r="52" spans="1:22" x14ac:dyDescent="0.3">
      <c r="A52" s="21" t="s">
        <v>81</v>
      </c>
      <c r="B52" s="22" t="s">
        <v>38</v>
      </c>
      <c r="C52" s="22" t="s">
        <v>83</v>
      </c>
      <c r="D52" s="1"/>
      <c r="E52" s="18">
        <v>230</v>
      </c>
      <c r="F52" s="1">
        <f t="shared" si="8"/>
        <v>83</v>
      </c>
      <c r="G52" s="1">
        <f>357+384</f>
        <v>741</v>
      </c>
      <c r="H52" s="1">
        <v>0</v>
      </c>
      <c r="I52" s="1">
        <v>255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/>
      <c r="T52" s="1"/>
      <c r="U52" s="1"/>
      <c r="V52" s="1"/>
    </row>
    <row r="53" spans="1:22" x14ac:dyDescent="0.3">
      <c r="A53" s="21" t="s">
        <v>81</v>
      </c>
      <c r="B53" s="22" t="s">
        <v>85</v>
      </c>
      <c r="C53" s="22" t="s">
        <v>83</v>
      </c>
      <c r="D53" s="1"/>
      <c r="E53" s="18">
        <v>150</v>
      </c>
      <c r="F53" s="1">
        <f t="shared" si="8"/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/>
      <c r="T53" s="1"/>
      <c r="U53" s="1"/>
      <c r="V53" s="1"/>
    </row>
    <row r="54" spans="1:22" x14ac:dyDescent="0.3">
      <c r="A54" s="21" t="s">
        <v>81</v>
      </c>
      <c r="B54" s="22" t="s">
        <v>86</v>
      </c>
      <c r="C54" s="22" t="s">
        <v>83</v>
      </c>
      <c r="D54" s="1"/>
      <c r="E54" s="18">
        <v>3742</v>
      </c>
      <c r="F54" s="1">
        <f t="shared" si="8"/>
        <v>936</v>
      </c>
      <c r="G54" s="1">
        <v>3742</v>
      </c>
      <c r="H54" s="23">
        <v>3742</v>
      </c>
      <c r="I54" s="1">
        <v>3742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/>
      <c r="T54" s="1"/>
      <c r="U54" s="1"/>
      <c r="V54" s="1"/>
    </row>
    <row r="55" spans="1:22" x14ac:dyDescent="0.3">
      <c r="A55" s="21" t="s">
        <v>81</v>
      </c>
      <c r="B55" s="24" t="s">
        <v>65</v>
      </c>
      <c r="C55" s="22" t="s">
        <v>83</v>
      </c>
      <c r="D55" s="1"/>
      <c r="E55" s="18">
        <v>0</v>
      </c>
      <c r="F55" s="1">
        <f t="shared" si="8"/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</row>
    <row r="56" spans="1:22" x14ac:dyDescent="0.3">
      <c r="A56" s="25" t="s">
        <v>8</v>
      </c>
      <c r="B56" s="25" t="s">
        <v>87</v>
      </c>
      <c r="C56" s="25" t="s">
        <v>8</v>
      </c>
      <c r="D56" s="1"/>
      <c r="E56" s="18">
        <v>6089</v>
      </c>
      <c r="F56" s="1">
        <f>ROUND(SUM(G56:R56)/antal_mån,0)</f>
        <v>1480</v>
      </c>
      <c r="G56" s="1">
        <v>5918</v>
      </c>
      <c r="H56" s="1">
        <v>5931</v>
      </c>
      <c r="I56" s="1">
        <v>5914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/>
      <c r="T56" s="1"/>
      <c r="U56" s="1"/>
      <c r="V56" s="1"/>
    </row>
    <row r="57" spans="1:22" x14ac:dyDescent="0.3">
      <c r="A57" s="1" t="s">
        <v>65</v>
      </c>
      <c r="B57" s="18" t="s">
        <v>88</v>
      </c>
      <c r="C57" s="1" t="s">
        <v>89</v>
      </c>
      <c r="D57" s="1"/>
      <c r="E57" s="18">
        <v>0</v>
      </c>
      <c r="F57" s="1">
        <f>ROUND(SUM(G57:R57)/antal_mån,0)</f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/>
      <c r="T57" s="1"/>
      <c r="U57" s="1"/>
      <c r="V57" s="1"/>
    </row>
    <row r="58" spans="1:22" x14ac:dyDescent="0.3">
      <c r="A58" s="1" t="s">
        <v>65</v>
      </c>
      <c r="B58" s="18" t="s">
        <v>90</v>
      </c>
      <c r="C58" s="1" t="s">
        <v>89</v>
      </c>
      <c r="D58" s="1"/>
      <c r="E58" s="18">
        <v>0</v>
      </c>
      <c r="F58" s="1">
        <f>ROUND(SUM(G58:R58)/antal_mån,0)</f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/>
      <c r="T58" s="1"/>
      <c r="U58" s="1"/>
      <c r="V58" s="1"/>
    </row>
    <row r="59" spans="1:22" x14ac:dyDescent="0.3">
      <c r="A59" s="1" t="s">
        <v>65</v>
      </c>
      <c r="B59" s="1" t="s">
        <v>91</v>
      </c>
      <c r="C59" s="1" t="s">
        <v>65</v>
      </c>
      <c r="D59" s="1"/>
      <c r="E59" s="18">
        <v>0</v>
      </c>
      <c r="F59" s="1">
        <f>ROUND(SUM(G59:R59)/antal_mån,0)</f>
        <v>29</v>
      </c>
      <c r="G59" s="1">
        <v>0</v>
      </c>
      <c r="H59" s="1">
        <f>175*2</f>
        <v>350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/>
      <c r="T59" s="1"/>
      <c r="U59" s="1"/>
      <c r="V59" s="1"/>
    </row>
    <row r="60" spans="1:22" x14ac:dyDescent="0.3">
      <c r="B60" s="12" t="s">
        <v>92</v>
      </c>
      <c r="C60" s="1"/>
      <c r="D60" s="1"/>
      <c r="E60" s="1" t="s">
        <v>7</v>
      </c>
      <c r="F60" s="1"/>
      <c r="G60" s="1"/>
      <c r="I60" s="1"/>
      <c r="J60" s="1"/>
      <c r="K60" s="1"/>
      <c r="L60" s="1"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B61" s="1" t="s">
        <v>93</v>
      </c>
      <c r="C61" s="1"/>
      <c r="D61" s="1"/>
      <c r="E61" s="1" t="s">
        <v>7</v>
      </c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"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O62" s="1"/>
      <c r="P62" s="1" t="s">
        <v>7</v>
      </c>
      <c r="Q62" s="1"/>
      <c r="R62" s="1"/>
      <c r="S62" s="1"/>
      <c r="T62" s="1"/>
      <c r="U62" s="1"/>
      <c r="V62" s="1"/>
    </row>
    <row r="63" spans="1:22" x14ac:dyDescent="0.3"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"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x14ac:dyDescent="0.3"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x14ac:dyDescent="0.3"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x14ac:dyDescent="0.3"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x14ac:dyDescent="0.3">
      <c r="F68" s="1"/>
    </row>
    <row r="69" spans="2:22" x14ac:dyDescent="0.3">
      <c r="C69" t="s">
        <v>7</v>
      </c>
      <c r="F69" s="1"/>
      <c r="H6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2018-04-15T09:44:45Z</dcterms:created>
  <dcterms:modified xsi:type="dcterms:W3CDTF">2018-04-15T09:45:28Z</dcterms:modified>
</cp:coreProperties>
</file>