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https://d.docs.live.net/a88215cb98efcb80/Documents/Excel experiments/ExcelCrypto/"/>
    </mc:Choice>
  </mc:AlternateContent>
  <xr:revisionPtr revIDLastSave="13" documentId="11_F25DC773A252ABDACC1048F1799D450A5BDE58E8" xr6:coauthVersionLast="47" xr6:coauthVersionMax="47" xr10:uidLastSave="{0DC722B9-66E4-4214-A243-193066381F5F}"/>
  <bookViews>
    <workbookView xWindow="-108" yWindow="-108" windowWidth="23256" windowHeight="12456" xr2:uid="{00000000-000D-0000-FFFF-FFFF00000000}"/>
  </bookViews>
  <sheets>
    <sheet name="Functions (2)" sheetId="14" r:id="rId1"/>
    <sheet name="Symmetric (2)" sheetId="13" r:id="rId2"/>
    <sheet name="AliceAndBob (3)" sheetId="12" r:id="rId3"/>
    <sheet name="AliceAndBobAdvanced (3)" sheetId="11" r:id="rId4"/>
    <sheet name="RSA (3)" sheetId="10" r:id="rId5"/>
    <sheet name="Functions" sheetId="9" r:id="rId6"/>
    <sheet name="Symmetric" sheetId="8" r:id="rId7"/>
    <sheet name="AliceAndBob (2)" sheetId="7" r:id="rId8"/>
    <sheet name="AliceAndBobAdvanced (2)" sheetId="6" r:id="rId9"/>
    <sheet name="RSA (2)" sheetId="5" r:id="rId10"/>
    <sheet name="AliceAndBob" sheetId="4" r:id="rId11"/>
    <sheet name="AliceAndBobAdvanced" sheetId="3" r:id="rId12"/>
    <sheet name="RSA" sheetId="2" r:id="rId13"/>
    <sheet name="Sheet1" sheetId="1" r:id="rId14"/>
  </sheets>
  <externalReferences>
    <externalReference r:id="rId15"/>
  </externalReferences>
  <definedNames>
    <definedName name="CertFile" localSheetId="7">#REF!</definedName>
    <definedName name="CertFile" localSheetId="8">#REF!</definedName>
    <definedName name="CertFile" localSheetId="5">#REF!</definedName>
    <definedName name="CertFile" localSheetId="9">#REF!</definedName>
    <definedName name="CertFile" localSheetId="6">#REF!</definedName>
    <definedName name="CertFile">#REF!</definedName>
    <definedName name="Certificate" localSheetId="7">#REF!</definedName>
    <definedName name="Certificate" localSheetId="8">#REF!</definedName>
    <definedName name="Certificate" localSheetId="5">#REF!</definedName>
    <definedName name="Certificate" localSheetId="9">#REF!</definedName>
    <definedName name="Certificate" localSheetId="6">#REF!</definedName>
    <definedName name="Certificate">#REF!</definedName>
    <definedName name="EC_Keys">[1]ECOpenSsl!$A$2:$C$5</definedName>
    <definedName name="RSA_Keys">[1]RSAFromOpenssl!$L$2:$M$5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 i="13" l="1" a="1"/>
  <c r="B30" i="13" s="1"/>
  <c r="B29" i="13" a="1"/>
  <c r="B29" i="13" s="1"/>
  <c r="E23" i="13"/>
  <c r="B23" i="13" a="1"/>
  <c r="B23" i="13" s="1"/>
  <c r="B22" i="13" a="1"/>
  <c r="B22" i="13" s="1"/>
  <c r="B20" i="13"/>
  <c r="B19" i="13"/>
  <c r="B26" i="13" s="1"/>
  <c r="B16" i="13"/>
  <c r="B16" i="13" a="1"/>
  <c r="B15" i="13"/>
  <c r="B15" i="13" a="1"/>
  <c r="B14" i="13"/>
  <c r="B21" i="13" s="1"/>
  <c r="B28" i="13" s="1"/>
  <c r="B12" i="13"/>
  <c r="B11" i="13"/>
  <c r="F7" i="13"/>
  <c r="B7" i="13"/>
  <c r="B7" i="13" a="1"/>
  <c r="F6" i="13"/>
  <c r="B6" i="13"/>
  <c r="C6" i="13" s="1"/>
  <c r="B6" i="13" a="1"/>
  <c r="F5" i="13"/>
  <c r="B5" i="13"/>
  <c r="F4" i="13"/>
  <c r="B4" i="13"/>
  <c r="C4" i="13" s="1"/>
  <c r="B3" i="13"/>
  <c r="C3" i="13" s="1"/>
  <c r="C71" i="12" a="1"/>
  <c r="C71" i="12" s="1"/>
  <c r="C70" i="12"/>
  <c r="C69" i="12"/>
  <c r="C69" i="12" a="1"/>
  <c r="C66" i="12"/>
  <c r="C66" i="12" a="1"/>
  <c r="B66" i="12"/>
  <c r="B66" i="12" a="1"/>
  <c r="B65" i="12" a="1"/>
  <c r="B65" i="12" s="1"/>
  <c r="C61" i="12"/>
  <c r="C61" i="12" a="1"/>
  <c r="C60" i="12" a="1"/>
  <c r="C60" i="12" s="1"/>
  <c r="C58" i="12"/>
  <c r="C58" i="12" a="1"/>
  <c r="C57" i="12" a="1"/>
  <c r="C57" i="12" s="1"/>
  <c r="C54" i="12"/>
  <c r="C54" i="12" a="1"/>
  <c r="B54" i="12" a="1"/>
  <c r="B54" i="12" s="1"/>
  <c r="C53" i="12"/>
  <c r="C53" i="12" a="1"/>
  <c r="B53" i="12" a="1"/>
  <c r="B53" i="12" s="1"/>
  <c r="C52" i="12"/>
  <c r="B52" i="12" a="1"/>
  <c r="B52" i="12" s="1"/>
  <c r="B38" i="12"/>
  <c r="B38" i="12" a="1"/>
  <c r="A38" i="12"/>
  <c r="B37" i="12"/>
  <c r="B37" i="12" a="1"/>
  <c r="A37" i="12"/>
  <c r="B36" i="12"/>
  <c r="B36" i="12" a="1"/>
  <c r="A36" i="12"/>
  <c r="B35" i="12"/>
  <c r="B35" i="12" a="1"/>
  <c r="A35" i="12"/>
  <c r="C32" i="12" a="1"/>
  <c r="C32" i="12" s="1"/>
  <c r="C37" i="12" s="1"/>
  <c r="B32" i="12" a="1"/>
  <c r="B32" i="12" s="1"/>
  <c r="C31" i="12" a="1"/>
  <c r="C31" i="12" s="1"/>
  <c r="B31" i="12" a="1"/>
  <c r="B31" i="12" s="1"/>
  <c r="C29" i="12"/>
  <c r="B29" i="12"/>
  <c r="B29" i="12" a="1"/>
  <c r="C26" i="12" a="1"/>
  <c r="C26" i="12" s="1"/>
  <c r="C38" i="12" s="1"/>
  <c r="B26" i="12"/>
  <c r="B26" i="12" a="1"/>
  <c r="C25" i="12" a="1"/>
  <c r="C25" i="12" s="1"/>
  <c r="B25" i="12"/>
  <c r="B25" i="12" a="1"/>
  <c r="C24" i="12"/>
  <c r="B24" i="12" a="1"/>
  <c r="B24" i="12" s="1"/>
  <c r="C22" i="12" a="1"/>
  <c r="C22" i="12" s="1"/>
  <c r="B22" i="12" a="1"/>
  <c r="B22" i="12" s="1"/>
  <c r="C17" i="12" a="1"/>
  <c r="C17" i="12" s="1"/>
  <c r="C36" i="12" s="1"/>
  <c r="B17" i="12" a="1"/>
  <c r="B17" i="12" s="1"/>
  <c r="C16" i="12" a="1"/>
  <c r="C16" i="12" s="1"/>
  <c r="B16" i="12" a="1"/>
  <c r="B16" i="12" s="1"/>
  <c r="C13" i="12" a="1"/>
  <c r="C13" i="12" s="1"/>
  <c r="B13" i="12" a="1"/>
  <c r="B13" i="12" s="1"/>
  <c r="C10" i="12" a="1"/>
  <c r="C10" i="12" s="1"/>
  <c r="C35" i="12" s="1"/>
  <c r="B10" i="12" a="1"/>
  <c r="B10" i="12" s="1"/>
  <c r="C9" i="12" a="1"/>
  <c r="C9" i="12" s="1"/>
  <c r="B9" i="12" a="1"/>
  <c r="B9" i="12" s="1"/>
  <c r="C7" i="12" a="1"/>
  <c r="C7" i="12" s="1"/>
  <c r="B7" i="12" a="1"/>
  <c r="B7" i="12" s="1"/>
  <c r="C92" i="11" a="1"/>
  <c r="C92" i="11" s="1"/>
  <c r="B92" i="11" a="1"/>
  <c r="B92" i="11" s="1"/>
  <c r="C91" i="11"/>
  <c r="B91" i="11" a="1"/>
  <c r="B91" i="11" s="1"/>
  <c r="C90" i="11"/>
  <c r="C90" i="11" a="1"/>
  <c r="B90" i="11" a="1"/>
  <c r="B90" i="11" s="1"/>
  <c r="C89" i="11"/>
  <c r="C89" i="11" a="1"/>
  <c r="B89" i="11" a="1"/>
  <c r="B89" i="11" s="1"/>
  <c r="B88" i="11"/>
  <c r="B88" i="11" a="1"/>
  <c r="C85" i="11" a="1"/>
  <c r="C85" i="11" s="1"/>
  <c r="C84" i="11"/>
  <c r="C84" i="11" a="1"/>
  <c r="C82" i="11" a="1"/>
  <c r="C82" i="11" s="1"/>
  <c r="C81" i="11"/>
  <c r="C81" i="11" a="1"/>
  <c r="C78" i="11" a="1"/>
  <c r="C78" i="11" s="1"/>
  <c r="C79" i="11" s="1"/>
  <c r="B78" i="11"/>
  <c r="B78" i="11" a="1"/>
  <c r="C77" i="11" a="1"/>
  <c r="C77" i="11" s="1"/>
  <c r="B77" i="11" a="1"/>
  <c r="B77" i="11" s="1"/>
  <c r="C76" i="11" a="1"/>
  <c r="C76" i="11" s="1"/>
  <c r="B76" i="11"/>
  <c r="B76" i="11" a="1"/>
  <c r="B75" i="11" a="1"/>
  <c r="B75" i="11" s="1"/>
  <c r="B74" i="11" a="1"/>
  <c r="B74" i="11" s="1"/>
  <c r="C73" i="11"/>
  <c r="B73" i="11"/>
  <c r="B73" i="11" a="1"/>
  <c r="B47" i="11" a="1"/>
  <c r="B47" i="11" s="1"/>
  <c r="A47" i="11"/>
  <c r="B46" i="11" a="1"/>
  <c r="B46" i="11" s="1"/>
  <c r="A46" i="11"/>
  <c r="B45" i="11" a="1"/>
  <c r="B45" i="11" s="1"/>
  <c r="A45" i="11"/>
  <c r="B44" i="11" a="1"/>
  <c r="B44" i="11" s="1"/>
  <c r="A44" i="11"/>
  <c r="B43" i="11" a="1"/>
  <c r="B43" i="11" s="1"/>
  <c r="C40" i="11" a="1"/>
  <c r="C40" i="11" s="1"/>
  <c r="C47" i="11" s="1"/>
  <c r="B40" i="11" a="1"/>
  <c r="B40" i="11" s="1"/>
  <c r="C39" i="11"/>
  <c r="C39" i="11" a="1"/>
  <c r="B39" i="11" a="1"/>
  <c r="B39" i="11" s="1"/>
  <c r="C38" i="11" a="1"/>
  <c r="C38" i="11" s="1"/>
  <c r="C46" i="11" s="1"/>
  <c r="C37" i="11"/>
  <c r="C34" i="11"/>
  <c r="B34" i="11"/>
  <c r="B34" i="11" a="1"/>
  <c r="C31" i="11" a="1"/>
  <c r="C31" i="11" s="1"/>
  <c r="C45" i="11" s="1"/>
  <c r="B31" i="11" a="1"/>
  <c r="B31" i="11" s="1"/>
  <c r="C30" i="11" a="1"/>
  <c r="C30" i="11" s="1"/>
  <c r="B30" i="11"/>
  <c r="B30" i="11" a="1"/>
  <c r="C29" i="11"/>
  <c r="B29" i="11"/>
  <c r="B29" i="11" a="1"/>
  <c r="C27" i="11" a="1"/>
  <c r="C27" i="11" s="1"/>
  <c r="B27" i="11"/>
  <c r="B27" i="11" a="1"/>
  <c r="C22" i="11" a="1"/>
  <c r="C22" i="11" s="1"/>
  <c r="B22" i="11"/>
  <c r="B22" i="11" a="1"/>
  <c r="C21" i="11" a="1"/>
  <c r="C21" i="11" s="1"/>
  <c r="B21" i="11"/>
  <c r="B21" i="11" a="1"/>
  <c r="C18" i="11" a="1"/>
  <c r="C18" i="11" s="1"/>
  <c r="C44" i="11" s="1"/>
  <c r="B18" i="11"/>
  <c r="B18" i="11" a="1"/>
  <c r="C16" i="11" a="1"/>
  <c r="C16" i="11" s="1"/>
  <c r="B16" i="11"/>
  <c r="B16" i="11" a="1"/>
  <c r="C13" i="11" a="1"/>
  <c r="C13" i="11" s="1"/>
  <c r="B13" i="11"/>
  <c r="B13" i="11" a="1"/>
  <c r="C10" i="11" a="1"/>
  <c r="C10" i="11" s="1"/>
  <c r="C43" i="11" s="1"/>
  <c r="B10" i="11"/>
  <c r="B10" i="11" a="1"/>
  <c r="C9" i="11" a="1"/>
  <c r="C9" i="11" s="1"/>
  <c r="B9" i="11"/>
  <c r="B9" i="11" a="1"/>
  <c r="C7" i="11" a="1"/>
  <c r="C7" i="11" s="1"/>
  <c r="B7" i="11"/>
  <c r="B7" i="11" a="1"/>
  <c r="J2" i="11" a="1"/>
  <c r="J2" i="11" s="1"/>
  <c r="H2" i="11"/>
  <c r="H2" i="11" a="1"/>
  <c r="C142" i="10" a="1"/>
  <c r="C142" i="10" s="1"/>
  <c r="C141" i="10"/>
  <c r="C141" i="10" a="1"/>
  <c r="C140" i="10" a="1"/>
  <c r="C140" i="10" s="1"/>
  <c r="C137" i="10"/>
  <c r="C137" i="10" a="1"/>
  <c r="C131" i="10"/>
  <c r="C135" i="10" s="1"/>
  <c r="C131" i="10" a="1"/>
  <c r="C130" i="10" a="1"/>
  <c r="C130" i="10" s="1"/>
  <c r="C134" i="10" s="1"/>
  <c r="C125" i="10" a="1"/>
  <c r="C125" i="10" s="1"/>
  <c r="C124" i="10" a="1"/>
  <c r="C124" i="10" s="1"/>
  <c r="C123" i="10"/>
  <c r="C123" i="10" a="1"/>
  <c r="C122" i="10" a="1"/>
  <c r="C122" i="10" s="1"/>
  <c r="C121" i="10" a="1"/>
  <c r="C121" i="10" s="1"/>
  <c r="C120" i="10" a="1"/>
  <c r="C120" i="10" s="1"/>
  <c r="C119" i="10"/>
  <c r="C119" i="10" a="1"/>
  <c r="C118" i="10"/>
  <c r="C118" i="10" a="1"/>
  <c r="C115" i="10" a="1"/>
  <c r="C115" i="10" s="1"/>
  <c r="C114" i="10"/>
  <c r="A114" i="10" s="1" a="1"/>
  <c r="A114" i="10" s="1"/>
  <c r="C114" i="10" a="1"/>
  <c r="C113" i="10"/>
  <c r="C113" i="10" a="1"/>
  <c r="A113" i="10" a="1"/>
  <c r="A113" i="10" s="1"/>
  <c r="C112" i="10"/>
  <c r="A112" i="10" s="1" a="1"/>
  <c r="A112" i="10" s="1"/>
  <c r="C112" i="10" a="1"/>
  <c r="C111" i="10"/>
  <c r="C111" i="10" a="1"/>
  <c r="A111" i="10" a="1"/>
  <c r="A111" i="10" s="1"/>
  <c r="C110" i="10"/>
  <c r="A110" i="10" s="1" a="1"/>
  <c r="A110" i="10" s="1"/>
  <c r="C110" i="10" a="1"/>
  <c r="C109" i="10"/>
  <c r="C109" i="10" a="1"/>
  <c r="A109" i="10" a="1"/>
  <c r="A109" i="10" s="1"/>
  <c r="C108" i="10"/>
  <c r="A108" i="10" s="1" a="1"/>
  <c r="A108" i="10" s="1"/>
  <c r="C108" i="10" a="1"/>
  <c r="C107" i="10" a="1"/>
  <c r="C107" i="10" s="1"/>
  <c r="A107" i="10" s="1" a="1"/>
  <c r="A107" i="10" s="1"/>
  <c r="C104" i="10"/>
  <c r="C104" i="10" a="1"/>
  <c r="A104" i="10" a="1"/>
  <c r="A104" i="10" s="1"/>
  <c r="C103" i="10" a="1"/>
  <c r="C103" i="10" s="1"/>
  <c r="A103" i="10" a="1"/>
  <c r="A103" i="10" s="1"/>
  <c r="C101" i="10"/>
  <c r="C101" i="10" a="1"/>
  <c r="C100" i="10" a="1"/>
  <c r="C100" i="10" s="1"/>
  <c r="C98" i="10"/>
  <c r="B98" i="10"/>
  <c r="C97" i="10"/>
  <c r="B97" i="10"/>
  <c r="C96" i="10"/>
  <c r="B96" i="10"/>
  <c r="C95" i="10"/>
  <c r="B95" i="10"/>
  <c r="C94" i="10"/>
  <c r="B94" i="10"/>
  <c r="C93" i="10"/>
  <c r="B93" i="10"/>
  <c r="C92" i="10"/>
  <c r="B92" i="10"/>
  <c r="C91" i="10"/>
  <c r="B91" i="10"/>
  <c r="B108" i="10" s="1"/>
  <c r="C87" i="10" a="1"/>
  <c r="C87" i="10" s="1"/>
  <c r="C86" i="10" a="1"/>
  <c r="C86" i="10" s="1"/>
  <c r="C85" i="10"/>
  <c r="C85" i="10" a="1"/>
  <c r="C84" i="10" a="1"/>
  <c r="C84" i="10" s="1"/>
  <c r="C83" i="10" a="1"/>
  <c r="C83" i="10" s="1"/>
  <c r="C80" i="10" a="1"/>
  <c r="C80" i="10" s="1"/>
  <c r="C67" i="10" s="1"/>
  <c r="C79" i="10"/>
  <c r="C76" i="10" a="1"/>
  <c r="C76" i="10" s="1"/>
  <c r="C75" i="10" a="1"/>
  <c r="C75" i="10" s="1"/>
  <c r="C73" i="10"/>
  <c r="C128" i="10" s="1"/>
  <c r="C72" i="10"/>
  <c r="C71" i="10"/>
  <c r="C70" i="10" s="1"/>
  <c r="C69" i="10"/>
  <c r="C68" i="10"/>
  <c r="K67" i="10"/>
  <c r="C66" i="10"/>
  <c r="K65" i="10"/>
  <c r="K61" i="10"/>
  <c r="K62" i="10" s="1"/>
  <c r="B22" i="10"/>
  <c r="B23" i="10" s="1"/>
  <c r="B30" i="8"/>
  <c r="B30" i="8" a="1"/>
  <c r="B29" i="8" a="1"/>
  <c r="B29" i="8" s="1"/>
  <c r="E23" i="8"/>
  <c r="B23" i="8" a="1"/>
  <c r="B23" i="8" s="1"/>
  <c r="B22" i="8" a="1"/>
  <c r="B22" i="8" s="1"/>
  <c r="B21" i="8"/>
  <c r="B28" i="8" s="1"/>
  <c r="B20" i="8"/>
  <c r="B19" i="8"/>
  <c r="B26" i="8" s="1"/>
  <c r="B16" i="8"/>
  <c r="B16" i="8" a="1"/>
  <c r="B15" i="8" a="1"/>
  <c r="B15" i="8" s="1"/>
  <c r="B14" i="8"/>
  <c r="B12" i="8"/>
  <c r="B11" i="8"/>
  <c r="F7" i="8"/>
  <c r="B7" i="8" a="1"/>
  <c r="B7" i="8" s="1"/>
  <c r="F6" i="8"/>
  <c r="B6" i="8" a="1"/>
  <c r="B6" i="8" s="1"/>
  <c r="C6" i="8" s="1"/>
  <c r="F5" i="8"/>
  <c r="B5" i="8"/>
  <c r="F4" i="8"/>
  <c r="C4" i="8"/>
  <c r="B4" i="8"/>
  <c r="C3" i="8"/>
  <c r="B3" i="8"/>
  <c r="C71" i="7" a="1"/>
  <c r="C71" i="7" s="1"/>
  <c r="C70" i="7"/>
  <c r="C69" i="7"/>
  <c r="C69" i="7" a="1"/>
  <c r="C66" i="7" a="1"/>
  <c r="C66" i="7" s="1"/>
  <c r="B66" i="7" a="1"/>
  <c r="B66" i="7" s="1"/>
  <c r="B65" i="7" a="1"/>
  <c r="B65" i="7" s="1"/>
  <c r="C61" i="7" a="1"/>
  <c r="C61" i="7" s="1"/>
  <c r="C60" i="7" a="1"/>
  <c r="C60" i="7" s="1"/>
  <c r="C58" i="7" a="1"/>
  <c r="C58" i="7" s="1"/>
  <c r="C57" i="7" a="1"/>
  <c r="C57" i="7" s="1"/>
  <c r="C54" i="7" a="1"/>
  <c r="C54" i="7" s="1"/>
  <c r="B54" i="7" a="1"/>
  <c r="B54" i="7" s="1"/>
  <c r="C53" i="7" a="1"/>
  <c r="C53" i="7" s="1"/>
  <c r="B53" i="7" a="1"/>
  <c r="B53" i="7" s="1"/>
  <c r="C52" i="7"/>
  <c r="B52" i="7"/>
  <c r="B52" i="7" a="1"/>
  <c r="B38" i="7" a="1"/>
  <c r="B38" i="7" s="1"/>
  <c r="A38" i="7"/>
  <c r="B37" i="7" a="1"/>
  <c r="B37" i="7" s="1"/>
  <c r="A37" i="7"/>
  <c r="B36" i="7" a="1"/>
  <c r="B36" i="7" s="1"/>
  <c r="A36" i="7"/>
  <c r="B35" i="7" a="1"/>
  <c r="B35" i="7" s="1"/>
  <c r="A35" i="7"/>
  <c r="C32" i="7" a="1"/>
  <c r="C32" i="7" s="1"/>
  <c r="C37" i="7" s="1"/>
  <c r="B32" i="7" a="1"/>
  <c r="B32" i="7" s="1"/>
  <c r="C31" i="7" a="1"/>
  <c r="C31" i="7" s="1"/>
  <c r="B31" i="7" a="1"/>
  <c r="B31" i="7" s="1"/>
  <c r="C29" i="7"/>
  <c r="B29" i="7" a="1"/>
  <c r="B29" i="7" s="1"/>
  <c r="C26" i="7" a="1"/>
  <c r="C26" i="7" s="1"/>
  <c r="C38" i="7" s="1"/>
  <c r="B26" i="7" a="1"/>
  <c r="B26" i="7" s="1"/>
  <c r="C25" i="7" a="1"/>
  <c r="C25" i="7" s="1"/>
  <c r="B25" i="7" a="1"/>
  <c r="B25" i="7" s="1"/>
  <c r="C24" i="7"/>
  <c r="B24" i="7" a="1"/>
  <c r="B24" i="7" s="1"/>
  <c r="C22" i="7" a="1"/>
  <c r="C22" i="7" s="1"/>
  <c r="B22" i="7" a="1"/>
  <c r="B22" i="7" s="1"/>
  <c r="C17" i="7" a="1"/>
  <c r="C17" i="7" s="1"/>
  <c r="C36" i="7" s="1"/>
  <c r="B17" i="7" a="1"/>
  <c r="B17" i="7" s="1"/>
  <c r="C16" i="7" a="1"/>
  <c r="C16" i="7" s="1"/>
  <c r="B16" i="7" a="1"/>
  <c r="B16" i="7" s="1"/>
  <c r="C13" i="7" a="1"/>
  <c r="C13" i="7" s="1"/>
  <c r="B13" i="7" a="1"/>
  <c r="B13" i="7" s="1"/>
  <c r="C10" i="7"/>
  <c r="C35" i="7" s="1"/>
  <c r="C10" i="7" a="1"/>
  <c r="B10" i="7" a="1"/>
  <c r="B10" i="7" s="1"/>
  <c r="C9" i="7" a="1"/>
  <c r="C9" i="7" s="1"/>
  <c r="B9" i="7" a="1"/>
  <c r="B9" i="7" s="1"/>
  <c r="C7" i="7" a="1"/>
  <c r="C7" i="7" s="1"/>
  <c r="B7" i="7"/>
  <c r="B7" i="7" a="1"/>
  <c r="C92" i="6" a="1"/>
  <c r="C92" i="6" s="1"/>
  <c r="B92" i="6" a="1"/>
  <c r="B92" i="6" s="1"/>
  <c r="C91" i="6"/>
  <c r="B91" i="6" a="1"/>
  <c r="B91" i="6" s="1"/>
  <c r="C90" i="6" a="1"/>
  <c r="C90" i="6" s="1"/>
  <c r="B90" i="6" a="1"/>
  <c r="B90" i="6" s="1"/>
  <c r="C89" i="6"/>
  <c r="C89" i="6" a="1"/>
  <c r="B89" i="6" a="1"/>
  <c r="B89" i="6" s="1"/>
  <c r="B88" i="6" a="1"/>
  <c r="B88" i="6" s="1"/>
  <c r="C85" i="6" a="1"/>
  <c r="C85" i="6" s="1"/>
  <c r="C84" i="6" a="1"/>
  <c r="C84" i="6" s="1"/>
  <c r="C82" i="6" a="1"/>
  <c r="C82" i="6" s="1"/>
  <c r="C81" i="6" a="1"/>
  <c r="C81" i="6" s="1"/>
  <c r="C78" i="6" a="1"/>
  <c r="C78" i="6" s="1"/>
  <c r="C79" i="6" s="1"/>
  <c r="B78" i="6" a="1"/>
  <c r="B78" i="6" s="1"/>
  <c r="C77" i="6" a="1"/>
  <c r="C77" i="6" s="1"/>
  <c r="B77" i="6" a="1"/>
  <c r="B77" i="6" s="1"/>
  <c r="C76" i="6" a="1"/>
  <c r="C76" i="6" s="1"/>
  <c r="B76" i="6"/>
  <c r="B76" i="6" a="1"/>
  <c r="B75" i="6" a="1"/>
  <c r="B75" i="6" s="1"/>
  <c r="B74" i="6" a="1"/>
  <c r="B74" i="6" s="1"/>
  <c r="C73" i="6"/>
  <c r="B73" i="6" a="1"/>
  <c r="B73" i="6" s="1"/>
  <c r="B47" i="6"/>
  <c r="B47" i="6" a="1"/>
  <c r="A47" i="6"/>
  <c r="B46" i="6" a="1"/>
  <c r="B46" i="6" s="1"/>
  <c r="A46" i="6"/>
  <c r="B45" i="6" a="1"/>
  <c r="B45" i="6" s="1"/>
  <c r="A45" i="6"/>
  <c r="B44" i="6" a="1"/>
  <c r="B44" i="6" s="1"/>
  <c r="A44" i="6"/>
  <c r="B43" i="6" a="1"/>
  <c r="B43" i="6" s="1"/>
  <c r="C40" i="6" a="1"/>
  <c r="C40" i="6" s="1"/>
  <c r="C47" i="6" s="1"/>
  <c r="B40" i="6" a="1"/>
  <c r="B40" i="6" s="1"/>
  <c r="C39" i="6" a="1"/>
  <c r="C39" i="6" s="1"/>
  <c r="B39" i="6"/>
  <c r="B39" i="6" a="1"/>
  <c r="C38" i="6" a="1"/>
  <c r="C38" i="6" s="1"/>
  <c r="C46" i="6" s="1"/>
  <c r="C34" i="6"/>
  <c r="B34" i="6" a="1"/>
  <c r="B34" i="6" s="1"/>
  <c r="C31" i="6" a="1"/>
  <c r="C31" i="6" s="1"/>
  <c r="C45" i="6" s="1"/>
  <c r="B31" i="6" a="1"/>
  <c r="B31" i="6" s="1"/>
  <c r="C30" i="6" a="1"/>
  <c r="C30" i="6" s="1"/>
  <c r="B30" i="6" a="1"/>
  <c r="B30" i="6" s="1"/>
  <c r="C29" i="6"/>
  <c r="B29" i="6" a="1"/>
  <c r="B29" i="6" s="1"/>
  <c r="C27" i="6" a="1"/>
  <c r="C27" i="6" s="1"/>
  <c r="B27" i="6"/>
  <c r="B27" i="6" a="1"/>
  <c r="C22" i="6" a="1"/>
  <c r="C22" i="6" s="1"/>
  <c r="B22" i="6" a="1"/>
  <c r="B22" i="6" s="1"/>
  <c r="C21" i="6" a="1"/>
  <c r="C21" i="6" s="1"/>
  <c r="B21" i="6" a="1"/>
  <c r="B21" i="6" s="1"/>
  <c r="C18" i="6" a="1"/>
  <c r="C18" i="6" s="1"/>
  <c r="C44" i="6" s="1"/>
  <c r="B18" i="6" a="1"/>
  <c r="B18" i="6" s="1"/>
  <c r="C16" i="6" a="1"/>
  <c r="C16" i="6" s="1"/>
  <c r="B16" i="6" a="1"/>
  <c r="B16" i="6" s="1"/>
  <c r="C13" i="6" a="1"/>
  <c r="C13" i="6" s="1"/>
  <c r="B13" i="6" a="1"/>
  <c r="B13" i="6" s="1"/>
  <c r="C10" i="6" a="1"/>
  <c r="C10" i="6" s="1"/>
  <c r="C43" i="6" s="1"/>
  <c r="B10" i="6" a="1"/>
  <c r="B10" i="6" s="1"/>
  <c r="C9" i="6" a="1"/>
  <c r="C9" i="6" s="1"/>
  <c r="B9" i="6" a="1"/>
  <c r="B9" i="6" s="1"/>
  <c r="C7" i="6" a="1"/>
  <c r="C7" i="6" s="1"/>
  <c r="B7" i="6"/>
  <c r="B7" i="6" a="1"/>
  <c r="J2" i="6" a="1"/>
  <c r="J2" i="6" s="1"/>
  <c r="H2" i="6" a="1"/>
  <c r="H2" i="6" s="1"/>
  <c r="C37" i="6" s="1"/>
  <c r="C142" i="5" a="1"/>
  <c r="C142" i="5" s="1"/>
  <c r="C141" i="5"/>
  <c r="C141" i="5" a="1"/>
  <c r="C140" i="5" a="1"/>
  <c r="C140" i="5" s="1"/>
  <c r="C137" i="5" a="1"/>
  <c r="C137" i="5" s="1"/>
  <c r="C131" i="5" a="1"/>
  <c r="C131" i="5" s="1"/>
  <c r="C135" i="5" s="1"/>
  <c r="C130" i="5" a="1"/>
  <c r="C130" i="5" s="1"/>
  <c r="C134" i="5" s="1"/>
  <c r="C125" i="5" a="1"/>
  <c r="C125" i="5" s="1"/>
  <c r="C124" i="5" a="1"/>
  <c r="C124" i="5" s="1"/>
  <c r="C123" i="5" a="1"/>
  <c r="C123" i="5" s="1"/>
  <c r="C122" i="5"/>
  <c r="C122" i="5" a="1"/>
  <c r="C121" i="5" a="1"/>
  <c r="C121" i="5" s="1"/>
  <c r="C120" i="5" a="1"/>
  <c r="C120" i="5" s="1"/>
  <c r="C119" i="5"/>
  <c r="C119" i="5" a="1"/>
  <c r="C118" i="5" a="1"/>
  <c r="C118" i="5" s="1"/>
  <c r="C115" i="5" a="1"/>
  <c r="C115" i="5" s="1"/>
  <c r="C114" i="5" a="1"/>
  <c r="C114" i="5" s="1"/>
  <c r="A114" i="5" s="1" a="1"/>
  <c r="A114" i="5" s="1"/>
  <c r="C113" i="5" a="1"/>
  <c r="C113" i="5" s="1"/>
  <c r="A113" i="5" s="1" a="1"/>
  <c r="A113" i="5" s="1"/>
  <c r="C112" i="5"/>
  <c r="A112" i="5" s="1" a="1"/>
  <c r="A112" i="5" s="1"/>
  <c r="C112" i="5" a="1"/>
  <c r="C111" i="5" a="1"/>
  <c r="C111" i="5" s="1"/>
  <c r="A111" i="5" s="1" a="1"/>
  <c r="A111" i="5" s="1"/>
  <c r="C110" i="5" a="1"/>
  <c r="C110" i="5" s="1"/>
  <c r="A110" i="5" s="1" a="1"/>
  <c r="A110" i="5" s="1"/>
  <c r="C109" i="5" a="1"/>
  <c r="C109" i="5" s="1"/>
  <c r="A109" i="5" s="1" a="1"/>
  <c r="A109" i="5" s="1"/>
  <c r="C108" i="5" a="1"/>
  <c r="C108" i="5" s="1"/>
  <c r="A108" i="5" s="1" a="1"/>
  <c r="A108" i="5" s="1"/>
  <c r="C107" i="5" a="1"/>
  <c r="C107" i="5" s="1"/>
  <c r="A107" i="5" s="1" a="1"/>
  <c r="A107" i="5" s="1"/>
  <c r="C104" i="5"/>
  <c r="C104" i="5" a="1"/>
  <c r="A104" i="5" a="1"/>
  <c r="A104" i="5" s="1"/>
  <c r="C103" i="5" a="1"/>
  <c r="C103" i="5" s="1"/>
  <c r="A103" i="5" a="1"/>
  <c r="A103" i="5" s="1"/>
  <c r="C101" i="5" a="1"/>
  <c r="C101" i="5" s="1"/>
  <c r="C100" i="5"/>
  <c r="C100" i="5" a="1"/>
  <c r="C98" i="5"/>
  <c r="B98" i="5"/>
  <c r="C97" i="5"/>
  <c r="B97" i="5"/>
  <c r="C96" i="5"/>
  <c r="B96" i="5"/>
  <c r="C95" i="5"/>
  <c r="B95" i="5"/>
  <c r="C94" i="5"/>
  <c r="B94" i="5"/>
  <c r="C93" i="5"/>
  <c r="B93" i="5"/>
  <c r="C92" i="5"/>
  <c r="B92" i="5"/>
  <c r="C91" i="5"/>
  <c r="B91" i="5"/>
  <c r="B108" i="5" s="1"/>
  <c r="C87" i="5" a="1"/>
  <c r="C87" i="5" s="1"/>
  <c r="C86" i="5" a="1"/>
  <c r="C86" i="5" s="1"/>
  <c r="C85" i="5" a="1"/>
  <c r="C85" i="5" s="1"/>
  <c r="C84" i="5" a="1"/>
  <c r="C84" i="5" s="1"/>
  <c r="C83" i="5" a="1"/>
  <c r="C83" i="5" s="1"/>
  <c r="C80" i="5" a="1"/>
  <c r="C80" i="5" s="1"/>
  <c r="C67" i="5" s="1"/>
  <c r="C79" i="5"/>
  <c r="C76" i="5"/>
  <c r="C76" i="5" a="1"/>
  <c r="C75" i="5" a="1"/>
  <c r="C75" i="5" s="1"/>
  <c r="C73" i="5"/>
  <c r="C128" i="5" s="1"/>
  <c r="C72" i="5"/>
  <c r="C71" i="5"/>
  <c r="C70" i="5" s="1"/>
  <c r="K67" i="5"/>
  <c r="K65" i="5"/>
  <c r="K61" i="5"/>
  <c r="K62" i="5" s="1"/>
  <c r="B22" i="5"/>
  <c r="B23" i="5" s="1"/>
  <c r="C93" i="4" a="1"/>
  <c r="C93" i="4" s="1"/>
  <c r="C92" i="4"/>
  <c r="C91" i="4" a="1"/>
  <c r="C91" i="4" s="1"/>
  <c r="C88" i="4" a="1"/>
  <c r="C88" i="4" s="1"/>
  <c r="C83" i="4" a="1"/>
  <c r="C83" i="4" s="1"/>
  <c r="C82" i="4" a="1"/>
  <c r="C82" i="4" s="1"/>
  <c r="C80" i="4" a="1"/>
  <c r="C80" i="4" s="1"/>
  <c r="C79" i="4" a="1"/>
  <c r="C79" i="4" s="1"/>
  <c r="C76" i="4" a="1"/>
  <c r="C76" i="4" s="1"/>
  <c r="B76" i="4" a="1"/>
  <c r="B76" i="4" s="1"/>
  <c r="C75" i="4" a="1"/>
  <c r="C75" i="4" s="1"/>
  <c r="B75" i="4" a="1"/>
  <c r="B75" i="4" s="1"/>
  <c r="C74" i="4"/>
  <c r="B74" i="4" a="1"/>
  <c r="B74" i="4" s="1"/>
  <c r="C52" i="4" a="1"/>
  <c r="C52" i="4" s="1"/>
  <c r="B52" i="4" a="1"/>
  <c r="B52" i="4" s="1"/>
  <c r="C51" i="4" a="1"/>
  <c r="C51" i="4" s="1"/>
  <c r="B51" i="4" a="1"/>
  <c r="B51" i="4" s="1"/>
  <c r="C50" i="4" a="1"/>
  <c r="C50" i="4" s="1"/>
  <c r="B50" i="4" a="1"/>
  <c r="B50" i="4" s="1"/>
  <c r="C49" i="4" a="1"/>
  <c r="C49" i="4" s="1"/>
  <c r="B49" i="4" a="1"/>
  <c r="B49" i="4" s="1"/>
  <c r="C48" i="4" a="1"/>
  <c r="C48" i="4" s="1"/>
  <c r="B48" i="4" a="1"/>
  <c r="B48" i="4" s="1"/>
  <c r="C47" i="4"/>
  <c r="B47" i="4"/>
  <c r="C45" i="4"/>
  <c r="B38" i="4" a="1"/>
  <c r="B38" i="4" s="1"/>
  <c r="A38" i="4"/>
  <c r="B37" i="4" a="1"/>
  <c r="B37" i="4" s="1"/>
  <c r="A37" i="4"/>
  <c r="B36" i="4" a="1"/>
  <c r="B36" i="4" s="1"/>
  <c r="A36" i="4"/>
  <c r="B35" i="4" a="1"/>
  <c r="B35" i="4" s="1"/>
  <c r="A35" i="4"/>
  <c r="C32" i="4" a="1"/>
  <c r="C32" i="4" s="1"/>
  <c r="C37" i="4" s="1"/>
  <c r="B32" i="4" a="1"/>
  <c r="B32" i="4" s="1"/>
  <c r="C31" i="4" a="1"/>
  <c r="C31" i="4" s="1"/>
  <c r="B31" i="4" a="1"/>
  <c r="B31" i="4" s="1"/>
  <c r="C29" i="4"/>
  <c r="B29" i="4" a="1"/>
  <c r="B29" i="4" s="1"/>
  <c r="C26" i="4" a="1"/>
  <c r="C26" i="4" s="1"/>
  <c r="C38" i="4" s="1"/>
  <c r="B26" i="4" a="1"/>
  <c r="B26" i="4" s="1"/>
  <c r="C25" i="4" a="1"/>
  <c r="C25" i="4" s="1"/>
  <c r="B25" i="4" a="1"/>
  <c r="B25" i="4" s="1"/>
  <c r="C24" i="4"/>
  <c r="B24" i="4" a="1"/>
  <c r="B24" i="4" s="1"/>
  <c r="C22" i="4" a="1"/>
  <c r="C22" i="4" s="1"/>
  <c r="B22" i="4" a="1"/>
  <c r="B22" i="4" s="1"/>
  <c r="C17" i="4" a="1"/>
  <c r="C17" i="4" s="1"/>
  <c r="C36" i="4" s="1"/>
  <c r="B17" i="4" a="1"/>
  <c r="B17" i="4" s="1"/>
  <c r="C16" i="4" a="1"/>
  <c r="C16" i="4" s="1"/>
  <c r="B16" i="4" a="1"/>
  <c r="B16" i="4" s="1"/>
  <c r="C13" i="4" a="1"/>
  <c r="C13" i="4" s="1"/>
  <c r="B13" i="4" a="1"/>
  <c r="B13" i="4" s="1"/>
  <c r="C10" i="4" a="1"/>
  <c r="C10" i="4" s="1"/>
  <c r="C35" i="4" s="1"/>
  <c r="B10" i="4" a="1"/>
  <c r="B10" i="4" s="1"/>
  <c r="C9" i="4" a="1"/>
  <c r="C9" i="4" s="1"/>
  <c r="C44" i="4" s="1"/>
  <c r="B9" i="4" a="1"/>
  <c r="B9" i="4" s="1"/>
  <c r="C7" i="4" a="1"/>
  <c r="C7" i="4" s="1"/>
  <c r="B7" i="4" a="1"/>
  <c r="B7" i="4" s="1"/>
  <c r="C92" i="3" a="1"/>
  <c r="C92" i="3" s="1"/>
  <c r="C91" i="3"/>
  <c r="C90" i="3" a="1"/>
  <c r="C90" i="3" s="1"/>
  <c r="C89" i="3" a="1"/>
  <c r="C89" i="3" s="1"/>
  <c r="C85" i="3" a="1"/>
  <c r="C85" i="3" s="1"/>
  <c r="C84" i="3" a="1"/>
  <c r="C84" i="3" s="1"/>
  <c r="C82" i="3" a="1"/>
  <c r="C82" i="3" s="1"/>
  <c r="C81" i="3" a="1"/>
  <c r="C81" i="3" s="1"/>
  <c r="C78" i="3" a="1"/>
  <c r="C78" i="3" s="1"/>
  <c r="C77" i="3" a="1"/>
  <c r="C77" i="3" s="1"/>
  <c r="B77" i="3" a="1"/>
  <c r="B77" i="3" s="1"/>
  <c r="C76" i="3" a="1"/>
  <c r="C76" i="3" s="1"/>
  <c r="B76" i="3" a="1"/>
  <c r="B76" i="3" s="1"/>
  <c r="B75" i="3" a="1"/>
  <c r="B75" i="3" s="1"/>
  <c r="B74" i="3" a="1"/>
  <c r="B74" i="3" s="1"/>
  <c r="C73" i="3"/>
  <c r="B73" i="3" a="1"/>
  <c r="B73" i="3" s="1"/>
  <c r="B47" i="3" a="1"/>
  <c r="B47" i="3" s="1"/>
  <c r="A47" i="3"/>
  <c r="B46" i="3" a="1"/>
  <c r="B46" i="3" s="1"/>
  <c r="A46" i="3"/>
  <c r="B45" i="3" a="1"/>
  <c r="B45" i="3" s="1"/>
  <c r="A45" i="3"/>
  <c r="B44" i="3" a="1"/>
  <c r="B44" i="3" s="1"/>
  <c r="A44" i="3"/>
  <c r="B43" i="3" a="1"/>
  <c r="B43" i="3" s="1"/>
  <c r="C40" i="3" a="1"/>
  <c r="C40" i="3" s="1"/>
  <c r="C47" i="3" s="1"/>
  <c r="B40" i="3" a="1"/>
  <c r="B40" i="3" s="1"/>
  <c r="C39" i="3" a="1"/>
  <c r="C39" i="3" s="1"/>
  <c r="B39" i="3" a="1"/>
  <c r="B39" i="3" s="1"/>
  <c r="C38" i="3" a="1"/>
  <c r="C38" i="3" s="1"/>
  <c r="C46" i="3" s="1"/>
  <c r="C34" i="3"/>
  <c r="B34" i="3" a="1"/>
  <c r="B34" i="3" s="1"/>
  <c r="C31" i="3" a="1"/>
  <c r="C31" i="3" s="1"/>
  <c r="C45" i="3" s="1"/>
  <c r="B31" i="3" a="1"/>
  <c r="B31" i="3" s="1"/>
  <c r="C30" i="3" a="1"/>
  <c r="C30" i="3" s="1"/>
  <c r="B30" i="3" a="1"/>
  <c r="B30" i="3" s="1"/>
  <c r="C29" i="3"/>
  <c r="B29" i="3" a="1"/>
  <c r="B29" i="3" s="1"/>
  <c r="C27" i="3" a="1"/>
  <c r="C27" i="3" s="1"/>
  <c r="B27" i="3" a="1"/>
  <c r="B27" i="3" s="1"/>
  <c r="C22" i="3" a="1"/>
  <c r="C22" i="3" s="1"/>
  <c r="C21" i="3" a="1"/>
  <c r="C21" i="3" s="1"/>
  <c r="C18" i="3" a="1"/>
  <c r="C18" i="3" s="1"/>
  <c r="C44" i="3" s="1"/>
  <c r="B18" i="3" a="1"/>
  <c r="B18" i="3" s="1"/>
  <c r="C16" i="3" a="1"/>
  <c r="C16" i="3" s="1"/>
  <c r="B16" i="3" a="1"/>
  <c r="B16" i="3" s="1"/>
  <c r="C13" i="3" a="1"/>
  <c r="C13" i="3" s="1"/>
  <c r="B13" i="3" a="1"/>
  <c r="B13" i="3" s="1"/>
  <c r="C10" i="3" a="1"/>
  <c r="C10" i="3" s="1"/>
  <c r="C43" i="3" s="1"/>
  <c r="B10" i="3" a="1"/>
  <c r="B10" i="3" s="1"/>
  <c r="C9" i="3" a="1"/>
  <c r="C9" i="3" s="1"/>
  <c r="B9" i="3" a="1"/>
  <c r="B9" i="3" s="1"/>
  <c r="C7" i="3" a="1"/>
  <c r="C7" i="3" s="1"/>
  <c r="B7" i="3" a="1"/>
  <c r="B7" i="3" s="1"/>
  <c r="J2" i="3" a="1"/>
  <c r="J2" i="3" s="1"/>
  <c r="H2" i="3" a="1"/>
  <c r="H2" i="3" s="1"/>
  <c r="C37" i="3" s="1"/>
  <c r="C142" i="2" a="1"/>
  <c r="C142" i="2" s="1"/>
  <c r="C141" i="2" a="1"/>
  <c r="C141" i="2" s="1"/>
  <c r="B141" i="2"/>
  <c r="C140" i="2" a="1"/>
  <c r="C140" i="2" s="1"/>
  <c r="C137" i="2" a="1"/>
  <c r="C137" i="2" s="1"/>
  <c r="C131" i="2" a="1"/>
  <c r="C131" i="2" s="1"/>
  <c r="C135" i="2" s="1"/>
  <c r="C130" i="2" a="1"/>
  <c r="C130" i="2" s="1"/>
  <c r="C134" i="2" s="1"/>
  <c r="C128" i="2"/>
  <c r="C125" i="2" a="1"/>
  <c r="C125" i="2" s="1"/>
  <c r="C124" i="2" a="1"/>
  <c r="C124" i="2" s="1"/>
  <c r="C123" i="2" a="1"/>
  <c r="C123" i="2" s="1"/>
  <c r="C122" i="2" a="1"/>
  <c r="C122" i="2" s="1"/>
  <c r="C121" i="2" a="1"/>
  <c r="C121" i="2" s="1"/>
  <c r="C120" i="2" a="1"/>
  <c r="C120" i="2" s="1"/>
  <c r="C119" i="2" a="1"/>
  <c r="C119" i="2" s="1"/>
  <c r="C118" i="2" a="1"/>
  <c r="C118" i="2" s="1"/>
  <c r="C115" i="2" a="1"/>
  <c r="C115" i="2" s="1"/>
  <c r="C114" i="2" a="1"/>
  <c r="C114" i="2" s="1"/>
  <c r="A114" i="2" s="1" a="1"/>
  <c r="A114" i="2" s="1"/>
  <c r="C113" i="2" a="1"/>
  <c r="C113" i="2" s="1"/>
  <c r="A113" i="2" s="1" a="1"/>
  <c r="A113" i="2" s="1"/>
  <c r="C112" i="2" a="1"/>
  <c r="C112" i="2" s="1"/>
  <c r="A112" i="2" s="1" a="1"/>
  <c r="A112" i="2" s="1"/>
  <c r="C111" i="2" a="1"/>
  <c r="C111" i="2" s="1"/>
  <c r="A111" i="2" s="1" a="1"/>
  <c r="A111" i="2" s="1"/>
  <c r="C110" i="2" a="1"/>
  <c r="C110" i="2" s="1"/>
  <c r="A110" i="2" s="1" a="1"/>
  <c r="A110" i="2" s="1"/>
  <c r="C109" i="2" a="1"/>
  <c r="C109" i="2" s="1"/>
  <c r="A109" i="2" s="1" a="1"/>
  <c r="A109" i="2" s="1"/>
  <c r="C108" i="2" a="1"/>
  <c r="C108" i="2" s="1"/>
  <c r="A108" i="2" s="1" a="1"/>
  <c r="A108" i="2" s="1"/>
  <c r="C107" i="2" a="1"/>
  <c r="C107" i="2" s="1"/>
  <c r="A107" i="2" s="1" a="1"/>
  <c r="A107" i="2" s="1"/>
  <c r="C104" i="2" a="1"/>
  <c r="C104" i="2" s="1"/>
  <c r="A104" i="2" a="1"/>
  <c r="A104" i="2" s="1"/>
  <c r="C103" i="2" a="1"/>
  <c r="C103" i="2" s="1"/>
  <c r="A103" i="2" a="1"/>
  <c r="A103" i="2" s="1"/>
  <c r="C101" i="2" a="1"/>
  <c r="C101" i="2" s="1"/>
  <c r="C100" i="2" a="1"/>
  <c r="C100" i="2" s="1"/>
  <c r="C98" i="2"/>
  <c r="B98" i="2"/>
  <c r="C97" i="2"/>
  <c r="B97" i="2"/>
  <c r="C96" i="2"/>
  <c r="B96" i="2"/>
  <c r="C95" i="2"/>
  <c r="B95" i="2"/>
  <c r="C94" i="2"/>
  <c r="B94" i="2"/>
  <c r="C93" i="2"/>
  <c r="B93" i="2"/>
  <c r="C92" i="2"/>
  <c r="B92" i="2"/>
  <c r="C91" i="2"/>
  <c r="B91" i="2"/>
  <c r="B108" i="2" s="1"/>
  <c r="C87" i="2" a="1"/>
  <c r="C87" i="2" s="1"/>
  <c r="C86" i="2" a="1"/>
  <c r="C86" i="2" s="1"/>
  <c r="C85" i="2" a="1"/>
  <c r="C85" i="2" s="1"/>
  <c r="C84" i="2" a="1"/>
  <c r="C84" i="2" s="1"/>
  <c r="C83" i="2" a="1"/>
  <c r="C83" i="2" s="1"/>
  <c r="C80" i="2" a="1"/>
  <c r="C80" i="2" s="1"/>
  <c r="C67" i="2" s="1"/>
  <c r="C79" i="2"/>
  <c r="C76" i="2" a="1"/>
  <c r="C76" i="2" s="1"/>
  <c r="C75" i="2" a="1"/>
  <c r="C75" i="2" s="1"/>
  <c r="C73" i="2"/>
  <c r="C72" i="2"/>
  <c r="C71" i="2"/>
  <c r="C66" i="2" s="1"/>
  <c r="K67" i="2"/>
  <c r="K65" i="2"/>
  <c r="K61" i="2"/>
  <c r="K62" i="2" s="1"/>
  <c r="B22" i="2"/>
  <c r="B23" i="2" s="1"/>
  <c r="K64" i="10" l="1"/>
  <c r="B24" i="10"/>
  <c r="B27" i="13"/>
  <c r="B119" i="10"/>
  <c r="B119" i="5"/>
  <c r="K64" i="5"/>
  <c r="B24" i="5"/>
  <c r="B27" i="8"/>
  <c r="C66" i="5"/>
  <c r="C68" i="5"/>
  <c r="C69" i="5"/>
  <c r="B24" i="2"/>
  <c r="K64" i="2"/>
  <c r="B119" i="2"/>
  <c r="C70" i="2"/>
  <c r="C69" i="2"/>
  <c r="C68" i="2"/>
  <c r="C78" i="10" l="1"/>
  <c r="H64" i="10"/>
  <c r="C78" i="5"/>
  <c r="H64" i="5"/>
  <c r="C78" i="2"/>
  <c r="H6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<sst xmlns="http://schemas.openxmlformats.org/spreadsheetml/2006/main" count="967" uniqueCount="238">
  <si>
    <t>RSA Public-Key: (2048 bit)</t>
  </si>
  <si>
    <t>Modulus:</t>
  </si>
  <si>
    <t xml:space="preserve">    00:a3:01:00:b2:c8:b5:c4:b1:a0:97:73:2b:b6:da:</t>
  </si>
  <si>
    <t xml:space="preserve">    7f:17:f1:5c:bf:7c:11:ee:d7:93:f0:e1:1c:81:6a:</t>
  </si>
  <si>
    <t xml:space="preserve">    7a:f1:cb:3d:c9:2c:84:86:dc:77:72:3b:e7:5e:85:</t>
  </si>
  <si>
    <t xml:space="preserve">    43:24:35:cb:0b:50:ce:fc:32:0a:88:9b:a7:ab:24:</t>
  </si>
  <si>
    <t xml:space="preserve">    15:a0:e5:11:ea:5f:e4:f8:e2:a0:a8:d1:60:71:13:</t>
  </si>
  <si>
    <t xml:space="preserve">    f2:de:0f:fc:4a:96:29:fd:56:38:c3:9a:1a:5b:1f:</t>
  </si>
  <si>
    <t xml:space="preserve">    b8:9c:1e:36:17:0c:3c:77:cb:29:8e:45:bd:87:ab:</t>
  </si>
  <si>
    <t xml:space="preserve">    cc:f5:c7:f3:69:38:d6:24:c6:60:b3:12:c3:03:ee:</t>
  </si>
  <si>
    <t xml:space="preserve">    8a:fe:63:cd:1b:9d:2c:51:83:d9:5f:e3:f1:a8:05:</t>
  </si>
  <si>
    <t xml:space="preserve">    50:4f:35:aa:61:b2:42:79:e9:49:18:7f:70:89:68:</t>
  </si>
  <si>
    <t xml:space="preserve">    15:3c:2e:d1:a8:4f:8d:16:a2:9e:4f:51:d5:7e:99:</t>
  </si>
  <si>
    <t xml:space="preserve">    6f:3a:ab:b0:c8:18:55:2d:8b:a9:87:ca:68:36:57:</t>
  </si>
  <si>
    <t xml:space="preserve">    be:3a:9d:f1:05:bd:32:8e:a6:f6:f2:6e:7c:b6:ed:</t>
  </si>
  <si>
    <t xml:space="preserve">    13:e8:92:47:46:99:b9:f1:91:46:08:c4:e3:13:da:</t>
  </si>
  <si>
    <t xml:space="preserve">    df:ce:d9:ac:42:52:5f:3a:6f:2d:12:2e:1d:97:cc:</t>
  </si>
  <si>
    <t xml:space="preserve">    ca:ab:12:9c:23:dc:ea:06:29:0a:51:ea:4f:60:b2:</t>
  </si>
  <si>
    <t xml:space="preserve">    dd:b2:f8:84:fc:f4:c5:e7:0e:33:66:d9:1a:1d:0f:</t>
  </si>
  <si>
    <t xml:space="preserve">    f6:5f</t>
  </si>
  <si>
    <t>Exponent: 65537 (0x10001)</t>
  </si>
  <si>
    <t>Raw</t>
  </si>
  <si>
    <t>Edited</t>
  </si>
  <si>
    <t>Len Bytes</t>
  </si>
  <si>
    <t>https://github.com/rbmm/PEM/blob/main/pem.cpp</t>
  </si>
  <si>
    <t>DataKeyAndSign/keys/encryptPrivate.pem</t>
  </si>
  <si>
    <t>openssh/DatakeyAndSign/keys/encryptPublicKey.pem</t>
  </si>
  <si>
    <t>-----BEGIN PRIVATE KEY-----</t>
  </si>
  <si>
    <t>-----BEGIN PUBLIC KEY-----</t>
  </si>
  <si>
    <t>MIIEvgIBADANBgkqhkiG9w0BAQEFAASCBKgwggSkAgEAAoIBAQCjAQCyyLXEsaCX</t>
  </si>
  <si>
    <t>MIIBIjANBgkqhkiG9w0BAQEFAAOCAQ8AMIIBCgKCAQEAowEAssi1xLGgl3Mrttp/</t>
  </si>
  <si>
    <t>cyu22n8X8Vy/fBHu15Pw4RyBanrxyz3JLISG3HdyO+dehUMkNcsLUM78MgqIm6er</t>
  </si>
  <si>
    <t>F/Fcv3wR7teT8OEcgWp68cs9ySyEhtx3cjvnXoVDJDXLC1DO/DIKiJunqyQVoOUR</t>
  </si>
  <si>
    <t>JBWg5RHqX+T44qCo0WBxE/LeD/xKlin9VjjDmhpbH7icHjYXDDx3yymORb2Hq8z1</t>
  </si>
  <si>
    <t>6l/k+OKgqNFgcRPy3g/8SpYp/VY4w5oaWx+4nB42Fww8d8spjkW9h6vM9cfzaTjW</t>
  </si>
  <si>
    <t>x/NpONYkxmCzEsMD7or+Y80bnSxRg9lf4/GoBVBPNaphskJ56UkYf3CJaBU8LtGo</t>
  </si>
  <si>
    <t>JMZgsxLDA+6K/mPNG50sUYPZX+PxqAVQTzWqYbJCeelJGH9wiWgVPC7RqE+NFqKe</t>
  </si>
  <si>
    <t>T40Wop5PUdV+mW86q7DIGFUti6mHymg2V746nfEFvTKOpvbybny27RPokkdGmbnx</t>
  </si>
  <si>
    <t>T1HVfplvOquwyBhVLYuph8poNle+Op3xBb0yjqb28m58tu0T6JJHRpm58ZFGCMTj</t>
  </si>
  <si>
    <t>kUYIxOMT2t/O2axCUl86by0SLh2XzMqrEpwj3OoGKQpR6k9gst2y+IT89MXnDjNm</t>
  </si>
  <si>
    <t>E9rfztmsQlJfOm8tEi4dl8zKqxKcI9zqBikKUepPYLLdsviE/PTF5w4zZtkaHQ/2</t>
  </si>
  <si>
    <t>2RodD/ZfAgMBAAECggEBAIcDTpvHSV9pLTYkrAGhywF+5q6oSoZFQ4GSQ7UiCEF8</t>
  </si>
  <si>
    <t>XwIDAQAB</t>
  </si>
  <si>
    <t>cWnPGNpHhBw3Z/XPdYRplguCXF9h532tR9ymX8/LzOIPma1YsXADNNmUh2bNYNA6</t>
  </si>
  <si>
    <t>-----END PUBLIC KEY-----</t>
  </si>
  <si>
    <t>vv7aStwhKVFu3c9Z6r1+YhtrSLlSJKFaeMLfYks2S5FcSz4n/SWlkLUS3xHPRqUg</t>
  </si>
  <si>
    <t>uQhNaz2wokQG0gYzDHIMJvHyL0EgE9w+LZ2jnMQH6jm58tsGgLXsuK41oAR7cfFH</t>
  </si>
  <si>
    <t>pyBomQLmWfbQBGpBAQrIzEImlg2H7BJgyej6eT2NTGcRcT6F7Nw7t/pcCwqGtQnO</t>
  </si>
  <si>
    <t>PrGzBEPyQuhwSCzrF2Apj2uxpxRpZDaIjFFcjAlUAtECgYEA0bT3s5SY6NxS3gO4</t>
  </si>
  <si>
    <t>7leHVyVlfYfE/WKDENe/4tW+OSldmZbvzm8sAYDslUR3mtvZ0Fb34hhLQNslSlFy</t>
  </si>
  <si>
    <t>s2col439KUVr1Fa0us5JXXSYupG2sicxbgN1j6e+i5xciNtq5pdNc7jAUdS7F9Ho</t>
  </si>
  <si>
    <t>AjkvkoT++dZVZJWR8+gSDLkJgYcCgYEAxvy9MCm/7NQ5atSFM/JtX0Ch2GR0giJC</t>
  </si>
  <si>
    <t>gZ24q0J6byqyke4ZKdEn7RAfvw04Q9PHKm/YslabnNlI0+qcRQkJOSl4h4eMI0XH</t>
  </si>
  <si>
    <t>Wa/E/GQE8wzs3NO95uxCNYdEhMZRVKvEOPAJxrZDh9uyKpihTjWkcwT1i6Gwk5ig</t>
  </si>
  <si>
    <t>sbVWf230+mkCgYAWpsyGuktWA85zqsVEAXJeCG0RBSRTFlv/6r4QW3QjqoMwvuwC</t>
  </si>
  <si>
    <t>SWHge7OSYAXnVU4OwgYehu9B/ynlAC06ka8Bx9WLqrL+CauV7ghgruJ8bJbmYXNm</t>
  </si>
  <si>
    <t>ZbtCHCVp4SbhpYnDhJ5aHJ+xdyAKb6L28oRf+DuucudgaQON7AhfFXGgawKBgFZb</t>
  </si>
  <si>
    <t>dVejptGHQOvmE3D58xF1oUeiQRYA/E/4PR7GGRCJvTmr1Wvag7NUXhKyEAsPq831</t>
  </si>
  <si>
    <t>AFxVTe+CNSMTHIKxazlNkCtxXhYowF1h9OF8HtHEeD9V/YJsYkeMzuW4k69lZCE5</t>
  </si>
  <si>
    <t>u2Rr0V7yr53g45Bno1jvfAj/QPytLoAxLLrc44aRAoGBAJje8xMhvLu6Ygom1srH</t>
  </si>
  <si>
    <t>qSmfmcHUbeZAFP5/K5Ej0lhBya+B/3ImW7BOm10OX2UVSkIID4Qz8KRDTNtdl2kS</t>
  </si>
  <si>
    <t>2duHhPGG61vqYWq9O8WR83iJNuNkD4qq/gfx0WnY0YyYpdmXw0vy1Vc5RYBRkstk</t>
  </si>
  <si>
    <t>yHcHzfR/OIXga34bdHMqOrtE</t>
  </si>
  <si>
    <t>-----END PRIVATE KEY-----</t>
  </si>
  <si>
    <t>Start Here</t>
  </si>
  <si>
    <t>Modulus</t>
  </si>
  <si>
    <t>Exponent</t>
  </si>
  <si>
    <t>PlainHex</t>
  </si>
  <si>
    <t>PublicKey</t>
  </si>
  <si>
    <t>PrivateKey</t>
  </si>
  <si>
    <t>Plain</t>
  </si>
  <si>
    <t>RSA_Encrypt</t>
  </si>
  <si>
    <t>RSA_Decrypt</t>
  </si>
  <si>
    <t>CreateRSAPublicPem</t>
  </si>
  <si>
    <t>Padding</t>
  </si>
  <si>
    <t>OAEP</t>
  </si>
  <si>
    <t>Hash Algo</t>
  </si>
  <si>
    <t>SHA256</t>
  </si>
  <si>
    <t>label</t>
  </si>
  <si>
    <t>RSA_Encrypt_OAEP</t>
  </si>
  <si>
    <t>RSA_Decrypt_OAEP</t>
  </si>
  <si>
    <t>CreateRSAPrivatePEM</t>
  </si>
  <si>
    <t>hexStrToAscii</t>
  </si>
  <si>
    <t>AsciiToHexStr</t>
  </si>
  <si>
    <t>Extracting from Private</t>
  </si>
  <si>
    <t>Prime1</t>
  </si>
  <si>
    <t>Prime2</t>
  </si>
  <si>
    <t>Exponent1</t>
  </si>
  <si>
    <t>Exponent2</t>
  </si>
  <si>
    <t>Coefficient</t>
  </si>
  <si>
    <t>PrivateExponent</t>
  </si>
  <si>
    <t>WrongParm</t>
  </si>
  <si>
    <t>Extracting from public</t>
  </si>
  <si>
    <t>Signature</t>
  </si>
  <si>
    <t>AlgoRithm</t>
  </si>
  <si>
    <t>Hash</t>
  </si>
  <si>
    <t>SignHash</t>
  </si>
  <si>
    <t>Verify signature</t>
  </si>
  <si>
    <t>Algorithm</t>
  </si>
  <si>
    <t>Result</t>
  </si>
  <si>
    <t>RSA2048</t>
  </si>
  <si>
    <t>xyz</t>
  </si>
  <si>
    <t>Alice and Bob have agreed to use AES as ecnyption for the message using 256 bits key with GCM</t>
  </si>
  <si>
    <t xml:space="preserve">Alicae and Bob have agreed to exchange the AES ephemeral keys using RSA encrypt with OAEP padding - for paddind Bob uses </t>
  </si>
  <si>
    <t>and Alice</t>
  </si>
  <si>
    <t>Alice and Bob have also agreed that the message should be hashed using SHA 256 and signed using RSA</t>
  </si>
  <si>
    <t xml:space="preserve">Alice have sent the Public Key to Bob and Bob has his private key in the Excel and uses Excel for Crypto </t>
  </si>
  <si>
    <t>Bob wants to send a message to Alice Inviting for dinner so first step is to generate an ephemeral AES 256 bits key</t>
  </si>
  <si>
    <t>AES_Key</t>
  </si>
  <si>
    <t>Then generate an Initialization Vector (IV) for GCM or Nonce as it is normally called here - only 12 bytes</t>
  </si>
  <si>
    <t>IV - Nonce</t>
  </si>
  <si>
    <t>AdvancedBobIV.Base64</t>
  </si>
  <si>
    <t>Bob's Message in Ascii</t>
  </si>
  <si>
    <t>Hi Alice what about dinner tonight ?</t>
  </si>
  <si>
    <t>Bob converts the message to hex string notation</t>
  </si>
  <si>
    <t>Bob's message in Hex</t>
  </si>
  <si>
    <t>Mode</t>
  </si>
  <si>
    <t>GCM</t>
  </si>
  <si>
    <t>Now Bob can encrypt the message</t>
  </si>
  <si>
    <t>and convert them to Base64</t>
  </si>
  <si>
    <t>AdvanceBobEncrypted.Base64</t>
  </si>
  <si>
    <t>String is actually in two parts one with the encrypted data and the other is the authentication tag - sometimes better to send in two different information fields - here Alice &amp; Bob have agreed that TAG will be sent in the end of the string and be 12 long</t>
  </si>
  <si>
    <t>and calculate the hash of the plain data</t>
  </si>
  <si>
    <t>Hash Algorithm</t>
  </si>
  <si>
    <t xml:space="preserve">Hash </t>
  </si>
  <si>
    <t>And BOB signs the Hash with private key</t>
  </si>
  <si>
    <t>RSA_BobPrivate</t>
  </si>
  <si>
    <t>RSA_SignHash</t>
  </si>
  <si>
    <t>AdvancedBobSignatureBase64</t>
  </si>
  <si>
    <t>Then Wrap the key (i.e. encrypt the AES key with Alice's publicKey</t>
  </si>
  <si>
    <t>RSA_AlicePublic</t>
  </si>
  <si>
    <t>Hashing Algorithm</t>
  </si>
  <si>
    <t>Padding String</t>
  </si>
  <si>
    <t>AdvancedBobOAEPPad.base64</t>
  </si>
  <si>
    <t>EncryptedKey</t>
  </si>
  <si>
    <t>AdvancedBobEncryptedKeyBase64</t>
  </si>
  <si>
    <t>So Now Bob has the three informations he needs to pass to Alice -  1:  IvBase64, EncryptedBase64 and EncryptedKeyBase64</t>
  </si>
  <si>
    <t>AdvancedBobIv.base64</t>
  </si>
  <si>
    <t>Alice receives them and stores them in filesBobIv.base64, BobEncrypted.base64, BobEncryptedKey.base64, BobSignature.base64 and runs the followin script on her Unix (or WSL) box where she have installed openssl and have Bob's public key</t>
  </si>
  <si>
    <t>Alice writes a response and runs the AdvancedAliceEncryptAndSign.sh script</t>
  </si>
  <si>
    <t>AdvancedAliceEncryptedKey.base64</t>
  </si>
  <si>
    <t>bi3bG+x9Fuyn9Po6N6eCFoxc5fqa2gO8tudyaihXEHLWY0fdG3udgqV8CGYDc+3lVdkTellj9/xr6S5RxSuN/NLfnMll/y5z2YyYfL4gxr9tYRM+nlPf0D+AD49i7tGlxaii8AzqYQ0aY0H5OWW2wYYORyQeESYipVgtDry3Q3GOU6YElQVfnQvDSE37lIFROoXvtqgHfJ28YvKnqqrGxaSnBYnCf0jkKZpDK/D1hN/kE+rJaEcK6mfgw1HbrZO8f+56nlplJlLi5rII38xQLFi7u/IdI1jFzz/r0GOdCCM/uMtE+U9oE0P82WgKz+ulTT0jZkwDBUlu9u8EcZjVIw==</t>
  </si>
  <si>
    <t>AdvancedAliceIv.base64</t>
  </si>
  <si>
    <t>YlvFrT2Sj0LbgwSr</t>
  </si>
  <si>
    <t>AdvancedAliceOAEPlabel.base64</t>
  </si>
  <si>
    <t>Qm9i</t>
  </si>
  <si>
    <t>AnvancedAliceReplyEncrypted.base64</t>
  </si>
  <si>
    <t>Dw79AqCpt+wP/CNMz/0e7yk4aNH8wGm29AXlAi7mye56WQdy1a5k3I1JMg/U6V46AgaCOxiDchBL3gSm7RKdEv2nF0XdRuBsGbl7</t>
  </si>
  <si>
    <t>AdvancedAliceReplySignature.base64</t>
  </si>
  <si>
    <t>c4ls/85NShy8HhQgD+jsDIJi/MaARafy2XTPZQYYYhPXsEa9wnzKUwsMWxrhCl2ScipHfsmyF5HnJDN3qUDsMHsXwvrC8J8mPvHNnyFuSlsJzSDHtpGmOi/tmekaz16ATO/GsJ1DJvc2v5f//XDwf0ja1neSyAtQq+6OOH56b3r+B1RJaIlW9+TcTpWOdfdKjF1LLp9pt0ySbGiLnVPfkUM3gdIpK+n/TduO2feW3KGhT54noXBolwqx1L5wx4IXh9JqH5fr5tCAHHUkYcUnvdVD5sFAGDEvEPhbWvPVPdBHibR3akEujbx4nDYPMoCrw26/+Vo2OSzBTZ1AQrqvBQ==</t>
  </si>
  <si>
    <t>Convert the encrypted key to hex string and decrypt using Bob's private key</t>
  </si>
  <si>
    <t>AdvancedAliceEncryptedKey.hexstr</t>
  </si>
  <si>
    <t>AdvancedAliceOAPElabel.hexstr</t>
  </si>
  <si>
    <t>AdvancedAliceEncryptedKey.clear</t>
  </si>
  <si>
    <t>Now bob has the key and can decrypt the message</t>
  </si>
  <si>
    <t>AdvancedAliceIV.hexstr</t>
  </si>
  <si>
    <t>AnvancedAliceReplyEncrypted.hexstr</t>
  </si>
  <si>
    <t>AdvancedAliceReplyEncrypted.clear</t>
  </si>
  <si>
    <t>AdvancedAliceReplyEncrypted as Ascii</t>
  </si>
  <si>
    <t>Calculate Hash</t>
  </si>
  <si>
    <t>HashAlgorithm</t>
  </si>
  <si>
    <t>AliceReplySignature.hexstr</t>
  </si>
  <si>
    <t>Alice and Bob have agreed to use AES as ecnyption for the message using 256 bits key in CBC mode and with PKCS7 padding</t>
  </si>
  <si>
    <t>Alicae and Bob have agreed to exchange the AES ephemeral keys using RSA encrypt with PKCS1 padding</t>
  </si>
  <si>
    <t>Then generate an Initialization Vector (IV)</t>
  </si>
  <si>
    <t>IV</t>
  </si>
  <si>
    <t>CBC</t>
  </si>
  <si>
    <t>AdvancedBobEncrypted,Base64</t>
  </si>
  <si>
    <t>BobSignatureBase64</t>
  </si>
  <si>
    <t>PKCS1</t>
  </si>
  <si>
    <t>BobEncryptedKeyBase64</t>
  </si>
  <si>
    <t>echo "Good idea I will come to you at 7 PM"&gt;AliceReply.plain</t>
  </si>
  <si>
    <t>https://stackoverflow.com/questions/30720414/how-to-chain-bcryptencrypt-and-bcryptdecrypt-calls-using-aes-in-gcm-mode</t>
  </si>
  <si>
    <t>Nonce i.e. IV for a GCM</t>
  </si>
  <si>
    <t>Try GCM</t>
  </si>
  <si>
    <t>Get the encrypted part</t>
  </si>
  <si>
    <t>Get tht TAG part</t>
  </si>
  <si>
    <t>Do the decrypt</t>
  </si>
  <si>
    <t>And see the message in clear text</t>
  </si>
  <si>
    <t>6494446A159E66596A5DFFFB6398465D092817342BF60D930D14EB8C2B55BE5A235ED285</t>
  </si>
  <si>
    <t>AC847BBB91AED5E07CFFEB03</t>
  </si>
  <si>
    <t>Bob Receives</t>
  </si>
  <si>
    <t>AliceEncryptedKey.base64</t>
  </si>
  <si>
    <t>e9qtmg8vGof8rAjEGPjj9rQFn2YpLDo8KpXmbQ2ZyNIm3tShhYm0k0bHY2M/Gf7GRXBh2t3zLxfZZvyKexLiPfzX8sH0MwjoszIEFZvdhC5AveQfT2yRfYiVzm2ufeSVf2zGt1QU9fbXqPRZtPHFSp/P6ovtZYiGJYBg20Q44XxrEmc3FWqA2SCsqpXET/bBq5Ut8cSNKwaSRpS0th4MyJhD2BU5fDCd9e0bLOhvaeCJd2BhDx3n3x68N2dYEfLkGKiF+/yoR+GUdyUIBpeFgf/Yc/zTf47rR5JtXK/NFxjtAH4XUfVnBBkFhBz9kKZ8dvLHTJCdIVjKAirjroFrgg==</t>
  </si>
  <si>
    <t>AliceIv.base64</t>
  </si>
  <si>
    <t>5hrH/kuFhWYKCwzlTHZVVQ==</t>
  </si>
  <si>
    <t>AliceReplyEncrypted.base64</t>
  </si>
  <si>
    <t>c7AcwFPH8RysappvFYj9nR6aqP+cEYA5TcpPWmWodhEUze6EuOCPRZhNcp9rh8Nu</t>
  </si>
  <si>
    <t>AliceReplySignature.base64</t>
  </si>
  <si>
    <t>YWzRDHyEO1/z72B4jsSBETCyXfDQC0iJEqHQfF6mJzGJ30keU7uMMdpi7Q0rBjHJ1Q6tvNIhr1Veq66fSb0QBQNzOM2+1IdIWql+F+CNZy44qzP9hzWQxwYSYssift3yTobmIZeC2KX8t5YKEq/SU4d1kgDlcPjoUXt3ou7Mmk0RI4CWxQdPKN53dqxmuxHz+6hNVSM8y5Jn4Nc1IGh4tGTePpxoNDHGwFmF2zN7IiD1MxBqN3JuCeC1CBThTRdef5prtsUEe0/xhbfjwn56nkDLQjTZSbYyv3sNCrU+DZu1nG8X9xlx5Y1cPzUYee68d0ahphzEZylhl99AfJVd7A==</t>
  </si>
  <si>
    <t>AliceEncryptedKey.hexstr</t>
  </si>
  <si>
    <t>AliceEncryptedKey.clear</t>
  </si>
  <si>
    <t>Convert Iv and reply encrypted to hex string using AES and CBC</t>
  </si>
  <si>
    <t>Jv.hexstr</t>
  </si>
  <si>
    <t>AliceReplyEncrypted.hexstr</t>
  </si>
  <si>
    <t>AliceReplyEncrypted.clear</t>
  </si>
  <si>
    <t>AliceReplyEncrypted as Ascii</t>
  </si>
  <si>
    <t>https://github.com/ircmaxell/quality-checker/blob/master/tmp/gh_18/PHP-PasswordLib-master/test/Data/Vectors/aes-cbc.test-vectors</t>
  </si>
  <si>
    <t>AES 128 vector 1</t>
  </si>
  <si>
    <t>Key</t>
  </si>
  <si>
    <t>2b7e151628aed2a6abf7158809cf4f3c</t>
  </si>
  <si>
    <t>AES Vector 1 ECB</t>
  </si>
  <si>
    <t>000102030405060708090A0B0C0D0E0F</t>
  </si>
  <si>
    <t>6bc1bee22e409f96e93d7e117393172a</t>
  </si>
  <si>
    <t>Cipher</t>
  </si>
  <si>
    <t>7649abac8119b246cee98e9b12e9197d</t>
  </si>
  <si>
    <t>Decrypt</t>
  </si>
  <si>
    <t>https://stackoverflow.com/questions/67294035/basic-encrypting-of-a-text-file</t>
  </si>
  <si>
    <t>BBD2C5A71075E3CBC4966755359BFA0A250E5066C84DE965445121DCDE21A526</t>
  </si>
  <si>
    <t xml:space="preserve">  RtlMoveMemory bIV(0), ByVal inpIV, ivLength</t>
  </si>
  <si>
    <t>ECB</t>
  </si>
  <si>
    <t>DES_Encrypt</t>
  </si>
  <si>
    <t>DES_Decrypt</t>
  </si>
  <si>
    <t>Public Function RSA_Encrypt(ByVal pem As String, ByVal plain As String, Optional ByVal strPadding As String = "PKCS1", Optional ByVal hashAlgorithm As String = "SHA256", Optional ByVal strPaddingString As String = "010203") As String</t>
  </si>
  <si>
    <t>Public Function RSA_Decrypt(ByVal pem As String, ByVal cipher As String, Optional ByVal strPadding As String = "PKCS1", Optional ByVal hashAlgorithm As String = "SHA256", Optional ByVal strPaddingString As String = "010203") As String</t>
  </si>
  <si>
    <t>Public Function RSA_VerifySignature(ByVal pem As String, ByVal strHash As String, ByVal strSignature As String, ByVal algorithm As String, ByVal strOK As String) As String</t>
  </si>
  <si>
    <t>Public Function RSA_SignHash(ByVal pem As String, ByVal strDataToSign As String, ByVal signingAlgorithm As String) As String</t>
  </si>
  <si>
    <t>Public Function RSA_getParameter(ByVal pem As String, ByVal parm As String) As String</t>
  </si>
  <si>
    <t>Public Function RSA_createPrivatePEM(ByVal modulus As String, ByVal exponent As String, ByVal prime1 As String, ByVal prime2 As String) As String</t>
  </si>
  <si>
    <t>Public Function RSA_CreatePublicPEM(ByVal modulus As String, ByVal exponent As String) As String</t>
  </si>
  <si>
    <t>Public Function Hash_Calculate(ByVal hashFunction As String, ByVal strHex As String) As String</t>
  </si>
  <si>
    <t>Public Function EC_DeriveSharedSecret(ByVal strPublicKeyPEM As String, ByVal strPrivateKeyPEM As String) As String</t>
  </si>
  <si>
    <t>Public Function EC_CreatePublicPEM(ByVal curve As String, ByVal publicKey) As String</t>
  </si>
  <si>
    <t>Public Function EC_CreatePrivatePEM(ByVal curve As String, ByVal publicKey, ByVal privateKey As String) As String</t>
  </si>
  <si>
    <t>Public Function AES_Encrypt(ByVal key As String, ByVal plain As String, Optional ByVal mode As String = "CBC", Optional ByVal iv As String = "") As String</t>
  </si>
  <si>
    <t>Public Function AES_Decrypt(ByVal key As String, ByVal cipher As String, Optional ByVal mode As String = "CBC", Optional ByVal iv As String = "", Optional ByVal GCMtagLen As Long = 12) As String</t>
  </si>
  <si>
    <t>Public Function DES_Encrypt(ByVal key As String, ByVal plain As String, Optional ByVal mode As String = "CBC", Optional ByVal iv As String = "") As String</t>
  </si>
  <si>
    <t>Public Function DES_Decrypt(ByVal key As String, ByVal cipher As String, Optional ByVal mode As String = "CBC", Optional ByVal iv As String = "") As String</t>
  </si>
  <si>
    <t>Public Function GCM_getEncrypted(ByVal inString, Optional ByVal tagLen As Long = 12) As String</t>
  </si>
  <si>
    <t>Public Function GCM_getTag(ByVal inString, Optional ByVal tagLen As Long = 12) As String</t>
  </si>
  <si>
    <t>Public Function Util_hexstrReverse(ByVal hexStr As String) As String</t>
  </si>
  <si>
    <t>Public Function Util_hexStrToAscii(ByVal hexStr As String) As String</t>
  </si>
  <si>
    <t>Public Function Util_AsciiToHexStr(ByVal strAscii) As String</t>
  </si>
  <si>
    <t>Public Function Util_showFormula(ByVal cell As Range) As String</t>
  </si>
  <si>
    <t>Public Function Util_HexOverUnderToHexStr(ByVal s1 As String, ByVal s2 As String) As String</t>
  </si>
  <si>
    <t>Public Function Util_HexStrToBase64(ByVal hexStr As String) As String</t>
  </si>
  <si>
    <t>Public Function Util_Base64ToHexStr(ByVal base64str As String) As String</t>
  </si>
  <si>
    <t>Public Function Util_GenRandom(ByVal size As Long) As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</si>
</sst>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ourier New"/>
      <family val="3"/>
    </font>
    <font>
      <sz val="10"/>
      <color theme="1"/>
      <name val="Inherit"/>
    </font>
    <font>
      <sz val="8"/>
      <color rgb="FF008000"/>
      <name val="Consolas"/>
      <family val="3"/>
    </font>
    <font>
      <sz val="8"/>
      <color rgb="FF000000"/>
      <name val="Consolas"/>
      <family val="3"/>
    </font>
    <font>
      <sz val="10"/>
      <name val="Courier New"/>
      <family val="3"/>
    </font>
    <font>
      <sz val="10"/>
      <color theme="1"/>
      <name val="Courier New"/>
      <family val="3"/>
    </font>
    <font>
      <sz val="10"/>
      <name val="Arial"/>
      <family val="2"/>
    </font>
    <font>
      <sz val="8"/>
      <color theme="1"/>
      <name val="Inherit"/>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vertical="center"/>
    </xf>
    <xf numFmtId="0" fontId="0" fillId="0" borderId="0" xfId="0" applyAlignment="1">
      <alignment wrapText="1"/>
    </xf>
    <xf numFmtId="0" fontId="4" fillId="0" borderId="0" xfId="0" applyFont="1" applyAlignment="1">
      <alignment vertical="center"/>
    </xf>
    <xf numFmtId="0" fontId="5" fillId="0" borderId="0" xfId="0" applyFont="1"/>
    <xf numFmtId="0" fontId="6" fillId="0" borderId="0" xfId="0" quotePrefix="1" applyFont="1"/>
    <xf numFmtId="0" fontId="6" fillId="0" borderId="0" xfId="0" applyFont="1"/>
    <xf numFmtId="0" fontId="7" fillId="0" borderId="0" xfId="0" applyFont="1"/>
    <xf numFmtId="0" fontId="8" fillId="0" borderId="0" xfId="0" applyFont="1" applyAlignment="1">
      <alignment horizontal="left" vertical="center" inden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88215cb98efcb80/Documents/Excel%20experiments/CNG%20Crypto.xlsm" TargetMode="External"/><Relationship Id="rId1" Type="http://schemas.openxmlformats.org/officeDocument/2006/relationships/externalLinkPath" Target="/a88215cb98efcb80/Documents/Excel%20experiments/CNG%20Crypt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iceAndBob"/>
      <sheetName val="AliceAndBobAdvanced"/>
      <sheetName val="Symmetric"/>
      <sheetName val="RSA"/>
      <sheetName val="ECurve"/>
      <sheetName val="RSAFromOpenssl"/>
      <sheetName val="ECOpenSsl"/>
      <sheetName val="Todo"/>
      <sheetName val="Functions"/>
    </sheetNames>
    <sheetDataSet>
      <sheetData sheetId="0"/>
      <sheetData sheetId="1"/>
      <sheetData sheetId="2"/>
      <sheetData sheetId="3"/>
      <sheetData sheetId="4"/>
      <sheetData sheetId="5">
        <row r="2">
          <cell r="L2" t="str">
            <v>RSA_AlicePublic</v>
          </cell>
          <cell r="M2" t="str">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ell>
        </row>
        <row r="3">
          <cell r="L3" t="str">
            <v>RSA_AlicePrivate</v>
          </cell>
          <cell r="M3" t="str">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ell>
        </row>
        <row r="4">
          <cell r="L4" t="str">
            <v>RSA_BobPublic</v>
          </cell>
          <cell r="M4" t="str">
            <v>-----BEGIN PUBLIC KEY-----MIIBIjANBgkqhkiG9w0BAQEFAAOCAQ8AMIIBCgKCAQEA9AUl7E7QhijsIj4gI5PmgV2osljKURxjyBjB1U+679dBTSFchvsVt2vWUYMJ5pDIXkM0N/M0VLKaIDy7P1LPUNk288T389CFlRlvSIIyrc362fp+AGF/kZGKsyUQgXa4PkqVoPjXQGQbPKmG4E+6A97z0AlEk9MV669rSEQXrFqxa8YqVy3nI5H+sVDC/hDhIv9J4qwEIQXjwZic/cN+GU/k6q5HMloWALs26Lo4cBglJ3ceakmvvCJts94rj3XZyIUF9v9Noxlvb2TJ9fvN4wTVTqlnt11g3uGFPWYPXBb8r6sZbmJgcctTowiy4QGfWVGfdZbVqvK4CypXnhIDgQIDAQAB-----END PUBLIC KEY-----</v>
          </cell>
        </row>
        <row r="5">
          <cell r="L5" t="str">
            <v>RSA_BobPrivate</v>
          </cell>
          <cell r="M5" t="str">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ell>
        </row>
        <row r="7">
          <cell r="L7" t="str">
            <v>Modulus</v>
          </cell>
          <cell r="M7" t="str">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ell>
        </row>
        <row r="8">
          <cell r="L8" t="str">
            <v>Public Exportnent</v>
          </cell>
          <cell r="M8" t="str">
            <v>010001</v>
          </cell>
        </row>
        <row r="9">
          <cell r="L9" t="str">
            <v xml:space="preserve">Private Exponent </v>
          </cell>
          <cell r="M9" t="str">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ell>
        </row>
        <row r="10">
          <cell r="L10" t="str">
            <v>Prime1</v>
          </cell>
          <cell r="M10" t="str">
            <v>00d1b4f7b39498e8dc52de03b8ee57875725657d87c4fd628310d7bfe2d5be39295d9996efce6f2c0180ec9544779adbd9d056f7e2184b40db254a5172b36728978dfd29456bd456b4bace495d7498ba91b6b227316e03758fa7be8b9c5c88db6ae6974d73b8c051d4bb17d1e802392f9284fef9d655649591f3e8120cb9098187</v>
          </cell>
        </row>
        <row r="11">
          <cell r="L11" t="str">
            <v>Prime2</v>
          </cell>
          <cell r="M11" t="str">
            <v>00c6fcbd3029bfecd4396ad48533f26d5f40a1d86474822242819db8ab427a6f2ab291ee1929d127ed101fbf0d3843d3c72a6fd8b2569b9cd948d3ea9c45090939297887878c2345c759afc4fc6404f30cecdcd3bde6ec4235874484c65154abc438f009c6b64387dbb22a98a14e35a47304f58ba1b09398a0b1b5567f6df4fa69</v>
          </cell>
        </row>
        <row r="12">
          <cell r="L12" t="str">
            <v>Exponent1</v>
          </cell>
          <cell r="M12" t="str">
            <v>16a6cc86ba4b5603ce73aac54401725e086d11052453165bffeabe105b7423aa8330beec024961e07bb3926005e7554e0ec2061e86ef41ff29e5002d3a91af01c7d58baab2fe09ab95ee0860aee27c6c96e661736665bb421c2569e126e1a589c3849e5a1c9fb177200a6fa2f6f2845ff83bae72e76069038dec085f1571a06b</v>
          </cell>
        </row>
        <row r="13">
          <cell r="L13" t="str">
            <v>Exponent2</v>
          </cell>
          <cell r="M13" t="str">
            <v>565b7557a3a6d18740ebe61370f9f31175a147a2411600fc4ff83d1ec6191089bd39abd56bda83b3545e12b2100b0fabcdf5005c554def823523131c82b16b394d902b715e1628c05d61f4e17c1ed1c4783f55fd826c62478ccee5b893af65642139bb646bd15ef2af9de0e39067a358ef7c08ff40fcad2e80312cbadce38691</v>
          </cell>
        </row>
        <row r="14">
          <cell r="L14" t="str">
            <v>Coefficient</v>
          </cell>
          <cell r="M14" t="str">
            <v>0098def31321bcbbba620a26d6cac7a9299f99c1d46de64014fe7f2b9123d25841c9af81ff72265bb04e9b5d0e5f65154a42080f8433f0a4434cdb5d976912d9db8784f186eb5bea616abd3bc591f3788936e3640f8aaafe07f1d169d8d18c98a5d997c34bf2d5573945805192cb64c87707cdf47f3885e06b7e1b74732a3abb44</v>
          </cell>
        </row>
      </sheetData>
      <sheetData sheetId="6">
        <row r="2">
          <cell r="A2" t="str">
            <v>EC_AlicePublic</v>
          </cell>
          <cell r="B2" t="str">
            <v>-----BEGIN PUBLIC KEY-----MFkwEwYHKoZIzj0CAQYIKoZIzj0DAQcDQgAEdlDsUIpBcMsRcjYeW9wmo9YKFSsfLRg0TGlm2uUMenxxGRiiKKF/BB18TO06cZJ92HGbnEdfh9Rygd3o5XaUlg==-----END PUBLIC KEY-----</v>
          </cell>
          <cell r="C2" t="str">
            <v>047650EC508A4170CB1172361E5BDC26A3D60A152B1F2D18344C6966DAE50C7A7C711918A228A17F041D7C4CED3A71927DD8719B9C475F87D47281DDE8E5769496</v>
          </cell>
        </row>
        <row r="3">
          <cell r="A3" t="str">
            <v>EC_AlicePrivate</v>
          </cell>
          <cell r="B3" t="str">
            <v>-----BEGIN EC PRIVATE KEY-----MHcCAQEEINsSQ6WUXwl8cHmbMa2JeJ6XVCuePg25Ksd5GlUl+GM2oAoGCCqGSM49AwEHoUQDQgAEdlDsUIpBcMsRcjYeW9wmo9YKFSsfLRg0TGlm2uUMenxxGRiiKKF/BB18TO06cZJ92HGbnEdfh9Rygd3o5XaUlg==-----END EC PRIVATE KEY-----</v>
          </cell>
          <cell r="C3" t="str">
            <v>DB1243A5945F097C70799B31AD89789E97542B9E3E0DB92AC7791A5525F86336</v>
          </cell>
        </row>
        <row r="4">
          <cell r="A4" t="str">
            <v>EC_BobPublic</v>
          </cell>
          <cell r="B4" t="str">
            <v>-----BEGIN PUBLIC KEY-----MFkwEwYHKoZIzj0CAQYIKoZIzj0DAQcDQgAEkerBdkk6Lw/+77HVzmcVOZsZgXoH1qmeEZb+cQUwg6bUihbEFQrIRSaIf/VQNUDqNZGFzdTOeNoEzVlbyrLPcw==-----END PUBLIC KEY-----</v>
          </cell>
          <cell r="C4" t="str">
            <v>0491EAC176493A2F0FFEEFB1D5CE6715399B19817A07D6A99E1196FE71053083A6D48A16C4150AC84526887FF5503540EA359185CDD4CE78DA04CD595BCAB2CF73</v>
          </cell>
        </row>
        <row r="5">
          <cell r="A5" t="str">
            <v>EC_BobPrivate</v>
          </cell>
          <cell r="B5" t="str">
            <v>-----BEGIN EC PRIVATE KEY-----MHcCAQEEIAlB93bN6RnTwuYebq9AIEUYTWLCQR20FKG/Jy9gCMrcoAoGCCqGSM49AwEHoUQDQgAEkerBdkk6Lw/+77HVzmcVOZsZgXoH1qmeEZb+cQUwg6bUihbEFQrIRSaIf/VQNUDqNZGFzdTOeNoEzVlbyrLPcw==-----END EC PRIVATE KEY-----</v>
          </cell>
          <cell r="C5" t="str">
            <v>0941F776CDE919D3C2E61E6EAF402045184D62C2411DB414A1BF272F6008CADC</v>
          </cell>
        </row>
      </sheetData>
      <sheetData sheetId="7"/>
      <sheetData sheetId="8"/>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ECB4-1742-4A78-B784-89ECA85981D0}">
  <sheetPr codeName="Sheet14"/>
  <dimension ref="A1:A25"/>
  <sheetViews>
    <sheetView tabSelected="1" workbookViewId="0"/>
  </sheetViews>
  <sheetFormatPr defaultRowHeight="14.4"/>
  <sheetData>
    <row r="1" spans="1:1">
      <c r="A1" t="s">
        <v>213</v>
      </c>
    </row>
    <row r="2" spans="1:1">
      <c r="A2" t="s">
        <v>214</v>
      </c>
    </row>
    <row r="3" spans="1:1">
      <c r="A3" t="s">
        <v>215</v>
      </c>
    </row>
    <row r="4" spans="1:1">
      <c r="A4" t="s">
        <v>216</v>
      </c>
    </row>
    <row r="5" spans="1:1">
      <c r="A5" t="s">
        <v>217</v>
      </c>
    </row>
    <row r="6" spans="1:1">
      <c r="A6" t="s">
        <v>218</v>
      </c>
    </row>
    <row r="7" spans="1:1">
      <c r="A7" t="s">
        <v>219</v>
      </c>
    </row>
    <row r="8" spans="1:1">
      <c r="A8" t="s">
        <v>220</v>
      </c>
    </row>
    <row r="9" spans="1:1">
      <c r="A9" t="s">
        <v>221</v>
      </c>
    </row>
    <row r="10" spans="1:1">
      <c r="A10" t="s">
        <v>222</v>
      </c>
    </row>
    <row r="11" spans="1:1">
      <c r="A11" t="s">
        <v>223</v>
      </c>
    </row>
    <row r="12" spans="1:1">
      <c r="A12" t="s">
        <v>224</v>
      </c>
    </row>
    <row r="13" spans="1:1">
      <c r="A13" t="s">
        <v>225</v>
      </c>
    </row>
    <row r="14" spans="1:1">
      <c r="A14" t="s">
        <v>226</v>
      </c>
    </row>
    <row r="15" spans="1:1">
      <c r="A15" t="s">
        <v>227</v>
      </c>
    </row>
    <row r="16" spans="1:1">
      <c r="A16" t="s">
        <v>228</v>
      </c>
    </row>
    <row r="17" spans="1:1">
      <c r="A17" t="s">
        <v>229</v>
      </c>
    </row>
    <row r="18" spans="1:1">
      <c r="A18" t="s">
        <v>230</v>
      </c>
    </row>
    <row r="19" spans="1:1">
      <c r="A19" t="s">
        <v>231</v>
      </c>
    </row>
    <row r="20" spans="1:1">
      <c r="A20" t="s">
        <v>232</v>
      </c>
    </row>
    <row r="21" spans="1:1">
      <c r="A21" t="s">
        <v>233</v>
      </c>
    </row>
    <row r="22" spans="1:1">
      <c r="A22" t="s">
        <v>234</v>
      </c>
    </row>
    <row r="23" spans="1:1">
      <c r="A23" t="s">
        <v>235</v>
      </c>
    </row>
    <row r="24" spans="1:1">
      <c r="A24" t="s">
        <v>236</v>
      </c>
    </row>
    <row r="25" spans="1:1">
      <c r="A25"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32736-AA2E-4533-A7C3-3765058DAA7E}">
  <sheetPr codeName="Sheet13"/>
  <dimension ref="A1:G30"/>
  <sheetViews>
    <sheetView topLeftCell="A12" workbookViewId="0">
      <selection activeCell="B32" sqref="B32"/>
    </sheetView>
  </sheetViews>
  <sheetFormatPr defaultRowHeight="14.4"/>
  <cols>
    <col min="2" max="2" width="73.77734375" bestFit="1" customWidth="1"/>
    <col min="5" max="5" width="37" customWidth="1"/>
  </cols>
  <sheetData>
    <row r="1" spans="1:7">
      <c r="B1" s="1"/>
      <c r="C1" s="1"/>
      <c r="D1" s="1"/>
      <c r="E1" s="7" t="s">
        <v>197</v>
      </c>
    </row>
    <row r="2" spans="1:7">
      <c r="A2" t="s">
        <v>116</v>
      </c>
      <c r="B2" s="8" t="s">
        <v>166</v>
      </c>
      <c r="C2" s="1"/>
      <c r="D2" s="1"/>
      <c r="E2" s="7" t="s">
        <v>198</v>
      </c>
    </row>
    <row r="3" spans="1:7">
      <c r="A3" t="s">
        <v>199</v>
      </c>
      <c r="B3" s="9" t="str">
        <f>E3</f>
        <v>2b7e151628aed2a6abf7158809cf4f3c</v>
      </c>
      <c r="C3" s="1">
        <f>LEN(B3)</f>
        <v>32</v>
      </c>
      <c r="D3" s="1"/>
      <c r="E3" s="7" t="s">
        <v>200</v>
      </c>
      <c r="F3" s="10" t="s">
        <v>201</v>
      </c>
    </row>
    <row r="4" spans="1:7">
      <c r="A4" t="s">
        <v>165</v>
      </c>
      <c r="B4" s="9" t="str">
        <f>E4</f>
        <v>000102030405060708090A0B0C0D0E0F</v>
      </c>
      <c r="C4" s="1">
        <f>LEN(B4)</f>
        <v>32</v>
      </c>
      <c r="D4" s="1"/>
      <c r="E4" s="7" t="s">
        <v>202</v>
      </c>
      <c r="F4" s="7" t="str">
        <f>E3</f>
        <v>2b7e151628aed2a6abf7158809cf4f3c</v>
      </c>
    </row>
    <row r="5" spans="1:7">
      <c r="A5" t="s">
        <v>70</v>
      </c>
      <c r="B5" s="9" t="str">
        <f>E5</f>
        <v>6bc1bee22e409f96e93d7e117393172a</v>
      </c>
      <c r="C5" s="1"/>
      <c r="D5" s="1"/>
      <c r="E5" s="7" t="s">
        <v>203</v>
      </c>
      <c r="F5" s="7" t="str">
        <f>E4</f>
        <v>000102030405060708090A0B0C0D0E0F</v>
      </c>
    </row>
    <row r="6" spans="1:7">
      <c r="A6" t="s">
        <v>204</v>
      </c>
      <c r="B6" s="8" t="e" cm="1">
        <f t="array" aca="1" ref="B6" ca="1">AES_Encrypt(B3,B5,B2,B4)</f>
        <v>#NAME?</v>
      </c>
      <c r="C6" s="1" t="e">
        <f ca="1">LEN(B6)</f>
        <v>#NAME?</v>
      </c>
      <c r="D6" s="1"/>
      <c r="E6" s="7" t="s">
        <v>205</v>
      </c>
      <c r="F6" s="7" t="str">
        <f>E5</f>
        <v>6bc1bee22e409f96e93d7e117393172a</v>
      </c>
    </row>
    <row r="7" spans="1:7">
      <c r="A7" t="s">
        <v>206</v>
      </c>
      <c r="B7" s="8" t="e" cm="1">
        <f t="array" aca="1" ref="B7" ca="1">AES_Decrypt(B3,B6,B2,B4)</f>
        <v>#NAME?</v>
      </c>
      <c r="C7" s="1"/>
      <c r="D7" s="1"/>
      <c r="E7" s="1"/>
      <c r="F7" t="str">
        <f>E6</f>
        <v>7649abac8119b246cee98e9b12e9197d</v>
      </c>
      <c r="G7" t="s">
        <v>207</v>
      </c>
    </row>
    <row r="8" spans="1:7">
      <c r="B8" s="9"/>
      <c r="C8" s="1"/>
      <c r="D8" s="1"/>
      <c r="E8" s="1"/>
    </row>
    <row r="9" spans="1:7">
      <c r="C9" s="1"/>
      <c r="D9" s="1"/>
      <c r="E9" s="1"/>
    </row>
    <row r="10" spans="1:7">
      <c r="B10" s="1"/>
      <c r="C10" s="1"/>
      <c r="D10" s="1"/>
      <c r="E10" s="1"/>
      <c r="G10" t="s">
        <v>208</v>
      </c>
    </row>
    <row r="11" spans="1:7">
      <c r="A11" t="s">
        <v>70</v>
      </c>
      <c r="B11" s="1" t="str">
        <f>E11</f>
        <v>6bc1bee22e409f96e93d7e117393172a</v>
      </c>
      <c r="C11" s="1"/>
      <c r="D11" s="1"/>
      <c r="E11" s="7" t="s">
        <v>203</v>
      </c>
      <c r="G11" s="11" t="s">
        <v>209</v>
      </c>
    </row>
    <row r="12" spans="1:7">
      <c r="A12" t="s">
        <v>199</v>
      </c>
      <c r="B12" s="1" t="str">
        <f>E12</f>
        <v>2b7e151628aed2a6abf7158809cf4f3c</v>
      </c>
      <c r="C12" s="1"/>
      <c r="D12" s="1"/>
      <c r="E12" s="7" t="s">
        <v>200</v>
      </c>
    </row>
    <row r="13" spans="1:7">
      <c r="A13" t="s">
        <v>116</v>
      </c>
      <c r="B13" s="1" t="s">
        <v>166</v>
      </c>
      <c r="C13" s="1"/>
      <c r="D13" s="1"/>
    </row>
    <row r="14" spans="1:7">
      <c r="A14" t="s">
        <v>165</v>
      </c>
      <c r="B14" s="1" t="str">
        <f>E14</f>
        <v>000102030405060708090A0B0C0D0E0F</v>
      </c>
      <c r="C14" s="1"/>
      <c r="D14" s="1"/>
      <c r="E14" s="7" t="s">
        <v>202</v>
      </c>
      <c r="G14" s="11"/>
    </row>
    <row r="15" spans="1:7">
      <c r="A15" t="s">
        <v>204</v>
      </c>
      <c r="B15" s="1" t="e" cm="1">
        <f t="array" aca="1" ref="B15" ca="1">AES_Encrypt(B12,B11,B13,B14)</f>
        <v>#NAME?</v>
      </c>
      <c r="C15" s="1"/>
      <c r="D15" s="1"/>
      <c r="E15" s="7" t="s">
        <v>205</v>
      </c>
      <c r="G15" s="11"/>
    </row>
    <row r="16" spans="1:7">
      <c r="A16" t="s">
        <v>206</v>
      </c>
      <c r="B16" s="1" t="e" cm="1">
        <f t="array" aca="1" ref="B16" ca="1">AES_Decrypt(B12,B15,B13,B14)</f>
        <v>#NAME?</v>
      </c>
      <c r="C16" s="1"/>
      <c r="D16" s="1"/>
      <c r="E16" s="1"/>
      <c r="G16" s="11"/>
    </row>
    <row r="17" spans="1:7">
      <c r="B17" s="1"/>
      <c r="C17" s="1"/>
      <c r="D17" s="1"/>
      <c r="E17" s="1"/>
      <c r="G17" s="11"/>
    </row>
    <row r="18" spans="1:7">
      <c r="A18" t="s">
        <v>116</v>
      </c>
      <c r="B18" s="1" t="s">
        <v>210</v>
      </c>
      <c r="G18" s="11"/>
    </row>
    <row r="19" spans="1:7">
      <c r="A19" t="s">
        <v>70</v>
      </c>
      <c r="B19" s="1" t="str">
        <f>B11</f>
        <v>6bc1bee22e409f96e93d7e117393172a</v>
      </c>
      <c r="G19" s="11"/>
    </row>
    <row r="20" spans="1:7">
      <c r="A20" t="s">
        <v>199</v>
      </c>
      <c r="B20" s="1" t="str">
        <f>B12</f>
        <v>2b7e151628aed2a6abf7158809cf4f3c</v>
      </c>
      <c r="G20" s="11"/>
    </row>
    <row r="21" spans="1:7">
      <c r="A21" t="s">
        <v>165</v>
      </c>
      <c r="B21" s="1" t="str">
        <f>B14</f>
        <v>000102030405060708090A0B0C0D0E0F</v>
      </c>
      <c r="G21" s="11"/>
    </row>
    <row r="22" spans="1:7">
      <c r="A22" t="s">
        <v>204</v>
      </c>
      <c r="B22" s="1" t="e" cm="1">
        <f t="array" aca="1" ref="B22" ca="1">AES_Encrypt(B20,B19,B18,B20)</f>
        <v>#NAME?</v>
      </c>
      <c r="G22" s="11"/>
    </row>
    <row r="23" spans="1:7">
      <c r="A23" t="s">
        <v>206</v>
      </c>
      <c r="B23" s="1" t="e" cm="1">
        <f t="array" aca="1" ref="B23" ca="1">AES_Decrypt(B20,B22,B18,B21)</f>
        <v>#NAME?</v>
      </c>
      <c r="E23">
        <f>D22</f>
        <v>0</v>
      </c>
      <c r="G23" s="11"/>
    </row>
    <row r="24" spans="1:7">
      <c r="G24" s="11"/>
    </row>
    <row r="25" spans="1:7">
      <c r="A25" t="s">
        <v>116</v>
      </c>
      <c r="B25" s="1" t="s">
        <v>210</v>
      </c>
      <c r="G25" s="11"/>
    </row>
    <row r="26" spans="1:7">
      <c r="A26" t="s">
        <v>70</v>
      </c>
      <c r="B26" s="1" t="str">
        <f>B19</f>
        <v>6bc1bee22e409f96e93d7e117393172a</v>
      </c>
      <c r="G26" s="11"/>
    </row>
    <row r="27" spans="1:7">
      <c r="A27" t="s">
        <v>199</v>
      </c>
      <c r="B27" s="1" t="str">
        <f>B19</f>
        <v>6bc1bee22e409f96e93d7e117393172a</v>
      </c>
      <c r="G27" s="12"/>
    </row>
    <row r="28" spans="1:7">
      <c r="A28" t="s">
        <v>165</v>
      </c>
      <c r="B28" s="1" t="str">
        <f>B21</f>
        <v>000102030405060708090A0B0C0D0E0F</v>
      </c>
      <c r="G28" s="11"/>
    </row>
    <row r="29" spans="1:7">
      <c r="A29" t="s">
        <v>211</v>
      </c>
      <c r="B29" s="1" t="e" cm="1">
        <f t="array" aca="1" ref="B29" ca="1">DES_Encrypt(B27,B26,B25,B27)</f>
        <v>#NAME?</v>
      </c>
    </row>
    <row r="30" spans="1:7">
      <c r="A30" t="s">
        <v>212</v>
      </c>
      <c r="B30" s="1" t="e" cm="1">
        <f t="array" aca="1" ref="B30" ca="1">DES_decrypt(B27,B29,B25,B28)</f>
        <v>#NAME?</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25B9B-53BA-4862-82C4-D6A5885849DC}">
  <sheetPr codeName="Sheet12"/>
  <dimension ref="A1:C71"/>
  <sheetViews>
    <sheetView topLeftCell="A50" workbookViewId="0">
      <selection activeCell="A67" sqref="A67"/>
    </sheetView>
  </sheetViews>
  <sheetFormatPr defaultRowHeight="14.4"/>
  <cols>
    <col min="1" max="1" width="31.109375" customWidth="1"/>
    <col min="2" max="2" width="29.6640625" bestFit="1" customWidth="1"/>
  </cols>
  <sheetData>
    <row r="1" spans="1:3">
      <c r="A1" t="s">
        <v>162</v>
      </c>
    </row>
    <row r="2" spans="1:3">
      <c r="A2" t="s">
        <v>163</v>
      </c>
    </row>
    <row r="3" spans="1:3">
      <c r="A3" t="s">
        <v>105</v>
      </c>
    </row>
    <row r="4" spans="1:3">
      <c r="A4" t="s">
        <v>106</v>
      </c>
    </row>
    <row r="6" spans="1:3">
      <c r="A6" t="s">
        <v>107</v>
      </c>
    </row>
    <row r="7" spans="1:3">
      <c r="A7" t="s">
        <v>108</v>
      </c>
      <c r="B7" t="e" cm="1">
        <f t="array" aca="1" ref="B7" ca="1">Util_showFormula(C7)</f>
        <v>#NAME?</v>
      </c>
      <c r="C7" t="e" cm="1">
        <f t="array" aca="1" ref="C7" ca="1">Util_GenRandom(32)</f>
        <v>#NAME?</v>
      </c>
    </row>
    <row r="8" spans="1:3">
      <c r="A8" t="s">
        <v>164</v>
      </c>
    </row>
    <row r="9" spans="1:3">
      <c r="A9" t="s">
        <v>165</v>
      </c>
      <c r="B9" t="e" cm="1">
        <f t="array" aca="1" ref="B9" ca="1">Util_showFormula(C9)</f>
        <v>#NAME?</v>
      </c>
      <c r="C9" t="e" cm="1">
        <f t="array" aca="1" ref="C9" ca="1">Util_GenRandom((16))</f>
        <v>#NAME?</v>
      </c>
    </row>
    <row r="10" spans="1:3">
      <c r="A10" t="s">
        <v>111</v>
      </c>
      <c r="B10" t="e" cm="1">
        <f t="array" aca="1" ref="B10" ca="1">Util_showFormula(C10)</f>
        <v>#NAME?</v>
      </c>
      <c r="C10" t="e" cm="1">
        <f t="array" aca="1" ref="C10" ca="1">Util_HexStrToBase64(C9)</f>
        <v>#NAME?</v>
      </c>
    </row>
    <row r="11" spans="1:3">
      <c r="A11" t="s">
        <v>112</v>
      </c>
      <c r="C11" t="s">
        <v>113</v>
      </c>
    </row>
    <row r="12" spans="1:3">
      <c r="A12" t="s">
        <v>114</v>
      </c>
    </row>
    <row r="13" spans="1:3">
      <c r="A13" t="s">
        <v>115</v>
      </c>
      <c r="B13" t="e" cm="1">
        <f t="array" aca="1" ref="B13" ca="1">Util_showFormula(C13)</f>
        <v>#NAME?</v>
      </c>
      <c r="C13" t="e" cm="1">
        <f t="array" aca="1" ref="C13" ca="1">Util_AsciiToHexStr(C11)</f>
        <v>#NAME?</v>
      </c>
    </row>
    <row r="14" spans="1:3">
      <c r="A14" t="s">
        <v>116</v>
      </c>
      <c r="C14" t="s">
        <v>166</v>
      </c>
    </row>
    <row r="16" spans="1:3">
      <c r="A16" t="s">
        <v>118</v>
      </c>
      <c r="B16" t="e" cm="1">
        <f t="array" aca="1" ref="B16" ca="1">Util_showFormula(C16)</f>
        <v>#NAME?</v>
      </c>
      <c r="C16" t="e" cm="1">
        <f t="array" aca="1" ref="C16" ca="1">AES_Encrypt(C7,C13,C14,C9)</f>
        <v>#NAME?</v>
      </c>
    </row>
    <row r="17" spans="1:3">
      <c r="A17" t="s">
        <v>167</v>
      </c>
      <c r="B17" t="e" cm="1">
        <f t="array" aca="1" ref="B17" ca="1">Util_showFormula(C17)</f>
        <v>#NAME?</v>
      </c>
      <c r="C17" t="e" cm="1">
        <f t="array" aca="1" ref="C17" ca="1">Util_HexStrToBase64(C16)</f>
        <v>#NAME?</v>
      </c>
    </row>
    <row r="20" spans="1:3">
      <c r="A20" t="s">
        <v>122</v>
      </c>
    </row>
    <row r="21" spans="1:3">
      <c r="A21" t="s">
        <v>123</v>
      </c>
      <c r="C21" t="s">
        <v>77</v>
      </c>
    </row>
    <row r="22" spans="1:3">
      <c r="A22" t="s">
        <v>124</v>
      </c>
      <c r="B22" t="e" cm="1">
        <f t="array" aca="1" ref="B22" ca="1">Util_showFormula(C22)</f>
        <v>#NAME?</v>
      </c>
      <c r="C22" t="e" cm="1">
        <f t="array" aca="1" ref="C22" ca="1">Hash_Calculate(C21,C13)</f>
        <v>#NAME?</v>
      </c>
    </row>
    <row r="23" spans="1:3">
      <c r="A23" t="s">
        <v>125</v>
      </c>
    </row>
    <row r="24" spans="1:3">
      <c r="A24" t="s">
        <v>126</v>
      </c>
      <c r="B24" t="e" cm="1">
        <f t="array" aca="1" ref="B24" ca="1">Util_showFormula(C24)</f>
        <v>#NAME?</v>
      </c>
      <c r="C24" t="str">
        <f>VLOOKUP(A24,RSA_Keys,2,FALSE)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127</v>
      </c>
      <c r="B25" t="e" cm="1">
        <f t="array" aca="1" ref="B25" ca="1">Util_showFormula(C25)</f>
        <v>#NAME?</v>
      </c>
      <c r="C25" t="e" cm="1">
        <f t="array" aca="1" ref="C25" ca="1">RSA_SignHash(C24,C22,C21)</f>
        <v>#NAME?</v>
      </c>
    </row>
    <row r="26" spans="1:3">
      <c r="A26" t="s">
        <v>168</v>
      </c>
      <c r="B26" t="e" cm="1">
        <f t="array" aca="1" ref="B26" ca="1">Util_showFormula(C26)</f>
        <v>#NAME?</v>
      </c>
      <c r="C26" t="e" cm="1">
        <f t="array" aca="1" ref="C26" ca="1">Util_HexStrToBase64(C25)</f>
        <v>#NAME?</v>
      </c>
    </row>
    <row r="28" spans="1:3">
      <c r="A28" t="s">
        <v>129</v>
      </c>
    </row>
    <row r="29" spans="1:3">
      <c r="A29" t="s">
        <v>130</v>
      </c>
      <c r="B29" t="e" cm="1">
        <f t="array" aca="1" ref="B29" ca="1">Util_showFormula(C29)</f>
        <v>#NAME?</v>
      </c>
      <c r="C29" t="str">
        <f>VLOOKUP(A29,RSA_Keys,2,FALSE)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74</v>
      </c>
      <c r="C30" t="s">
        <v>169</v>
      </c>
    </row>
    <row r="31" spans="1:3">
      <c r="A31" t="s">
        <v>134</v>
      </c>
      <c r="B31" t="e" cm="1">
        <f t="array" aca="1" ref="B31" ca="1">Util_showFormula(C31)</f>
        <v>#NAME?</v>
      </c>
      <c r="C31" t="e" cm="1">
        <f t="array" aca="1" ref="C31" ca="1">RSA_Encrypt(C29,C7,C30)</f>
        <v>#NAME?</v>
      </c>
    </row>
    <row r="32" spans="1:3">
      <c r="A32" t="s">
        <v>170</v>
      </c>
      <c r="B32" t="e" cm="1">
        <f t="array" aca="1" ref="B32" ca="1">Util_showFormula(C32)</f>
        <v>#NAME?</v>
      </c>
      <c r="C32" t="e" cm="1">
        <f t="array" aca="1" ref="C32" ca="1">Util_HexStrToBase64(C31)</f>
        <v>#NAME?</v>
      </c>
    </row>
    <row r="34" spans="1:3">
      <c r="A34" t="s">
        <v>136</v>
      </c>
    </row>
    <row r="35" spans="1:3">
      <c r="A35" t="str">
        <f>A10</f>
        <v>AdvancedBobIV.Base64</v>
      </c>
      <c r="B35" t="e" cm="1">
        <f t="array" aca="1" ref="B35" ca="1">Util_showFormula(C35)</f>
        <v>#NAME?</v>
      </c>
      <c r="C35" t="e">
        <f ca="1">C10</f>
        <v>#NAME?</v>
      </c>
    </row>
    <row r="36" spans="1:3">
      <c r="A36" t="str">
        <f>A17</f>
        <v>AdvancedBobEncrypted,Base64</v>
      </c>
      <c r="B36" t="e" cm="1">
        <f t="array" aca="1" ref="B36" ca="1">Util_showFormula(C36)</f>
        <v>#NAME?</v>
      </c>
      <c r="C36" t="e">
        <f ca="1">C17</f>
        <v>#NAME?</v>
      </c>
    </row>
    <row r="37" spans="1:3">
      <c r="A37" t="str">
        <f>A32</f>
        <v>BobEncryptedKeyBase64</v>
      </c>
      <c r="B37" t="e" cm="1">
        <f t="array" aca="1" ref="B37" ca="1">Util_showFormula(C37)</f>
        <v>#NAME?</v>
      </c>
      <c r="C37" t="e">
        <f ca="1">C32</f>
        <v>#NAME?</v>
      </c>
    </row>
    <row r="38" spans="1:3">
      <c r="A38" t="str">
        <f>A26</f>
        <v>BobSignatureBase64</v>
      </c>
      <c r="B38" t="e" cm="1">
        <f t="array" aca="1" ref="B38" ca="1">Util_showFormula(C38)</f>
        <v>#NAME?</v>
      </c>
      <c r="C38" t="e">
        <f ca="1">C26</f>
        <v>#NAME?</v>
      </c>
    </row>
    <row r="40" spans="1:3">
      <c r="A40" t="s">
        <v>138</v>
      </c>
    </row>
    <row r="41" spans="1:3">
      <c r="A41" s="4"/>
    </row>
    <row r="42" spans="1:3">
      <c r="A42" s="4"/>
    </row>
    <row r="43" spans="1:3">
      <c r="A43" t="s">
        <v>171</v>
      </c>
    </row>
    <row r="45" spans="1:3">
      <c r="A45" t="s">
        <v>181</v>
      </c>
    </row>
    <row r="46" spans="1:3">
      <c r="A46" t="s">
        <v>182</v>
      </c>
      <c r="C46" t="s">
        <v>183</v>
      </c>
    </row>
    <row r="47" spans="1:3">
      <c r="A47" t="s">
        <v>184</v>
      </c>
      <c r="C47" t="s">
        <v>185</v>
      </c>
    </row>
    <row r="48" spans="1:3">
      <c r="A48" t="s">
        <v>186</v>
      </c>
      <c r="C48" t="s">
        <v>187</v>
      </c>
    </row>
    <row r="49" spans="1:3">
      <c r="A49" t="s">
        <v>188</v>
      </c>
      <c r="C49" t="s">
        <v>189</v>
      </c>
    </row>
    <row r="51" spans="1:3">
      <c r="A51" t="s">
        <v>150</v>
      </c>
    </row>
    <row r="52" spans="1:3">
      <c r="A52" t="s">
        <v>126</v>
      </c>
      <c r="B52" t="e" cm="1">
        <f t="array" aca="1" ref="B52" ca="1">Util_showFormula(C52)</f>
        <v>#NAME?</v>
      </c>
      <c r="C52" t="str">
        <f>VLOOKUP(A52,RSA_Keys,2,FALSE)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53" spans="1:3">
      <c r="A53" t="s">
        <v>190</v>
      </c>
      <c r="B53" t="e" cm="1">
        <f t="array" aca="1" ref="B53" ca="1">Util_showFormula(C53)</f>
        <v>#NAME?</v>
      </c>
      <c r="C53" t="e" cm="1">
        <f t="array" aca="1" ref="C53" ca="1">Util_Base64ToHexStr(C46)</f>
        <v>#NAME?</v>
      </c>
    </row>
    <row r="54" spans="1:3">
      <c r="A54" t="s">
        <v>191</v>
      </c>
      <c r="B54" t="e" cm="1">
        <f t="array" aca="1" ref="B54" ca="1">Util_showFormula(C54)</f>
        <v>#NAME?</v>
      </c>
      <c r="C54" t="e" cm="1">
        <f t="array" aca="1" ref="C54" ca="1">RSA_Decrypt(C52,C53,"PKCS1")</f>
        <v>#NAME?</v>
      </c>
    </row>
    <row r="56" spans="1:3">
      <c r="A56" t="s">
        <v>192</v>
      </c>
    </row>
    <row r="57" spans="1:3">
      <c r="A57" t="s">
        <v>193</v>
      </c>
      <c r="C57" t="e" cm="1">
        <f t="array" aca="1" ref="C57" ca="1">Util_Base64ToHexStr(C47)</f>
        <v>#NAME?</v>
      </c>
    </row>
    <row r="58" spans="1:3">
      <c r="A58" t="s">
        <v>194</v>
      </c>
      <c r="C58" t="e" cm="1">
        <f t="array" aca="1" ref="C58" ca="1">Util_Base64ToHexStr(C48)</f>
        <v>#NAME?</v>
      </c>
    </row>
    <row r="59" spans="1:3">
      <c r="A59" t="s">
        <v>116</v>
      </c>
      <c r="C59" t="s">
        <v>166</v>
      </c>
    </row>
    <row r="60" spans="1:3">
      <c r="A60" t="s">
        <v>195</v>
      </c>
      <c r="C60" t="e" cm="1">
        <f t="array" aca="1" ref="C60" ca="1">AES_Decrypt(C54,C58,C59,C57)</f>
        <v>#NAME?</v>
      </c>
    </row>
    <row r="61" spans="1:3">
      <c r="A61" t="s">
        <v>196</v>
      </c>
      <c r="C61" t="e" cm="1">
        <f t="array" aca="1" ref="C61" ca="1">Util_hexStrToAscii(C60)</f>
        <v>#NAME?</v>
      </c>
    </row>
    <row r="64" spans="1:3">
      <c r="A64" t="s">
        <v>159</v>
      </c>
    </row>
    <row r="65" spans="1:3">
      <c r="A65" t="s">
        <v>160</v>
      </c>
      <c r="B65" t="e" cm="1">
        <f t="array" aca="1" ref="B65" ca="1">Util_showFormula(C65)</f>
        <v>#NAME?</v>
      </c>
      <c r="C65" t="s">
        <v>77</v>
      </c>
    </row>
    <row r="66" spans="1:3">
      <c r="A66" t="s">
        <v>95</v>
      </c>
      <c r="B66" t="e" cm="1">
        <f t="array" aca="1" ref="B66" ca="1">Util_showFormula(C66)</f>
        <v>#NAME?</v>
      </c>
      <c r="C66" t="e" cm="1">
        <f t="array" aca="1" ref="C66" ca="1">Hash_Calculate(C65,C60)</f>
        <v>#NAME?</v>
      </c>
    </row>
    <row r="69" spans="1:3">
      <c r="A69" t="s">
        <v>161</v>
      </c>
      <c r="C69" t="e" cm="1">
        <f t="array" aca="1" ref="C69" ca="1">Util_Base64ToHexStr(C49)</f>
        <v>#NAME?</v>
      </c>
    </row>
    <row r="70" spans="1:3">
      <c r="A70" t="s">
        <v>130</v>
      </c>
      <c r="C70" t="str">
        <f>VLOOKUP(A70,RSA_Keys,2,FALSE)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1" spans="1:3">
      <c r="A71" t="s">
        <v>97</v>
      </c>
      <c r="C71" t="e" cm="1">
        <f t="array" aca="1" ref="C71" ca="1">RSA_VerifySignature(C70,C66,C69,C65,"OK")</f>
        <v>#NAME?</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D61E-D3C1-4DD1-B726-48802B282CE8}">
  <sheetPr codeName="Sheet11"/>
  <dimension ref="A1:J99"/>
  <sheetViews>
    <sheetView topLeftCell="A53" workbookViewId="0">
      <selection activeCell="G71" sqref="G71"/>
    </sheetView>
  </sheetViews>
  <sheetFormatPr defaultRowHeight="14.4"/>
  <cols>
    <col min="1" max="1" width="31.109375" customWidth="1"/>
    <col min="2" max="2" width="29.6640625" bestFit="1" customWidth="1"/>
    <col min="8" max="8" width="11.109375" bestFit="1" customWidth="1"/>
  </cols>
  <sheetData>
    <row r="1" spans="1:10">
      <c r="A1" t="s">
        <v>102</v>
      </c>
    </row>
    <row r="2" spans="1:10">
      <c r="A2" t="s">
        <v>103</v>
      </c>
      <c r="H2" t="e" cm="1">
        <f t="array" aca="1" ref="H2" ca="1">Util_AsciiToHexStr("Alice")</f>
        <v>#NAME?</v>
      </c>
      <c r="I2" t="s">
        <v>104</v>
      </c>
      <c r="J2" t="e" cm="1">
        <f t="array" aca="1" ref="J2" ca="1">Util_AsciiToHexStr("Bob")</f>
        <v>#NAME?</v>
      </c>
    </row>
    <row r="3" spans="1:10">
      <c r="A3" t="s">
        <v>105</v>
      </c>
    </row>
    <row r="4" spans="1:10">
      <c r="A4" t="s">
        <v>106</v>
      </c>
    </row>
    <row r="6" spans="1:10">
      <c r="A6" t="s">
        <v>107</v>
      </c>
    </row>
    <row r="7" spans="1:10">
      <c r="A7" t="s">
        <v>108</v>
      </c>
      <c r="B7" t="e" cm="1">
        <f t="array" aca="1" ref="B7" ca="1">Util_showFormula(C7)</f>
        <v>#NAME?</v>
      </c>
      <c r="C7" t="e" cm="1">
        <f t="array" aca="1" ref="C7" ca="1">Util_GenRandom(32)</f>
        <v>#NAME?</v>
      </c>
    </row>
    <row r="8" spans="1:10">
      <c r="A8" t="s">
        <v>109</v>
      </c>
    </row>
    <row r="9" spans="1:10">
      <c r="A9" t="s">
        <v>110</v>
      </c>
      <c r="B9" t="e" cm="1">
        <f t="array" aca="1" ref="B9" ca="1">Util_showFormula(C9)</f>
        <v>#NAME?</v>
      </c>
      <c r="C9" t="e" cm="1">
        <f t="array" aca="1" ref="C9" ca="1">Util_GenRandom((12))</f>
        <v>#NAME?</v>
      </c>
    </row>
    <row r="10" spans="1:10">
      <c r="A10" t="s">
        <v>111</v>
      </c>
      <c r="B10" t="e" cm="1">
        <f t="array" aca="1" ref="B10" ca="1">Util_showFormula(C10)</f>
        <v>#NAME?</v>
      </c>
      <c r="C10" t="e" cm="1">
        <f t="array" aca="1" ref="C10" ca="1">Util_HexStrToBase64(C9)</f>
        <v>#NAME?</v>
      </c>
    </row>
    <row r="11" spans="1:10">
      <c r="A11" t="s">
        <v>112</v>
      </c>
      <c r="C11" t="s">
        <v>113</v>
      </c>
    </row>
    <row r="12" spans="1:10">
      <c r="A12" t="s">
        <v>114</v>
      </c>
    </row>
    <row r="13" spans="1:10">
      <c r="A13" t="s">
        <v>115</v>
      </c>
      <c r="B13" t="e" cm="1">
        <f t="array" aca="1" ref="B13" ca="1">Util_showFormula(C13)</f>
        <v>#NAME?</v>
      </c>
      <c r="C13" t="e" cm="1">
        <f t="array" aca="1" ref="C13" ca="1">Util_AsciiToHexStr(C11)</f>
        <v>#NAME?</v>
      </c>
    </row>
    <row r="14" spans="1:10">
      <c r="A14" t="s">
        <v>116</v>
      </c>
      <c r="C14" t="s">
        <v>117</v>
      </c>
    </row>
    <row r="16" spans="1:10">
      <c r="A16" t="s">
        <v>118</v>
      </c>
      <c r="B16" t="e" cm="1">
        <f t="array" aca="1" ref="B16" ca="1">Util_showFormula(C16)</f>
        <v>#NAME?</v>
      </c>
      <c r="C16" t="e" cm="1">
        <f t="array" aca="1" ref="C16" ca="1">AES_Encrypt(C7,C13,C14,C9)</f>
        <v>#NAME?</v>
      </c>
    </row>
    <row r="17" spans="1:3">
      <c r="A17" t="s">
        <v>119</v>
      </c>
    </row>
    <row r="18" spans="1:3">
      <c r="A18" t="s">
        <v>120</v>
      </c>
      <c r="B18" t="e" cm="1">
        <f t="array" aca="1" ref="B18" ca="1">Util_showFormula(C18)</f>
        <v>#NAME?</v>
      </c>
      <c r="C18" t="e" cm="1">
        <f t="array" aca="1" ref="C18" ca="1">Util_HexStrToBase64(C16)</f>
        <v>#NAME?</v>
      </c>
    </row>
    <row r="20" spans="1:3">
      <c r="A20" t="s">
        <v>121</v>
      </c>
    </row>
    <row r="21" spans="1:3">
      <c r="B21" t="e" cm="1">
        <f t="array" aca="1" ref="B21" ca="1">Util_showFormula(C21)</f>
        <v>#NAME?</v>
      </c>
      <c r="C21" t="e" cm="1">
        <f t="array" aca="1" ref="C21" ca="1">GCM_getEncrypted(C16)</f>
        <v>#NAME?</v>
      </c>
    </row>
    <row r="22" spans="1:3">
      <c r="B22" t="e" cm="1">
        <f t="array" aca="1" ref="B22" ca="1">Util_showFormula(C22)</f>
        <v>#NAME?</v>
      </c>
      <c r="C22" t="e" cm="1">
        <f t="array" aca="1" ref="C22" ca="1">GCM_getTag(C16)</f>
        <v>#NAME?</v>
      </c>
    </row>
    <row r="25" spans="1:3">
      <c r="A25" t="s">
        <v>122</v>
      </c>
    </row>
    <row r="26" spans="1:3">
      <c r="A26" t="s">
        <v>123</v>
      </c>
      <c r="C26" t="s">
        <v>77</v>
      </c>
    </row>
    <row r="27" spans="1:3">
      <c r="A27" t="s">
        <v>124</v>
      </c>
      <c r="B27" t="e" cm="1">
        <f t="array" aca="1" ref="B27" ca="1">Util_showFormula(C27)</f>
        <v>#NAME?</v>
      </c>
      <c r="C27" t="e" cm="1">
        <f t="array" aca="1" ref="C27" ca="1">Hash_Calculate(C26,C13)</f>
        <v>#NAME?</v>
      </c>
    </row>
    <row r="28" spans="1:3">
      <c r="A28" t="s">
        <v>125</v>
      </c>
    </row>
    <row r="29" spans="1:3">
      <c r="A29" t="s">
        <v>126</v>
      </c>
      <c r="B29" t="e" cm="1">
        <f t="array" aca="1" ref="B29" ca="1">Util_showFormula(C29)</f>
        <v>#NAME?</v>
      </c>
      <c r="C29" t="str">
        <f>VLOOKUP(A29,RSA_Keys,2,FALSE)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127</v>
      </c>
      <c r="B30" t="e" cm="1">
        <f t="array" aca="1" ref="B30" ca="1">Util_showFormula(C30)</f>
        <v>#NAME?</v>
      </c>
      <c r="C30" t="e" cm="1">
        <f t="array" aca="1" ref="C30" ca="1">RSA_SignHash(C29,C27,C26)</f>
        <v>#NAME?</v>
      </c>
    </row>
    <row r="31" spans="1:3">
      <c r="A31" t="s">
        <v>128</v>
      </c>
      <c r="B31" t="e" cm="1">
        <f t="array" aca="1" ref="B31" ca="1">Util_showFormula(C31)</f>
        <v>#NAME?</v>
      </c>
      <c r="C31" t="e" cm="1">
        <f t="array" aca="1" ref="C31" ca="1">Util_HexStrToBase64(C30)</f>
        <v>#NAME?</v>
      </c>
    </row>
    <row r="33" spans="1:3">
      <c r="A33" t="s">
        <v>129</v>
      </c>
    </row>
    <row r="34" spans="1:3">
      <c r="A34" t="s">
        <v>130</v>
      </c>
      <c r="B34" t="e" cm="1">
        <f t="array" aca="1" ref="B34" ca="1">Util_showFormula(C34)</f>
        <v>#NAME?</v>
      </c>
      <c r="C34" t="str">
        <f>VLOOKUP(A34,RSA_Keys,2,FALSE)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74</v>
      </c>
      <c r="C35" t="s">
        <v>75</v>
      </c>
    </row>
    <row r="36" spans="1:3">
      <c r="A36" t="s">
        <v>131</v>
      </c>
      <c r="C36" t="s">
        <v>77</v>
      </c>
    </row>
    <row r="37" spans="1:3">
      <c r="A37" t="s">
        <v>132</v>
      </c>
      <c r="C37" t="e">
        <f ca="1">H2</f>
        <v>#NAME?</v>
      </c>
    </row>
    <row r="38" spans="1:3">
      <c r="A38" t="s">
        <v>133</v>
      </c>
      <c r="C38" t="e" cm="1">
        <f t="array" aca="1" ref="C38" ca="1">Util_HexStrToBase64(C37)</f>
        <v>#NAME?</v>
      </c>
    </row>
    <row r="39" spans="1:3">
      <c r="A39" t="s">
        <v>134</v>
      </c>
      <c r="B39" t="e" cm="1">
        <f t="array" aca="1" ref="B39" ca="1">Util_showFormula(C39)</f>
        <v>#NAME?</v>
      </c>
      <c r="C39" t="e" cm="1">
        <f t="array" aca="1" ref="C39" ca="1">RSA_Encrypt(C34,C7,C35,C36,C37)</f>
        <v>#NAME?</v>
      </c>
    </row>
    <row r="40" spans="1:3">
      <c r="A40" t="s">
        <v>135</v>
      </c>
      <c r="B40" t="e" cm="1">
        <f t="array" aca="1" ref="B40" ca="1">Util_showFormula(C40)</f>
        <v>#NAME?</v>
      </c>
      <c r="C40" t="e" cm="1">
        <f t="array" aca="1" ref="C40" ca="1">Util_HexStrToBase64(C39)</f>
        <v>#NAME?</v>
      </c>
    </row>
    <row r="42" spans="1:3">
      <c r="A42" t="s">
        <v>136</v>
      </c>
    </row>
    <row r="43" spans="1:3">
      <c r="A43" t="s">
        <v>137</v>
      </c>
      <c r="B43" t="e" cm="1">
        <f t="array" aca="1" ref="B43" ca="1">Util_showFormula(C43)</f>
        <v>#NAME?</v>
      </c>
      <c r="C43" t="e">
        <f ca="1">C10</f>
        <v>#NAME?</v>
      </c>
    </row>
    <row r="44" spans="1:3">
      <c r="A44" t="str">
        <f>A18</f>
        <v>AdvanceBobEncrypted.Base64</v>
      </c>
      <c r="B44" t="e" cm="1">
        <f t="array" aca="1" ref="B44" ca="1">Util_showFormula(C44)</f>
        <v>#NAME?</v>
      </c>
      <c r="C44" t="e">
        <f ca="1">C18</f>
        <v>#NAME?</v>
      </c>
    </row>
    <row r="45" spans="1:3">
      <c r="A45" t="str">
        <f>A31</f>
        <v>AdvancedBobSignatureBase64</v>
      </c>
      <c r="B45" t="e" cm="1">
        <f t="array" aca="1" ref="B45" ca="1">Util_showFormula(C45)</f>
        <v>#NAME?</v>
      </c>
      <c r="C45" t="e">
        <f ca="1">C31</f>
        <v>#NAME?</v>
      </c>
    </row>
    <row r="46" spans="1:3">
      <c r="A46" t="str">
        <f>A38</f>
        <v>AdvancedBobOAEPPad.base64</v>
      </c>
      <c r="B46" t="e" cm="1">
        <f t="array" aca="1" ref="B46" ca="1">Util_showFormula(C46)</f>
        <v>#NAME?</v>
      </c>
      <c r="C46" t="e">
        <f ca="1">C38</f>
        <v>#NAME?</v>
      </c>
    </row>
    <row r="47" spans="1:3">
      <c r="A47" t="str">
        <f>A40</f>
        <v>AdvancedBobEncryptedKeyBase64</v>
      </c>
      <c r="B47" t="e" cm="1">
        <f t="array" aca="1" ref="B47" ca="1">Util_showFormula(C47)</f>
        <v>#NAME?</v>
      </c>
      <c r="C47" t="e">
        <f ca="1">C40</f>
        <v>#NAME?</v>
      </c>
    </row>
    <row r="50" spans="1:3">
      <c r="A50" t="s">
        <v>138</v>
      </c>
    </row>
    <row r="51" spans="1:3">
      <c r="A51" s="4"/>
    </row>
    <row r="60" spans="1:3">
      <c r="A60" t="s">
        <v>139</v>
      </c>
    </row>
    <row r="64" spans="1:3">
      <c r="A64" t="s">
        <v>140</v>
      </c>
      <c r="C64" t="s">
        <v>141</v>
      </c>
    </row>
    <row r="65" spans="1:3">
      <c r="A65" t="s">
        <v>142</v>
      </c>
      <c r="C65" t="s">
        <v>143</v>
      </c>
    </row>
    <row r="66" spans="1:3">
      <c r="A66" t="s">
        <v>144</v>
      </c>
      <c r="C66" t="s">
        <v>145</v>
      </c>
    </row>
    <row r="67" spans="1:3">
      <c r="A67" t="s">
        <v>146</v>
      </c>
      <c r="C67" t="s">
        <v>147</v>
      </c>
    </row>
    <row r="68" spans="1:3">
      <c r="A68" t="s">
        <v>148</v>
      </c>
      <c r="C68" t="s">
        <v>149</v>
      </c>
    </row>
    <row r="70" spans="1:3">
      <c r="A70" s="4"/>
    </row>
    <row r="71" spans="1:3">
      <c r="A71" t="s">
        <v>126</v>
      </c>
    </row>
    <row r="72" spans="1:3">
      <c r="A72" t="s">
        <v>150</v>
      </c>
    </row>
    <row r="73" spans="1:3">
      <c r="A73" t="s">
        <v>126</v>
      </c>
      <c r="B73" t="e" cm="1">
        <f t="array" aca="1" ref="B73" ca="1">Util_showFormula(C73)</f>
        <v>#NAME?</v>
      </c>
      <c r="C73" t="str">
        <f>VLOOKUP(A73,RSA_Keys,2,FALSE)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74</v>
      </c>
      <c r="B74" t="e" cm="1">
        <f t="array" aca="1" ref="B74" ca="1">Util_showFormula(C74)</f>
        <v>#NAME?</v>
      </c>
      <c r="C74" t="s">
        <v>75</v>
      </c>
    </row>
    <row r="75" spans="1:3">
      <c r="A75" t="s">
        <v>131</v>
      </c>
      <c r="B75" t="e" cm="1">
        <f t="array" aca="1" ref="B75" ca="1">Util_showFormula(C75)</f>
        <v>#NAME?</v>
      </c>
      <c r="C75" t="s">
        <v>77</v>
      </c>
    </row>
    <row r="76" spans="1:3">
      <c r="A76" t="s">
        <v>151</v>
      </c>
      <c r="B76" t="e" cm="1">
        <f t="array" aca="1" ref="B76" ca="1">Util_showFormula(C76)</f>
        <v>#NAME?</v>
      </c>
      <c r="C76" t="e" cm="1">
        <f t="array" aca="1" ref="C76" ca="1">Util_Base64ToHexStr(C64)</f>
        <v>#NAME?</v>
      </c>
    </row>
    <row r="77" spans="1:3">
      <c r="A77" t="s">
        <v>152</v>
      </c>
      <c r="B77" t="e" cm="1">
        <f t="array" aca="1" ref="B77" ca="1">Util_showFormula(C77)</f>
        <v>#NAME?</v>
      </c>
      <c r="C77" t="e" cm="1">
        <f t="array" aca="1" ref="C77" ca="1">Util_Base64ToHexStr(C66)</f>
        <v>#NAME?</v>
      </c>
    </row>
    <row r="78" spans="1:3">
      <c r="A78" t="s">
        <v>153</v>
      </c>
      <c r="B78" t="e" cm="1">
        <f t="array" aca="1" ref="B78" ca="1">Util_showFormula(C78)</f>
        <v>#NAME?</v>
      </c>
      <c r="C78" t="e" cm="1">
        <f t="array" aca="1" ref="C78" ca="1">RSA_Decrypt(C73,C76,C74,C75,C77)</f>
        <v>#NAME?</v>
      </c>
    </row>
    <row r="79" spans="1:3">
      <c r="C79" t="e">
        <f ca="1">LEN(C78)</f>
        <v>#NAME?</v>
      </c>
    </row>
    <row r="80" spans="1:3">
      <c r="A80" t="s">
        <v>154</v>
      </c>
      <c r="C80" s="5"/>
    </row>
    <row r="81" spans="1:3">
      <c r="A81" t="s">
        <v>155</v>
      </c>
      <c r="C81" t="e" cm="1">
        <f t="array" aca="1" ref="C81" ca="1">Util_Base64ToHexStr(C65)</f>
        <v>#NAME?</v>
      </c>
    </row>
    <row r="82" spans="1:3">
      <c r="A82" t="s">
        <v>156</v>
      </c>
      <c r="C82" t="e" cm="1">
        <f t="array" aca="1" ref="C82" ca="1">Util_Base64ToHexStr(C67)</f>
        <v>#NAME?</v>
      </c>
    </row>
    <row r="83" spans="1:3">
      <c r="A83" t="s">
        <v>116</v>
      </c>
      <c r="C83" t="s">
        <v>117</v>
      </c>
    </row>
    <row r="84" spans="1:3">
      <c r="A84" t="s">
        <v>157</v>
      </c>
      <c r="C84" t="e" cm="1">
        <f t="array" aca="1" ref="C84" ca="1">AES_Decrypt(C78,C82,C83,C81,12)</f>
        <v>#NAME?</v>
      </c>
    </row>
    <row r="85" spans="1:3">
      <c r="A85" t="s">
        <v>158</v>
      </c>
      <c r="C85" t="e" cm="1">
        <f t="array" aca="1" ref="C85" ca="1">Util_hexStrToAscii(C84)</f>
        <v>#NAME?</v>
      </c>
    </row>
    <row r="87" spans="1:3">
      <c r="A87" t="s">
        <v>159</v>
      </c>
    </row>
    <row r="88" spans="1:3">
      <c r="A88" t="s">
        <v>160</v>
      </c>
      <c r="B88" t="e" cm="1">
        <f t="array" aca="1" ref="B88" ca="1">Util_showFormula(C88)</f>
        <v>#NAME?</v>
      </c>
      <c r="C88" t="s">
        <v>77</v>
      </c>
    </row>
    <row r="89" spans="1:3">
      <c r="A89" t="s">
        <v>95</v>
      </c>
      <c r="B89" t="e" cm="1">
        <f t="array" aca="1" ref="B89" ca="1">Util_showFormula(C89)</f>
        <v>#NAME?</v>
      </c>
      <c r="C89" t="e" cm="1">
        <f t="array" aca="1" ref="C89" ca="1">Hash_Calculate(C88,C84)</f>
        <v>#NAME?</v>
      </c>
    </row>
    <row r="90" spans="1:3">
      <c r="A90" t="s">
        <v>161</v>
      </c>
      <c r="B90" t="e" cm="1">
        <f t="array" aca="1" ref="B90" ca="1">Util_showFormula(C90)</f>
        <v>#NAME?</v>
      </c>
      <c r="C90" t="e" cm="1">
        <f t="array" aca="1" ref="C90" ca="1">Util_Base64ToHexStr(C68)</f>
        <v>#NAME?</v>
      </c>
    </row>
    <row r="91" spans="1:3">
      <c r="A91" t="s">
        <v>130</v>
      </c>
      <c r="B91" t="e" cm="1">
        <f t="array" aca="1" ref="B91" ca="1">Util_showFormula(C91)</f>
        <v>#NAME?</v>
      </c>
      <c r="C91" t="str">
        <f>VLOOKUP(A91,RSA_Keys,2,FALSE)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97</v>
      </c>
      <c r="B92" t="e" cm="1">
        <f t="array" aca="1" ref="B92" ca="1">Util_showFormula(C92)</f>
        <v>#NAME?</v>
      </c>
      <c r="C92" t="e" cm="1">
        <f t="array" aca="1" ref="C92" ca="1">RSA_VerifySignature(C91,C89,C90,C88,"OK")</f>
        <v>#NAME?</v>
      </c>
    </row>
    <row r="99" spans="3:3">
      <c r="C99"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F4BF-8465-4973-A905-5D7C90E13258}">
  <sheetPr codeName="Sheet6"/>
  <dimension ref="A1:K142"/>
  <sheetViews>
    <sheetView topLeftCell="A121" workbookViewId="0">
      <selection activeCell="B140" sqref="B140:B142"/>
    </sheetView>
  </sheetViews>
  <sheetFormatPr defaultRowHeight="14.4"/>
  <cols>
    <col min="1" max="1" width="23.5546875" customWidth="1"/>
    <col min="2" max="2" width="17.88671875" customWidth="1"/>
    <col min="3" max="3" width="9.55468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1">
      <c r="A17" t="s">
        <v>16</v>
      </c>
    </row>
    <row r="18" spans="1:11">
      <c r="A18" t="s">
        <v>17</v>
      </c>
    </row>
    <row r="19" spans="1:11">
      <c r="A19" t="s">
        <v>18</v>
      </c>
    </row>
    <row r="20" spans="1:11">
      <c r="A20" t="s">
        <v>19</v>
      </c>
    </row>
    <row r="21" spans="1:11">
      <c r="A21" t="s">
        <v>20</v>
      </c>
    </row>
    <row r="22" spans="1:11">
      <c r="A22" t="s">
        <v>21</v>
      </c>
      <c r="B22" t="str">
        <f>A3&amp;A4&amp;A5&amp;A6&amp;A7&amp;A8&amp;A9&amp;A10&amp;A11&amp;A12&amp;A13&amp;A14&amp;A15&amp;A16&amp;A17&amp;A18&amp;A19&amp;A20</f>
        <v xml:space="preserve">    00:a3:01:00:b2:c8:b5:c4:b1:a0:97:73:2b:b6:da:    7f:17:f1:5c:bf:7c:11:ee:d7:93:f0:e1:1c:81:6a:    7a:f1:cb:3d:c9:2c:84:86:dc:77:72:3b:e7:5e:85:    43:24:35:cb:0b:50:ce:fc:32:0a:88:9b:a7:ab:24:    15:a0:e5:11:ea:5f:e4:f8:e2:a0:a8:d1:60:71:13:    f2:de:0f:fc:4a:96:29:fd:56:38:c3:9a:1a:5b:1f:    b8:9c:1e:36:17:0c:3c:77:cb:29:8e:45:bd:87:ab:    cc:f5:c7:f3:69:38:d6:24:c6:60:b3:12:c3:03:ee:    8a:fe:63:cd:1b:9d:2c:51:83:d9:5f:e3:f1:a8:05:    50:4f:35:aa:61:b2:42:79:e9:49:18:7f:70:89:68:    15:3c:2e:d1:a8:4f:8d:16:a2:9e:4f:51:d5:7e:99:    6f:3a:ab:b0:c8:18:55:2d:8b:a9:87:ca:68:36:57:    be:3a:9d:f1:05:bd:32:8e:a6:f6:f2:6e:7c:b6:ed:    13:e8:92:47:46:99:b9:f1:91:46:08:c4:e3:13:da:    df:ce:d9:ac:42:52:5f:3a:6f:2d:12:2e:1d:97:cc:    ca:ab:12:9c:23:dc:ea:06:29:0a:51:ea:4f:60:b2:    dd:b2:f8:84:fc:f4:c5:e7:0e:33:66:d9:1a:1d:0f:    f6:5f</v>
      </c>
    </row>
    <row r="23" spans="1:11">
      <c r="A23" t="s">
        <v>22</v>
      </c>
      <c r="B23" t="str">
        <f>UPPER(SUBSTITUTE(SUBSTITUTE(B22,":",""),"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24" spans="1:11">
      <c r="A24" t="s">
        <v>23</v>
      </c>
      <c r="B24">
        <f>LEN(B23)/2</f>
        <v>257</v>
      </c>
    </row>
    <row r="25" spans="1:11">
      <c r="B25" t="s">
        <v>24</v>
      </c>
    </row>
    <row r="28" spans="1:11">
      <c r="A28" t="s">
        <v>25</v>
      </c>
      <c r="K28" t="s">
        <v>26</v>
      </c>
    </row>
    <row r="29" spans="1:11">
      <c r="A29" t="s">
        <v>27</v>
      </c>
      <c r="K29" s="1" t="s">
        <v>28</v>
      </c>
    </row>
    <row r="30" spans="1:11">
      <c r="A30" t="s">
        <v>29</v>
      </c>
      <c r="K30" s="1" t="s">
        <v>30</v>
      </c>
    </row>
    <row r="31" spans="1:11">
      <c r="A31" t="s">
        <v>31</v>
      </c>
      <c r="K31" s="1" t="s">
        <v>32</v>
      </c>
    </row>
    <row r="32" spans="1:11">
      <c r="A32" t="s">
        <v>33</v>
      </c>
      <c r="K32" s="1" t="s">
        <v>34</v>
      </c>
    </row>
    <row r="33" spans="1:11">
      <c r="A33" t="s">
        <v>35</v>
      </c>
      <c r="K33" s="1" t="s">
        <v>36</v>
      </c>
    </row>
    <row r="34" spans="1:11">
      <c r="A34" t="s">
        <v>37</v>
      </c>
      <c r="K34" s="1" t="s">
        <v>38</v>
      </c>
    </row>
    <row r="35" spans="1:11">
      <c r="A35" t="s">
        <v>39</v>
      </c>
      <c r="K35" s="1" t="s">
        <v>40</v>
      </c>
    </row>
    <row r="36" spans="1:11">
      <c r="A36" t="s">
        <v>41</v>
      </c>
      <c r="K36" s="1" t="s">
        <v>42</v>
      </c>
    </row>
    <row r="37" spans="1:11">
      <c r="A37" t="s">
        <v>43</v>
      </c>
      <c r="K37" s="1" t="s">
        <v>44</v>
      </c>
    </row>
    <row r="38" spans="1:11">
      <c r="A38" t="s">
        <v>45</v>
      </c>
    </row>
    <row r="39" spans="1:11">
      <c r="A39" t="s">
        <v>46</v>
      </c>
      <c r="K39" t="s">
        <v>0</v>
      </c>
    </row>
    <row r="40" spans="1:11">
      <c r="A40" t="s">
        <v>47</v>
      </c>
      <c r="K40" t="s">
        <v>1</v>
      </c>
    </row>
    <row r="41" spans="1:11">
      <c r="A41" t="s">
        <v>48</v>
      </c>
      <c r="K41" t="s">
        <v>2</v>
      </c>
    </row>
    <row r="42" spans="1:11">
      <c r="A42" t="s">
        <v>49</v>
      </c>
      <c r="K42" t="s">
        <v>3</v>
      </c>
    </row>
    <row r="43" spans="1:11">
      <c r="A43" t="s">
        <v>50</v>
      </c>
      <c r="K43" t="s">
        <v>4</v>
      </c>
    </row>
    <row r="44" spans="1:11">
      <c r="A44" t="s">
        <v>51</v>
      </c>
      <c r="K44" t="s">
        <v>5</v>
      </c>
    </row>
    <row r="45" spans="1:11">
      <c r="A45" t="s">
        <v>52</v>
      </c>
      <c r="K45" t="s">
        <v>6</v>
      </c>
    </row>
    <row r="46" spans="1:11">
      <c r="A46" t="s">
        <v>53</v>
      </c>
      <c r="K46" t="s">
        <v>7</v>
      </c>
    </row>
    <row r="47" spans="1:11">
      <c r="A47" t="s">
        <v>54</v>
      </c>
      <c r="K47" t="s">
        <v>8</v>
      </c>
    </row>
    <row r="48" spans="1:11">
      <c r="A48" t="s">
        <v>55</v>
      </c>
      <c r="K48" t="s">
        <v>9</v>
      </c>
    </row>
    <row r="49" spans="1:11">
      <c r="A49" t="s">
        <v>56</v>
      </c>
      <c r="K49" t="s">
        <v>10</v>
      </c>
    </row>
    <row r="50" spans="1:11">
      <c r="A50" t="s">
        <v>57</v>
      </c>
      <c r="K50" t="s">
        <v>11</v>
      </c>
    </row>
    <row r="51" spans="1:11">
      <c r="A51" t="s">
        <v>58</v>
      </c>
      <c r="K51" t="s">
        <v>12</v>
      </c>
    </row>
    <row r="52" spans="1:11">
      <c r="A52" t="s">
        <v>59</v>
      </c>
      <c r="K52" t="s">
        <v>13</v>
      </c>
    </row>
    <row r="53" spans="1:11">
      <c r="A53" t="s">
        <v>60</v>
      </c>
      <c r="K53" t="s">
        <v>14</v>
      </c>
    </row>
    <row r="54" spans="1:11">
      <c r="A54" t="s">
        <v>61</v>
      </c>
      <c r="K54" t="s">
        <v>15</v>
      </c>
    </row>
    <row r="55" spans="1:11">
      <c r="A55" t="s">
        <v>62</v>
      </c>
      <c r="K55" t="s">
        <v>16</v>
      </c>
    </row>
    <row r="56" spans="1:11">
      <c r="A56" t="s">
        <v>63</v>
      </c>
      <c r="K56" t="s">
        <v>17</v>
      </c>
    </row>
    <row r="57" spans="1:11">
      <c r="K57" t="s">
        <v>18</v>
      </c>
    </row>
    <row r="58" spans="1:11">
      <c r="K58" t="s">
        <v>19</v>
      </c>
    </row>
    <row r="59" spans="1:11">
      <c r="K59" t="s">
        <v>20</v>
      </c>
    </row>
    <row r="61" spans="1:11">
      <c r="K61" t="str">
        <f>SUBSTITUTE(SUBSTITUTE(_xlfn.CONCAT(K41:K58),":",""),"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2" spans="1:11">
      <c r="K62" t="str">
        <f>UPPER(MID(K61,3,LEN(K61)-2))</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4" spans="1:11">
      <c r="B64" t="s">
        <v>64</v>
      </c>
      <c r="H64">
        <f>LEN(K64)</f>
        <v>512</v>
      </c>
      <c r="J64" t="s">
        <v>65</v>
      </c>
      <c r="K64" t="str">
        <f>MID(B23,3,256*2)</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5" spans="2:11">
      <c r="J65" t="s">
        <v>66</v>
      </c>
      <c r="K65" t="str">
        <f>"010001"</f>
        <v>010001</v>
      </c>
    </row>
    <row r="66" spans="2:11">
      <c r="C66">
        <f>LEN(TRIM(C71))</f>
        <v>442</v>
      </c>
    </row>
    <row r="67" spans="2:11">
      <c r="C67" t="e">
        <f ca="1">LEN(C80)</f>
        <v>#NAME?</v>
      </c>
      <c r="J67" t="s">
        <v>67</v>
      </c>
      <c r="K67" t="str">
        <f>"3132333435313233343531323334353132333435"</f>
        <v>3132333435313233343531323334353132333435</v>
      </c>
    </row>
    <row r="68" spans="2:11">
      <c r="C68">
        <f>LEN(C71)</f>
        <v>442</v>
      </c>
    </row>
    <row r="69" spans="2:11">
      <c r="C69" s="1" t="str">
        <f>MID(C71,1,26)</f>
        <v>-----BEGIN PUBLIC KEY-----</v>
      </c>
    </row>
    <row r="70" spans="2:11">
      <c r="B70">
        <v>23</v>
      </c>
      <c r="C70" s="1" t="str">
        <f>MID(C71,LEN(C71)-B70,B70)</f>
        <v>-----END PUBLIC KEY----</v>
      </c>
    </row>
    <row r="71" spans="2:11">
      <c r="B71" t="s">
        <v>68</v>
      </c>
      <c r="C71" s="1" t="str">
        <f>_xlfn.CONCAT(K29:K37)</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2" spans="2:11">
      <c r="B72" t="s">
        <v>69</v>
      </c>
      <c r="C72" s="1" t="str">
        <f>_xlfn.CONCAT(A29:A56)</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73" spans="2:11">
      <c r="B73" t="s">
        <v>70</v>
      </c>
      <c r="C73" t="str">
        <f>"3132333435313233343531323334353132333435"</f>
        <v>3132333435313233343531323334353132333435</v>
      </c>
    </row>
    <row r="75" spans="2:11">
      <c r="B75" t="s">
        <v>71</v>
      </c>
      <c r="C75" t="e" cm="1">
        <f t="array" aca="1" ref="C75" ca="1">RSA_Encrypt(C71,C73)</f>
        <v>#NAME?</v>
      </c>
    </row>
    <row r="76" spans="2:11">
      <c r="B76" t="s">
        <v>72</v>
      </c>
      <c r="C76" t="e" cm="1">
        <f t="array" aca="1" ref="C76" ca="1">RSA_Decrypt(C72,C75)</f>
        <v>#NAME?</v>
      </c>
    </row>
    <row r="78" spans="2:11">
      <c r="B78" t="s">
        <v>65</v>
      </c>
      <c r="C78" t="str">
        <f>K64</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79" spans="2:11">
      <c r="B79" t="s">
        <v>66</v>
      </c>
      <c r="C79" t="str">
        <f>"010001"</f>
        <v>010001</v>
      </c>
    </row>
    <row r="80" spans="2:11">
      <c r="B80" t="s">
        <v>73</v>
      </c>
      <c r="C80" t="e" cm="1">
        <f t="array" aca="1" ref="C80" ca="1">RSA_CreatePublicPEM(C78,C79)</f>
        <v>#NAME?</v>
      </c>
    </row>
    <row r="81" spans="2:3">
      <c r="B81" t="s">
        <v>74</v>
      </c>
      <c r="C81" t="s">
        <v>75</v>
      </c>
    </row>
    <row r="82" spans="2:3">
      <c r="B82" t="s">
        <v>76</v>
      </c>
      <c r="C82" t="s">
        <v>77</v>
      </c>
    </row>
    <row r="83" spans="2:3">
      <c r="B83" t="s">
        <v>78</v>
      </c>
      <c r="C83" t="e" cm="1">
        <f t="array" aca="1" ref="C83" ca="1">Util_AsciiToHexStr("Bob")</f>
        <v>#NAME?</v>
      </c>
    </row>
    <row r="84" spans="2:3">
      <c r="B84" t="s">
        <v>79</v>
      </c>
      <c r="C84" t="e" cm="1">
        <f t="array" aca="1" ref="C84" ca="1">RSA_Encrypt(C71,C73,C81,C82,C83)</f>
        <v>#NAME?</v>
      </c>
    </row>
    <row r="85" spans="2:3">
      <c r="B85" t="s">
        <v>80</v>
      </c>
      <c r="C85" t="e" cm="1">
        <f t="array" aca="1" ref="C85" ca="1">RSA_Decrypt(C72,C84,C81,C82,C83)</f>
        <v>#NAME?</v>
      </c>
    </row>
    <row r="86" spans="2:3">
      <c r="C86" t="e" cm="1">
        <f t="array" aca="1" ref="C86" ca="1">RSA_Encrypt(C71,C73,C81,C82,C83)</f>
        <v>#NAME?</v>
      </c>
    </row>
    <row r="87" spans="2:3">
      <c r="C87" t="e" cm="1">
        <f t="array" aca="1" ref="C87" ca="1">RSA_Decrypt(C72,C86,C81,C82,C83)</f>
        <v>#NAME?</v>
      </c>
    </row>
    <row r="91" spans="2:3">
      <c r="B91" t="str">
        <f>[1]RSAFromOpenssl!L7</f>
        <v>Modulus</v>
      </c>
      <c r="C91" t="str">
        <f>[1]RSAFromOpenssl!M7</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2" spans="2:3">
      <c r="B92" t="str">
        <f>[1]RSAFromOpenssl!L8</f>
        <v>Public Exportnent</v>
      </c>
      <c r="C92" t="str">
        <f>[1]RSAFromOpenssl!M8</f>
        <v>010001</v>
      </c>
    </row>
    <row r="93" spans="2:3">
      <c r="B93" t="str">
        <f>[1]RSAFromOpenssl!L9</f>
        <v xml:space="preserve">Private Exponent </v>
      </c>
      <c r="C93" t="str">
        <f>[1]RSAFromOpenssl!M9</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94" spans="2:3">
      <c r="B94" t="str">
        <f>[1]RSAFromOpenssl!L10</f>
        <v>Prime1</v>
      </c>
      <c r="C94" t="str">
        <f>[1]RSAFromOpenssl!M10</f>
        <v>00d1b4f7b39498e8dc52de03b8ee57875725657d87c4fd628310d7bfe2d5be39295d9996efce6f2c0180ec9544779adbd9d056f7e2184b40db254a5172b36728978dfd29456bd456b4bace495d7498ba91b6b227316e03758fa7be8b9c5c88db6ae6974d73b8c051d4bb17d1e802392f9284fef9d655649591f3e8120cb9098187</v>
      </c>
    </row>
    <row r="95" spans="2:3">
      <c r="B95" t="str">
        <f>[1]RSAFromOpenssl!L11</f>
        <v>Prime2</v>
      </c>
      <c r="C95" t="str">
        <f>[1]RSAFromOpenssl!M11</f>
        <v>00c6fcbd3029bfecd4396ad48533f26d5f40a1d86474822242819db8ab427a6f2ab291ee1929d127ed101fbf0d3843d3c72a6fd8b2569b9cd948d3ea9c45090939297887878c2345c759afc4fc6404f30cecdcd3bde6ec4235874484c65154abc438f009c6b64387dbb22a98a14e35a47304f58ba1b09398a0b1b5567f6df4fa69</v>
      </c>
    </row>
    <row r="96" spans="2:3">
      <c r="B96" t="str">
        <f>[1]RSAFromOpenssl!L12</f>
        <v>Exponent1</v>
      </c>
      <c r="C96" t="str">
        <f>[1]RSAFromOpenssl!M12</f>
        <v>16a6cc86ba4b5603ce73aac54401725e086d11052453165bffeabe105b7423aa8330beec024961e07bb3926005e7554e0ec2061e86ef41ff29e5002d3a91af01c7d58baab2fe09ab95ee0860aee27c6c96e661736665bb421c2569e126e1a589c3849e5a1c9fb177200a6fa2f6f2845ff83bae72e76069038dec085f1571a06b</v>
      </c>
    </row>
    <row r="97" spans="1:5">
      <c r="B97" t="str">
        <f>[1]RSAFromOpenssl!L13</f>
        <v>Exponent2</v>
      </c>
      <c r="C97" t="str">
        <f>[1]RSAFromOpenssl!M13</f>
        <v>565b7557a3a6d18740ebe61370f9f31175a147a2411600fc4ff83d1ec6191089bd39abd56bda83b3545e12b2100b0fabcdf5005c554def823523131c82b16b394d902b715e1628c05d61f4e17c1ed1c4783f55fd826c62478ccee5b893af65642139bb646bd15ef2af9de0e39067a358ef7c08ff40fcad2e80312cbadce38691</v>
      </c>
    </row>
    <row r="98" spans="1:5">
      <c r="B98" t="str">
        <f>[1]RSAFromOpenssl!L14</f>
        <v>Coefficient</v>
      </c>
      <c r="C98" t="str">
        <f>[1]RSAFromOpenssl!M14</f>
        <v>0098def31321bcbbba620a26d6cac7a9299f99c1d46de64014fe7f2b9123d25841c9af81ff72265bb04e9b5d0e5f65154a42080f8433f0a4434cdb5d976912d9db8784f186eb5bea616abd3bc591f3788936e3640f8aaafe07f1d169d8d18c98a5d997c34bf2d5573945805192cb64c87707cdf47f3885e06b7e1b74732a3abb44</v>
      </c>
    </row>
    <row r="100" spans="1:5">
      <c r="B100" s="1" t="s">
        <v>81</v>
      </c>
      <c r="C100" s="1" t="e" cm="1">
        <f t="array" aca="1" ref="C100" ca="1">RSA_createPrivatePEM(C91,C92,C94,C95)</f>
        <v>#NAME?</v>
      </c>
    </row>
    <row r="101" spans="1:5">
      <c r="B101" s="1" t="s">
        <v>72</v>
      </c>
      <c r="C101" s="1" t="e" cm="1">
        <f t="array" aca="1" ref="C101" ca="1">RSA_Decrypt(C100,C84,"OAEP",C82,C83)</f>
        <v>#NAME?</v>
      </c>
      <c r="D101" s="1"/>
      <c r="E101" s="1"/>
    </row>
    <row r="102" spans="1:5">
      <c r="D102" s="1"/>
      <c r="E102" s="1"/>
    </row>
    <row r="103" spans="1:5">
      <c r="A103" t="e" cm="1">
        <f t="array" aca="1" ref="A103" ca="1">Util_showFormula(C103)</f>
        <v>#NAME?</v>
      </c>
      <c r="B103" s="1" t="s">
        <v>82</v>
      </c>
      <c r="C103" s="1" t="e" cm="1">
        <f t="array" aca="1" ref="C103" ca="1">Util_hexStrToAscii(C101)</f>
        <v>#NAME?</v>
      </c>
      <c r="D103" s="1"/>
      <c r="E103" s="1"/>
    </row>
    <row r="104" spans="1:5">
      <c r="A104" t="e" cm="1">
        <f t="array" aca="1" ref="A104" ca="1">Util_showFormula(C104)</f>
        <v>#NAME?</v>
      </c>
      <c r="B104" s="1" t="s">
        <v>83</v>
      </c>
      <c r="C104" s="1" t="e" cm="1">
        <f t="array" aca="1" ref="C104" ca="1">Util_AsciiToHexStr(C103)</f>
        <v>#NAME?</v>
      </c>
      <c r="D104" s="1"/>
      <c r="E104" s="1"/>
    </row>
    <row r="105" spans="1:5">
      <c r="D105" s="1"/>
      <c r="E105" s="1"/>
    </row>
    <row r="106" spans="1:5">
      <c r="B106" t="s">
        <v>84</v>
      </c>
      <c r="D106" s="1"/>
      <c r="E106" s="1"/>
    </row>
    <row r="107" spans="1:5">
      <c r="A107" t="e" cm="1">
        <f t="array" aca="1" ref="A107" ca="1">IF(UPPER(ASN_removeLeadingZero(C92))=C107,"Success","Fail")</f>
        <v>#NAME?</v>
      </c>
      <c r="B107" s="1" t="s">
        <v>66</v>
      </c>
      <c r="C107" s="1" t="e" cm="1">
        <f t="array" aca="1" ref="C107" ca="1">RSA_getParameter($C$72,B107)</f>
        <v>#NAME?</v>
      </c>
      <c r="D107" s="1"/>
      <c r="E107" s="1"/>
    </row>
    <row r="108" spans="1:5">
      <c r="A108" t="e" cm="1">
        <f t="array" aca="1" ref="A108" ca="1">IF(UPPER(ASN_removeLeadingZero(C91))=C108,"Success","Fail")</f>
        <v>#NAME?</v>
      </c>
      <c r="B108" s="1" t="str">
        <f>B91</f>
        <v>Modulus</v>
      </c>
      <c r="C108" s="1" t="e" cm="1">
        <f t="array" aca="1" ref="C108" ca="1">RSA_getParameter($C$72,B108)</f>
        <v>#NAME?</v>
      </c>
      <c r="D108" s="1"/>
      <c r="E108" s="1"/>
    </row>
    <row r="109" spans="1:5">
      <c r="A109" t="e" cm="1">
        <f t="array" aca="1" ref="A109" ca="1">IF(UPPER(ASN_removeLeadingZero(C94))=C109,"Success","Fail")</f>
        <v>#NAME?</v>
      </c>
      <c r="B109" s="1" t="s">
        <v>85</v>
      </c>
      <c r="C109" s="1" t="e" cm="1">
        <f t="array" aca="1" ref="C109" ca="1">RSA_getParameter($C$72,B109)</f>
        <v>#NAME?</v>
      </c>
      <c r="D109" s="1"/>
      <c r="E109" s="1"/>
    </row>
    <row r="110" spans="1:5">
      <c r="A110" t="e" cm="1">
        <f t="array" aca="1" ref="A110" ca="1">IF(UPPER(ASN_removeLeadingZero(C95))=C110,"Success","Fail")</f>
        <v>#NAME?</v>
      </c>
      <c r="B110" s="1" t="s">
        <v>86</v>
      </c>
      <c r="C110" s="1" t="e" cm="1">
        <f t="array" aca="1" ref="C110" ca="1">RSA_getParameter($C$72,B110)</f>
        <v>#NAME?</v>
      </c>
      <c r="D110" s="1"/>
      <c r="E110" s="1"/>
    </row>
    <row r="111" spans="1:5">
      <c r="A111" t="e" cm="1">
        <f t="array" aca="1" ref="A111" ca="1">IF(UPPER(ASN_removeLeadingZero(C96))=C111,"Success","Fail")</f>
        <v>#NAME?</v>
      </c>
      <c r="B111" s="1" t="s">
        <v>87</v>
      </c>
      <c r="C111" s="1" t="e" cm="1">
        <f t="array" aca="1" ref="C111" ca="1">RSA_getParameter($C$72,B111)</f>
        <v>#NAME?</v>
      </c>
      <c r="D111" s="1"/>
      <c r="E111" s="1"/>
    </row>
    <row r="112" spans="1:5">
      <c r="A112" t="e" cm="1">
        <f t="array" aca="1" ref="A112" ca="1">IF(UPPER(ASN_removeLeadingZero(C97))=C112,"Success","Fail")</f>
        <v>#NAME?</v>
      </c>
      <c r="B112" s="1" t="s">
        <v>88</v>
      </c>
      <c r="C112" s="1" t="e" cm="1">
        <f t="array" aca="1" ref="C112" ca="1">RSA_getParameter($C$72,B112)</f>
        <v>#NAME?</v>
      </c>
      <c r="D112" s="1"/>
      <c r="E112" s="1"/>
    </row>
    <row r="113" spans="1:11">
      <c r="A113" t="e" cm="1">
        <f t="array" aca="1" ref="A113" ca="1">IF(UPPER(ASN_removeLeadingZero(C98))=C113,"Success","Fail")</f>
        <v>#NAME?</v>
      </c>
      <c r="B113" s="1" t="s">
        <v>89</v>
      </c>
      <c r="C113" s="1" t="e" cm="1">
        <f t="array" aca="1" ref="C113" ca="1">RSA_getParameter($C$72,B113)</f>
        <v>#NAME?</v>
      </c>
      <c r="D113" s="1"/>
      <c r="E113" s="1"/>
    </row>
    <row r="114" spans="1:11">
      <c r="A114" t="e" cm="1">
        <f t="array" aca="1" ref="A114" ca="1">IF(UPPER(ASN_removeLeadingZero(C93))=C114,"Success","Fail")</f>
        <v>#NAME?</v>
      </c>
      <c r="B114" s="1" t="s">
        <v>90</v>
      </c>
      <c r="C114" s="1" t="e" cm="1">
        <f t="array" aca="1" ref="C114" ca="1">RSA_getParameter($C$72,B114)</f>
        <v>#NAME?</v>
      </c>
      <c r="D114" s="1"/>
    </row>
    <row r="115" spans="1:11">
      <c r="A115" s="1"/>
      <c r="B115" s="1" t="s">
        <v>91</v>
      </c>
      <c r="C115" s="1" t="e" cm="1">
        <f t="array" aca="1" ref="C115" ca="1">RSA_getParameter($C$72,B115)</f>
        <v>#NAME?</v>
      </c>
      <c r="D115" s="1"/>
    </row>
    <row r="116" spans="1:11">
      <c r="A116" s="1"/>
      <c r="D116" s="1"/>
    </row>
    <row r="117" spans="1:11">
      <c r="A117" s="1"/>
      <c r="B117" s="1" t="s">
        <v>92</v>
      </c>
      <c r="C117" s="1"/>
      <c r="D117" s="1"/>
    </row>
    <row r="118" spans="1:11">
      <c r="A118" s="1"/>
      <c r="B118" s="1" t="s">
        <v>66</v>
      </c>
      <c r="C118" s="1" t="e" cm="1">
        <f t="array" aca="1" ref="C118" ca="1">RSA_getParameter($C$71,B118)</f>
        <v>#NAME?</v>
      </c>
      <c r="D118" s="1"/>
    </row>
    <row r="119" spans="1:11">
      <c r="A119" s="1"/>
      <c r="B119" s="1" t="str">
        <f>B91</f>
        <v>Modulus</v>
      </c>
      <c r="C119" s="1" t="e" cm="1">
        <f t="array" aca="1" ref="C119" ca="1">RSA_getParameter($C$71,B119)</f>
        <v>#NAME?</v>
      </c>
      <c r="K119" s="2"/>
    </row>
    <row r="120" spans="1:11">
      <c r="A120" s="1"/>
      <c r="B120" s="1" t="s">
        <v>85</v>
      </c>
      <c r="C120" s="1" t="e" cm="1">
        <f t="array" aca="1" ref="C120" ca="1">RSA_getParameter($C$71,B120)</f>
        <v>#NAME?</v>
      </c>
      <c r="K120" s="2"/>
    </row>
    <row r="121" spans="1:11">
      <c r="B121" s="1" t="s">
        <v>86</v>
      </c>
      <c r="C121" s="1" t="e" cm="1">
        <f t="array" aca="1" ref="C121" ca="1">RSA_getParameter($C$71,B121)</f>
        <v>#NAME?</v>
      </c>
      <c r="K121" s="2"/>
    </row>
    <row r="122" spans="1:11">
      <c r="B122" s="1" t="s">
        <v>87</v>
      </c>
      <c r="C122" s="1" t="e" cm="1">
        <f t="array" aca="1" ref="C122" ca="1">RSA_getParameter($C$71,B122)</f>
        <v>#NAME?</v>
      </c>
      <c r="K122" s="3"/>
    </row>
    <row r="123" spans="1:11">
      <c r="B123" s="1" t="s">
        <v>88</v>
      </c>
      <c r="C123" s="1" t="e" cm="1">
        <f t="array" aca="1" ref="C123" ca="1">RSA_getParameter($C$71,B123)</f>
        <v>#NAME?</v>
      </c>
      <c r="K123" s="2"/>
    </row>
    <row r="124" spans="1:11">
      <c r="B124" s="1" t="s">
        <v>89</v>
      </c>
      <c r="C124" s="1" t="e" cm="1">
        <f t="array" aca="1" ref="C124" ca="1">RSA_getParameter($C$71,B124)</f>
        <v>#NAME?</v>
      </c>
      <c r="K124" s="2"/>
    </row>
    <row r="125" spans="1:11">
      <c r="B125" s="1" t="s">
        <v>90</v>
      </c>
      <c r="C125" s="1" t="e" cm="1">
        <f t="array" aca="1" ref="C125" ca="1">RSA_getParameter($C$71,B125)</f>
        <v>#NAME?</v>
      </c>
      <c r="K125" s="2"/>
    </row>
    <row r="126" spans="1:11">
      <c r="K126" s="2"/>
    </row>
    <row r="127" spans="1:11">
      <c r="B127" s="1" t="s">
        <v>93</v>
      </c>
      <c r="K127" s="2"/>
    </row>
    <row r="128" spans="1:11">
      <c r="B128" s="1" t="s">
        <v>70</v>
      </c>
      <c r="C128" s="1" t="str">
        <f>C73</f>
        <v>3132333435313233343531323334353132333435</v>
      </c>
      <c r="K128" s="2"/>
    </row>
    <row r="129" spans="2:11">
      <c r="B129" s="1" t="s">
        <v>94</v>
      </c>
      <c r="C129" t="s">
        <v>77</v>
      </c>
      <c r="K129" s="2"/>
    </row>
    <row r="130" spans="2:11">
      <c r="B130" s="1" t="s">
        <v>95</v>
      </c>
      <c r="C130" t="e" cm="1">
        <f t="array" aca="1" ref="C130" ca="1">Hash_Calculate(C129,C128)</f>
        <v>#NAME?</v>
      </c>
    </row>
    <row r="131" spans="2:11">
      <c r="B131" s="1" t="s">
        <v>96</v>
      </c>
      <c r="C131" t="e" cm="1">
        <f t="array" aca="1" ref="C131" ca="1">RSA_SignHash(C72,C130,C129)</f>
        <v>#NAME?</v>
      </c>
    </row>
    <row r="133" spans="2:11">
      <c r="B133" s="1" t="s">
        <v>97</v>
      </c>
    </row>
    <row r="134" spans="2:11">
      <c r="B134" s="1" t="s">
        <v>95</v>
      </c>
      <c r="C134" t="e">
        <f ca="1">C130</f>
        <v>#NAME?</v>
      </c>
    </row>
    <row r="135" spans="2:11">
      <c r="B135" s="1" t="s">
        <v>93</v>
      </c>
      <c r="C135" t="e">
        <f ca="1">C131</f>
        <v>#NAME?</v>
      </c>
    </row>
    <row r="136" spans="2:11">
      <c r="B136" s="1" t="s">
        <v>98</v>
      </c>
      <c r="C136" t="s">
        <v>77</v>
      </c>
    </row>
    <row r="137" spans="2:11">
      <c r="B137" s="1" t="s">
        <v>99</v>
      </c>
      <c r="C137" t="e" cm="1">
        <f t="array" aca="1" ref="C137" ca="1">RSA_VerifySignature(C71,C134,C135,C136,"OK")</f>
        <v>#NAME?</v>
      </c>
    </row>
    <row r="140" spans="2:11">
      <c r="B140" s="1"/>
      <c r="C140" t="e" cm="1">
        <f t="array" aca="1" ref="C140" ca="1">ASN_getOID(B140)</f>
        <v>#NAME?</v>
      </c>
    </row>
    <row r="141" spans="2:11">
      <c r="C141" t="e" cm="1">
        <f t="array" aca="1" ref="C141" ca="1">ASN_getOID(B141)</f>
        <v>#NAME?</v>
      </c>
    </row>
    <row r="142" spans="2:11">
      <c r="C142" t="e" cm="1">
        <f t="array" aca="1" ref="C142" ca="1">ASN_getOID(B142)</f>
        <v>#NAME?</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5D300-E391-48C3-BCC7-11F50B607E53}">
  <sheetPr codeName="Sheet3"/>
  <dimension ref="A1:A25"/>
  <sheetViews>
    <sheetView workbookViewId="0"/>
  </sheetViews>
  <sheetFormatPr defaultRowHeight="14.4"/>
  <sheetData>
    <row r="1" spans="1:1">
      <c r="A1" t="s">
        <v>213</v>
      </c>
    </row>
    <row r="2" spans="1:1">
      <c r="A2" t="s">
        <v>214</v>
      </c>
    </row>
    <row r="3" spans="1:1">
      <c r="A3" t="s">
        <v>215</v>
      </c>
    </row>
    <row r="4" spans="1:1">
      <c r="A4" t="s">
        <v>216</v>
      </c>
    </row>
    <row r="5" spans="1:1">
      <c r="A5" t="s">
        <v>217</v>
      </c>
    </row>
    <row r="6" spans="1:1">
      <c r="A6" t="s">
        <v>218</v>
      </c>
    </row>
    <row r="7" spans="1:1">
      <c r="A7" t="s">
        <v>219</v>
      </c>
    </row>
    <row r="8" spans="1:1">
      <c r="A8" t="s">
        <v>220</v>
      </c>
    </row>
    <row r="9" spans="1:1">
      <c r="A9" t="s">
        <v>221</v>
      </c>
    </row>
    <row r="10" spans="1:1">
      <c r="A10" t="s">
        <v>222</v>
      </c>
    </row>
    <row r="11" spans="1:1">
      <c r="A11" t="s">
        <v>223</v>
      </c>
    </row>
    <row r="12" spans="1:1">
      <c r="A12" t="s">
        <v>224</v>
      </c>
    </row>
    <row r="13" spans="1:1">
      <c r="A13" t="s">
        <v>225</v>
      </c>
    </row>
    <row r="14" spans="1:1">
      <c r="A14" t="s">
        <v>226</v>
      </c>
    </row>
    <row r="15" spans="1:1">
      <c r="A15" t="s">
        <v>227</v>
      </c>
    </row>
    <row r="16" spans="1:1">
      <c r="A16" t="s">
        <v>228</v>
      </c>
    </row>
    <row r="17" spans="1:1">
      <c r="A17" t="s">
        <v>229</v>
      </c>
    </row>
    <row r="18" spans="1:1">
      <c r="A18" t="s">
        <v>230</v>
      </c>
    </row>
    <row r="19" spans="1:1">
      <c r="A19" t="s">
        <v>231</v>
      </c>
    </row>
    <row r="20" spans="1:1">
      <c r="A20" t="s">
        <v>232</v>
      </c>
    </row>
    <row r="21" spans="1:1">
      <c r="A21" t="s">
        <v>233</v>
      </c>
    </row>
    <row r="22" spans="1:1">
      <c r="A22" t="s">
        <v>234</v>
      </c>
    </row>
    <row r="23" spans="1:1">
      <c r="A23" t="s">
        <v>235</v>
      </c>
    </row>
    <row r="24" spans="1:1">
      <c r="A24" t="s">
        <v>236</v>
      </c>
    </row>
    <row r="25" spans="1:1">
      <c r="A25"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8FF6-43E1-46D3-B47F-A5EA091A52D1}">
  <sheetPr codeName="Sheet2"/>
  <dimension ref="A1:G30"/>
  <sheetViews>
    <sheetView topLeftCell="A12" workbookViewId="0">
      <selection activeCell="B32" sqref="B32"/>
    </sheetView>
  </sheetViews>
  <sheetFormatPr defaultRowHeight="14.4"/>
  <cols>
    <col min="2" max="2" width="73.77734375" bestFit="1" customWidth="1"/>
    <col min="5" max="5" width="37" customWidth="1"/>
  </cols>
  <sheetData>
    <row r="1" spans="1:7">
      <c r="B1" s="1"/>
      <c r="C1" s="1"/>
      <c r="D1" s="1"/>
      <c r="E1" s="7" t="s">
        <v>197</v>
      </c>
    </row>
    <row r="2" spans="1:7">
      <c r="A2" t="s">
        <v>116</v>
      </c>
      <c r="B2" s="8" t="s">
        <v>166</v>
      </c>
      <c r="C2" s="1"/>
      <c r="D2" s="1"/>
      <c r="E2" s="7" t="s">
        <v>198</v>
      </c>
    </row>
    <row r="3" spans="1:7">
      <c r="A3" t="s">
        <v>199</v>
      </c>
      <c r="B3" s="9" t="str">
        <f>E3</f>
        <v>2b7e151628aed2a6abf7158809cf4f3c</v>
      </c>
      <c r="C3" s="1">
        <f>LEN(B3)</f>
        <v>32</v>
      </c>
      <c r="D3" s="1"/>
      <c r="E3" s="7" t="s">
        <v>200</v>
      </c>
      <c r="F3" s="10" t="s">
        <v>201</v>
      </c>
    </row>
    <row r="4" spans="1:7">
      <c r="A4" t="s">
        <v>165</v>
      </c>
      <c r="B4" s="9" t="str">
        <f>E4</f>
        <v>000102030405060708090A0B0C0D0E0F</v>
      </c>
      <c r="C4" s="1">
        <f>LEN(B4)</f>
        <v>32</v>
      </c>
      <c r="D4" s="1"/>
      <c r="E4" s="7" t="s">
        <v>202</v>
      </c>
      <c r="F4" s="7" t="str">
        <f>E3</f>
        <v>2b7e151628aed2a6abf7158809cf4f3c</v>
      </c>
    </row>
    <row r="5" spans="1:7">
      <c r="A5" t="s">
        <v>70</v>
      </c>
      <c r="B5" s="9" t="str">
        <f>E5</f>
        <v>6bc1bee22e409f96e93d7e117393172a</v>
      </c>
      <c r="C5" s="1"/>
      <c r="D5" s="1"/>
      <c r="E5" s="7" t="s">
        <v>203</v>
      </c>
      <c r="F5" s="7" t="str">
        <f>E4</f>
        <v>000102030405060708090A0B0C0D0E0F</v>
      </c>
    </row>
    <row r="6" spans="1:7">
      <c r="A6" t="s">
        <v>204</v>
      </c>
      <c r="B6" s="8" t="e" cm="1">
        <f t="array" aca="1" ref="B6" ca="1">AES_Encrypt(B3,B5,B2,B4)</f>
        <v>#NAME?</v>
      </c>
      <c r="C6" s="1" t="e">
        <f ca="1">LEN(B6)</f>
        <v>#NAME?</v>
      </c>
      <c r="D6" s="1"/>
      <c r="E6" s="7" t="s">
        <v>205</v>
      </c>
      <c r="F6" s="7" t="str">
        <f>E5</f>
        <v>6bc1bee22e409f96e93d7e117393172a</v>
      </c>
    </row>
    <row r="7" spans="1:7">
      <c r="A7" t="s">
        <v>206</v>
      </c>
      <c r="B7" s="8" t="e" cm="1">
        <f t="array" aca="1" ref="B7" ca="1">AES_Decrypt(B3,B6,B2,B4)</f>
        <v>#NAME?</v>
      </c>
      <c r="C7" s="1"/>
      <c r="D7" s="1"/>
      <c r="E7" s="1"/>
      <c r="F7" t="str">
        <f>E6</f>
        <v>7649abac8119b246cee98e9b12e9197d</v>
      </c>
      <c r="G7" t="s">
        <v>207</v>
      </c>
    </row>
    <row r="8" spans="1:7">
      <c r="B8" s="9"/>
      <c r="C8" s="1"/>
      <c r="D8" s="1"/>
      <c r="E8" s="1"/>
    </row>
    <row r="9" spans="1:7">
      <c r="C9" s="1"/>
      <c r="D9" s="1"/>
      <c r="E9" s="1"/>
    </row>
    <row r="10" spans="1:7">
      <c r="B10" s="1"/>
      <c r="C10" s="1"/>
      <c r="D10" s="1"/>
      <c r="E10" s="1"/>
      <c r="G10" t="s">
        <v>208</v>
      </c>
    </row>
    <row r="11" spans="1:7">
      <c r="A11" t="s">
        <v>70</v>
      </c>
      <c r="B11" s="1" t="str">
        <f>E11</f>
        <v>6bc1bee22e409f96e93d7e117393172a</v>
      </c>
      <c r="C11" s="1"/>
      <c r="D11" s="1"/>
      <c r="E11" s="7" t="s">
        <v>203</v>
      </c>
      <c r="G11" s="11" t="s">
        <v>209</v>
      </c>
    </row>
    <row r="12" spans="1:7">
      <c r="A12" t="s">
        <v>199</v>
      </c>
      <c r="B12" s="1" t="str">
        <f>E12</f>
        <v>2b7e151628aed2a6abf7158809cf4f3c</v>
      </c>
      <c r="C12" s="1"/>
      <c r="D12" s="1"/>
      <c r="E12" s="7" t="s">
        <v>200</v>
      </c>
    </row>
    <row r="13" spans="1:7">
      <c r="A13" t="s">
        <v>116</v>
      </c>
      <c r="B13" s="1" t="s">
        <v>166</v>
      </c>
      <c r="C13" s="1"/>
      <c r="D13" s="1"/>
    </row>
    <row r="14" spans="1:7">
      <c r="A14" t="s">
        <v>165</v>
      </c>
      <c r="B14" s="1" t="str">
        <f>E14</f>
        <v>000102030405060708090A0B0C0D0E0F</v>
      </c>
      <c r="C14" s="1"/>
      <c r="D14" s="1"/>
      <c r="E14" s="7" t="s">
        <v>202</v>
      </c>
      <c r="G14" s="11"/>
    </row>
    <row r="15" spans="1:7">
      <c r="A15" t="s">
        <v>204</v>
      </c>
      <c r="B15" s="1" t="e" cm="1">
        <f t="array" aca="1" ref="B15" ca="1">AES_Encrypt(B12,B11,B13,B14)</f>
        <v>#NAME?</v>
      </c>
      <c r="C15" s="1"/>
      <c r="D15" s="1"/>
      <c r="E15" s="7" t="s">
        <v>205</v>
      </c>
      <c r="G15" s="11"/>
    </row>
    <row r="16" spans="1:7">
      <c r="A16" t="s">
        <v>206</v>
      </c>
      <c r="B16" s="1" t="e" cm="1">
        <f t="array" aca="1" ref="B16" ca="1">AES_Decrypt(B12,B15,B13,B14)</f>
        <v>#NAME?</v>
      </c>
      <c r="C16" s="1"/>
      <c r="D16" s="1"/>
      <c r="E16" s="1"/>
      <c r="G16" s="11"/>
    </row>
    <row r="17" spans="1:7">
      <c r="B17" s="1"/>
      <c r="C17" s="1"/>
      <c r="D17" s="1"/>
      <c r="E17" s="1"/>
      <c r="G17" s="11"/>
    </row>
    <row r="18" spans="1:7">
      <c r="A18" t="s">
        <v>116</v>
      </c>
      <c r="B18" s="1" t="s">
        <v>210</v>
      </c>
      <c r="G18" s="11"/>
    </row>
    <row r="19" spans="1:7">
      <c r="A19" t="s">
        <v>70</v>
      </c>
      <c r="B19" s="1" t="str">
        <f>B11</f>
        <v>6bc1bee22e409f96e93d7e117393172a</v>
      </c>
      <c r="G19" s="11"/>
    </row>
    <row r="20" spans="1:7">
      <c r="A20" t="s">
        <v>199</v>
      </c>
      <c r="B20" s="1" t="str">
        <f>B12</f>
        <v>2b7e151628aed2a6abf7158809cf4f3c</v>
      </c>
      <c r="G20" s="11"/>
    </row>
    <row r="21" spans="1:7">
      <c r="A21" t="s">
        <v>165</v>
      </c>
      <c r="B21" s="1" t="str">
        <f>B14</f>
        <v>000102030405060708090A0B0C0D0E0F</v>
      </c>
      <c r="G21" s="11"/>
    </row>
    <row r="22" spans="1:7">
      <c r="A22" t="s">
        <v>204</v>
      </c>
      <c r="B22" s="1" t="e" cm="1">
        <f t="array" aca="1" ref="B22" ca="1">AES_Encrypt(B20,B19,B18,B20)</f>
        <v>#NAME?</v>
      </c>
      <c r="G22" s="11"/>
    </row>
    <row r="23" spans="1:7">
      <c r="A23" t="s">
        <v>206</v>
      </c>
      <c r="B23" s="1" t="e" cm="1">
        <f t="array" aca="1" ref="B23" ca="1">AES_Decrypt(B20,B22,B18,B21)</f>
        <v>#NAME?</v>
      </c>
      <c r="E23">
        <f>D22</f>
        <v>0</v>
      </c>
      <c r="G23" s="11"/>
    </row>
    <row r="24" spans="1:7">
      <c r="G24" s="11"/>
    </row>
    <row r="25" spans="1:7">
      <c r="A25" t="s">
        <v>116</v>
      </c>
      <c r="B25" s="1" t="s">
        <v>210</v>
      </c>
      <c r="G25" s="11"/>
    </row>
    <row r="26" spans="1:7">
      <c r="A26" t="s">
        <v>70</v>
      </c>
      <c r="B26" s="1" t="str">
        <f>B19</f>
        <v>6bc1bee22e409f96e93d7e117393172a</v>
      </c>
      <c r="G26" s="11"/>
    </row>
    <row r="27" spans="1:7">
      <c r="A27" t="s">
        <v>199</v>
      </c>
      <c r="B27" s="1" t="str">
        <f>B19</f>
        <v>6bc1bee22e409f96e93d7e117393172a</v>
      </c>
      <c r="G27" s="12"/>
    </row>
    <row r="28" spans="1:7">
      <c r="A28" t="s">
        <v>165</v>
      </c>
      <c r="B28" s="1" t="str">
        <f>B21</f>
        <v>000102030405060708090A0B0C0D0E0F</v>
      </c>
      <c r="G28" s="11"/>
    </row>
    <row r="29" spans="1:7">
      <c r="A29" t="s">
        <v>211</v>
      </c>
      <c r="B29" s="1" t="e" cm="1">
        <f t="array" aca="1" ref="B29" ca="1">DES_Encrypt(B27,B26,B25,B27)</f>
        <v>#NAME?</v>
      </c>
    </row>
    <row r="30" spans="1:7">
      <c r="A30" t="s">
        <v>212</v>
      </c>
      <c r="B30" s="1" t="e" cm="1">
        <f t="array" aca="1" ref="B30" ca="1">DES_decrypt(B27,B29,B25,B28)</f>
        <v>#NAME?</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6778-8041-43D2-8740-F87AFB9E97E0}">
  <sheetPr codeName="Sheet8"/>
  <dimension ref="A1:C71"/>
  <sheetViews>
    <sheetView topLeftCell="A50" workbookViewId="0">
      <selection activeCell="A67" sqref="A67"/>
    </sheetView>
  </sheetViews>
  <sheetFormatPr defaultRowHeight="14.4"/>
  <cols>
    <col min="1" max="1" width="31.109375" customWidth="1"/>
    <col min="2" max="2" width="29.6640625" bestFit="1" customWidth="1"/>
  </cols>
  <sheetData>
    <row r="1" spans="1:3">
      <c r="A1" t="s">
        <v>162</v>
      </c>
    </row>
    <row r="2" spans="1:3">
      <c r="A2" t="s">
        <v>163</v>
      </c>
    </row>
    <row r="3" spans="1:3">
      <c r="A3" t="s">
        <v>105</v>
      </c>
    </row>
    <row r="4" spans="1:3">
      <c r="A4" t="s">
        <v>106</v>
      </c>
    </row>
    <row r="6" spans="1:3">
      <c r="A6" t="s">
        <v>107</v>
      </c>
    </row>
    <row r="7" spans="1:3">
      <c r="A7" t="s">
        <v>108</v>
      </c>
      <c r="B7" t="e" cm="1">
        <f t="array" aca="1" ref="B7" ca="1">Util_showFormula(C7)</f>
        <v>#NAME?</v>
      </c>
      <c r="C7" t="e" cm="1">
        <f t="array" aca="1" ref="C7" ca="1">Util_GenRandom(32)</f>
        <v>#NAME?</v>
      </c>
    </row>
    <row r="8" spans="1:3">
      <c r="A8" t="s">
        <v>164</v>
      </c>
    </row>
    <row r="9" spans="1:3">
      <c r="A9" t="s">
        <v>165</v>
      </c>
      <c r="B9" t="e" cm="1">
        <f t="array" aca="1" ref="B9" ca="1">Util_showFormula(C9)</f>
        <v>#NAME?</v>
      </c>
      <c r="C9" t="e" cm="1">
        <f t="array" aca="1" ref="C9" ca="1">Util_GenRandom((16))</f>
        <v>#NAME?</v>
      </c>
    </row>
    <row r="10" spans="1:3">
      <c r="A10" t="s">
        <v>111</v>
      </c>
      <c r="B10" t="e" cm="1">
        <f t="array" aca="1" ref="B10" ca="1">Util_showFormula(C10)</f>
        <v>#NAME?</v>
      </c>
      <c r="C10" t="e" cm="1">
        <f t="array" aca="1" ref="C10" ca="1">Util_HexStrToBase64(C9)</f>
        <v>#NAME?</v>
      </c>
    </row>
    <row r="11" spans="1:3">
      <c r="A11" t="s">
        <v>112</v>
      </c>
      <c r="C11" t="s">
        <v>113</v>
      </c>
    </row>
    <row r="12" spans="1:3">
      <c r="A12" t="s">
        <v>114</v>
      </c>
    </row>
    <row r="13" spans="1:3">
      <c r="A13" t="s">
        <v>115</v>
      </c>
      <c r="B13" t="e" cm="1">
        <f t="array" aca="1" ref="B13" ca="1">Util_showFormula(C13)</f>
        <v>#NAME?</v>
      </c>
      <c r="C13" t="e" cm="1">
        <f t="array" aca="1" ref="C13" ca="1">Util_AsciiToHexStr(C11)</f>
        <v>#NAME?</v>
      </c>
    </row>
    <row r="14" spans="1:3">
      <c r="A14" t="s">
        <v>116</v>
      </c>
      <c r="C14" t="s">
        <v>166</v>
      </c>
    </row>
    <row r="16" spans="1:3">
      <c r="A16" t="s">
        <v>118</v>
      </c>
      <c r="B16" t="e" cm="1">
        <f t="array" aca="1" ref="B16" ca="1">Util_showFormula(C16)</f>
        <v>#NAME?</v>
      </c>
      <c r="C16" t="e" cm="1">
        <f t="array" aca="1" ref="C16" ca="1">AES_Encrypt(C7,C13,C14,C9)</f>
        <v>#NAME?</v>
      </c>
    </row>
    <row r="17" spans="1:3">
      <c r="A17" t="s">
        <v>167</v>
      </c>
      <c r="B17" t="e" cm="1">
        <f t="array" aca="1" ref="B17" ca="1">Util_showFormula(C17)</f>
        <v>#NAME?</v>
      </c>
      <c r="C17" t="e" cm="1">
        <f t="array" aca="1" ref="C17" ca="1">Util_HexStrToBase64(C16)</f>
        <v>#NAME?</v>
      </c>
    </row>
    <row r="20" spans="1:3">
      <c r="A20" t="s">
        <v>122</v>
      </c>
    </row>
    <row r="21" spans="1:3">
      <c r="A21" t="s">
        <v>123</v>
      </c>
      <c r="C21" t="s">
        <v>77</v>
      </c>
    </row>
    <row r="22" spans="1:3">
      <c r="A22" t="s">
        <v>124</v>
      </c>
      <c r="B22" t="e" cm="1">
        <f t="array" aca="1" ref="B22" ca="1">Util_showFormula(C22)</f>
        <v>#NAME?</v>
      </c>
      <c r="C22" t="e" cm="1">
        <f t="array" aca="1" ref="C22" ca="1">Hash_Calculate(C21,C13)</f>
        <v>#NAME?</v>
      </c>
    </row>
    <row r="23" spans="1:3">
      <c r="A23" t="s">
        <v>125</v>
      </c>
    </row>
    <row r="24" spans="1:3">
      <c r="A24" t="s">
        <v>126</v>
      </c>
      <c r="B24" t="e" cm="1">
        <f t="array" aca="1" ref="B24" ca="1">Util_showFormula(C24)</f>
        <v>#NAME?</v>
      </c>
      <c r="C24" t="str">
        <f>VLOOKUP(A24,RSA_Keys,2,FALSE)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127</v>
      </c>
      <c r="B25" t="e" cm="1">
        <f t="array" aca="1" ref="B25" ca="1">Util_showFormula(C25)</f>
        <v>#NAME?</v>
      </c>
      <c r="C25" t="e" cm="1">
        <f t="array" aca="1" ref="C25" ca="1">RSA_SignHash(C24,C22,C21)</f>
        <v>#NAME?</v>
      </c>
    </row>
    <row r="26" spans="1:3">
      <c r="A26" t="s">
        <v>168</v>
      </c>
      <c r="B26" t="e" cm="1">
        <f t="array" aca="1" ref="B26" ca="1">Util_showFormula(C26)</f>
        <v>#NAME?</v>
      </c>
      <c r="C26" t="e" cm="1">
        <f t="array" aca="1" ref="C26" ca="1">Util_HexStrToBase64(C25)</f>
        <v>#NAME?</v>
      </c>
    </row>
    <row r="28" spans="1:3">
      <c r="A28" t="s">
        <v>129</v>
      </c>
    </row>
    <row r="29" spans="1:3">
      <c r="A29" t="s">
        <v>130</v>
      </c>
      <c r="B29" t="e" cm="1">
        <f t="array" aca="1" ref="B29" ca="1">Util_showFormula(C29)</f>
        <v>#NAME?</v>
      </c>
      <c r="C29" t="str">
        <f>VLOOKUP(A29,RSA_Keys,2,FALSE)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74</v>
      </c>
      <c r="C30" t="s">
        <v>169</v>
      </c>
    </row>
    <row r="31" spans="1:3">
      <c r="A31" t="s">
        <v>134</v>
      </c>
      <c r="B31" t="e" cm="1">
        <f t="array" aca="1" ref="B31" ca="1">Util_showFormula(C31)</f>
        <v>#NAME?</v>
      </c>
      <c r="C31" t="e" cm="1">
        <f t="array" aca="1" ref="C31" ca="1">RSA_Encrypt(C29,C7,C30)</f>
        <v>#NAME?</v>
      </c>
    </row>
    <row r="32" spans="1:3">
      <c r="A32" t="s">
        <v>170</v>
      </c>
      <c r="B32" t="e" cm="1">
        <f t="array" aca="1" ref="B32" ca="1">Util_showFormula(C32)</f>
        <v>#NAME?</v>
      </c>
      <c r="C32" t="e" cm="1">
        <f t="array" aca="1" ref="C32" ca="1">Util_HexStrToBase64(C31)</f>
        <v>#NAME?</v>
      </c>
    </row>
    <row r="34" spans="1:3">
      <c r="A34" t="s">
        <v>136</v>
      </c>
    </row>
    <row r="35" spans="1:3">
      <c r="A35" t="str">
        <f>A10</f>
        <v>AdvancedBobIV.Base64</v>
      </c>
      <c r="B35" t="e" cm="1">
        <f t="array" aca="1" ref="B35" ca="1">Util_showFormula(C35)</f>
        <v>#NAME?</v>
      </c>
      <c r="C35" t="e">
        <f ca="1">C10</f>
        <v>#NAME?</v>
      </c>
    </row>
    <row r="36" spans="1:3">
      <c r="A36" t="str">
        <f>A17</f>
        <v>AdvancedBobEncrypted,Base64</v>
      </c>
      <c r="B36" t="e" cm="1">
        <f t="array" aca="1" ref="B36" ca="1">Util_showFormula(C36)</f>
        <v>#NAME?</v>
      </c>
      <c r="C36" t="e">
        <f ca="1">C17</f>
        <v>#NAME?</v>
      </c>
    </row>
    <row r="37" spans="1:3">
      <c r="A37" t="str">
        <f>A32</f>
        <v>BobEncryptedKeyBase64</v>
      </c>
      <c r="B37" t="e" cm="1">
        <f t="array" aca="1" ref="B37" ca="1">Util_showFormula(C37)</f>
        <v>#NAME?</v>
      </c>
      <c r="C37" t="e">
        <f ca="1">C32</f>
        <v>#NAME?</v>
      </c>
    </row>
    <row r="38" spans="1:3">
      <c r="A38" t="str">
        <f>A26</f>
        <v>BobSignatureBase64</v>
      </c>
      <c r="B38" t="e" cm="1">
        <f t="array" aca="1" ref="B38" ca="1">Util_showFormula(C38)</f>
        <v>#NAME?</v>
      </c>
      <c r="C38" t="e">
        <f ca="1">C26</f>
        <v>#NAME?</v>
      </c>
    </row>
    <row r="40" spans="1:3">
      <c r="A40" t="s">
        <v>138</v>
      </c>
    </row>
    <row r="41" spans="1:3">
      <c r="A41" s="4"/>
    </row>
    <row r="42" spans="1:3">
      <c r="A42" s="4"/>
    </row>
    <row r="43" spans="1:3">
      <c r="A43" t="s">
        <v>171</v>
      </c>
    </row>
    <row r="45" spans="1:3">
      <c r="A45" t="s">
        <v>181</v>
      </c>
    </row>
    <row r="46" spans="1:3">
      <c r="A46" t="s">
        <v>182</v>
      </c>
      <c r="C46" t="s">
        <v>183</v>
      </c>
    </row>
    <row r="47" spans="1:3">
      <c r="A47" t="s">
        <v>184</v>
      </c>
      <c r="C47" t="s">
        <v>185</v>
      </c>
    </row>
    <row r="48" spans="1:3">
      <c r="A48" t="s">
        <v>186</v>
      </c>
      <c r="C48" t="s">
        <v>187</v>
      </c>
    </row>
    <row r="49" spans="1:3">
      <c r="A49" t="s">
        <v>188</v>
      </c>
      <c r="C49" t="s">
        <v>189</v>
      </c>
    </row>
    <row r="51" spans="1:3">
      <c r="A51" t="s">
        <v>150</v>
      </c>
    </row>
    <row r="52" spans="1:3">
      <c r="A52" t="s">
        <v>126</v>
      </c>
      <c r="B52" t="e" cm="1">
        <f t="array" aca="1" ref="B52" ca="1">Util_showFormula(C52)</f>
        <v>#NAME?</v>
      </c>
      <c r="C52" t="str">
        <f>VLOOKUP(A52,RSA_Keys,2,FALSE)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53" spans="1:3">
      <c r="A53" t="s">
        <v>190</v>
      </c>
      <c r="B53" t="e" cm="1">
        <f t="array" aca="1" ref="B53" ca="1">Util_showFormula(C53)</f>
        <v>#NAME?</v>
      </c>
      <c r="C53" t="e" cm="1">
        <f t="array" aca="1" ref="C53" ca="1">Util_Base64ToHexStr(C46)</f>
        <v>#NAME?</v>
      </c>
    </row>
    <row r="54" spans="1:3">
      <c r="A54" t="s">
        <v>191</v>
      </c>
      <c r="B54" t="e" cm="1">
        <f t="array" aca="1" ref="B54" ca="1">Util_showFormula(C54)</f>
        <v>#NAME?</v>
      </c>
      <c r="C54" t="e" cm="1">
        <f t="array" aca="1" ref="C54" ca="1">RSA_Decrypt(C52,C53,"PKCS1")</f>
        <v>#NAME?</v>
      </c>
    </row>
    <row r="56" spans="1:3">
      <c r="A56" t="s">
        <v>192</v>
      </c>
    </row>
    <row r="57" spans="1:3">
      <c r="A57" t="s">
        <v>193</v>
      </c>
      <c r="C57" t="e" cm="1">
        <f t="array" aca="1" ref="C57" ca="1">Util_Base64ToHexStr(C47)</f>
        <v>#NAME?</v>
      </c>
    </row>
    <row r="58" spans="1:3">
      <c r="A58" t="s">
        <v>194</v>
      </c>
      <c r="C58" t="e" cm="1">
        <f t="array" aca="1" ref="C58" ca="1">Util_Base64ToHexStr(C48)</f>
        <v>#NAME?</v>
      </c>
    </row>
    <row r="59" spans="1:3">
      <c r="A59" t="s">
        <v>116</v>
      </c>
      <c r="C59" t="s">
        <v>166</v>
      </c>
    </row>
    <row r="60" spans="1:3">
      <c r="A60" t="s">
        <v>195</v>
      </c>
      <c r="C60" t="e" cm="1">
        <f t="array" aca="1" ref="C60" ca="1">AES_Decrypt(C54,C58,C59,C57)</f>
        <v>#NAME?</v>
      </c>
    </row>
    <row r="61" spans="1:3">
      <c r="A61" t="s">
        <v>196</v>
      </c>
      <c r="C61" t="e" cm="1">
        <f t="array" aca="1" ref="C61" ca="1">Util_hexStrToAscii(C60)</f>
        <v>#NAME?</v>
      </c>
    </row>
    <row r="64" spans="1:3">
      <c r="A64" t="s">
        <v>159</v>
      </c>
    </row>
    <row r="65" spans="1:3">
      <c r="A65" t="s">
        <v>160</v>
      </c>
      <c r="B65" t="e" cm="1">
        <f t="array" aca="1" ref="B65" ca="1">Util_showFormula(C65)</f>
        <v>#NAME?</v>
      </c>
      <c r="C65" t="s">
        <v>77</v>
      </c>
    </row>
    <row r="66" spans="1:3">
      <c r="A66" t="s">
        <v>95</v>
      </c>
      <c r="B66" t="e" cm="1">
        <f t="array" aca="1" ref="B66" ca="1">Util_showFormula(C66)</f>
        <v>#NAME?</v>
      </c>
      <c r="C66" t="e" cm="1">
        <f t="array" aca="1" ref="C66" ca="1">Hash_Calculate(C65,C60)</f>
        <v>#NAME?</v>
      </c>
    </row>
    <row r="69" spans="1:3">
      <c r="A69" t="s">
        <v>161</v>
      </c>
      <c r="C69" t="e" cm="1">
        <f t="array" aca="1" ref="C69" ca="1">Util_Base64ToHexStr(C49)</f>
        <v>#NAME?</v>
      </c>
    </row>
    <row r="70" spans="1:3">
      <c r="A70" t="s">
        <v>130</v>
      </c>
      <c r="C70" t="str">
        <f>VLOOKUP(A70,RSA_Keys,2,FALSE)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1" spans="1:3">
      <c r="A71" t="s">
        <v>97</v>
      </c>
      <c r="C71" t="e" cm="1">
        <f t="array" aca="1" ref="C71" ca="1">RSA_VerifySignature(C70,C66,C69,C65,"OK")</f>
        <v>#NAME?</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DEF5-1FB8-4C75-8521-21D54514A8BD}">
  <sheetPr codeName="Sheet10"/>
  <dimension ref="A1:J99"/>
  <sheetViews>
    <sheetView topLeftCell="A53" workbookViewId="0">
      <selection activeCell="G71" sqref="G71"/>
    </sheetView>
  </sheetViews>
  <sheetFormatPr defaultRowHeight="14.4"/>
  <cols>
    <col min="1" max="1" width="31.109375" customWidth="1"/>
    <col min="2" max="2" width="29.6640625" bestFit="1" customWidth="1"/>
    <col min="8" max="8" width="11.109375" bestFit="1" customWidth="1"/>
  </cols>
  <sheetData>
    <row r="1" spans="1:10">
      <c r="A1" t="s">
        <v>102</v>
      </c>
    </row>
    <row r="2" spans="1:10">
      <c r="A2" t="s">
        <v>103</v>
      </c>
      <c r="H2" t="e" cm="1">
        <f t="array" aca="1" ref="H2" ca="1">Util_AsciiToHexStr("Alice")</f>
        <v>#NAME?</v>
      </c>
      <c r="I2" t="s">
        <v>104</v>
      </c>
      <c r="J2" t="e" cm="1">
        <f t="array" aca="1" ref="J2" ca="1">Util_AsciiToHexStr("Bob")</f>
        <v>#NAME?</v>
      </c>
    </row>
    <row r="3" spans="1:10">
      <c r="A3" t="s">
        <v>105</v>
      </c>
    </row>
    <row r="4" spans="1:10">
      <c r="A4" t="s">
        <v>106</v>
      </c>
    </row>
    <row r="6" spans="1:10">
      <c r="A6" t="s">
        <v>107</v>
      </c>
    </row>
    <row r="7" spans="1:10">
      <c r="A7" t="s">
        <v>108</v>
      </c>
      <c r="B7" t="e" cm="1">
        <f t="array" aca="1" ref="B7" ca="1">Util_showFormula(C7)</f>
        <v>#NAME?</v>
      </c>
      <c r="C7" t="e" cm="1">
        <f t="array" aca="1" ref="C7" ca="1">Util_GenRandom(32)</f>
        <v>#NAME?</v>
      </c>
    </row>
    <row r="8" spans="1:10">
      <c r="A8" t="s">
        <v>109</v>
      </c>
    </row>
    <row r="9" spans="1:10">
      <c r="A9" t="s">
        <v>110</v>
      </c>
      <c r="B9" t="e" cm="1">
        <f t="array" aca="1" ref="B9" ca="1">Util_showFormula(C9)</f>
        <v>#NAME?</v>
      </c>
      <c r="C9" t="e" cm="1">
        <f t="array" aca="1" ref="C9" ca="1">Util_GenRandom((12))</f>
        <v>#NAME?</v>
      </c>
    </row>
    <row r="10" spans="1:10">
      <c r="A10" t="s">
        <v>111</v>
      </c>
      <c r="B10" t="e" cm="1">
        <f t="array" aca="1" ref="B10" ca="1">Util_showFormula(C10)</f>
        <v>#NAME?</v>
      </c>
      <c r="C10" t="e" cm="1">
        <f t="array" aca="1" ref="C10" ca="1">Util_HexStrToBase64(C9)</f>
        <v>#NAME?</v>
      </c>
    </row>
    <row r="11" spans="1:10">
      <c r="A11" t="s">
        <v>112</v>
      </c>
      <c r="C11" t="s">
        <v>113</v>
      </c>
    </row>
    <row r="12" spans="1:10">
      <c r="A12" t="s">
        <v>114</v>
      </c>
    </row>
    <row r="13" spans="1:10">
      <c r="A13" t="s">
        <v>115</v>
      </c>
      <c r="B13" t="e" cm="1">
        <f t="array" aca="1" ref="B13" ca="1">Util_showFormula(C13)</f>
        <v>#NAME?</v>
      </c>
      <c r="C13" t="e" cm="1">
        <f t="array" aca="1" ref="C13" ca="1">Util_AsciiToHexStr(C11)</f>
        <v>#NAME?</v>
      </c>
    </row>
    <row r="14" spans="1:10">
      <c r="A14" t="s">
        <v>116</v>
      </c>
      <c r="C14" t="s">
        <v>117</v>
      </c>
    </row>
    <row r="16" spans="1:10">
      <c r="A16" t="s">
        <v>118</v>
      </c>
      <c r="B16" t="e" cm="1">
        <f t="array" aca="1" ref="B16" ca="1">Util_showFormula(C16)</f>
        <v>#NAME?</v>
      </c>
      <c r="C16" t="e" cm="1">
        <f t="array" aca="1" ref="C16" ca="1">AES_Encrypt(C7,C13,C14,C9)</f>
        <v>#NAME?</v>
      </c>
    </row>
    <row r="17" spans="1:3">
      <c r="A17" t="s">
        <v>119</v>
      </c>
    </row>
    <row r="18" spans="1:3">
      <c r="A18" t="s">
        <v>120</v>
      </c>
      <c r="B18" t="e" cm="1">
        <f t="array" aca="1" ref="B18" ca="1">Util_showFormula(C18)</f>
        <v>#NAME?</v>
      </c>
      <c r="C18" t="e" cm="1">
        <f t="array" aca="1" ref="C18" ca="1">Util_HexStrToBase64(C16)</f>
        <v>#NAME?</v>
      </c>
    </row>
    <row r="20" spans="1:3">
      <c r="A20" t="s">
        <v>121</v>
      </c>
    </row>
    <row r="21" spans="1:3">
      <c r="B21" t="e" cm="1">
        <f t="array" aca="1" ref="B21" ca="1">Util_showFormula(C21)</f>
        <v>#NAME?</v>
      </c>
      <c r="C21" t="e" cm="1">
        <f t="array" aca="1" ref="C21" ca="1">GCM_getEncrypted(C16)</f>
        <v>#NAME?</v>
      </c>
    </row>
    <row r="22" spans="1:3">
      <c r="B22" t="e" cm="1">
        <f t="array" aca="1" ref="B22" ca="1">Util_showFormula(C22)</f>
        <v>#NAME?</v>
      </c>
      <c r="C22" t="e" cm="1">
        <f t="array" aca="1" ref="C22" ca="1">GCM_getTag(C16)</f>
        <v>#NAME?</v>
      </c>
    </row>
    <row r="25" spans="1:3">
      <c r="A25" t="s">
        <v>122</v>
      </c>
    </row>
    <row r="26" spans="1:3">
      <c r="A26" t="s">
        <v>123</v>
      </c>
      <c r="C26" t="s">
        <v>77</v>
      </c>
    </row>
    <row r="27" spans="1:3">
      <c r="A27" t="s">
        <v>124</v>
      </c>
      <c r="B27" t="e" cm="1">
        <f t="array" aca="1" ref="B27" ca="1">Util_showFormula(C27)</f>
        <v>#NAME?</v>
      </c>
      <c r="C27" t="e" cm="1">
        <f t="array" aca="1" ref="C27" ca="1">Hash_Calculate(C26,C13)</f>
        <v>#NAME?</v>
      </c>
    </row>
    <row r="28" spans="1:3">
      <c r="A28" t="s">
        <v>125</v>
      </c>
    </row>
    <row r="29" spans="1:3">
      <c r="A29" t="s">
        <v>126</v>
      </c>
      <c r="B29" t="e" cm="1">
        <f t="array" aca="1" ref="B29" ca="1">Util_showFormula(C29)</f>
        <v>#NAME?</v>
      </c>
      <c r="C29" t="str">
        <f>VLOOKUP(A29,RSA_Keys,2,FALSE)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127</v>
      </c>
      <c r="B30" t="e" cm="1">
        <f t="array" aca="1" ref="B30" ca="1">Util_showFormula(C30)</f>
        <v>#NAME?</v>
      </c>
      <c r="C30" t="e" cm="1">
        <f t="array" aca="1" ref="C30" ca="1">RSA_SignHash(C29,C27,C26)</f>
        <v>#NAME?</v>
      </c>
    </row>
    <row r="31" spans="1:3">
      <c r="A31" t="s">
        <v>128</v>
      </c>
      <c r="B31" t="e" cm="1">
        <f t="array" aca="1" ref="B31" ca="1">Util_showFormula(C31)</f>
        <v>#NAME?</v>
      </c>
      <c r="C31" t="e" cm="1">
        <f t="array" aca="1" ref="C31" ca="1">Util_HexStrToBase64(C30)</f>
        <v>#NAME?</v>
      </c>
    </row>
    <row r="33" spans="1:3">
      <c r="A33" t="s">
        <v>129</v>
      </c>
    </row>
    <row r="34" spans="1:3">
      <c r="A34" t="s">
        <v>130</v>
      </c>
      <c r="B34" t="e" cm="1">
        <f t="array" aca="1" ref="B34" ca="1">Util_showFormula(C34)</f>
        <v>#NAME?</v>
      </c>
      <c r="C34" t="str">
        <f>VLOOKUP(A34,RSA_Keys,2,FALSE)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74</v>
      </c>
      <c r="C35" t="s">
        <v>75</v>
      </c>
    </row>
    <row r="36" spans="1:3">
      <c r="A36" t="s">
        <v>131</v>
      </c>
      <c r="C36" t="s">
        <v>77</v>
      </c>
    </row>
    <row r="37" spans="1:3">
      <c r="A37" t="s">
        <v>132</v>
      </c>
      <c r="C37" t="e">
        <f ca="1">H2</f>
        <v>#NAME?</v>
      </c>
    </row>
    <row r="38" spans="1:3">
      <c r="A38" t="s">
        <v>133</v>
      </c>
      <c r="C38" t="e" cm="1">
        <f t="array" aca="1" ref="C38" ca="1">Util_HexStrToBase64(C37)</f>
        <v>#NAME?</v>
      </c>
    </row>
    <row r="39" spans="1:3">
      <c r="A39" t="s">
        <v>134</v>
      </c>
      <c r="B39" t="e" cm="1">
        <f t="array" aca="1" ref="B39" ca="1">Util_showFormula(C39)</f>
        <v>#NAME?</v>
      </c>
      <c r="C39" t="e" cm="1">
        <f t="array" aca="1" ref="C39" ca="1">RSA_Encrypt(C34,C7,C35,C36,C37)</f>
        <v>#NAME?</v>
      </c>
    </row>
    <row r="40" spans="1:3">
      <c r="A40" t="s">
        <v>135</v>
      </c>
      <c r="B40" t="e" cm="1">
        <f t="array" aca="1" ref="B40" ca="1">Util_showFormula(C40)</f>
        <v>#NAME?</v>
      </c>
      <c r="C40" t="e" cm="1">
        <f t="array" aca="1" ref="C40" ca="1">Util_HexStrToBase64(C39)</f>
        <v>#NAME?</v>
      </c>
    </row>
    <row r="42" spans="1:3">
      <c r="A42" t="s">
        <v>136</v>
      </c>
    </row>
    <row r="43" spans="1:3">
      <c r="A43" t="s">
        <v>137</v>
      </c>
      <c r="B43" t="e" cm="1">
        <f t="array" aca="1" ref="B43" ca="1">Util_showFormula(C43)</f>
        <v>#NAME?</v>
      </c>
      <c r="C43" t="e">
        <f ca="1">C10</f>
        <v>#NAME?</v>
      </c>
    </row>
    <row r="44" spans="1:3">
      <c r="A44" t="str">
        <f>A18</f>
        <v>AdvanceBobEncrypted.Base64</v>
      </c>
      <c r="B44" t="e" cm="1">
        <f t="array" aca="1" ref="B44" ca="1">Util_showFormula(C44)</f>
        <v>#NAME?</v>
      </c>
      <c r="C44" t="e">
        <f ca="1">C18</f>
        <v>#NAME?</v>
      </c>
    </row>
    <row r="45" spans="1:3">
      <c r="A45" t="str">
        <f>A31</f>
        <v>AdvancedBobSignatureBase64</v>
      </c>
      <c r="B45" t="e" cm="1">
        <f t="array" aca="1" ref="B45" ca="1">Util_showFormula(C45)</f>
        <v>#NAME?</v>
      </c>
      <c r="C45" t="e">
        <f ca="1">C31</f>
        <v>#NAME?</v>
      </c>
    </row>
    <row r="46" spans="1:3">
      <c r="A46" t="str">
        <f>A38</f>
        <v>AdvancedBobOAEPPad.base64</v>
      </c>
      <c r="B46" t="e" cm="1">
        <f t="array" aca="1" ref="B46" ca="1">Util_showFormula(C46)</f>
        <v>#NAME?</v>
      </c>
      <c r="C46" t="e">
        <f ca="1">C38</f>
        <v>#NAME?</v>
      </c>
    </row>
    <row r="47" spans="1:3">
      <c r="A47" t="str">
        <f>A40</f>
        <v>AdvancedBobEncryptedKeyBase64</v>
      </c>
      <c r="B47" t="e" cm="1">
        <f t="array" aca="1" ref="B47" ca="1">Util_showFormula(C47)</f>
        <v>#NAME?</v>
      </c>
      <c r="C47" t="e">
        <f ca="1">C40</f>
        <v>#NAME?</v>
      </c>
    </row>
    <row r="50" spans="1:3">
      <c r="A50" t="s">
        <v>138</v>
      </c>
    </row>
    <row r="51" spans="1:3">
      <c r="A51" s="4"/>
    </row>
    <row r="60" spans="1:3">
      <c r="A60" t="s">
        <v>139</v>
      </c>
    </row>
    <row r="64" spans="1:3">
      <c r="A64" t="s">
        <v>140</v>
      </c>
      <c r="C64" t="s">
        <v>141</v>
      </c>
    </row>
    <row r="65" spans="1:3">
      <c r="A65" t="s">
        <v>142</v>
      </c>
      <c r="C65" t="s">
        <v>143</v>
      </c>
    </row>
    <row r="66" spans="1:3">
      <c r="A66" t="s">
        <v>144</v>
      </c>
      <c r="C66" t="s">
        <v>145</v>
      </c>
    </row>
    <row r="67" spans="1:3">
      <c r="A67" t="s">
        <v>146</v>
      </c>
      <c r="C67" t="s">
        <v>147</v>
      </c>
    </row>
    <row r="68" spans="1:3">
      <c r="A68" t="s">
        <v>148</v>
      </c>
      <c r="C68" t="s">
        <v>149</v>
      </c>
    </row>
    <row r="70" spans="1:3">
      <c r="A70" s="4"/>
    </row>
    <row r="71" spans="1:3">
      <c r="A71" t="s">
        <v>126</v>
      </c>
    </row>
    <row r="72" spans="1:3">
      <c r="A72" t="s">
        <v>150</v>
      </c>
    </row>
    <row r="73" spans="1:3">
      <c r="A73" t="s">
        <v>126</v>
      </c>
      <c r="B73" t="e" cm="1">
        <f t="array" aca="1" ref="B73" ca="1">Util_showFormula(C73)</f>
        <v>#NAME?</v>
      </c>
      <c r="C73" t="str">
        <f>VLOOKUP(A73,RSA_Keys,2,FALSE)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74</v>
      </c>
      <c r="B74" t="e" cm="1">
        <f t="array" aca="1" ref="B74" ca="1">Util_showFormula(C74)</f>
        <v>#NAME?</v>
      </c>
      <c r="C74" t="s">
        <v>75</v>
      </c>
    </row>
    <row r="75" spans="1:3">
      <c r="A75" t="s">
        <v>131</v>
      </c>
      <c r="B75" t="e" cm="1">
        <f t="array" aca="1" ref="B75" ca="1">Util_showFormula(C75)</f>
        <v>#NAME?</v>
      </c>
      <c r="C75" t="s">
        <v>77</v>
      </c>
    </row>
    <row r="76" spans="1:3">
      <c r="A76" t="s">
        <v>151</v>
      </c>
      <c r="B76" t="e" cm="1">
        <f t="array" aca="1" ref="B76" ca="1">Util_showFormula(C76)</f>
        <v>#NAME?</v>
      </c>
      <c r="C76" t="e" cm="1">
        <f t="array" aca="1" ref="C76" ca="1">Util_Base64ToHexStr(C64)</f>
        <v>#NAME?</v>
      </c>
    </row>
    <row r="77" spans="1:3">
      <c r="A77" t="s">
        <v>152</v>
      </c>
      <c r="B77" t="e" cm="1">
        <f t="array" aca="1" ref="B77" ca="1">Util_showFormula(C77)</f>
        <v>#NAME?</v>
      </c>
      <c r="C77" t="e" cm="1">
        <f t="array" aca="1" ref="C77" ca="1">Util_Base64ToHexStr(C66)</f>
        <v>#NAME?</v>
      </c>
    </row>
    <row r="78" spans="1:3">
      <c r="A78" t="s">
        <v>153</v>
      </c>
      <c r="B78" t="e" cm="1">
        <f t="array" aca="1" ref="B78" ca="1">Util_showFormula(C78)</f>
        <v>#NAME?</v>
      </c>
      <c r="C78" t="e" cm="1">
        <f t="array" aca="1" ref="C78" ca="1">RSA_Decrypt(C73,C76,C74,C75,C77)</f>
        <v>#NAME?</v>
      </c>
    </row>
    <row r="79" spans="1:3">
      <c r="C79" t="e">
        <f ca="1">LEN(C78)</f>
        <v>#NAME?</v>
      </c>
    </row>
    <row r="80" spans="1:3">
      <c r="A80" t="s">
        <v>154</v>
      </c>
      <c r="C80" s="5"/>
    </row>
    <row r="81" spans="1:3">
      <c r="A81" t="s">
        <v>155</v>
      </c>
      <c r="C81" t="e" cm="1">
        <f t="array" aca="1" ref="C81" ca="1">Util_Base64ToHexStr(C65)</f>
        <v>#NAME?</v>
      </c>
    </row>
    <row r="82" spans="1:3">
      <c r="A82" t="s">
        <v>156</v>
      </c>
      <c r="C82" t="e" cm="1">
        <f t="array" aca="1" ref="C82" ca="1">Util_Base64ToHexStr(C67)</f>
        <v>#NAME?</v>
      </c>
    </row>
    <row r="83" spans="1:3">
      <c r="A83" t="s">
        <v>116</v>
      </c>
      <c r="C83" t="s">
        <v>117</v>
      </c>
    </row>
    <row r="84" spans="1:3">
      <c r="A84" t="s">
        <v>157</v>
      </c>
      <c r="C84" t="e" cm="1">
        <f t="array" aca="1" ref="C84" ca="1">AES_Decrypt(C78,C82,C83,C81,12)</f>
        <v>#NAME?</v>
      </c>
    </row>
    <row r="85" spans="1:3">
      <c r="A85" t="s">
        <v>158</v>
      </c>
      <c r="C85" t="e" cm="1">
        <f t="array" aca="1" ref="C85" ca="1">Util_hexStrToAscii(C84)</f>
        <v>#NAME?</v>
      </c>
    </row>
    <row r="87" spans="1:3">
      <c r="A87" t="s">
        <v>159</v>
      </c>
    </row>
    <row r="88" spans="1:3">
      <c r="A88" t="s">
        <v>160</v>
      </c>
      <c r="B88" t="e" cm="1">
        <f t="array" aca="1" ref="B88" ca="1">Util_showFormula(C88)</f>
        <v>#NAME?</v>
      </c>
      <c r="C88" t="s">
        <v>77</v>
      </c>
    </row>
    <row r="89" spans="1:3">
      <c r="A89" t="s">
        <v>95</v>
      </c>
      <c r="B89" t="e" cm="1">
        <f t="array" aca="1" ref="B89" ca="1">Util_showFormula(C89)</f>
        <v>#NAME?</v>
      </c>
      <c r="C89" t="e" cm="1">
        <f t="array" aca="1" ref="C89" ca="1">Hash_Calculate(C88,C84)</f>
        <v>#NAME?</v>
      </c>
    </row>
    <row r="90" spans="1:3">
      <c r="A90" t="s">
        <v>161</v>
      </c>
      <c r="B90" t="e" cm="1">
        <f t="array" aca="1" ref="B90" ca="1">Util_showFormula(C90)</f>
        <v>#NAME?</v>
      </c>
      <c r="C90" t="e" cm="1">
        <f t="array" aca="1" ref="C90" ca="1">Util_Base64ToHexStr(C68)</f>
        <v>#NAME?</v>
      </c>
    </row>
    <row r="91" spans="1:3">
      <c r="A91" t="s">
        <v>130</v>
      </c>
      <c r="B91" t="e" cm="1">
        <f t="array" aca="1" ref="B91" ca="1">Util_showFormula(C91)</f>
        <v>#NAME?</v>
      </c>
      <c r="C91" t="str">
        <f>VLOOKUP(A91,RSA_Keys,2,FALSE)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97</v>
      </c>
      <c r="B92" t="e" cm="1">
        <f t="array" aca="1" ref="B92" ca="1">Util_showFormula(C92)</f>
        <v>#NAME?</v>
      </c>
      <c r="C92" t="e" cm="1">
        <f t="array" aca="1" ref="C92" ca="1">RSA_VerifySignature(C91,C89,C90,C88,"OK")</f>
        <v>#NAME?</v>
      </c>
    </row>
    <row r="99" spans="3:3">
      <c r="C99"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4BA3-FB4B-4C02-85C0-60F0EF3CC84F}">
  <sheetPr codeName="Sheet5"/>
  <dimension ref="A1:K142"/>
  <sheetViews>
    <sheetView topLeftCell="A121" workbookViewId="0">
      <selection activeCell="B140" sqref="B140:B142"/>
    </sheetView>
  </sheetViews>
  <sheetFormatPr defaultRowHeight="14.4"/>
  <cols>
    <col min="1" max="1" width="23.5546875" customWidth="1"/>
    <col min="2" max="2" width="17.88671875" customWidth="1"/>
    <col min="3" max="3" width="9.55468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1">
      <c r="A17" t="s">
        <v>16</v>
      </c>
    </row>
    <row r="18" spans="1:11">
      <c r="A18" t="s">
        <v>17</v>
      </c>
    </row>
    <row r="19" spans="1:11">
      <c r="A19" t="s">
        <v>18</v>
      </c>
    </row>
    <row r="20" spans="1:11">
      <c r="A20" t="s">
        <v>19</v>
      </c>
    </row>
    <row r="21" spans="1:11">
      <c r="A21" t="s">
        <v>20</v>
      </c>
    </row>
    <row r="22" spans="1:11">
      <c r="A22" t="s">
        <v>21</v>
      </c>
      <c r="B22" t="str">
        <f>A3&amp;A4&amp;A5&amp;A6&amp;A7&amp;A8&amp;A9&amp;A10&amp;A11&amp;A12&amp;A13&amp;A14&amp;A15&amp;A16&amp;A17&amp;A18&amp;A19&amp;A20</f>
        <v xml:space="preserve">    00:a3:01:00:b2:c8:b5:c4:b1:a0:97:73:2b:b6:da:    7f:17:f1:5c:bf:7c:11:ee:d7:93:f0:e1:1c:81:6a:    7a:f1:cb:3d:c9:2c:84:86:dc:77:72:3b:e7:5e:85:    43:24:35:cb:0b:50:ce:fc:32:0a:88:9b:a7:ab:24:    15:a0:e5:11:ea:5f:e4:f8:e2:a0:a8:d1:60:71:13:    f2:de:0f:fc:4a:96:29:fd:56:38:c3:9a:1a:5b:1f:    b8:9c:1e:36:17:0c:3c:77:cb:29:8e:45:bd:87:ab:    cc:f5:c7:f3:69:38:d6:24:c6:60:b3:12:c3:03:ee:    8a:fe:63:cd:1b:9d:2c:51:83:d9:5f:e3:f1:a8:05:    50:4f:35:aa:61:b2:42:79:e9:49:18:7f:70:89:68:    15:3c:2e:d1:a8:4f:8d:16:a2:9e:4f:51:d5:7e:99:    6f:3a:ab:b0:c8:18:55:2d:8b:a9:87:ca:68:36:57:    be:3a:9d:f1:05:bd:32:8e:a6:f6:f2:6e:7c:b6:ed:    13:e8:92:47:46:99:b9:f1:91:46:08:c4:e3:13:da:    df:ce:d9:ac:42:52:5f:3a:6f:2d:12:2e:1d:97:cc:    ca:ab:12:9c:23:dc:ea:06:29:0a:51:ea:4f:60:b2:    dd:b2:f8:84:fc:f4:c5:e7:0e:33:66:d9:1a:1d:0f:    f6:5f</v>
      </c>
    </row>
    <row r="23" spans="1:11">
      <c r="A23" t="s">
        <v>22</v>
      </c>
      <c r="B23" t="str">
        <f>UPPER(SUBSTITUTE(SUBSTITUTE(B22,":",""),"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24" spans="1:11">
      <c r="A24" t="s">
        <v>23</v>
      </c>
      <c r="B24">
        <f>LEN(B23)/2</f>
        <v>257</v>
      </c>
    </row>
    <row r="25" spans="1:11">
      <c r="B25" t="s">
        <v>24</v>
      </c>
    </row>
    <row r="28" spans="1:11">
      <c r="A28" t="s">
        <v>25</v>
      </c>
      <c r="K28" t="s">
        <v>26</v>
      </c>
    </row>
    <row r="29" spans="1:11">
      <c r="A29" t="s">
        <v>27</v>
      </c>
      <c r="K29" s="1" t="s">
        <v>28</v>
      </c>
    </row>
    <row r="30" spans="1:11">
      <c r="A30" t="s">
        <v>29</v>
      </c>
      <c r="K30" s="1" t="s">
        <v>30</v>
      </c>
    </row>
    <row r="31" spans="1:11">
      <c r="A31" t="s">
        <v>31</v>
      </c>
      <c r="K31" s="1" t="s">
        <v>32</v>
      </c>
    </row>
    <row r="32" spans="1:11">
      <c r="A32" t="s">
        <v>33</v>
      </c>
      <c r="K32" s="1" t="s">
        <v>34</v>
      </c>
    </row>
    <row r="33" spans="1:11">
      <c r="A33" t="s">
        <v>35</v>
      </c>
      <c r="K33" s="1" t="s">
        <v>36</v>
      </c>
    </row>
    <row r="34" spans="1:11">
      <c r="A34" t="s">
        <v>37</v>
      </c>
      <c r="K34" s="1" t="s">
        <v>38</v>
      </c>
    </row>
    <row r="35" spans="1:11">
      <c r="A35" t="s">
        <v>39</v>
      </c>
      <c r="K35" s="1" t="s">
        <v>40</v>
      </c>
    </row>
    <row r="36" spans="1:11">
      <c r="A36" t="s">
        <v>41</v>
      </c>
      <c r="K36" s="1" t="s">
        <v>42</v>
      </c>
    </row>
    <row r="37" spans="1:11">
      <c r="A37" t="s">
        <v>43</v>
      </c>
      <c r="K37" s="1" t="s">
        <v>44</v>
      </c>
    </row>
    <row r="38" spans="1:11">
      <c r="A38" t="s">
        <v>45</v>
      </c>
    </row>
    <row r="39" spans="1:11">
      <c r="A39" t="s">
        <v>46</v>
      </c>
      <c r="K39" t="s">
        <v>0</v>
      </c>
    </row>
    <row r="40" spans="1:11">
      <c r="A40" t="s">
        <v>47</v>
      </c>
      <c r="K40" t="s">
        <v>1</v>
      </c>
    </row>
    <row r="41" spans="1:11">
      <c r="A41" t="s">
        <v>48</v>
      </c>
      <c r="K41" t="s">
        <v>2</v>
      </c>
    </row>
    <row r="42" spans="1:11">
      <c r="A42" t="s">
        <v>49</v>
      </c>
      <c r="K42" t="s">
        <v>3</v>
      </c>
    </row>
    <row r="43" spans="1:11">
      <c r="A43" t="s">
        <v>50</v>
      </c>
      <c r="K43" t="s">
        <v>4</v>
      </c>
    </row>
    <row r="44" spans="1:11">
      <c r="A44" t="s">
        <v>51</v>
      </c>
      <c r="K44" t="s">
        <v>5</v>
      </c>
    </row>
    <row r="45" spans="1:11">
      <c r="A45" t="s">
        <v>52</v>
      </c>
      <c r="K45" t="s">
        <v>6</v>
      </c>
    </row>
    <row r="46" spans="1:11">
      <c r="A46" t="s">
        <v>53</v>
      </c>
      <c r="K46" t="s">
        <v>7</v>
      </c>
    </row>
    <row r="47" spans="1:11">
      <c r="A47" t="s">
        <v>54</v>
      </c>
      <c r="K47" t="s">
        <v>8</v>
      </c>
    </row>
    <row r="48" spans="1:11">
      <c r="A48" t="s">
        <v>55</v>
      </c>
      <c r="K48" t="s">
        <v>9</v>
      </c>
    </row>
    <row r="49" spans="1:11">
      <c r="A49" t="s">
        <v>56</v>
      </c>
      <c r="K49" t="s">
        <v>10</v>
      </c>
    </row>
    <row r="50" spans="1:11">
      <c r="A50" t="s">
        <v>57</v>
      </c>
      <c r="K50" t="s">
        <v>11</v>
      </c>
    </row>
    <row r="51" spans="1:11">
      <c r="A51" t="s">
        <v>58</v>
      </c>
      <c r="K51" t="s">
        <v>12</v>
      </c>
    </row>
    <row r="52" spans="1:11">
      <c r="A52" t="s">
        <v>59</v>
      </c>
      <c r="K52" t="s">
        <v>13</v>
      </c>
    </row>
    <row r="53" spans="1:11">
      <c r="A53" t="s">
        <v>60</v>
      </c>
      <c r="K53" t="s">
        <v>14</v>
      </c>
    </row>
    <row r="54" spans="1:11">
      <c r="A54" t="s">
        <v>61</v>
      </c>
      <c r="K54" t="s">
        <v>15</v>
      </c>
    </row>
    <row r="55" spans="1:11">
      <c r="A55" t="s">
        <v>62</v>
      </c>
      <c r="K55" t="s">
        <v>16</v>
      </c>
    </row>
    <row r="56" spans="1:11">
      <c r="A56" t="s">
        <v>63</v>
      </c>
      <c r="K56" t="s">
        <v>17</v>
      </c>
    </row>
    <row r="57" spans="1:11">
      <c r="K57" t="s">
        <v>18</v>
      </c>
    </row>
    <row r="58" spans="1:11">
      <c r="K58" t="s">
        <v>19</v>
      </c>
    </row>
    <row r="59" spans="1:11">
      <c r="K59" t="s">
        <v>20</v>
      </c>
    </row>
    <row r="61" spans="1:11">
      <c r="K61" t="str">
        <f>SUBSTITUTE(SUBSTITUTE(_xlfn.CONCAT(K41:K58),":",""),"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2" spans="1:11">
      <c r="K62" t="str">
        <f>UPPER(MID(K61,3,LEN(K61)-2))</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4" spans="1:11">
      <c r="B64" t="s">
        <v>64</v>
      </c>
      <c r="H64">
        <f>LEN(K64)</f>
        <v>512</v>
      </c>
      <c r="J64" t="s">
        <v>65</v>
      </c>
      <c r="K64" t="str">
        <f>MID(B23,3,256*2)</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5" spans="2:11">
      <c r="J65" t="s">
        <v>66</v>
      </c>
      <c r="K65" t="str">
        <f>"010001"</f>
        <v>010001</v>
      </c>
    </row>
    <row r="66" spans="2:11">
      <c r="C66">
        <f>LEN(TRIM(C71))</f>
        <v>442</v>
      </c>
    </row>
    <row r="67" spans="2:11">
      <c r="C67" t="e">
        <f ca="1">LEN(C80)</f>
        <v>#NAME?</v>
      </c>
      <c r="J67" t="s">
        <v>67</v>
      </c>
      <c r="K67" t="str">
        <f>"3132333435313233343531323334353132333435"</f>
        <v>3132333435313233343531323334353132333435</v>
      </c>
    </row>
    <row r="68" spans="2:11">
      <c r="C68">
        <f>LEN(C71)</f>
        <v>442</v>
      </c>
    </row>
    <row r="69" spans="2:11">
      <c r="C69" s="1" t="str">
        <f>MID(C71,1,26)</f>
        <v>-----BEGIN PUBLIC KEY-----</v>
      </c>
    </row>
    <row r="70" spans="2:11">
      <c r="B70">
        <v>23</v>
      </c>
      <c r="C70" s="1" t="str">
        <f>MID(C71,LEN(C71)-B70,B70)</f>
        <v>-----END PUBLIC KEY----</v>
      </c>
    </row>
    <row r="71" spans="2:11">
      <c r="B71" t="s">
        <v>68</v>
      </c>
      <c r="C71" s="1" t="str">
        <f>_xlfn.CONCAT(K29:K37)</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2" spans="2:11">
      <c r="B72" t="s">
        <v>69</v>
      </c>
      <c r="C72" s="1" t="str">
        <f>_xlfn.CONCAT(A29:A56)</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73" spans="2:11">
      <c r="B73" t="s">
        <v>70</v>
      </c>
      <c r="C73" t="str">
        <f>"3132333435313233343531323334353132333435"</f>
        <v>3132333435313233343531323334353132333435</v>
      </c>
    </row>
    <row r="75" spans="2:11">
      <c r="B75" t="s">
        <v>71</v>
      </c>
      <c r="C75" t="e" cm="1">
        <f t="array" aca="1" ref="C75" ca="1">RSA_Encrypt(C71,C73)</f>
        <v>#NAME?</v>
      </c>
    </row>
    <row r="76" spans="2:11">
      <c r="B76" t="s">
        <v>72</v>
      </c>
      <c r="C76" t="e" cm="1">
        <f t="array" aca="1" ref="C76" ca="1">RSA_Decrypt(C72,C75)</f>
        <v>#NAME?</v>
      </c>
    </row>
    <row r="78" spans="2:11">
      <c r="B78" t="s">
        <v>65</v>
      </c>
      <c r="C78" t="str">
        <f>K64</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79" spans="2:11">
      <c r="B79" t="s">
        <v>66</v>
      </c>
      <c r="C79" t="str">
        <f>"010001"</f>
        <v>010001</v>
      </c>
    </row>
    <row r="80" spans="2:11">
      <c r="B80" t="s">
        <v>73</v>
      </c>
      <c r="C80" t="e" cm="1">
        <f t="array" aca="1" ref="C80" ca="1">RSA_CreatePublicPEM(C78,C79)</f>
        <v>#NAME?</v>
      </c>
    </row>
    <row r="81" spans="2:3">
      <c r="B81" t="s">
        <v>74</v>
      </c>
      <c r="C81" t="s">
        <v>75</v>
      </c>
    </row>
    <row r="82" spans="2:3">
      <c r="B82" t="s">
        <v>76</v>
      </c>
      <c r="C82" t="s">
        <v>77</v>
      </c>
    </row>
    <row r="83" spans="2:3">
      <c r="B83" t="s">
        <v>78</v>
      </c>
      <c r="C83" t="e" cm="1">
        <f t="array" aca="1" ref="C83" ca="1">Util_AsciiToHexStr("Bob")</f>
        <v>#NAME?</v>
      </c>
    </row>
    <row r="84" spans="2:3">
      <c r="B84" t="s">
        <v>79</v>
      </c>
      <c r="C84" t="e" cm="1">
        <f t="array" aca="1" ref="C84" ca="1">RSA_Encrypt(C71,C73,C81,C82,C83)</f>
        <v>#NAME?</v>
      </c>
    </row>
    <row r="85" spans="2:3">
      <c r="B85" t="s">
        <v>80</v>
      </c>
      <c r="C85" t="e" cm="1">
        <f t="array" aca="1" ref="C85" ca="1">RSA_Decrypt(C72,C84,C81,C82,C83)</f>
        <v>#NAME?</v>
      </c>
    </row>
    <row r="86" spans="2:3">
      <c r="C86" t="e" cm="1">
        <f t="array" aca="1" ref="C86" ca="1">RSA_Encrypt(C71,C73,C81,C82,C83)</f>
        <v>#NAME?</v>
      </c>
    </row>
    <row r="87" spans="2:3">
      <c r="C87" t="e" cm="1">
        <f t="array" aca="1" ref="C87" ca="1">RSA_Decrypt(C72,C86,C81,C82,C83)</f>
        <v>#NAME?</v>
      </c>
    </row>
    <row r="91" spans="2:3">
      <c r="B91" t="str">
        <f>[1]RSAFromOpenssl!L7</f>
        <v>Modulus</v>
      </c>
      <c r="C91" t="str">
        <f>[1]RSAFromOpenssl!M7</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2" spans="2:3">
      <c r="B92" t="str">
        <f>[1]RSAFromOpenssl!L8</f>
        <v>Public Exportnent</v>
      </c>
      <c r="C92" t="str">
        <f>[1]RSAFromOpenssl!M8</f>
        <v>010001</v>
      </c>
    </row>
    <row r="93" spans="2:3">
      <c r="B93" t="str">
        <f>[1]RSAFromOpenssl!L9</f>
        <v xml:space="preserve">Private Exponent </v>
      </c>
      <c r="C93" t="str">
        <f>[1]RSAFromOpenssl!M9</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94" spans="2:3">
      <c r="B94" t="str">
        <f>[1]RSAFromOpenssl!L10</f>
        <v>Prime1</v>
      </c>
      <c r="C94" t="str">
        <f>[1]RSAFromOpenssl!M10</f>
        <v>00d1b4f7b39498e8dc52de03b8ee57875725657d87c4fd628310d7bfe2d5be39295d9996efce6f2c0180ec9544779adbd9d056f7e2184b40db254a5172b36728978dfd29456bd456b4bace495d7498ba91b6b227316e03758fa7be8b9c5c88db6ae6974d73b8c051d4bb17d1e802392f9284fef9d655649591f3e8120cb9098187</v>
      </c>
    </row>
    <row r="95" spans="2:3">
      <c r="B95" t="str">
        <f>[1]RSAFromOpenssl!L11</f>
        <v>Prime2</v>
      </c>
      <c r="C95" t="str">
        <f>[1]RSAFromOpenssl!M11</f>
        <v>00c6fcbd3029bfecd4396ad48533f26d5f40a1d86474822242819db8ab427a6f2ab291ee1929d127ed101fbf0d3843d3c72a6fd8b2569b9cd948d3ea9c45090939297887878c2345c759afc4fc6404f30cecdcd3bde6ec4235874484c65154abc438f009c6b64387dbb22a98a14e35a47304f58ba1b09398a0b1b5567f6df4fa69</v>
      </c>
    </row>
    <row r="96" spans="2:3">
      <c r="B96" t="str">
        <f>[1]RSAFromOpenssl!L12</f>
        <v>Exponent1</v>
      </c>
      <c r="C96" t="str">
        <f>[1]RSAFromOpenssl!M12</f>
        <v>16a6cc86ba4b5603ce73aac54401725e086d11052453165bffeabe105b7423aa8330beec024961e07bb3926005e7554e0ec2061e86ef41ff29e5002d3a91af01c7d58baab2fe09ab95ee0860aee27c6c96e661736665bb421c2569e126e1a589c3849e5a1c9fb177200a6fa2f6f2845ff83bae72e76069038dec085f1571a06b</v>
      </c>
    </row>
    <row r="97" spans="1:5">
      <c r="B97" t="str">
        <f>[1]RSAFromOpenssl!L13</f>
        <v>Exponent2</v>
      </c>
      <c r="C97" t="str">
        <f>[1]RSAFromOpenssl!M13</f>
        <v>565b7557a3a6d18740ebe61370f9f31175a147a2411600fc4ff83d1ec6191089bd39abd56bda83b3545e12b2100b0fabcdf5005c554def823523131c82b16b394d902b715e1628c05d61f4e17c1ed1c4783f55fd826c62478ccee5b893af65642139bb646bd15ef2af9de0e39067a358ef7c08ff40fcad2e80312cbadce38691</v>
      </c>
    </row>
    <row r="98" spans="1:5">
      <c r="B98" t="str">
        <f>[1]RSAFromOpenssl!L14</f>
        <v>Coefficient</v>
      </c>
      <c r="C98" t="str">
        <f>[1]RSAFromOpenssl!M14</f>
        <v>0098def31321bcbbba620a26d6cac7a9299f99c1d46de64014fe7f2b9123d25841c9af81ff72265bb04e9b5d0e5f65154a42080f8433f0a4434cdb5d976912d9db8784f186eb5bea616abd3bc591f3788936e3640f8aaafe07f1d169d8d18c98a5d997c34bf2d5573945805192cb64c87707cdf47f3885e06b7e1b74732a3abb44</v>
      </c>
    </row>
    <row r="100" spans="1:5">
      <c r="B100" s="1" t="s">
        <v>81</v>
      </c>
      <c r="C100" s="1" t="e" cm="1">
        <f t="array" aca="1" ref="C100" ca="1">RSA_createPrivatePEM(C91,C92,C94,C95)</f>
        <v>#NAME?</v>
      </c>
    </row>
    <row r="101" spans="1:5">
      <c r="B101" s="1" t="s">
        <v>72</v>
      </c>
      <c r="C101" s="1" t="e" cm="1">
        <f t="array" aca="1" ref="C101" ca="1">RSA_Decrypt(C100,C84,"OAEP",C82,C83)</f>
        <v>#NAME?</v>
      </c>
      <c r="D101" s="1"/>
      <c r="E101" s="1"/>
    </row>
    <row r="102" spans="1:5">
      <c r="D102" s="1"/>
      <c r="E102" s="1"/>
    </row>
    <row r="103" spans="1:5">
      <c r="A103" t="e" cm="1">
        <f t="array" aca="1" ref="A103" ca="1">Util_showFormula(C103)</f>
        <v>#NAME?</v>
      </c>
      <c r="B103" s="1" t="s">
        <v>82</v>
      </c>
      <c r="C103" s="1" t="e" cm="1">
        <f t="array" aca="1" ref="C103" ca="1">Util_hexStrToAscii(C101)</f>
        <v>#NAME?</v>
      </c>
      <c r="D103" s="1"/>
      <c r="E103" s="1"/>
    </row>
    <row r="104" spans="1:5">
      <c r="A104" t="e" cm="1">
        <f t="array" aca="1" ref="A104" ca="1">Util_showFormula(C104)</f>
        <v>#NAME?</v>
      </c>
      <c r="B104" s="1" t="s">
        <v>83</v>
      </c>
      <c r="C104" s="1" t="e" cm="1">
        <f t="array" aca="1" ref="C104" ca="1">Util_AsciiToHexStr(C103)</f>
        <v>#NAME?</v>
      </c>
      <c r="D104" s="1"/>
      <c r="E104" s="1"/>
    </row>
    <row r="105" spans="1:5">
      <c r="D105" s="1"/>
      <c r="E105" s="1"/>
    </row>
    <row r="106" spans="1:5">
      <c r="B106" t="s">
        <v>84</v>
      </c>
      <c r="D106" s="1"/>
      <c r="E106" s="1"/>
    </row>
    <row r="107" spans="1:5">
      <c r="A107" t="e" cm="1">
        <f t="array" aca="1" ref="A107" ca="1">IF(UPPER(ASN_removeLeadingZero(C92))=C107,"Success","Fail")</f>
        <v>#NAME?</v>
      </c>
      <c r="B107" s="1" t="s">
        <v>66</v>
      </c>
      <c r="C107" s="1" t="e" cm="1">
        <f t="array" aca="1" ref="C107" ca="1">RSA_getParameter($C$72,B107)</f>
        <v>#NAME?</v>
      </c>
      <c r="D107" s="1"/>
      <c r="E107" s="1"/>
    </row>
    <row r="108" spans="1:5">
      <c r="A108" t="e" cm="1">
        <f t="array" aca="1" ref="A108" ca="1">IF(UPPER(ASN_removeLeadingZero(C91))=C108,"Success","Fail")</f>
        <v>#NAME?</v>
      </c>
      <c r="B108" s="1" t="str">
        <f>B91</f>
        <v>Modulus</v>
      </c>
      <c r="C108" s="1" t="e" cm="1">
        <f t="array" aca="1" ref="C108" ca="1">RSA_getParameter($C$72,B108)</f>
        <v>#NAME?</v>
      </c>
      <c r="D108" s="1"/>
      <c r="E108" s="1"/>
    </row>
    <row r="109" spans="1:5">
      <c r="A109" t="e" cm="1">
        <f t="array" aca="1" ref="A109" ca="1">IF(UPPER(ASN_removeLeadingZero(C94))=C109,"Success","Fail")</f>
        <v>#NAME?</v>
      </c>
      <c r="B109" s="1" t="s">
        <v>85</v>
      </c>
      <c r="C109" s="1" t="e" cm="1">
        <f t="array" aca="1" ref="C109" ca="1">RSA_getParameter($C$72,B109)</f>
        <v>#NAME?</v>
      </c>
      <c r="D109" s="1"/>
      <c r="E109" s="1"/>
    </row>
    <row r="110" spans="1:5">
      <c r="A110" t="e" cm="1">
        <f t="array" aca="1" ref="A110" ca="1">IF(UPPER(ASN_removeLeadingZero(C95))=C110,"Success","Fail")</f>
        <v>#NAME?</v>
      </c>
      <c r="B110" s="1" t="s">
        <v>86</v>
      </c>
      <c r="C110" s="1" t="e" cm="1">
        <f t="array" aca="1" ref="C110" ca="1">RSA_getParameter($C$72,B110)</f>
        <v>#NAME?</v>
      </c>
      <c r="D110" s="1"/>
      <c r="E110" s="1"/>
    </row>
    <row r="111" spans="1:5">
      <c r="A111" t="e" cm="1">
        <f t="array" aca="1" ref="A111" ca="1">IF(UPPER(ASN_removeLeadingZero(C96))=C111,"Success","Fail")</f>
        <v>#NAME?</v>
      </c>
      <c r="B111" s="1" t="s">
        <v>87</v>
      </c>
      <c r="C111" s="1" t="e" cm="1">
        <f t="array" aca="1" ref="C111" ca="1">RSA_getParameter($C$72,B111)</f>
        <v>#NAME?</v>
      </c>
      <c r="D111" s="1"/>
      <c r="E111" s="1"/>
    </row>
    <row r="112" spans="1:5">
      <c r="A112" t="e" cm="1">
        <f t="array" aca="1" ref="A112" ca="1">IF(UPPER(ASN_removeLeadingZero(C97))=C112,"Success","Fail")</f>
        <v>#NAME?</v>
      </c>
      <c r="B112" s="1" t="s">
        <v>88</v>
      </c>
      <c r="C112" s="1" t="e" cm="1">
        <f t="array" aca="1" ref="C112" ca="1">RSA_getParameter($C$72,B112)</f>
        <v>#NAME?</v>
      </c>
      <c r="D112" s="1"/>
      <c r="E112" s="1"/>
    </row>
    <row r="113" spans="1:11">
      <c r="A113" t="e" cm="1">
        <f t="array" aca="1" ref="A113" ca="1">IF(UPPER(ASN_removeLeadingZero(C98))=C113,"Success","Fail")</f>
        <v>#NAME?</v>
      </c>
      <c r="B113" s="1" t="s">
        <v>89</v>
      </c>
      <c r="C113" s="1" t="e" cm="1">
        <f t="array" aca="1" ref="C113" ca="1">RSA_getParameter($C$72,B113)</f>
        <v>#NAME?</v>
      </c>
      <c r="D113" s="1"/>
      <c r="E113" s="1"/>
    </row>
    <row r="114" spans="1:11">
      <c r="A114" t="e" cm="1">
        <f t="array" aca="1" ref="A114" ca="1">IF(UPPER(ASN_removeLeadingZero(C93))=C114,"Success","Fail")</f>
        <v>#NAME?</v>
      </c>
      <c r="B114" s="1" t="s">
        <v>90</v>
      </c>
      <c r="C114" s="1" t="e" cm="1">
        <f t="array" aca="1" ref="C114" ca="1">RSA_getParameter($C$72,B114)</f>
        <v>#NAME?</v>
      </c>
      <c r="D114" s="1"/>
    </row>
    <row r="115" spans="1:11">
      <c r="A115" s="1"/>
      <c r="B115" s="1" t="s">
        <v>91</v>
      </c>
      <c r="C115" s="1" t="e" cm="1">
        <f t="array" aca="1" ref="C115" ca="1">RSA_getParameter($C$72,B115)</f>
        <v>#NAME?</v>
      </c>
      <c r="D115" s="1"/>
    </row>
    <row r="116" spans="1:11">
      <c r="A116" s="1"/>
      <c r="D116" s="1"/>
    </row>
    <row r="117" spans="1:11">
      <c r="A117" s="1"/>
      <c r="B117" s="1" t="s">
        <v>92</v>
      </c>
      <c r="C117" s="1"/>
      <c r="D117" s="1"/>
    </row>
    <row r="118" spans="1:11">
      <c r="A118" s="1"/>
      <c r="B118" s="1" t="s">
        <v>66</v>
      </c>
      <c r="C118" s="1" t="e" cm="1">
        <f t="array" aca="1" ref="C118" ca="1">RSA_getParameter($C$71,B118)</f>
        <v>#NAME?</v>
      </c>
      <c r="D118" s="1"/>
    </row>
    <row r="119" spans="1:11">
      <c r="A119" s="1"/>
      <c r="B119" s="1" t="str">
        <f>B91</f>
        <v>Modulus</v>
      </c>
      <c r="C119" s="1" t="e" cm="1">
        <f t="array" aca="1" ref="C119" ca="1">RSA_getParameter($C$71,B119)</f>
        <v>#NAME?</v>
      </c>
      <c r="K119" s="2"/>
    </row>
    <row r="120" spans="1:11">
      <c r="A120" s="1"/>
      <c r="B120" s="1" t="s">
        <v>85</v>
      </c>
      <c r="C120" s="1" t="e" cm="1">
        <f t="array" aca="1" ref="C120" ca="1">RSA_getParameter($C$71,B120)</f>
        <v>#NAME?</v>
      </c>
      <c r="K120" s="2"/>
    </row>
    <row r="121" spans="1:11">
      <c r="B121" s="1" t="s">
        <v>86</v>
      </c>
      <c r="C121" s="1" t="e" cm="1">
        <f t="array" aca="1" ref="C121" ca="1">RSA_getParameter($C$71,B121)</f>
        <v>#NAME?</v>
      </c>
      <c r="K121" s="2"/>
    </row>
    <row r="122" spans="1:11">
      <c r="B122" s="1" t="s">
        <v>87</v>
      </c>
      <c r="C122" s="1" t="e" cm="1">
        <f t="array" aca="1" ref="C122" ca="1">RSA_getParameter($C$71,B122)</f>
        <v>#NAME?</v>
      </c>
      <c r="K122" s="3"/>
    </row>
    <row r="123" spans="1:11">
      <c r="B123" s="1" t="s">
        <v>88</v>
      </c>
      <c r="C123" s="1" t="e" cm="1">
        <f t="array" aca="1" ref="C123" ca="1">RSA_getParameter($C$71,B123)</f>
        <v>#NAME?</v>
      </c>
      <c r="K123" s="2"/>
    </row>
    <row r="124" spans="1:11">
      <c r="B124" s="1" t="s">
        <v>89</v>
      </c>
      <c r="C124" s="1" t="e" cm="1">
        <f t="array" aca="1" ref="C124" ca="1">RSA_getParameter($C$71,B124)</f>
        <v>#NAME?</v>
      </c>
      <c r="K124" s="2"/>
    </row>
    <row r="125" spans="1:11">
      <c r="B125" s="1" t="s">
        <v>90</v>
      </c>
      <c r="C125" s="1" t="e" cm="1">
        <f t="array" aca="1" ref="C125" ca="1">RSA_getParameter($C$71,B125)</f>
        <v>#NAME?</v>
      </c>
      <c r="K125" s="2"/>
    </row>
    <row r="126" spans="1:11">
      <c r="K126" s="2"/>
    </row>
    <row r="127" spans="1:11">
      <c r="B127" s="1" t="s">
        <v>93</v>
      </c>
      <c r="K127" s="2"/>
    </row>
    <row r="128" spans="1:11">
      <c r="B128" s="1" t="s">
        <v>70</v>
      </c>
      <c r="C128" s="1" t="str">
        <f>C73</f>
        <v>3132333435313233343531323334353132333435</v>
      </c>
      <c r="K128" s="2"/>
    </row>
    <row r="129" spans="2:11">
      <c r="B129" s="1" t="s">
        <v>94</v>
      </c>
      <c r="C129" t="s">
        <v>77</v>
      </c>
      <c r="K129" s="2"/>
    </row>
    <row r="130" spans="2:11">
      <c r="B130" s="1" t="s">
        <v>95</v>
      </c>
      <c r="C130" t="e" cm="1">
        <f t="array" aca="1" ref="C130" ca="1">Hash_Calculate(C129,C128)</f>
        <v>#NAME?</v>
      </c>
    </row>
    <row r="131" spans="2:11">
      <c r="B131" s="1" t="s">
        <v>96</v>
      </c>
      <c r="C131" t="e" cm="1">
        <f t="array" aca="1" ref="C131" ca="1">RSA_SignHash(C72,C130,C129)</f>
        <v>#NAME?</v>
      </c>
    </row>
    <row r="133" spans="2:11">
      <c r="B133" s="1" t="s">
        <v>97</v>
      </c>
    </row>
    <row r="134" spans="2:11">
      <c r="B134" s="1" t="s">
        <v>95</v>
      </c>
      <c r="C134" t="e">
        <f ca="1">C130</f>
        <v>#NAME?</v>
      </c>
    </row>
    <row r="135" spans="2:11">
      <c r="B135" s="1" t="s">
        <v>93</v>
      </c>
      <c r="C135" t="e">
        <f ca="1">C131</f>
        <v>#NAME?</v>
      </c>
    </row>
    <row r="136" spans="2:11">
      <c r="B136" s="1" t="s">
        <v>98</v>
      </c>
      <c r="C136" t="s">
        <v>77</v>
      </c>
    </row>
    <row r="137" spans="2:11">
      <c r="B137" s="1" t="s">
        <v>99</v>
      </c>
      <c r="C137" t="e" cm="1">
        <f t="array" aca="1" ref="C137" ca="1">RSA_VerifySignature(C71,C134,C135,C136,"OK")</f>
        <v>#NAME?</v>
      </c>
    </row>
    <row r="140" spans="2:11">
      <c r="B140" s="1"/>
      <c r="C140" t="e" cm="1">
        <f t="array" aca="1" ref="C140" ca="1">ASN_getOID(B140)</f>
        <v>#NAME?</v>
      </c>
    </row>
    <row r="141" spans="2:11">
      <c r="C141" t="e" cm="1">
        <f t="array" aca="1" ref="C141" ca="1">ASN_getOID(B141)</f>
        <v>#NAME?</v>
      </c>
    </row>
    <row r="142" spans="2:11">
      <c r="C142" t="e" cm="1">
        <f t="array" aca="1" ref="C142" ca="1">ASN_getOID(B142)</f>
        <v>#NAME?</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2E91A-894D-4D5E-A78B-02ECF737CC65}">
  <sheetPr codeName="Sheet7"/>
  <dimension ref="A1:C93"/>
  <sheetViews>
    <sheetView topLeftCell="A36" workbookViewId="0">
      <selection activeCell="C48" sqref="C48"/>
    </sheetView>
  </sheetViews>
  <sheetFormatPr defaultRowHeight="14.4"/>
  <cols>
    <col min="1" max="1" width="31.109375" customWidth="1"/>
    <col min="2" max="2" width="29.6640625" bestFit="1" customWidth="1"/>
  </cols>
  <sheetData>
    <row r="1" spans="1:3">
      <c r="A1" t="s">
        <v>162</v>
      </c>
    </row>
    <row r="2" spans="1:3">
      <c r="A2" t="s">
        <v>163</v>
      </c>
    </row>
    <row r="3" spans="1:3">
      <c r="A3" t="s">
        <v>105</v>
      </c>
    </row>
    <row r="4" spans="1:3">
      <c r="A4" t="s">
        <v>106</v>
      </c>
    </row>
    <row r="6" spans="1:3">
      <c r="A6" t="s">
        <v>107</v>
      </c>
    </row>
    <row r="7" spans="1:3">
      <c r="A7" t="s">
        <v>108</v>
      </c>
      <c r="B7" t="e" cm="1">
        <f t="array" aca="1" ref="B7" ca="1">Util_showFormula(C6)</f>
        <v>#NAME?</v>
      </c>
      <c r="C7" t="e" cm="1">
        <f t="array" aca="1" ref="C7" ca="1">MyBCryptGenRandom(32)</f>
        <v>#NAME?</v>
      </c>
    </row>
    <row r="8" spans="1:3">
      <c r="A8" t="s">
        <v>164</v>
      </c>
    </row>
    <row r="9" spans="1:3">
      <c r="A9" t="s">
        <v>165</v>
      </c>
      <c r="B9" t="e" cm="1">
        <f t="array" aca="1" ref="B9" ca="1">Util_showFormula(C9)</f>
        <v>#NAME?</v>
      </c>
      <c r="C9" t="e" cm="1">
        <f t="array" aca="1" ref="C9" ca="1">MyBCryptGenRandom((16))</f>
        <v>#NAME?</v>
      </c>
    </row>
    <row r="10" spans="1:3">
      <c r="A10" t="s">
        <v>111</v>
      </c>
      <c r="B10" t="e" cm="1">
        <f t="array" aca="1" ref="B10" ca="1">Util_showFormula(C10)</f>
        <v>#NAME?</v>
      </c>
      <c r="C10" t="e" cm="1">
        <f t="array" aca="1" ref="C10" ca="1">Util_HexStrToBase64(C9)</f>
        <v>#NAME?</v>
      </c>
    </row>
    <row r="11" spans="1:3">
      <c r="A11" t="s">
        <v>112</v>
      </c>
      <c r="C11" t="s">
        <v>113</v>
      </c>
    </row>
    <row r="12" spans="1:3">
      <c r="A12" t="s">
        <v>114</v>
      </c>
    </row>
    <row r="13" spans="1:3">
      <c r="A13" t="s">
        <v>115</v>
      </c>
      <c r="B13" t="e" cm="1">
        <f t="array" aca="1" ref="B13" ca="1">Util_showFormula(C13)</f>
        <v>#NAME?</v>
      </c>
      <c r="C13" t="e" cm="1">
        <f t="array" aca="1" ref="C13" ca="1">Util_AsciiToHexStr(C11)</f>
        <v>#NAME?</v>
      </c>
    </row>
    <row r="14" spans="1:3">
      <c r="A14" t="s">
        <v>116</v>
      </c>
      <c r="C14" t="s">
        <v>166</v>
      </c>
    </row>
    <row r="16" spans="1:3">
      <c r="A16" t="s">
        <v>118</v>
      </c>
      <c r="B16" t="e" cm="1">
        <f t="array" aca="1" ref="B16" ca="1">Util_showFormula(C16)</f>
        <v>#NAME?</v>
      </c>
      <c r="C16" t="e" cm="1">
        <f t="array" aca="1" ref="C16" ca="1">AES_Encrypt(C13,C7,C14,C9)</f>
        <v>#NAME?</v>
      </c>
    </row>
    <row r="17" spans="1:3">
      <c r="A17" t="s">
        <v>167</v>
      </c>
      <c r="B17" t="e" cm="1">
        <f t="array" aca="1" ref="B17" ca="1">Util_showFormula(C17)</f>
        <v>#NAME?</v>
      </c>
      <c r="C17" t="e" cm="1">
        <f t="array" aca="1" ref="C17" ca="1">Util_HexStrToBase64(C16)</f>
        <v>#NAME?</v>
      </c>
    </row>
    <row r="20" spans="1:3">
      <c r="A20" t="s">
        <v>122</v>
      </c>
    </row>
    <row r="21" spans="1:3">
      <c r="A21" t="s">
        <v>123</v>
      </c>
      <c r="C21" t="s">
        <v>77</v>
      </c>
    </row>
    <row r="22" spans="1:3">
      <c r="A22" t="s">
        <v>124</v>
      </c>
      <c r="B22" t="e" cm="1">
        <f t="array" aca="1" ref="B22" ca="1">Util_showFormula(C22)</f>
        <v>#NAME?</v>
      </c>
      <c r="C22" t="e" cm="1">
        <f t="array" aca="1" ref="C22" ca="1">DoHash(C21,C13)</f>
        <v>#NAME?</v>
      </c>
    </row>
    <row r="23" spans="1:3">
      <c r="A23" t="s">
        <v>125</v>
      </c>
    </row>
    <row r="24" spans="1:3">
      <c r="A24" t="s">
        <v>126</v>
      </c>
      <c r="B24" t="e" cm="1">
        <f t="array" aca="1" ref="B24" ca="1">Util_showFormula(C24)</f>
        <v>#NAME?</v>
      </c>
      <c r="C24" t="str">
        <f>VLOOKUP(A24,RSA_Keys,2,FALSE)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127</v>
      </c>
      <c r="B25" t="e" cm="1">
        <f t="array" aca="1" ref="B25" ca="1">Util_showFormula(C25)</f>
        <v>#NAME?</v>
      </c>
      <c r="C25" t="e" cm="1">
        <f t="array" aca="1" ref="C25" ca="1">RSA_SignHash(C24,C22,C21)</f>
        <v>#NAME?</v>
      </c>
    </row>
    <row r="26" spans="1:3">
      <c r="A26" t="s">
        <v>168</v>
      </c>
      <c r="B26" t="e" cm="1">
        <f t="array" aca="1" ref="B26" ca="1">Util_showFormula(C26)</f>
        <v>#NAME?</v>
      </c>
      <c r="C26" t="e" cm="1">
        <f t="array" aca="1" ref="C26" ca="1">Util_HexStrToBase64(C25)</f>
        <v>#NAME?</v>
      </c>
    </row>
    <row r="28" spans="1:3">
      <c r="A28" t="s">
        <v>129</v>
      </c>
    </row>
    <row r="29" spans="1:3">
      <c r="A29" t="s">
        <v>130</v>
      </c>
      <c r="B29" t="e" cm="1">
        <f t="array" aca="1" ref="B29" ca="1">Util_showFormula(C29)</f>
        <v>#NAME?</v>
      </c>
      <c r="C29" t="str">
        <f>VLOOKUP(A29,RSA_Keys,2,FALSE)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74</v>
      </c>
      <c r="C30" t="s">
        <v>169</v>
      </c>
    </row>
    <row r="31" spans="1:3">
      <c r="A31" t="s">
        <v>134</v>
      </c>
      <c r="B31" t="e" cm="1">
        <f t="array" aca="1" ref="B31" ca="1">Util_showFormula(C31)</f>
        <v>#NAME?</v>
      </c>
      <c r="C31" t="e" cm="1">
        <f t="array" aca="1" ref="C31" ca="1">RSA_Encrypt(C7,C29,C30)</f>
        <v>#NAME?</v>
      </c>
    </row>
    <row r="32" spans="1:3">
      <c r="A32" t="s">
        <v>170</v>
      </c>
      <c r="B32" t="e" cm="1">
        <f t="array" aca="1" ref="B32" ca="1">Util_showFormula(C32)</f>
        <v>#NAME?</v>
      </c>
      <c r="C32" t="e" cm="1">
        <f t="array" aca="1" ref="C32" ca="1">Util_HexStrToBase64(C31)</f>
        <v>#NAME?</v>
      </c>
    </row>
    <row r="34" spans="1:3">
      <c r="A34" t="s">
        <v>136</v>
      </c>
    </row>
    <row r="35" spans="1:3">
      <c r="A35" t="str">
        <f>A10</f>
        <v>AdvancedBobIV.Base64</v>
      </c>
      <c r="B35" t="e" cm="1">
        <f t="array" aca="1" ref="B35" ca="1">Util_showFormula(C35)</f>
        <v>#NAME?</v>
      </c>
      <c r="C35" t="e">
        <f ca="1">C10</f>
        <v>#NAME?</v>
      </c>
    </row>
    <row r="36" spans="1:3">
      <c r="A36" t="str">
        <f>A17</f>
        <v>AdvancedBobEncrypted,Base64</v>
      </c>
      <c r="B36" t="e" cm="1">
        <f t="array" aca="1" ref="B36" ca="1">Util_showFormula(C36)</f>
        <v>#NAME?</v>
      </c>
      <c r="C36" t="e">
        <f ca="1">C17</f>
        <v>#NAME?</v>
      </c>
    </row>
    <row r="37" spans="1:3">
      <c r="A37" t="str">
        <f>A32</f>
        <v>BobEncryptedKeyBase64</v>
      </c>
      <c r="B37" t="e" cm="1">
        <f t="array" aca="1" ref="B37" ca="1">Util_showFormula(C37)</f>
        <v>#NAME?</v>
      </c>
      <c r="C37" t="e">
        <f ca="1">C32</f>
        <v>#NAME?</v>
      </c>
    </row>
    <row r="38" spans="1:3">
      <c r="A38" t="str">
        <f>A26</f>
        <v>BobSignatureBase64</v>
      </c>
      <c r="B38" t="e" cm="1">
        <f t="array" aca="1" ref="B38" ca="1">Util_showFormula(C38)</f>
        <v>#NAME?</v>
      </c>
      <c r="C38" t="e">
        <f ca="1">C26</f>
        <v>#NAME?</v>
      </c>
    </row>
    <row r="40" spans="1:3">
      <c r="A40" t="s">
        <v>138</v>
      </c>
    </row>
    <row r="41" spans="1:3">
      <c r="A41" s="4"/>
    </row>
    <row r="42" spans="1:3">
      <c r="A42" s="4"/>
    </row>
    <row r="43" spans="1:3">
      <c r="A43" t="s">
        <v>171</v>
      </c>
    </row>
    <row r="44" spans="1:3">
      <c r="C44" t="e">
        <f ca="1">C9</f>
        <v>#NAME?</v>
      </c>
    </row>
    <row r="45" spans="1:3">
      <c r="C45" t="str">
        <f>A9</f>
        <v>IV</v>
      </c>
    </row>
    <row r="46" spans="1:3">
      <c r="A46" t="s">
        <v>172</v>
      </c>
    </row>
    <row r="47" spans="1:3">
      <c r="A47" t="s">
        <v>173</v>
      </c>
      <c r="B47">
        <f>LEN(C47)</f>
        <v>24</v>
      </c>
      <c r="C47" t="str">
        <f>"000102030405060708090001"</f>
        <v>000102030405060708090001</v>
      </c>
    </row>
    <row r="48" spans="1:3">
      <c r="A48" t="s">
        <v>174</v>
      </c>
      <c r="B48" t="e" cm="1">
        <f t="array" aca="1" ref="B48" ca="1">Util_showFormula(C48)</f>
        <v>#NAME?</v>
      </c>
      <c r="C48" t="e" cm="1">
        <f t="array" aca="1" ref="C48" ca="1">AES_Encrypt(C13,C7,"GCM",C47)</f>
        <v>#NAME?</v>
      </c>
    </row>
    <row r="49" spans="1:3">
      <c r="A49" t="s">
        <v>175</v>
      </c>
      <c r="B49" t="e" cm="1">
        <f t="array" aca="1" ref="B49" ca="1">Util_showFormula(C49)</f>
        <v>#NAME?</v>
      </c>
      <c r="C49" t="e" cm="1">
        <f t="array" aca="1" ref="C49" ca="1">GCM_getEncrypted(C48)</f>
        <v>#NAME?</v>
      </c>
    </row>
    <row r="50" spans="1:3">
      <c r="A50" t="s">
        <v>176</v>
      </c>
      <c r="B50" t="e" cm="1">
        <f t="array" aca="1" ref="B50" ca="1">Util_showFormula(C50)</f>
        <v>#NAME?</v>
      </c>
      <c r="C50" t="e" cm="1">
        <f t="array" aca="1" ref="C50" ca="1">GCM_getTag(C48)</f>
        <v>#NAME?</v>
      </c>
    </row>
    <row r="51" spans="1:3">
      <c r="A51" t="s">
        <v>177</v>
      </c>
      <c r="B51" t="e" cm="1">
        <f t="array" aca="1" ref="B51" ca="1">Util_showFormula(C51)</f>
        <v>#NAME?</v>
      </c>
      <c r="C51" t="e" cm="1">
        <f t="array" aca="1" ref="C51" ca="1">AES_Decrypt(C48,C7,"GCM",C47,12)</f>
        <v>#NAME?</v>
      </c>
    </row>
    <row r="52" spans="1:3">
      <c r="A52" t="s">
        <v>178</v>
      </c>
      <c r="B52" t="e" cm="1">
        <f t="array" aca="1" ref="B52" ca="1">Util_showFormula(C52)</f>
        <v>#NAME?</v>
      </c>
      <c r="C52" t="e" cm="1">
        <f t="array" aca="1" ref="C52" ca="1">Util_hexStrToAscii(C51)</f>
        <v>#NAME?</v>
      </c>
    </row>
    <row r="55" spans="1:3">
      <c r="C55" t="s">
        <v>179</v>
      </c>
    </row>
    <row r="56" spans="1:3">
      <c r="C56" t="s">
        <v>180</v>
      </c>
    </row>
    <row r="58" spans="1:3">
      <c r="A58" s="6"/>
    </row>
    <row r="59" spans="1:3">
      <c r="A59" s="6"/>
    </row>
    <row r="60" spans="1:3">
      <c r="A60" s="4"/>
    </row>
    <row r="61" spans="1:3">
      <c r="A61" s="6"/>
    </row>
    <row r="63" spans="1:3">
      <c r="A63" s="6"/>
    </row>
    <row r="67" spans="1:3">
      <c r="A67" t="s">
        <v>181</v>
      </c>
    </row>
    <row r="68" spans="1:3">
      <c r="A68" t="s">
        <v>182</v>
      </c>
      <c r="C68" t="s">
        <v>183</v>
      </c>
    </row>
    <row r="69" spans="1:3">
      <c r="A69" t="s">
        <v>184</v>
      </c>
      <c r="C69" t="s">
        <v>185</v>
      </c>
    </row>
    <row r="70" spans="1:3">
      <c r="A70" t="s">
        <v>186</v>
      </c>
      <c r="C70" t="s">
        <v>187</v>
      </c>
    </row>
    <row r="71" spans="1:3">
      <c r="A71" t="s">
        <v>188</v>
      </c>
      <c r="C71" t="s">
        <v>189</v>
      </c>
    </row>
    <row r="73" spans="1:3">
      <c r="A73" t="s">
        <v>150</v>
      </c>
    </row>
    <row r="74" spans="1:3">
      <c r="A74" t="s">
        <v>126</v>
      </c>
      <c r="B74" t="e" cm="1">
        <f t="array" aca="1" ref="B74" ca="1">Util_showFormula(C74)</f>
        <v>#NAME?</v>
      </c>
      <c r="C74" t="str">
        <f>VLOOKUP(A74,RSA_Keys,2,FALSE)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5" spans="1:3">
      <c r="A75" t="s">
        <v>190</v>
      </c>
      <c r="B75" t="e" cm="1">
        <f t="array" aca="1" ref="B75" ca="1">Util_showFormula(C75)</f>
        <v>#NAME?</v>
      </c>
      <c r="C75" t="e" cm="1">
        <f t="array" aca="1" ref="C75" ca="1">Util_Base64ToHexStr(C68)</f>
        <v>#NAME?</v>
      </c>
    </row>
    <row r="76" spans="1:3">
      <c r="A76" t="s">
        <v>191</v>
      </c>
      <c r="B76" t="e" cm="1">
        <f t="array" aca="1" ref="B76" ca="1">Util_showFormula(C76)</f>
        <v>#NAME?</v>
      </c>
      <c r="C76" t="e" cm="1">
        <f t="array" aca="1" ref="C76" ca="1">RSA_Decrypt(C75,C74,"PKCS1")</f>
        <v>#NAME?</v>
      </c>
    </row>
    <row r="78" spans="1:3">
      <c r="A78" t="s">
        <v>192</v>
      </c>
    </row>
    <row r="79" spans="1:3">
      <c r="A79" t="s">
        <v>193</v>
      </c>
      <c r="C79" t="e" cm="1">
        <f t="array" aca="1" ref="C79" ca="1">Util_Base64ToHexStr(C69)</f>
        <v>#NAME?</v>
      </c>
    </row>
    <row r="80" spans="1:3">
      <c r="A80" t="s">
        <v>194</v>
      </c>
      <c r="C80" t="e" cm="1">
        <f t="array" aca="1" ref="C80" ca="1">Util_Base64ToHexStr(C70)</f>
        <v>#NAME?</v>
      </c>
    </row>
    <row r="81" spans="1:3">
      <c r="A81" t="s">
        <v>116</v>
      </c>
      <c r="C81" t="s">
        <v>166</v>
      </c>
    </row>
    <row r="82" spans="1:3">
      <c r="A82" t="s">
        <v>195</v>
      </c>
      <c r="C82" t="e" cm="1">
        <f t="array" aca="1" ref="C82" ca="1">AES_Decrypt(C80,C76,C81,C79)</f>
        <v>#NAME?</v>
      </c>
    </row>
    <row r="83" spans="1:3">
      <c r="A83" t="s">
        <v>196</v>
      </c>
      <c r="C83" t="e" cm="1">
        <f t="array" aca="1" ref="C83" ca="1">Util_hexStrToAscii(C82)</f>
        <v>#NAME?</v>
      </c>
    </row>
    <row r="86" spans="1:3">
      <c r="A86" t="s">
        <v>159</v>
      </c>
    </row>
    <row r="87" spans="1:3">
      <c r="A87" t="s">
        <v>160</v>
      </c>
      <c r="C87" t="s">
        <v>77</v>
      </c>
    </row>
    <row r="88" spans="1:3">
      <c r="A88" t="s">
        <v>95</v>
      </c>
      <c r="C88" t="e" cm="1">
        <f t="array" aca="1" ref="C88" ca="1">DoHash(C87,C82)</f>
        <v>#NAME?</v>
      </c>
    </row>
    <row r="91" spans="1:3">
      <c r="A91" t="s">
        <v>161</v>
      </c>
      <c r="C91" t="e" cm="1">
        <f t="array" aca="1" ref="C91" ca="1">Util_Base64ToHexStr(C71)</f>
        <v>#NAME?</v>
      </c>
    </row>
    <row r="92" spans="1:3">
      <c r="A92" t="s">
        <v>130</v>
      </c>
      <c r="C92" t="str">
        <f>VLOOKUP(A92,RSA_Keys,2,FALSE)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3" spans="1:3">
      <c r="A93" t="s">
        <v>97</v>
      </c>
      <c r="C93" t="e" cm="1">
        <f t="array" aca="1" ref="C93" ca="1">RSA_VerifySignature(C92,C88,C91,C87,"OK")</f>
        <v>#NAME?</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30FC9-D765-4484-8B85-7BDDAEBF4BEA}">
  <sheetPr codeName="Sheet9"/>
  <dimension ref="A1:J99"/>
  <sheetViews>
    <sheetView topLeftCell="A28" workbookViewId="0">
      <selection activeCell="A53" sqref="A53"/>
    </sheetView>
  </sheetViews>
  <sheetFormatPr defaultRowHeight="14.4"/>
  <cols>
    <col min="1" max="1" width="31.109375" customWidth="1"/>
    <col min="2" max="2" width="29.6640625" bestFit="1" customWidth="1"/>
    <col min="8" max="8" width="11.109375" bestFit="1" customWidth="1"/>
  </cols>
  <sheetData>
    <row r="1" spans="1:10">
      <c r="A1" t="s">
        <v>102</v>
      </c>
    </row>
    <row r="2" spans="1:10">
      <c r="A2" t="s">
        <v>103</v>
      </c>
      <c r="H2" t="e" cm="1">
        <f t="array" aca="1" ref="H2" ca="1">Util_AsciiToHexStr("Alice")</f>
        <v>#NAME?</v>
      </c>
      <c r="I2" t="s">
        <v>104</v>
      </c>
      <c r="J2" t="e" cm="1">
        <f t="array" aca="1" ref="J2" ca="1">Util_AsciiToHexStr("Bob")</f>
        <v>#NAME?</v>
      </c>
    </row>
    <row r="3" spans="1:10">
      <c r="A3" t="s">
        <v>105</v>
      </c>
    </row>
    <row r="4" spans="1:10">
      <c r="A4" t="s">
        <v>106</v>
      </c>
    </row>
    <row r="6" spans="1:10">
      <c r="A6" t="s">
        <v>107</v>
      </c>
    </row>
    <row r="7" spans="1:10">
      <c r="A7" t="s">
        <v>108</v>
      </c>
      <c r="B7" t="e" cm="1">
        <f t="array" aca="1" ref="B7" ca="1">Util_showFormula(C6)</f>
        <v>#NAME?</v>
      </c>
      <c r="C7" t="e" cm="1">
        <f t="array" aca="1" ref="C7" ca="1">MyBCryptGenRandom(32)</f>
        <v>#NAME?</v>
      </c>
    </row>
    <row r="8" spans="1:10">
      <c r="A8" t="s">
        <v>109</v>
      </c>
    </row>
    <row r="9" spans="1:10">
      <c r="A9" t="s">
        <v>110</v>
      </c>
      <c r="B9" t="e" cm="1">
        <f t="array" aca="1" ref="B9" ca="1">Util_showFormula(C9)</f>
        <v>#NAME?</v>
      </c>
      <c r="C9" t="e" cm="1">
        <f t="array" aca="1" ref="C9" ca="1">MyBCryptGenRandom((12))</f>
        <v>#NAME?</v>
      </c>
    </row>
    <row r="10" spans="1:10">
      <c r="A10" t="s">
        <v>111</v>
      </c>
      <c r="B10" t="e" cm="1">
        <f t="array" aca="1" ref="B10" ca="1">Util_showFormula(C10)</f>
        <v>#NAME?</v>
      </c>
      <c r="C10" t="e" cm="1">
        <f t="array" aca="1" ref="C10" ca="1">Util_HexStrToBase64(C9)</f>
        <v>#NAME?</v>
      </c>
    </row>
    <row r="11" spans="1:10">
      <c r="A11" t="s">
        <v>112</v>
      </c>
      <c r="C11" t="s">
        <v>113</v>
      </c>
    </row>
    <row r="12" spans="1:10">
      <c r="A12" t="s">
        <v>114</v>
      </c>
    </row>
    <row r="13" spans="1:10">
      <c r="A13" t="s">
        <v>115</v>
      </c>
      <c r="B13" t="e" cm="1">
        <f t="array" aca="1" ref="B13" ca="1">Util_showFormula(C13)</f>
        <v>#NAME?</v>
      </c>
      <c r="C13" t="e" cm="1">
        <f t="array" aca="1" ref="C13" ca="1">Util_AsciiToHexStr(C11)</f>
        <v>#NAME?</v>
      </c>
    </row>
    <row r="14" spans="1:10">
      <c r="A14" t="s">
        <v>116</v>
      </c>
      <c r="C14" t="s">
        <v>117</v>
      </c>
    </row>
    <row r="16" spans="1:10">
      <c r="A16" t="s">
        <v>118</v>
      </c>
      <c r="B16" t="e" cm="1">
        <f t="array" aca="1" ref="B16" ca="1">Util_showFormula(C16)</f>
        <v>#NAME?</v>
      </c>
      <c r="C16" t="e" cm="1">
        <f t="array" aca="1" ref="C16" ca="1">AES_Encrypt(C13,C7,C14,C9)</f>
        <v>#NAME?</v>
      </c>
    </row>
    <row r="17" spans="1:3">
      <c r="A17" t="s">
        <v>119</v>
      </c>
    </row>
    <row r="18" spans="1:3">
      <c r="A18" t="s">
        <v>120</v>
      </c>
      <c r="B18" t="e" cm="1">
        <f t="array" aca="1" ref="B18" ca="1">Util_showFormula(C18)</f>
        <v>#NAME?</v>
      </c>
      <c r="C18" t="e" cm="1">
        <f t="array" aca="1" ref="C18" ca="1">Util_HexStrToBase64(C16)</f>
        <v>#NAME?</v>
      </c>
    </row>
    <row r="20" spans="1:3">
      <c r="A20" t="s">
        <v>121</v>
      </c>
    </row>
    <row r="21" spans="1:3">
      <c r="C21" t="e" cm="1">
        <f t="array" aca="1" ref="C21" ca="1">GCM_getEncrypted(C16)</f>
        <v>#NAME?</v>
      </c>
    </row>
    <row r="22" spans="1:3">
      <c r="C22" t="e" cm="1">
        <f t="array" aca="1" ref="C22" ca="1">GCM_getTag(C16)</f>
        <v>#NAME?</v>
      </c>
    </row>
    <row r="25" spans="1:3">
      <c r="A25" t="s">
        <v>122</v>
      </c>
    </row>
    <row r="26" spans="1:3">
      <c r="A26" t="s">
        <v>123</v>
      </c>
      <c r="C26" t="s">
        <v>77</v>
      </c>
    </row>
    <row r="27" spans="1:3">
      <c r="A27" t="s">
        <v>124</v>
      </c>
      <c r="B27" t="e" cm="1">
        <f t="array" aca="1" ref="B27" ca="1">Util_showFormula(C27)</f>
        <v>#NAME?</v>
      </c>
      <c r="C27" t="e" cm="1">
        <f t="array" aca="1" ref="C27" ca="1">DoHash(C26,C13)</f>
        <v>#NAME?</v>
      </c>
    </row>
    <row r="28" spans="1:3">
      <c r="A28" t="s">
        <v>125</v>
      </c>
    </row>
    <row r="29" spans="1:3">
      <c r="A29" t="s">
        <v>126</v>
      </c>
      <c r="B29" t="e" cm="1">
        <f t="array" aca="1" ref="B29" ca="1">Util_showFormula(C29)</f>
        <v>#NAME?</v>
      </c>
      <c r="C29" t="str">
        <f>VLOOKUP(A29,RSA_Keys,2,FALSE)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127</v>
      </c>
      <c r="B30" t="e" cm="1">
        <f t="array" aca="1" ref="B30" ca="1">Util_showFormula(C30)</f>
        <v>#NAME?</v>
      </c>
      <c r="C30" t="e" cm="1">
        <f t="array" aca="1" ref="C30" ca="1">RSA_SignHash(C29,C27,C26)</f>
        <v>#NAME?</v>
      </c>
    </row>
    <row r="31" spans="1:3">
      <c r="A31" t="s">
        <v>128</v>
      </c>
      <c r="B31" t="e" cm="1">
        <f t="array" aca="1" ref="B31" ca="1">Util_showFormula(C31)</f>
        <v>#NAME?</v>
      </c>
      <c r="C31" t="e" cm="1">
        <f t="array" aca="1" ref="C31" ca="1">Util_HexStrToBase64(C30)</f>
        <v>#NAME?</v>
      </c>
    </row>
    <row r="33" spans="1:3">
      <c r="A33" t="s">
        <v>129</v>
      </c>
    </row>
    <row r="34" spans="1:3">
      <c r="A34" t="s">
        <v>130</v>
      </c>
      <c r="B34" t="e" cm="1">
        <f t="array" aca="1" ref="B34" ca="1">Util_showFormula(C34)</f>
        <v>#NAME?</v>
      </c>
      <c r="C34" t="str">
        <f>VLOOKUP(A34,RSA_Keys,2,FALSE)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74</v>
      </c>
      <c r="C35" t="s">
        <v>75</v>
      </c>
    </row>
    <row r="36" spans="1:3">
      <c r="A36" t="s">
        <v>131</v>
      </c>
      <c r="C36" t="s">
        <v>77</v>
      </c>
    </row>
    <row r="37" spans="1:3">
      <c r="A37" t="s">
        <v>132</v>
      </c>
      <c r="C37" t="e">
        <f ca="1">H2</f>
        <v>#NAME?</v>
      </c>
    </row>
    <row r="38" spans="1:3">
      <c r="A38" t="s">
        <v>133</v>
      </c>
      <c r="C38" t="e" cm="1">
        <f t="array" aca="1" ref="C38" ca="1">Util_HexStrToBase64(C37)</f>
        <v>#NAME?</v>
      </c>
    </row>
    <row r="39" spans="1:3">
      <c r="A39" t="s">
        <v>134</v>
      </c>
      <c r="B39" t="e" cm="1">
        <f t="array" aca="1" ref="B39" ca="1">Util_showFormula(C39)</f>
        <v>#NAME?</v>
      </c>
      <c r="C39" t="e" cm="1">
        <f t="array" aca="1" ref="C39" ca="1">RSA_Encrypt(C7,C34,C35,C36,C37)</f>
        <v>#NAME?</v>
      </c>
    </row>
    <row r="40" spans="1:3">
      <c r="A40" t="s">
        <v>135</v>
      </c>
      <c r="B40" t="e" cm="1">
        <f t="array" aca="1" ref="B40" ca="1">Util_showFormula(C40)</f>
        <v>#NAME?</v>
      </c>
      <c r="C40" t="e" cm="1">
        <f t="array" aca="1" ref="C40" ca="1">Util_HexStrToBase64(C39)</f>
        <v>#NAME?</v>
      </c>
    </row>
    <row r="42" spans="1:3">
      <c r="A42" t="s">
        <v>136</v>
      </c>
    </row>
    <row r="43" spans="1:3">
      <c r="A43" t="s">
        <v>137</v>
      </c>
      <c r="B43" t="e" cm="1">
        <f t="array" aca="1" ref="B43" ca="1">Util_showFormula(C43)</f>
        <v>#NAME?</v>
      </c>
      <c r="C43" t="e">
        <f ca="1">C10</f>
        <v>#NAME?</v>
      </c>
    </row>
    <row r="44" spans="1:3">
      <c r="A44" t="str">
        <f>A18</f>
        <v>AdvanceBobEncrypted.Base64</v>
      </c>
      <c r="B44" t="e" cm="1">
        <f t="array" aca="1" ref="B44" ca="1">Util_showFormula(C44)</f>
        <v>#NAME?</v>
      </c>
      <c r="C44" t="e">
        <f ca="1">C18</f>
        <v>#NAME?</v>
      </c>
    </row>
    <row r="45" spans="1:3">
      <c r="A45" t="str">
        <f>A31</f>
        <v>AdvancedBobSignatureBase64</v>
      </c>
      <c r="B45" t="e" cm="1">
        <f t="array" aca="1" ref="B45" ca="1">Util_showFormula(C45)</f>
        <v>#NAME?</v>
      </c>
      <c r="C45" t="e">
        <f ca="1">C31</f>
        <v>#NAME?</v>
      </c>
    </row>
    <row r="46" spans="1:3">
      <c r="A46" t="str">
        <f>A38</f>
        <v>AdvancedBobOAEPPad.base64</v>
      </c>
      <c r="B46" t="e" cm="1">
        <f t="array" aca="1" ref="B46" ca="1">Util_showFormula(C46)</f>
        <v>#NAME?</v>
      </c>
      <c r="C46" t="e">
        <f ca="1">C38</f>
        <v>#NAME?</v>
      </c>
    </row>
    <row r="47" spans="1:3">
      <c r="A47" t="str">
        <f>A40</f>
        <v>AdvancedBobEncryptedKeyBase64</v>
      </c>
      <c r="B47" t="e" cm="1">
        <f t="array" aca="1" ref="B47" ca="1">Util_showFormula(C47)</f>
        <v>#NAME?</v>
      </c>
      <c r="C47" t="e">
        <f ca="1">C40</f>
        <v>#NAME?</v>
      </c>
    </row>
    <row r="50" spans="1:3">
      <c r="A50" t="s">
        <v>138</v>
      </c>
    </row>
    <row r="51" spans="1:3">
      <c r="A51" s="4"/>
    </row>
    <row r="60" spans="1:3">
      <c r="A60" t="s">
        <v>139</v>
      </c>
    </row>
    <row r="64" spans="1:3">
      <c r="A64" t="s">
        <v>140</v>
      </c>
      <c r="C64" t="s">
        <v>141</v>
      </c>
    </row>
    <row r="65" spans="1:3">
      <c r="A65" t="s">
        <v>142</v>
      </c>
      <c r="C65" t="s">
        <v>143</v>
      </c>
    </row>
    <row r="66" spans="1:3">
      <c r="A66" t="s">
        <v>144</v>
      </c>
      <c r="C66" t="s">
        <v>145</v>
      </c>
    </row>
    <row r="67" spans="1:3">
      <c r="A67" t="s">
        <v>146</v>
      </c>
      <c r="C67" t="s">
        <v>147</v>
      </c>
    </row>
    <row r="68" spans="1:3">
      <c r="A68" t="s">
        <v>148</v>
      </c>
      <c r="C68" t="s">
        <v>149</v>
      </c>
    </row>
    <row r="70" spans="1:3">
      <c r="A70" s="4"/>
    </row>
    <row r="71" spans="1:3">
      <c r="A71" t="s">
        <v>126</v>
      </c>
    </row>
    <row r="72" spans="1:3">
      <c r="A72" t="s">
        <v>150</v>
      </c>
    </row>
    <row r="73" spans="1:3">
      <c r="A73" t="s">
        <v>126</v>
      </c>
      <c r="B73" t="e" cm="1">
        <f t="array" aca="1" ref="B73" ca="1">Util_showFormula(C73)</f>
        <v>#NAME?</v>
      </c>
      <c r="C73" t="str">
        <f>VLOOKUP(A73,RSA_Keys,2,FALSE)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74</v>
      </c>
      <c r="B74" t="e" cm="1">
        <f t="array" aca="1" ref="B74" ca="1">Util_showFormula(C74)</f>
        <v>#NAME?</v>
      </c>
      <c r="C74" t="s">
        <v>75</v>
      </c>
    </row>
    <row r="75" spans="1:3">
      <c r="A75" t="s">
        <v>131</v>
      </c>
      <c r="B75" t="e" cm="1">
        <f t="array" aca="1" ref="B75" ca="1">Util_showFormula(C75)</f>
        <v>#NAME?</v>
      </c>
      <c r="C75" t="s">
        <v>77</v>
      </c>
    </row>
    <row r="76" spans="1:3">
      <c r="A76" t="s">
        <v>151</v>
      </c>
      <c r="B76" t="e" cm="1">
        <f t="array" aca="1" ref="B76" ca="1">Util_showFormula(C76)</f>
        <v>#NAME?</v>
      </c>
      <c r="C76" t="e" cm="1">
        <f t="array" aca="1" ref="C76" ca="1">Util_Base64ToHexStr(C64)</f>
        <v>#NAME?</v>
      </c>
    </row>
    <row r="77" spans="1:3">
      <c r="A77" t="s">
        <v>152</v>
      </c>
      <c r="B77" t="e" cm="1">
        <f t="array" aca="1" ref="B77" ca="1">Util_showFormula(C77)</f>
        <v>#NAME?</v>
      </c>
      <c r="C77" t="e" cm="1">
        <f t="array" aca="1" ref="C77" ca="1">Util_Base64ToHexStr(C66)</f>
        <v>#NAME?</v>
      </c>
    </row>
    <row r="78" spans="1:3">
      <c r="A78" t="s">
        <v>153</v>
      </c>
      <c r="C78" t="e" cm="1">
        <f t="array" aca="1" ref="C78" ca="1">RSA_Decrypt(C76,C73,C74,C75,C77)</f>
        <v>#NAME?</v>
      </c>
    </row>
    <row r="80" spans="1:3">
      <c r="A80" t="s">
        <v>154</v>
      </c>
      <c r="C80" s="5"/>
    </row>
    <row r="81" spans="1:3">
      <c r="A81" t="s">
        <v>155</v>
      </c>
      <c r="C81" t="e" cm="1">
        <f t="array" aca="1" ref="C81" ca="1">Util_Base64ToHexStr(C65)</f>
        <v>#NAME?</v>
      </c>
    </row>
    <row r="82" spans="1:3">
      <c r="A82" t="s">
        <v>156</v>
      </c>
      <c r="C82" t="e" cm="1">
        <f t="array" aca="1" ref="C82" ca="1">Util_Base64ToHexStr(C67)</f>
        <v>#NAME?</v>
      </c>
    </row>
    <row r="83" spans="1:3">
      <c r="A83" t="s">
        <v>116</v>
      </c>
      <c r="C83" t="s">
        <v>117</v>
      </c>
    </row>
    <row r="84" spans="1:3">
      <c r="A84" t="s">
        <v>157</v>
      </c>
      <c r="C84" t="e" cm="1">
        <f t="array" aca="1" ref="C84" ca="1">AES_Decrypt(C82,C78,C83,C81,12)</f>
        <v>#NAME?</v>
      </c>
    </row>
    <row r="85" spans="1:3">
      <c r="A85" t="s">
        <v>158</v>
      </c>
      <c r="C85" t="e" cm="1">
        <f t="array" aca="1" ref="C85" ca="1">Util_hexStrToAscii(C84)</f>
        <v>#NAME?</v>
      </c>
    </row>
    <row r="87" spans="1:3">
      <c r="A87" t="s">
        <v>159</v>
      </c>
    </row>
    <row r="88" spans="1:3">
      <c r="A88" t="s">
        <v>160</v>
      </c>
      <c r="C88" t="s">
        <v>77</v>
      </c>
    </row>
    <row r="89" spans="1:3">
      <c r="A89" t="s">
        <v>95</v>
      </c>
      <c r="C89" t="e" cm="1">
        <f t="array" aca="1" ref="C89" ca="1">DoHash(C88,C84)</f>
        <v>#NAME?</v>
      </c>
    </row>
    <row r="90" spans="1:3">
      <c r="A90" t="s">
        <v>161</v>
      </c>
      <c r="C90" t="e" cm="1">
        <f t="array" aca="1" ref="C90" ca="1">Util_Base64ToHexStr(C68)</f>
        <v>#NAME?</v>
      </c>
    </row>
    <row r="91" spans="1:3">
      <c r="A91" t="s">
        <v>130</v>
      </c>
      <c r="C91" t="str">
        <f>VLOOKUP(A91,RSA_Keys,2,FALSE)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97</v>
      </c>
      <c r="C92" t="e" cm="1">
        <f t="array" aca="1" ref="C92" ca="1">RSA_VerifySignature(C91,C89,C90,C88,"OK")</f>
        <v>#NAME?</v>
      </c>
    </row>
    <row r="99" spans="3:3">
      <c r="C99" s="5"/>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9795-C466-4814-B345-276A7A9E65AF}">
  <sheetPr codeName="Sheet4"/>
  <dimension ref="A1:K142"/>
  <sheetViews>
    <sheetView topLeftCell="A70" workbookViewId="0">
      <selection activeCell="C84" sqref="C84"/>
    </sheetView>
  </sheetViews>
  <sheetFormatPr defaultRowHeight="14.4"/>
  <cols>
    <col min="1" max="1" width="23.5546875" customWidth="1"/>
    <col min="2" max="2" width="17.88671875" customWidth="1"/>
    <col min="3" max="3" width="9.55468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1">
      <c r="A17" t="s">
        <v>16</v>
      </c>
    </row>
    <row r="18" spans="1:11">
      <c r="A18" t="s">
        <v>17</v>
      </c>
    </row>
    <row r="19" spans="1:11">
      <c r="A19" t="s">
        <v>18</v>
      </c>
    </row>
    <row r="20" spans="1:11">
      <c r="A20" t="s">
        <v>19</v>
      </c>
    </row>
    <row r="21" spans="1:11">
      <c r="A21" t="s">
        <v>20</v>
      </c>
    </row>
    <row r="22" spans="1:11">
      <c r="A22" t="s">
        <v>21</v>
      </c>
      <c r="B22" t="str">
        <f>A3&amp;A4&amp;A5&amp;A6&amp;A7&amp;A8&amp;A9&amp;A10&amp;A11&amp;A12&amp;A13&amp;A14&amp;A15&amp;A16&amp;A17&amp;A18&amp;A19&amp;A20</f>
        <v xml:space="preserve">    00:a3:01:00:b2:c8:b5:c4:b1:a0:97:73:2b:b6:da:    7f:17:f1:5c:bf:7c:11:ee:d7:93:f0:e1:1c:81:6a:    7a:f1:cb:3d:c9:2c:84:86:dc:77:72:3b:e7:5e:85:    43:24:35:cb:0b:50:ce:fc:32:0a:88:9b:a7:ab:24:    15:a0:e5:11:ea:5f:e4:f8:e2:a0:a8:d1:60:71:13:    f2:de:0f:fc:4a:96:29:fd:56:38:c3:9a:1a:5b:1f:    b8:9c:1e:36:17:0c:3c:77:cb:29:8e:45:bd:87:ab:    cc:f5:c7:f3:69:38:d6:24:c6:60:b3:12:c3:03:ee:    8a:fe:63:cd:1b:9d:2c:51:83:d9:5f:e3:f1:a8:05:    50:4f:35:aa:61:b2:42:79:e9:49:18:7f:70:89:68:    15:3c:2e:d1:a8:4f:8d:16:a2:9e:4f:51:d5:7e:99:    6f:3a:ab:b0:c8:18:55:2d:8b:a9:87:ca:68:36:57:    be:3a:9d:f1:05:bd:32:8e:a6:f6:f2:6e:7c:b6:ed:    13:e8:92:47:46:99:b9:f1:91:46:08:c4:e3:13:da:    df:ce:d9:ac:42:52:5f:3a:6f:2d:12:2e:1d:97:cc:    ca:ab:12:9c:23:dc:ea:06:29:0a:51:ea:4f:60:b2:    dd:b2:f8:84:fc:f4:c5:e7:0e:33:66:d9:1a:1d:0f:    f6:5f</v>
      </c>
    </row>
    <row r="23" spans="1:11">
      <c r="A23" t="s">
        <v>22</v>
      </c>
      <c r="B23" t="str">
        <f>UPPER(SUBSTITUTE(SUBSTITUTE(B22,":",""),"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24" spans="1:11">
      <c r="A24" t="s">
        <v>23</v>
      </c>
      <c r="B24">
        <f>LEN(B23)/2</f>
        <v>257</v>
      </c>
    </row>
    <row r="25" spans="1:11">
      <c r="B25" t="s">
        <v>24</v>
      </c>
    </row>
    <row r="28" spans="1:11">
      <c r="A28" t="s">
        <v>25</v>
      </c>
      <c r="K28" t="s">
        <v>26</v>
      </c>
    </row>
    <row r="29" spans="1:11">
      <c r="A29" t="s">
        <v>27</v>
      </c>
      <c r="K29" s="1" t="s">
        <v>28</v>
      </c>
    </row>
    <row r="30" spans="1:11">
      <c r="A30" t="s">
        <v>29</v>
      </c>
      <c r="K30" s="1" t="s">
        <v>30</v>
      </c>
    </row>
    <row r="31" spans="1:11">
      <c r="A31" t="s">
        <v>31</v>
      </c>
      <c r="K31" s="1" t="s">
        <v>32</v>
      </c>
    </row>
    <row r="32" spans="1:11">
      <c r="A32" t="s">
        <v>33</v>
      </c>
      <c r="K32" s="1" t="s">
        <v>34</v>
      </c>
    </row>
    <row r="33" spans="1:11">
      <c r="A33" t="s">
        <v>35</v>
      </c>
      <c r="K33" s="1" t="s">
        <v>36</v>
      </c>
    </row>
    <row r="34" spans="1:11">
      <c r="A34" t="s">
        <v>37</v>
      </c>
      <c r="K34" s="1" t="s">
        <v>38</v>
      </c>
    </row>
    <row r="35" spans="1:11">
      <c r="A35" t="s">
        <v>39</v>
      </c>
      <c r="K35" s="1" t="s">
        <v>40</v>
      </c>
    </row>
    <row r="36" spans="1:11">
      <c r="A36" t="s">
        <v>41</v>
      </c>
      <c r="K36" s="1" t="s">
        <v>42</v>
      </c>
    </row>
    <row r="37" spans="1:11">
      <c r="A37" t="s">
        <v>43</v>
      </c>
      <c r="K37" s="1" t="s">
        <v>44</v>
      </c>
    </row>
    <row r="38" spans="1:11">
      <c r="A38" t="s">
        <v>45</v>
      </c>
    </row>
    <row r="39" spans="1:11">
      <c r="A39" t="s">
        <v>46</v>
      </c>
      <c r="K39" t="s">
        <v>0</v>
      </c>
    </row>
    <row r="40" spans="1:11">
      <c r="A40" t="s">
        <v>47</v>
      </c>
      <c r="K40" t="s">
        <v>1</v>
      </c>
    </row>
    <row r="41" spans="1:11">
      <c r="A41" t="s">
        <v>48</v>
      </c>
      <c r="K41" t="s">
        <v>2</v>
      </c>
    </row>
    <row r="42" spans="1:11">
      <c r="A42" t="s">
        <v>49</v>
      </c>
      <c r="K42" t="s">
        <v>3</v>
      </c>
    </row>
    <row r="43" spans="1:11">
      <c r="A43" t="s">
        <v>50</v>
      </c>
      <c r="K43" t="s">
        <v>4</v>
      </c>
    </row>
    <row r="44" spans="1:11">
      <c r="A44" t="s">
        <v>51</v>
      </c>
      <c r="K44" t="s">
        <v>5</v>
      </c>
    </row>
    <row r="45" spans="1:11">
      <c r="A45" t="s">
        <v>52</v>
      </c>
      <c r="K45" t="s">
        <v>6</v>
      </c>
    </row>
    <row r="46" spans="1:11">
      <c r="A46" t="s">
        <v>53</v>
      </c>
      <c r="K46" t="s">
        <v>7</v>
      </c>
    </row>
    <row r="47" spans="1:11">
      <c r="A47" t="s">
        <v>54</v>
      </c>
      <c r="K47" t="s">
        <v>8</v>
      </c>
    </row>
    <row r="48" spans="1:11">
      <c r="A48" t="s">
        <v>55</v>
      </c>
      <c r="K48" t="s">
        <v>9</v>
      </c>
    </row>
    <row r="49" spans="1:11">
      <c r="A49" t="s">
        <v>56</v>
      </c>
      <c r="K49" t="s">
        <v>10</v>
      </c>
    </row>
    <row r="50" spans="1:11">
      <c r="A50" t="s">
        <v>57</v>
      </c>
      <c r="K50" t="s">
        <v>11</v>
      </c>
    </row>
    <row r="51" spans="1:11">
      <c r="A51" t="s">
        <v>58</v>
      </c>
      <c r="K51" t="s">
        <v>12</v>
      </c>
    </row>
    <row r="52" spans="1:11">
      <c r="A52" t="s">
        <v>59</v>
      </c>
      <c r="K52" t="s">
        <v>13</v>
      </c>
    </row>
    <row r="53" spans="1:11">
      <c r="A53" t="s">
        <v>60</v>
      </c>
      <c r="K53" t="s">
        <v>14</v>
      </c>
    </row>
    <row r="54" spans="1:11">
      <c r="A54" t="s">
        <v>61</v>
      </c>
      <c r="K54" t="s">
        <v>15</v>
      </c>
    </row>
    <row r="55" spans="1:11">
      <c r="A55" t="s">
        <v>62</v>
      </c>
      <c r="K55" t="s">
        <v>16</v>
      </c>
    </row>
    <row r="56" spans="1:11">
      <c r="A56" t="s">
        <v>63</v>
      </c>
      <c r="K56" t="s">
        <v>17</v>
      </c>
    </row>
    <row r="57" spans="1:11">
      <c r="K57" t="s">
        <v>18</v>
      </c>
    </row>
    <row r="58" spans="1:11">
      <c r="K58" t="s">
        <v>19</v>
      </c>
    </row>
    <row r="59" spans="1:11">
      <c r="K59" t="s">
        <v>20</v>
      </c>
    </row>
    <row r="61" spans="1:11">
      <c r="K61" t="str">
        <f>SUBSTITUTE(SUBSTITUTE(_xlfn.CONCAT(K41:K58),":",""),"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2" spans="1:11">
      <c r="K62" t="str">
        <f>UPPER(MID(K61,3,LEN(K61)-2))</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4" spans="1:11">
      <c r="B64" t="s">
        <v>64</v>
      </c>
      <c r="H64">
        <f>LEN(K64)</f>
        <v>512</v>
      </c>
      <c r="J64" t="s">
        <v>65</v>
      </c>
      <c r="K64" t="str">
        <f>MID(B23,3,256*2)</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65" spans="2:11">
      <c r="J65" t="s">
        <v>66</v>
      </c>
      <c r="K65" t="str">
        <f>"010001"</f>
        <v>010001</v>
      </c>
    </row>
    <row r="66" spans="2:11">
      <c r="C66">
        <f>LEN(TRIM(C71))</f>
        <v>442</v>
      </c>
    </row>
    <row r="67" spans="2:11">
      <c r="C67" t="e">
        <f ca="1">LEN(C80)</f>
        <v>#NAME?</v>
      </c>
      <c r="J67" t="s">
        <v>67</v>
      </c>
      <c r="K67" t="str">
        <f>"3132333435313233343531323334353132333435"</f>
        <v>3132333435313233343531323334353132333435</v>
      </c>
    </row>
    <row r="68" spans="2:11">
      <c r="C68">
        <f>LEN(C71)</f>
        <v>442</v>
      </c>
    </row>
    <row r="69" spans="2:11">
      <c r="C69" s="1" t="str">
        <f>MID(C71,1,26)</f>
        <v>-----BEGIN PUBLIC KEY-----</v>
      </c>
    </row>
    <row r="70" spans="2:11">
      <c r="B70">
        <v>23</v>
      </c>
      <c r="C70" s="1" t="str">
        <f>MID(C71,LEN(C71)-B70,B70)</f>
        <v>-----END PUBLIC KEY----</v>
      </c>
    </row>
    <row r="71" spans="2:11">
      <c r="B71" t="s">
        <v>68</v>
      </c>
      <c r="C71" s="1" t="str">
        <f>_xlfn.CONCAT(K29:K37)</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2" spans="2:11">
      <c r="B72" t="s">
        <v>69</v>
      </c>
      <c r="C72" s="1" t="str">
        <f>_xlfn.CONCAT(A29:A56)</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73" spans="2:11">
      <c r="B73" t="s">
        <v>70</v>
      </c>
      <c r="C73" t="str">
        <f>"3132333435313233343531323334353132333435"</f>
        <v>3132333435313233343531323334353132333435</v>
      </c>
    </row>
    <row r="75" spans="2:11">
      <c r="B75" t="s">
        <v>71</v>
      </c>
      <c r="C75" t="e" cm="1">
        <f t="array" aca="1" ref="C75" ca="1">RSA_Encrypt(C73,C71)</f>
        <v>#NAME?</v>
      </c>
    </row>
    <row r="76" spans="2:11">
      <c r="B76" t="s">
        <v>72</v>
      </c>
      <c r="C76" t="e" cm="1">
        <f t="array" aca="1" ref="C76" ca="1">RSA_Decrypt(C75,C72)</f>
        <v>#NAME?</v>
      </c>
    </row>
    <row r="78" spans="2:11">
      <c r="B78" t="s">
        <v>65</v>
      </c>
      <c r="C78" t="str">
        <f>K64</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79" spans="2:11">
      <c r="B79" t="s">
        <v>66</v>
      </c>
      <c r="C79" t="str">
        <f>"010001"</f>
        <v>010001</v>
      </c>
    </row>
    <row r="80" spans="2:11">
      <c r="B80" t="s">
        <v>73</v>
      </c>
      <c r="C80" t="e" cm="1">
        <f t="array" aca="1" ref="C80" ca="1">RSA_CreatePublicPEM(C78,C79)</f>
        <v>#NAME?</v>
      </c>
    </row>
    <row r="81" spans="2:3">
      <c r="B81" t="s">
        <v>74</v>
      </c>
      <c r="C81" t="s">
        <v>75</v>
      </c>
    </row>
    <row r="82" spans="2:3">
      <c r="B82" t="s">
        <v>76</v>
      </c>
      <c r="C82" t="s">
        <v>77</v>
      </c>
    </row>
    <row r="83" spans="2:3">
      <c r="B83" t="s">
        <v>78</v>
      </c>
      <c r="C83" t="e" cm="1">
        <f t="array" aca="1" ref="C83" ca="1">Util_AsciiToHexStr("Bob")</f>
        <v>#NAME?</v>
      </c>
    </row>
    <row r="84" spans="2:3">
      <c r="B84" t="s">
        <v>79</v>
      </c>
      <c r="C84" t="e" cm="1">
        <f t="array" aca="1" ref="C84" ca="1">RSA_Encrypt(C73,C71,C81,C82,C83)</f>
        <v>#NAME?</v>
      </c>
    </row>
    <row r="85" spans="2:3">
      <c r="B85" t="s">
        <v>80</v>
      </c>
      <c r="C85" t="e" cm="1">
        <f t="array" aca="1" ref="C85" ca="1">RSA_Decrypt(C84,C72,C81,C82,C83)</f>
        <v>#NAME?</v>
      </c>
    </row>
    <row r="86" spans="2:3">
      <c r="C86" t="e" cm="1">
        <f t="array" aca="1" ref="C86" ca="1">RSA_Encrypt(C73,C71,C81,C82,C83)</f>
        <v>#NAME?</v>
      </c>
    </row>
    <row r="87" spans="2:3">
      <c r="C87" t="e" cm="1">
        <f t="array" aca="1" ref="C87" ca="1">RSA_Decrypt(C86,C72,C81,C82,C83)</f>
        <v>#NAME?</v>
      </c>
    </row>
    <row r="91" spans="2:3">
      <c r="B91" t="str">
        <f>[1]RSAFromOpenssl!L7</f>
        <v>Modulus</v>
      </c>
      <c r="C91" t="str">
        <f>[1]RSAFromOpenssl!M7</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2" spans="2:3">
      <c r="B92" t="str">
        <f>[1]RSAFromOpenssl!L8</f>
        <v>Public Exportnent</v>
      </c>
      <c r="C92" t="str">
        <f>[1]RSAFromOpenssl!M8</f>
        <v>010001</v>
      </c>
    </row>
    <row r="93" spans="2:3">
      <c r="B93" t="str">
        <f>[1]RSAFromOpenssl!L9</f>
        <v xml:space="preserve">Private Exponent </v>
      </c>
      <c r="C93" t="str">
        <f>[1]RSAFromOpenssl!M9</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94" spans="2:3">
      <c r="B94" t="str">
        <f>[1]RSAFromOpenssl!L10</f>
        <v>Prime1</v>
      </c>
      <c r="C94" t="str">
        <f>[1]RSAFromOpenssl!M10</f>
        <v>00d1b4f7b39498e8dc52de03b8ee57875725657d87c4fd628310d7bfe2d5be39295d9996efce6f2c0180ec9544779adbd9d056f7e2184b40db254a5172b36728978dfd29456bd456b4bace495d7498ba91b6b227316e03758fa7be8b9c5c88db6ae6974d73b8c051d4bb17d1e802392f9284fef9d655649591f3e8120cb9098187</v>
      </c>
    </row>
    <row r="95" spans="2:3">
      <c r="B95" t="str">
        <f>[1]RSAFromOpenssl!L11</f>
        <v>Prime2</v>
      </c>
      <c r="C95" t="str">
        <f>[1]RSAFromOpenssl!M11</f>
        <v>00c6fcbd3029bfecd4396ad48533f26d5f40a1d86474822242819db8ab427a6f2ab291ee1929d127ed101fbf0d3843d3c72a6fd8b2569b9cd948d3ea9c45090939297887878c2345c759afc4fc6404f30cecdcd3bde6ec4235874484c65154abc438f009c6b64387dbb22a98a14e35a47304f58ba1b09398a0b1b5567f6df4fa69</v>
      </c>
    </row>
    <row r="96" spans="2:3">
      <c r="B96" t="str">
        <f>[1]RSAFromOpenssl!L12</f>
        <v>Exponent1</v>
      </c>
      <c r="C96" t="str">
        <f>[1]RSAFromOpenssl!M12</f>
        <v>16a6cc86ba4b5603ce73aac54401725e086d11052453165bffeabe105b7423aa8330beec024961e07bb3926005e7554e0ec2061e86ef41ff29e5002d3a91af01c7d58baab2fe09ab95ee0860aee27c6c96e661736665bb421c2569e126e1a589c3849e5a1c9fb177200a6fa2f6f2845ff83bae72e76069038dec085f1571a06b</v>
      </c>
    </row>
    <row r="97" spans="1:5">
      <c r="B97" t="str">
        <f>[1]RSAFromOpenssl!L13</f>
        <v>Exponent2</v>
      </c>
      <c r="C97" t="str">
        <f>[1]RSAFromOpenssl!M13</f>
        <v>565b7557a3a6d18740ebe61370f9f31175a147a2411600fc4ff83d1ec6191089bd39abd56bda83b3545e12b2100b0fabcdf5005c554def823523131c82b16b394d902b715e1628c05d61f4e17c1ed1c4783f55fd826c62478ccee5b893af65642139bb646bd15ef2af9de0e39067a358ef7c08ff40fcad2e80312cbadce38691</v>
      </c>
    </row>
    <row r="98" spans="1:5">
      <c r="B98" t="str">
        <f>[1]RSAFromOpenssl!L14</f>
        <v>Coefficient</v>
      </c>
      <c r="C98" t="str">
        <f>[1]RSAFromOpenssl!M14</f>
        <v>0098def31321bcbbba620a26d6cac7a9299f99c1d46de64014fe7f2b9123d25841c9af81ff72265bb04e9b5d0e5f65154a42080f8433f0a4434cdb5d976912d9db8784f186eb5bea616abd3bc591f3788936e3640f8aaafe07f1d169d8d18c98a5d997c34bf2d5573945805192cb64c87707cdf47f3885e06b7e1b74732a3abb44</v>
      </c>
    </row>
    <row r="100" spans="1:5">
      <c r="B100" s="1" t="s">
        <v>81</v>
      </c>
      <c r="C100" s="1" t="e" cm="1">
        <f t="array" aca="1" ref="C100" ca="1">RSA_createPrivatePEM(C91,C92,C94,C95)</f>
        <v>#NAME?</v>
      </c>
    </row>
    <row r="101" spans="1:5">
      <c r="B101" s="1" t="s">
        <v>72</v>
      </c>
      <c r="C101" s="1" t="e" cm="1">
        <f t="array" aca="1" ref="C101" ca="1">RSA_Decrypt(C84,C100,"OAEP")</f>
        <v>#NAME?</v>
      </c>
      <c r="D101" s="1"/>
      <c r="E101" s="1"/>
    </row>
    <row r="102" spans="1:5">
      <c r="D102" s="1"/>
      <c r="E102" s="1"/>
    </row>
    <row r="103" spans="1:5">
      <c r="A103" t="e" cm="1">
        <f t="array" aca="1" ref="A103" ca="1">Util_showFormula(C103)</f>
        <v>#NAME?</v>
      </c>
      <c r="B103" s="1" t="s">
        <v>82</v>
      </c>
      <c r="C103" s="1" t="e" cm="1">
        <f t="array" aca="1" ref="C103" ca="1">Util_hexStrToAscii(C101)</f>
        <v>#NAME?</v>
      </c>
      <c r="D103" s="1"/>
      <c r="E103" s="1"/>
    </row>
    <row r="104" spans="1:5">
      <c r="A104" t="e" cm="1">
        <f t="array" aca="1" ref="A104" ca="1">Util_showFormula(C104)</f>
        <v>#NAME?</v>
      </c>
      <c r="B104" s="1" t="s">
        <v>83</v>
      </c>
      <c r="C104" s="1" t="e" cm="1">
        <f t="array" aca="1" ref="C104" ca="1">Util_AsciiToHexStr(C103)</f>
        <v>#NAME?</v>
      </c>
      <c r="D104" s="1"/>
      <c r="E104" s="1"/>
    </row>
    <row r="105" spans="1:5">
      <c r="D105" s="1"/>
      <c r="E105" s="1"/>
    </row>
    <row r="106" spans="1:5">
      <c r="B106" t="s">
        <v>84</v>
      </c>
      <c r="D106" s="1"/>
      <c r="E106" s="1"/>
    </row>
    <row r="107" spans="1:5">
      <c r="A107" t="e" cm="1">
        <f t="array" aca="1" ref="A107" ca="1">IF(UPPER(ASN_removeLeadingZero(C92))=C107,"Success","Fail")</f>
        <v>#NAME?</v>
      </c>
      <c r="B107" s="1" t="s">
        <v>66</v>
      </c>
      <c r="C107" s="1" t="e" cm="1">
        <f t="array" aca="1" ref="C107" ca="1">RSA_getParameter($C$72,B107)</f>
        <v>#NAME?</v>
      </c>
      <c r="D107" s="1"/>
      <c r="E107" s="1"/>
    </row>
    <row r="108" spans="1:5">
      <c r="A108" t="e" cm="1">
        <f t="array" aca="1" ref="A108" ca="1">IF(UPPER(ASN_removeLeadingZero(C91))=C108,"Success","Fail")</f>
        <v>#NAME?</v>
      </c>
      <c r="B108" s="1" t="str">
        <f>B91</f>
        <v>Modulus</v>
      </c>
      <c r="C108" s="1" t="e" cm="1">
        <f t="array" aca="1" ref="C108" ca="1">RSA_getParameter($C$72,B108)</f>
        <v>#NAME?</v>
      </c>
      <c r="D108" s="1"/>
      <c r="E108" s="1"/>
    </row>
    <row r="109" spans="1:5">
      <c r="A109" t="e" cm="1">
        <f t="array" aca="1" ref="A109" ca="1">IF(UPPER(ASN_removeLeadingZero(C94))=C109,"Success","Fail")</f>
        <v>#NAME?</v>
      </c>
      <c r="B109" s="1" t="s">
        <v>85</v>
      </c>
      <c r="C109" s="1" t="e" cm="1">
        <f t="array" aca="1" ref="C109" ca="1">RSA_getParameter($C$72,B109)</f>
        <v>#NAME?</v>
      </c>
      <c r="D109" s="1"/>
      <c r="E109" s="1"/>
    </row>
    <row r="110" spans="1:5">
      <c r="A110" t="e" cm="1">
        <f t="array" aca="1" ref="A110" ca="1">IF(UPPER(ASN_removeLeadingZero(C95))=C110,"Success","Fail")</f>
        <v>#NAME?</v>
      </c>
      <c r="B110" s="1" t="s">
        <v>86</v>
      </c>
      <c r="C110" s="1" t="e" cm="1">
        <f t="array" aca="1" ref="C110" ca="1">RSA_getParameter($C$72,B110)</f>
        <v>#NAME?</v>
      </c>
      <c r="D110" s="1"/>
      <c r="E110" s="1"/>
    </row>
    <row r="111" spans="1:5">
      <c r="A111" t="e" cm="1">
        <f t="array" aca="1" ref="A111" ca="1">IF(UPPER(ASN_removeLeadingZero(C96))=C111,"Success","Fail")</f>
        <v>#NAME?</v>
      </c>
      <c r="B111" s="1" t="s">
        <v>87</v>
      </c>
      <c r="C111" s="1" t="e" cm="1">
        <f t="array" aca="1" ref="C111" ca="1">RSA_getParameter($C$72,B111)</f>
        <v>#NAME?</v>
      </c>
      <c r="D111" s="1"/>
      <c r="E111" s="1"/>
    </row>
    <row r="112" spans="1:5">
      <c r="A112" t="e" cm="1">
        <f t="array" aca="1" ref="A112" ca="1">IF(UPPER(ASN_removeLeadingZero(C97))=C112,"Success","Fail")</f>
        <v>#NAME?</v>
      </c>
      <c r="B112" s="1" t="s">
        <v>88</v>
      </c>
      <c r="C112" s="1" t="e" cm="1">
        <f t="array" aca="1" ref="C112" ca="1">RSA_getParameter($C$72,B112)</f>
        <v>#NAME?</v>
      </c>
      <c r="D112" s="1"/>
      <c r="E112" s="1"/>
    </row>
    <row r="113" spans="1:11">
      <c r="A113" t="e" cm="1">
        <f t="array" aca="1" ref="A113" ca="1">IF(UPPER(ASN_removeLeadingZero(C98))=C113,"Success","Fail")</f>
        <v>#NAME?</v>
      </c>
      <c r="B113" s="1" t="s">
        <v>89</v>
      </c>
      <c r="C113" s="1" t="e" cm="1">
        <f t="array" aca="1" ref="C113" ca="1">RSA_getParameter($C$72,B113)</f>
        <v>#NAME?</v>
      </c>
      <c r="D113" s="1"/>
      <c r="E113" s="1"/>
    </row>
    <row r="114" spans="1:11">
      <c r="A114" t="e" cm="1">
        <f t="array" aca="1" ref="A114" ca="1">IF(UPPER(ASN_removeLeadingZero(C93))=C114,"Success","Fail")</f>
        <v>#NAME?</v>
      </c>
      <c r="B114" s="1" t="s">
        <v>90</v>
      </c>
      <c r="C114" s="1" t="e" cm="1">
        <f t="array" aca="1" ref="C114" ca="1">RSA_getParameter($C$72,B114)</f>
        <v>#NAME?</v>
      </c>
      <c r="D114" s="1"/>
    </row>
    <row r="115" spans="1:11">
      <c r="A115" s="1"/>
      <c r="B115" s="1" t="s">
        <v>91</v>
      </c>
      <c r="C115" s="1" t="e" cm="1">
        <f t="array" aca="1" ref="C115" ca="1">RSA_getParameter($C$72,B115)</f>
        <v>#NAME?</v>
      </c>
      <c r="D115" s="1"/>
    </row>
    <row r="116" spans="1:11">
      <c r="A116" s="1"/>
      <c r="D116" s="1"/>
    </row>
    <row r="117" spans="1:11">
      <c r="A117" s="1"/>
      <c r="B117" s="1" t="s">
        <v>92</v>
      </c>
      <c r="C117" s="1"/>
      <c r="D117" s="1"/>
    </row>
    <row r="118" spans="1:11">
      <c r="A118" s="1"/>
      <c r="B118" s="1" t="s">
        <v>66</v>
      </c>
      <c r="C118" s="1" t="e" cm="1">
        <f t="array" aca="1" ref="C118" ca="1">RSA_getParameter($C$71,B118)</f>
        <v>#NAME?</v>
      </c>
      <c r="D118" s="1"/>
    </row>
    <row r="119" spans="1:11">
      <c r="A119" s="1"/>
      <c r="B119" s="1" t="str">
        <f>B91</f>
        <v>Modulus</v>
      </c>
      <c r="C119" s="1" t="e" cm="1">
        <f t="array" aca="1" ref="C119" ca="1">RSA_getParameter($C$71,B119)</f>
        <v>#NAME?</v>
      </c>
      <c r="K119" s="2"/>
    </row>
    <row r="120" spans="1:11">
      <c r="A120" s="1"/>
      <c r="B120" s="1" t="s">
        <v>85</v>
      </c>
      <c r="C120" s="1" t="e" cm="1">
        <f t="array" aca="1" ref="C120" ca="1">RSA_getParameter($C$71,B120)</f>
        <v>#NAME?</v>
      </c>
      <c r="K120" s="2"/>
    </row>
    <row r="121" spans="1:11">
      <c r="B121" s="1" t="s">
        <v>86</v>
      </c>
      <c r="C121" s="1" t="e" cm="1">
        <f t="array" aca="1" ref="C121" ca="1">RSA_getParameter($C$71,B121)</f>
        <v>#NAME?</v>
      </c>
      <c r="K121" s="2"/>
    </row>
    <row r="122" spans="1:11">
      <c r="B122" s="1" t="s">
        <v>87</v>
      </c>
      <c r="C122" s="1" t="e" cm="1">
        <f t="array" aca="1" ref="C122" ca="1">RSA_getParameter($C$71,B122)</f>
        <v>#NAME?</v>
      </c>
      <c r="K122" s="3"/>
    </row>
    <row r="123" spans="1:11">
      <c r="B123" s="1" t="s">
        <v>88</v>
      </c>
      <c r="C123" s="1" t="e" cm="1">
        <f t="array" aca="1" ref="C123" ca="1">RSA_getParameter($C$71,B123)</f>
        <v>#NAME?</v>
      </c>
      <c r="K123" s="2"/>
    </row>
    <row r="124" spans="1:11">
      <c r="B124" s="1" t="s">
        <v>89</v>
      </c>
      <c r="C124" s="1" t="e" cm="1">
        <f t="array" aca="1" ref="C124" ca="1">RSA_getParameter($C$71,B124)</f>
        <v>#NAME?</v>
      </c>
      <c r="K124" s="2"/>
    </row>
    <row r="125" spans="1:11">
      <c r="B125" s="1" t="s">
        <v>90</v>
      </c>
      <c r="C125" s="1" t="e" cm="1">
        <f t="array" aca="1" ref="C125" ca="1">RSA_getParameter($C$71,B125)</f>
        <v>#NAME?</v>
      </c>
      <c r="K125" s="2"/>
    </row>
    <row r="126" spans="1:11">
      <c r="K126" s="2"/>
    </row>
    <row r="127" spans="1:11">
      <c r="B127" s="1" t="s">
        <v>93</v>
      </c>
      <c r="K127" s="2"/>
    </row>
    <row r="128" spans="1:11">
      <c r="B128" s="1" t="s">
        <v>70</v>
      </c>
      <c r="C128" s="1" t="str">
        <f>C73</f>
        <v>3132333435313233343531323334353132333435</v>
      </c>
      <c r="K128" s="2"/>
    </row>
    <row r="129" spans="2:11">
      <c r="B129" s="1" t="s">
        <v>94</v>
      </c>
      <c r="C129" t="s">
        <v>77</v>
      </c>
      <c r="K129" s="2"/>
    </row>
    <row r="130" spans="2:11">
      <c r="B130" s="1" t="s">
        <v>95</v>
      </c>
      <c r="C130" t="e" cm="1">
        <f t="array" aca="1" ref="C130" ca="1">DoHash(C129,C128)</f>
        <v>#NAME?</v>
      </c>
    </row>
    <row r="131" spans="2:11">
      <c r="B131" s="1" t="s">
        <v>96</v>
      </c>
      <c r="C131" t="e" cm="1">
        <f t="array" aca="1" ref="C131" ca="1">RSA_SignHash(C72,C130,C129)</f>
        <v>#NAME?</v>
      </c>
    </row>
    <row r="133" spans="2:11">
      <c r="B133" s="1" t="s">
        <v>97</v>
      </c>
    </row>
    <row r="134" spans="2:11">
      <c r="B134" s="1" t="s">
        <v>95</v>
      </c>
      <c r="C134" t="e">
        <f ca="1">C130</f>
        <v>#NAME?</v>
      </c>
    </row>
    <row r="135" spans="2:11">
      <c r="B135" s="1" t="s">
        <v>93</v>
      </c>
      <c r="C135" t="e">
        <f ca="1">C131</f>
        <v>#NAME?</v>
      </c>
    </row>
    <row r="136" spans="2:11">
      <c r="B136" s="1" t="s">
        <v>98</v>
      </c>
      <c r="C136" t="s">
        <v>77</v>
      </c>
    </row>
    <row r="137" spans="2:11">
      <c r="B137" s="1" t="s">
        <v>99</v>
      </c>
      <c r="C137" t="e" cm="1">
        <f t="array" aca="1" ref="C137" ca="1">RSA_VerifySignature(C71,C134,C135,C136,"OK")</f>
        <v>#NAME?</v>
      </c>
    </row>
    <row r="140" spans="2:11">
      <c r="B140" s="1" t="s">
        <v>100</v>
      </c>
      <c r="C140" t="e" cm="1">
        <f t="array" aca="1" ref="C140" ca="1">ASN_getOID(B140)</f>
        <v>#NAME?</v>
      </c>
    </row>
    <row r="141" spans="2:11">
      <c r="B141">
        <f>[1]ECOpenSsl!B188</f>
        <v>0</v>
      </c>
      <c r="C141" t="e" cm="1">
        <f t="array" aca="1" ref="C141" ca="1">ASN_getOID(B141)</f>
        <v>#NAME?</v>
      </c>
    </row>
    <row r="142" spans="2:11">
      <c r="B142" t="s">
        <v>101</v>
      </c>
      <c r="C142" t="e" cm="1">
        <f t="array" aca="1" ref="C142" ca="1">ASN_getOID(B142)</f>
        <v>#NAME?</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Functions (2)</vt:lpstr>
      <vt:lpstr>Symmetric (2)</vt:lpstr>
      <vt:lpstr>AliceAndBob (3)</vt:lpstr>
      <vt:lpstr>AliceAndBobAdvanced (3)</vt:lpstr>
      <vt:lpstr>RSA (3)</vt:lpstr>
      <vt:lpstr>Functions</vt:lpstr>
      <vt:lpstr>Symmetric</vt:lpstr>
      <vt:lpstr>AliceAndBob (2)</vt:lpstr>
      <vt:lpstr>AliceAndBobAdvanced (2)</vt:lpstr>
      <vt:lpstr>RSA (2)</vt:lpstr>
      <vt:lpstr>AliceAndBob</vt:lpstr>
      <vt:lpstr>AliceAndBobAdvanced</vt:lpstr>
      <vt:lpstr>RSA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Nielsen</dc:creator>
  <cp:lastModifiedBy>Per Nielsen</cp:lastModifiedBy>
  <dcterms:created xsi:type="dcterms:W3CDTF">2015-06-05T18:17:20Z</dcterms:created>
  <dcterms:modified xsi:type="dcterms:W3CDTF">2023-07-30T13:02:02Z</dcterms:modified>
</cp:coreProperties>
</file>