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E47" i="1"/>
  <c r="E48" i="1"/>
  <c r="E49" i="1"/>
  <c r="E50" i="1"/>
  <c r="E51" i="1"/>
  <c r="E52" i="1"/>
  <c r="E53" i="1"/>
  <c r="E54" i="1"/>
  <c r="E45" i="1"/>
  <c r="E44" i="1"/>
  <c r="C44" i="1"/>
  <c r="D44" i="1"/>
  <c r="C45" i="1"/>
  <c r="D45" i="1"/>
  <c r="G58" i="1" s="1"/>
  <c r="C46" i="1"/>
  <c r="D46" i="1"/>
  <c r="D47" i="1"/>
  <c r="D48" i="1"/>
  <c r="D49" i="1"/>
  <c r="D50" i="1"/>
  <c r="D51" i="1"/>
  <c r="D52" i="1"/>
  <c r="D53" i="1"/>
  <c r="D54" i="1"/>
  <c r="C47" i="1"/>
  <c r="C48" i="1"/>
  <c r="C49" i="1"/>
  <c r="C50" i="1"/>
  <c r="C51" i="1"/>
  <c r="C52" i="1"/>
  <c r="C53" i="1"/>
  <c r="C54" i="1"/>
  <c r="E28" i="1"/>
  <c r="E33" i="1" s="1"/>
  <c r="E23" i="1"/>
  <c r="E24" i="1"/>
  <c r="E25" i="1"/>
  <c r="E26" i="1"/>
  <c r="E27" i="1"/>
  <c r="E20" i="1"/>
  <c r="E21" i="1"/>
  <c r="E22" i="1"/>
  <c r="D33" i="1"/>
  <c r="E29" i="1"/>
  <c r="E19" i="1"/>
  <c r="D20" i="1"/>
  <c r="D21" i="1"/>
  <c r="D22" i="1"/>
  <c r="D23" i="1"/>
  <c r="D24" i="1"/>
  <c r="D25" i="1"/>
  <c r="D26" i="1"/>
  <c r="D27" i="1"/>
  <c r="D28" i="1"/>
  <c r="D29" i="1"/>
  <c r="D19" i="1"/>
  <c r="C20" i="1"/>
  <c r="C21" i="1"/>
  <c r="C22" i="1"/>
  <c r="C23" i="1"/>
  <c r="C24" i="1"/>
  <c r="C25" i="1"/>
  <c r="C26" i="1"/>
  <c r="C27" i="1"/>
  <c r="C28" i="1"/>
  <c r="C29" i="1"/>
  <c r="C19" i="1"/>
  <c r="I20" i="1"/>
  <c r="I21" i="1"/>
  <c r="I22" i="1"/>
  <c r="I23" i="1"/>
  <c r="I24" i="1"/>
  <c r="I25" i="1"/>
  <c r="I26" i="1"/>
  <c r="I27" i="1"/>
  <c r="I28" i="1"/>
  <c r="B20" i="1"/>
  <c r="B21" i="1"/>
  <c r="B22" i="1"/>
  <c r="B23" i="1"/>
  <c r="B24" i="1"/>
  <c r="B25" i="1"/>
  <c r="B26" i="1"/>
  <c r="B27" i="1"/>
  <c r="B28" i="1"/>
  <c r="B29" i="1"/>
  <c r="B19" i="1"/>
  <c r="K2" i="1"/>
  <c r="G59" i="1" l="1"/>
  <c r="F2" i="1"/>
  <c r="B2" i="1"/>
  <c r="D2" i="1"/>
</calcChain>
</file>

<file path=xl/sharedStrings.xml><?xml version="1.0" encoding="utf-8"?>
<sst xmlns="http://schemas.openxmlformats.org/spreadsheetml/2006/main" count="26" uniqueCount="26">
  <si>
    <t>L0</t>
  </si>
  <si>
    <t>L1</t>
  </si>
  <si>
    <t>k</t>
  </si>
  <si>
    <t>u(k)</t>
  </si>
  <si>
    <t>u(L0)</t>
  </si>
  <si>
    <t>u(L1)</t>
  </si>
  <si>
    <t>KLIN</t>
  </si>
  <si>
    <t>$\Delta K_{AB}$</t>
  </si>
  <si>
    <t>$l_{AB}~[mm]$</t>
  </si>
  <si>
    <t>$u(l_{AB})~[mm]$</t>
  </si>
  <si>
    <t>Lambda</t>
  </si>
  <si>
    <t>$u_C(\phi)~[rad\cdot 10^{-6}]$</t>
  </si>
  <si>
    <t>$\phi~[rad\cdot 10^{-6}]$</t>
  </si>
  <si>
    <t>$\phi$ = 219.038 $\pm$ 0.012</t>
  </si>
  <si>
    <t>PRÓBKA 2</t>
  </si>
  <si>
    <t>PRÓBKA 3</t>
  </si>
  <si>
    <t>PRĄŻKI NEWTONA</t>
  </si>
  <si>
    <t>$R~[m]$</t>
  </si>
  <si>
    <t>$u_C(R) ~[m]$</t>
  </si>
  <si>
    <t>$d_K~[cm]$</t>
  </si>
  <si>
    <t>$u(d_K)~[cm]$</t>
  </si>
  <si>
    <t>Wartość średnia kąta nachylenia klina</t>
  </si>
  <si>
    <t>Wartość średnia promienia krzywizny</t>
  </si>
  <si>
    <t>$\K$</t>
  </si>
  <si>
    <t>(K$_1$, K$_2$ i K_$3$ zostały pominięte)</t>
  </si>
  <si>
    <t>R = (51.8 $\pm$ 7.5)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</si>
</sst>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2" zoomScaleNormal="100" workbookViewId="0">
      <selection activeCell="L56" sqref="L56"/>
    </sheetView>
  </sheetViews>
  <sheetFormatPr defaultRowHeight="15" x14ac:dyDescent="0.25"/>
  <cols>
    <col min="4" max="5" width="11" bestFit="1" customWidth="1"/>
    <col min="7" max="7" width="10" bestFit="1" customWidth="1"/>
    <col min="11" max="11" width="10" bestFit="1" customWidth="1"/>
  </cols>
  <sheetData>
    <row r="1" spans="1:11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K1" t="s">
        <v>10</v>
      </c>
    </row>
    <row r="2" spans="1:11" x14ac:dyDescent="0.25">
      <c r="A2">
        <v>1</v>
      </c>
      <c r="B2">
        <f>ROUNDUP(0.1/SQRT(3),3)</f>
        <v>5.8000000000000003E-2</v>
      </c>
      <c r="C2">
        <v>1.2</v>
      </c>
      <c r="D2">
        <f>ROUNDUP(0.1/SQRT(3),3)</f>
        <v>5.8000000000000003E-2</v>
      </c>
      <c r="E2">
        <v>1.2</v>
      </c>
      <c r="F2">
        <f>ROUNDUP(SQRT(C2^2*D2^2+D2^2),3)</f>
        <v>9.0999999999999998E-2</v>
      </c>
      <c r="K2">
        <f>589.3*10^(-9)</f>
        <v>5.8930000000000002E-7</v>
      </c>
    </row>
    <row r="16" spans="1:11" x14ac:dyDescent="0.25">
      <c r="A16" t="s">
        <v>6</v>
      </c>
      <c r="B16" t="s">
        <v>14</v>
      </c>
    </row>
    <row r="18" spans="1:9" x14ac:dyDescent="0.25">
      <c r="A18" s="2" t="s">
        <v>7</v>
      </c>
      <c r="B18" s="2" t="s">
        <v>8</v>
      </c>
      <c r="C18" s="2" t="s">
        <v>9</v>
      </c>
      <c r="D18" s="2" t="s">
        <v>12</v>
      </c>
      <c r="E18" s="2" t="s">
        <v>11</v>
      </c>
    </row>
    <row r="19" spans="1:9" x14ac:dyDescent="0.25">
      <c r="A19" s="2">
        <v>1</v>
      </c>
      <c r="B19" s="3">
        <f>H19/1.2*10/0.92</f>
        <v>1.3278985507246377</v>
      </c>
      <c r="C19" s="2">
        <f>ROUNDUP(SQRT(1/3),2)</f>
        <v>0.57999999999999996</v>
      </c>
      <c r="D19" s="4">
        <f>$K$2/2*A19/B19/10^(-3)*10^6</f>
        <v>221.89195088676672</v>
      </c>
      <c r="E19" s="2">
        <f>ROUNDUP($K$2/2*A19/B19^2*C19*10^6,2)</f>
        <v>9.9999999999999992E-2</v>
      </c>
      <c r="H19">
        <v>0.14660000000000001</v>
      </c>
    </row>
    <row r="20" spans="1:9" x14ac:dyDescent="0.25">
      <c r="A20" s="2">
        <v>2</v>
      </c>
      <c r="B20" s="3">
        <f t="shared" ref="B20:B29" si="0">H20/1.2*10/0.92</f>
        <v>2.7173913043478262</v>
      </c>
      <c r="C20" s="2">
        <f t="shared" ref="C20:C29" si="1">ROUNDUP(SQRT(1/3),2)</f>
        <v>0.57999999999999996</v>
      </c>
      <c r="D20" s="7">
        <f t="shared" ref="D20:D29" si="2">$K$2/2*A20/B20/10^(-3)*10^6</f>
        <v>216.86239999999998</v>
      </c>
      <c r="E20" s="2">
        <f t="shared" ref="E20:E21" si="3">ROUNDUP($K$2/2*A20/B20^2*C20*10^6,3)</f>
        <v>4.7E-2</v>
      </c>
      <c r="H20">
        <v>0.3</v>
      </c>
      <c r="I20">
        <f t="shared" ref="I20:I27" si="4">H20-H19</f>
        <v>0.15339999999999998</v>
      </c>
    </row>
    <row r="21" spans="1:9" x14ac:dyDescent="0.25">
      <c r="A21" s="2">
        <v>3</v>
      </c>
      <c r="B21" s="3">
        <f t="shared" si="0"/>
        <v>4.0307971014492754</v>
      </c>
      <c r="C21" s="2">
        <f t="shared" si="1"/>
        <v>0.57999999999999996</v>
      </c>
      <c r="D21" s="7">
        <f t="shared" si="2"/>
        <v>219.29905617977528</v>
      </c>
      <c r="E21" s="2">
        <f t="shared" si="3"/>
        <v>3.2000000000000001E-2</v>
      </c>
      <c r="H21">
        <v>0.44500000000000001</v>
      </c>
      <c r="I21">
        <f t="shared" si="4"/>
        <v>0.14500000000000002</v>
      </c>
    </row>
    <row r="22" spans="1:9" x14ac:dyDescent="0.25">
      <c r="A22" s="2">
        <v>4</v>
      </c>
      <c r="B22" s="3">
        <f t="shared" si="0"/>
        <v>5.3994565217391299</v>
      </c>
      <c r="C22" s="2">
        <f t="shared" si="1"/>
        <v>0.57999999999999996</v>
      </c>
      <c r="D22" s="7">
        <f t="shared" si="2"/>
        <v>218.28122798188224</v>
      </c>
      <c r="E22" s="2">
        <f>ROUNDUP($K$2/2*A22/B22^2*C22*10^6,3)</f>
        <v>2.4E-2</v>
      </c>
      <c r="H22">
        <v>0.59609999999999996</v>
      </c>
      <c r="I22">
        <f t="shared" si="4"/>
        <v>0.15109999999999996</v>
      </c>
    </row>
    <row r="23" spans="1:9" x14ac:dyDescent="0.25">
      <c r="A23" s="2">
        <v>5</v>
      </c>
      <c r="B23" s="3">
        <f t="shared" si="0"/>
        <v>6.7173913043478271</v>
      </c>
      <c r="C23" s="2">
        <f t="shared" si="1"/>
        <v>0.57999999999999996</v>
      </c>
      <c r="D23" s="7">
        <f t="shared" si="2"/>
        <v>219.31877022653717</v>
      </c>
      <c r="E23" s="2">
        <f t="shared" ref="E23:E28" si="5">ROUNDUP($K$2/2*A23/B23^2*C23*10^6,3)</f>
        <v>1.9E-2</v>
      </c>
      <c r="H23">
        <v>0.74160000000000004</v>
      </c>
      <c r="I23">
        <f t="shared" si="4"/>
        <v>0.14550000000000007</v>
      </c>
    </row>
    <row r="24" spans="1:9" x14ac:dyDescent="0.25">
      <c r="A24" s="2">
        <v>6</v>
      </c>
      <c r="B24" s="3">
        <f t="shared" si="0"/>
        <v>8.0887681159420293</v>
      </c>
      <c r="C24" s="2">
        <f t="shared" si="1"/>
        <v>0.57999999999999996</v>
      </c>
      <c r="D24" s="7">
        <f t="shared" si="2"/>
        <v>218.56232922732363</v>
      </c>
      <c r="E24" s="2">
        <f t="shared" si="5"/>
        <v>1.6E-2</v>
      </c>
      <c r="H24">
        <v>0.89300000000000002</v>
      </c>
      <c r="I24">
        <f t="shared" si="4"/>
        <v>0.15139999999999998</v>
      </c>
    </row>
    <row r="25" spans="1:9" x14ac:dyDescent="0.25">
      <c r="A25" s="2">
        <v>7</v>
      </c>
      <c r="B25" s="3">
        <f t="shared" si="0"/>
        <v>9.3704710144927539</v>
      </c>
      <c r="C25" s="2">
        <f t="shared" si="1"/>
        <v>0.57999999999999996</v>
      </c>
      <c r="D25" s="7">
        <f t="shared" si="2"/>
        <v>220.11166747220881</v>
      </c>
      <c r="E25" s="2">
        <f t="shared" si="5"/>
        <v>1.3999999999999999E-2</v>
      </c>
      <c r="H25">
        <v>1.0345</v>
      </c>
      <c r="I25">
        <f t="shared" si="4"/>
        <v>0.14149999999999996</v>
      </c>
    </row>
    <row r="26" spans="1:9" x14ac:dyDescent="0.25">
      <c r="A26" s="2">
        <v>8</v>
      </c>
      <c r="B26" s="3">
        <f t="shared" si="0"/>
        <v>10.657608695652176</v>
      </c>
      <c r="C26" s="2">
        <f t="shared" si="1"/>
        <v>0.57999999999999996</v>
      </c>
      <c r="D26" s="7">
        <f t="shared" si="2"/>
        <v>221.17531871494131</v>
      </c>
      <c r="E26" s="2">
        <f t="shared" si="5"/>
        <v>1.3000000000000001E-2</v>
      </c>
      <c r="H26">
        <v>1.1766000000000001</v>
      </c>
      <c r="I26">
        <f t="shared" si="4"/>
        <v>0.14210000000000012</v>
      </c>
    </row>
    <row r="27" spans="1:9" x14ac:dyDescent="0.25">
      <c r="A27" s="2">
        <v>9</v>
      </c>
      <c r="B27" s="3">
        <f t="shared" si="0"/>
        <v>12.015398550724637</v>
      </c>
      <c r="C27" s="2">
        <f t="shared" si="1"/>
        <v>0.57999999999999996</v>
      </c>
      <c r="D27" s="7">
        <f t="shared" si="2"/>
        <v>220.70428948360347</v>
      </c>
      <c r="E27" s="2">
        <f t="shared" si="5"/>
        <v>1.0999999999999999E-2</v>
      </c>
      <c r="H27">
        <v>1.3265</v>
      </c>
      <c r="I27">
        <f t="shared" si="4"/>
        <v>0.14989999999999992</v>
      </c>
    </row>
    <row r="28" spans="1:9" x14ac:dyDescent="0.25">
      <c r="A28" s="2">
        <v>10</v>
      </c>
      <c r="B28" s="3">
        <f t="shared" si="0"/>
        <v>13.541666666666668</v>
      </c>
      <c r="C28" s="2">
        <f t="shared" si="1"/>
        <v>0.57999999999999996</v>
      </c>
      <c r="D28" s="5">
        <f t="shared" si="2"/>
        <v>217.58769230769229</v>
      </c>
      <c r="E28" s="2">
        <f>ROUNDUP($K$2/2*A28/B28^2*C28*10^6,4)</f>
        <v>9.3999999999999986E-3</v>
      </c>
      <c r="H28">
        <v>1.4950000000000001</v>
      </c>
      <c r="I28">
        <f>H28-H27</f>
        <v>0.16850000000000009</v>
      </c>
    </row>
    <row r="29" spans="1:9" x14ac:dyDescent="0.25">
      <c r="A29" s="2">
        <v>15</v>
      </c>
      <c r="B29" s="3">
        <f t="shared" si="0"/>
        <v>20.497282608695652</v>
      </c>
      <c r="C29" s="2">
        <f t="shared" si="1"/>
        <v>0.57999999999999996</v>
      </c>
      <c r="D29" s="5">
        <f t="shared" si="2"/>
        <v>215.62614344425296</v>
      </c>
      <c r="E29" s="5">
        <f>ROUNDUP($K$2/2*A29/B29^2*C29*10^6,4)</f>
        <v>6.2000000000000006E-3</v>
      </c>
      <c r="H29">
        <v>2.2629000000000001</v>
      </c>
    </row>
    <row r="30" spans="1:9" x14ac:dyDescent="0.25">
      <c r="A30" s="6" t="s">
        <v>21</v>
      </c>
      <c r="B30" s="6"/>
      <c r="C30" s="6"/>
      <c r="D30" s="6"/>
      <c r="E30" s="6"/>
    </row>
    <row r="31" spans="1:9" x14ac:dyDescent="0.25">
      <c r="A31" s="6" t="s">
        <v>13</v>
      </c>
      <c r="B31" s="6"/>
      <c r="C31" s="6"/>
      <c r="D31" s="6"/>
      <c r="E31" s="6"/>
    </row>
    <row r="33" spans="1:5" x14ac:dyDescent="0.25">
      <c r="D33" s="1">
        <f>AVERAGE(D19:D29)</f>
        <v>219.03825872045309</v>
      </c>
      <c r="E33">
        <f>SQRT(SUMSQ(E19:E29))/11</f>
        <v>1.1148435015991486E-2</v>
      </c>
    </row>
    <row r="41" spans="1:5" x14ac:dyDescent="0.25">
      <c r="A41" t="s">
        <v>15</v>
      </c>
      <c r="C41" t="s">
        <v>16</v>
      </c>
    </row>
    <row r="43" spans="1:5" x14ac:dyDescent="0.25">
      <c r="A43" s="9" t="s">
        <v>23</v>
      </c>
      <c r="B43" s="9" t="s">
        <v>19</v>
      </c>
      <c r="C43" s="9" t="s">
        <v>20</v>
      </c>
      <c r="D43" s="9" t="s">
        <v>17</v>
      </c>
      <c r="E43" s="9" t="s">
        <v>18</v>
      </c>
    </row>
    <row r="44" spans="1:5" x14ac:dyDescent="0.25">
      <c r="A44" s="9">
        <v>1</v>
      </c>
      <c r="B44" s="9">
        <v>1.21</v>
      </c>
      <c r="C44" s="9">
        <f>ROUNDUP(1/SQRT(3),2)</f>
        <v>0.57999999999999996</v>
      </c>
      <c r="D44" s="10">
        <f>B44^2/4/$K$2/A44/10000</f>
        <v>62.111827592058376</v>
      </c>
      <c r="E44" s="9">
        <f>ROUNDUP(B44*10^(-2)/2/$K$2/A44*C44*10^(-2),0)</f>
        <v>60</v>
      </c>
    </row>
    <row r="45" spans="1:5" x14ac:dyDescent="0.25">
      <c r="A45" s="9">
        <v>2</v>
      </c>
      <c r="B45" s="9">
        <v>1.64</v>
      </c>
      <c r="C45" s="9">
        <f t="shared" ref="C45:C54" si="6">ROUNDUP(1/SQRT(3),2)</f>
        <v>0.57999999999999996</v>
      </c>
      <c r="D45" s="10">
        <f t="shared" ref="D45:D54" si="7">B45^2/4/$K$2/A45/10000</f>
        <v>57.050738163923285</v>
      </c>
      <c r="E45" s="9">
        <f>ROUNDUP(B45*10^(-2)/2/$K$2/A45*C45*10^(-2),0)</f>
        <v>41</v>
      </c>
    </row>
    <row r="46" spans="1:5" x14ac:dyDescent="0.25">
      <c r="A46" s="9">
        <v>3</v>
      </c>
      <c r="B46" s="9">
        <v>1.97</v>
      </c>
      <c r="C46" s="9">
        <f t="shared" si="6"/>
        <v>0.57999999999999996</v>
      </c>
      <c r="D46" s="10">
        <f t="shared" si="7"/>
        <v>54.880083715142248</v>
      </c>
      <c r="E46" s="9">
        <f t="shared" ref="E46:E54" si="8">ROUNDUP(B46*10^(-2)/2/$K$2/A46*C46*10^(-2),0)</f>
        <v>33</v>
      </c>
    </row>
    <row r="47" spans="1:5" x14ac:dyDescent="0.25">
      <c r="A47" s="9">
        <v>4</v>
      </c>
      <c r="B47" s="9">
        <v>2.2599999999999998</v>
      </c>
      <c r="C47" s="9">
        <f t="shared" si="6"/>
        <v>0.57999999999999996</v>
      </c>
      <c r="D47" s="10">
        <f t="shared" si="7"/>
        <v>54.17020193449855</v>
      </c>
      <c r="E47" s="9">
        <f t="shared" si="8"/>
        <v>28</v>
      </c>
    </row>
    <row r="48" spans="1:5" x14ac:dyDescent="0.25">
      <c r="A48" s="9">
        <v>5</v>
      </c>
      <c r="B48" s="9">
        <v>2.5099999999999998</v>
      </c>
      <c r="C48" s="9">
        <f t="shared" si="6"/>
        <v>0.57999999999999996</v>
      </c>
      <c r="D48" s="10">
        <f t="shared" si="7"/>
        <v>53.454098082470722</v>
      </c>
      <c r="E48" s="9">
        <f t="shared" si="8"/>
        <v>25</v>
      </c>
    </row>
    <row r="49" spans="1:7" x14ac:dyDescent="0.25">
      <c r="A49" s="9">
        <v>6</v>
      </c>
      <c r="B49" s="9">
        <v>2.72</v>
      </c>
      <c r="C49" s="9">
        <f t="shared" si="6"/>
        <v>0.57999999999999996</v>
      </c>
      <c r="D49" s="10">
        <f t="shared" si="7"/>
        <v>52.31065105492393</v>
      </c>
      <c r="E49" s="9">
        <f t="shared" si="8"/>
        <v>23</v>
      </c>
    </row>
    <row r="50" spans="1:7" x14ac:dyDescent="0.25">
      <c r="A50" s="9">
        <v>7</v>
      </c>
      <c r="B50" s="9">
        <v>2.93</v>
      </c>
      <c r="C50" s="9">
        <f t="shared" si="6"/>
        <v>0.57999999999999996</v>
      </c>
      <c r="D50" s="10">
        <f t="shared" si="7"/>
        <v>52.028435674286683</v>
      </c>
      <c r="E50" s="9">
        <f t="shared" si="8"/>
        <v>21</v>
      </c>
    </row>
    <row r="51" spans="1:7" x14ac:dyDescent="0.25">
      <c r="A51" s="9">
        <v>8</v>
      </c>
      <c r="B51" s="9">
        <v>3.12</v>
      </c>
      <c r="C51" s="9">
        <f t="shared" si="6"/>
        <v>0.57999999999999996</v>
      </c>
      <c r="D51" s="10">
        <f t="shared" si="7"/>
        <v>51.620566774138815</v>
      </c>
      <c r="E51" s="9">
        <f t="shared" si="8"/>
        <v>20</v>
      </c>
    </row>
    <row r="52" spans="1:7" x14ac:dyDescent="0.25">
      <c r="A52" s="9">
        <v>9</v>
      </c>
      <c r="B52" s="9">
        <v>3.29</v>
      </c>
      <c r="C52" s="9">
        <f t="shared" si="6"/>
        <v>0.57999999999999996</v>
      </c>
      <c r="D52" s="10">
        <f t="shared" si="7"/>
        <v>51.021456718894349</v>
      </c>
      <c r="E52" s="9">
        <f t="shared" si="8"/>
        <v>18</v>
      </c>
    </row>
    <row r="53" spans="1:7" x14ac:dyDescent="0.25">
      <c r="A53" s="9">
        <v>10</v>
      </c>
      <c r="B53" s="9">
        <v>3.44</v>
      </c>
      <c r="C53" s="9">
        <f t="shared" si="6"/>
        <v>0.57999999999999996</v>
      </c>
      <c r="D53" s="10">
        <f t="shared" si="7"/>
        <v>50.201934498557605</v>
      </c>
      <c r="E53" s="9">
        <f t="shared" si="8"/>
        <v>17</v>
      </c>
    </row>
    <row r="54" spans="1:7" x14ac:dyDescent="0.25">
      <c r="A54" s="9">
        <v>11</v>
      </c>
      <c r="B54" s="9">
        <v>3.59</v>
      </c>
      <c r="C54" s="9">
        <f t="shared" si="6"/>
        <v>0.57999999999999996</v>
      </c>
      <c r="D54" s="10">
        <f t="shared" si="7"/>
        <v>49.704965830029458</v>
      </c>
      <c r="E54" s="9">
        <f t="shared" si="8"/>
        <v>17</v>
      </c>
      <c r="F54" s="8"/>
      <c r="G54" s="8"/>
    </row>
    <row r="55" spans="1:7" x14ac:dyDescent="0.25">
      <c r="A55" s="6" t="s">
        <v>22</v>
      </c>
      <c r="B55" s="6"/>
      <c r="C55" s="6"/>
      <c r="D55" s="6"/>
      <c r="E55" s="6"/>
      <c r="F55" s="8"/>
      <c r="G55" s="8"/>
    </row>
    <row r="56" spans="1:7" x14ac:dyDescent="0.25">
      <c r="A56" s="6" t="s">
        <v>24</v>
      </c>
      <c r="B56" s="6"/>
      <c r="C56" s="6"/>
      <c r="D56" s="6"/>
      <c r="E56" s="6"/>
    </row>
    <row r="57" spans="1:7" x14ac:dyDescent="0.25">
      <c r="A57" s="6" t="s">
        <v>25</v>
      </c>
      <c r="B57" s="6"/>
      <c r="C57" s="6"/>
      <c r="D57" s="6"/>
      <c r="E57" s="6"/>
    </row>
    <row r="58" spans="1:7" x14ac:dyDescent="0.25">
      <c r="G58">
        <f>AVERAGE(D44:D54)</f>
        <v>53.504996367174911</v>
      </c>
    </row>
    <row r="59" spans="1:7" x14ac:dyDescent="0.25">
      <c r="G59">
        <f>SQRT(SUMSQ(E44:E54))/8</f>
        <v>12.531834462679436</v>
      </c>
    </row>
  </sheetData>
  <mergeCells count="5">
    <mergeCell ref="A56:E56"/>
    <mergeCell ref="A57:E57"/>
    <mergeCell ref="A30:E30"/>
    <mergeCell ref="A31:E31"/>
    <mergeCell ref="A55:E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2017-11-12T02:45:47Z</dcterms:modified>
</cp:coreProperties>
</file>