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udent227078\Desktop\Sprawozdania i projekty\Sprawozdania\sprawozdania LPF2\c2\"/>
    </mc:Choice>
  </mc:AlternateContent>
  <bookViews>
    <workbookView xWindow="0" yWindow="0" windowWidth="28800" windowHeight="12210" xr2:uid="{AE032942-7CDC-4FDF-BF54-C6F46DC333C2}"/>
  </bookViews>
  <sheets>
    <sheet name="Arkusz1" sheetId="1" r:id="rId1"/>
  </sheet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03" i="1" l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02" i="1"/>
  <c r="M151" i="1" l="1"/>
  <c r="M149" i="1"/>
  <c r="M150" i="1"/>
  <c r="L150" i="1"/>
  <c r="L151" i="1"/>
  <c r="L149" i="1"/>
  <c r="T133" i="1"/>
  <c r="T137" i="1"/>
  <c r="T129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02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03" i="1"/>
  <c r="C102" i="1"/>
  <c r="Q102" i="1"/>
  <c r="J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H104" i="1"/>
  <c r="A104" i="1"/>
  <c r="O104" i="1"/>
  <c r="R61" i="1"/>
  <c r="R62" i="1"/>
  <c r="R63" i="1"/>
  <c r="R64" i="1"/>
  <c r="R65" i="1"/>
  <c r="R66" i="1"/>
  <c r="R67" i="1"/>
  <c r="R68" i="1"/>
  <c r="R69" i="1"/>
  <c r="R60" i="1"/>
  <c r="Q61" i="1"/>
  <c r="Q62" i="1"/>
  <c r="Q63" i="1"/>
  <c r="Q64" i="1"/>
  <c r="Q65" i="1"/>
  <c r="Q66" i="1"/>
  <c r="Q67" i="1"/>
  <c r="Q68" i="1"/>
  <c r="Q69" i="1"/>
  <c r="Q60" i="1"/>
  <c r="P61" i="1"/>
  <c r="P62" i="1"/>
  <c r="P63" i="1"/>
  <c r="P64" i="1"/>
  <c r="P65" i="1"/>
  <c r="P66" i="1"/>
  <c r="P67" i="1"/>
  <c r="P68" i="1"/>
  <c r="P69" i="1"/>
  <c r="P60" i="1"/>
  <c r="I60" i="1"/>
  <c r="I61" i="1"/>
  <c r="I62" i="1"/>
  <c r="I63" i="1"/>
  <c r="I64" i="1"/>
  <c r="I65" i="1"/>
  <c r="I66" i="1"/>
  <c r="I67" i="1"/>
  <c r="I68" i="1"/>
  <c r="I69" i="1"/>
  <c r="H60" i="1"/>
  <c r="J60" i="1" s="1"/>
  <c r="H61" i="1"/>
  <c r="H62" i="1"/>
  <c r="H63" i="1"/>
  <c r="J63" i="1" s="1"/>
  <c r="H64" i="1"/>
  <c r="H65" i="1"/>
  <c r="H66" i="1"/>
  <c r="H67" i="1"/>
  <c r="J67" i="1" s="1"/>
  <c r="H68" i="1"/>
  <c r="J68" i="1" s="1"/>
  <c r="H69" i="1"/>
  <c r="J77" i="1"/>
  <c r="J89" i="1"/>
  <c r="J82" i="1"/>
  <c r="J81" i="1"/>
  <c r="J93" i="1"/>
  <c r="J94" i="1"/>
  <c r="J86" i="1"/>
  <c r="J87" i="1"/>
  <c r="J88" i="1"/>
  <c r="J90" i="1"/>
  <c r="J91" i="1"/>
  <c r="J92" i="1"/>
  <c r="J85" i="1"/>
  <c r="J74" i="1"/>
  <c r="J75" i="1"/>
  <c r="J76" i="1"/>
  <c r="J78" i="1"/>
  <c r="J79" i="1"/>
  <c r="J80" i="1"/>
  <c r="J73" i="1"/>
  <c r="I86" i="1"/>
  <c r="I87" i="1"/>
  <c r="I88" i="1"/>
  <c r="I89" i="1"/>
  <c r="I90" i="1"/>
  <c r="I91" i="1"/>
  <c r="I92" i="1"/>
  <c r="I93" i="1"/>
  <c r="I94" i="1"/>
  <c r="I85" i="1"/>
  <c r="I74" i="1"/>
  <c r="I75" i="1"/>
  <c r="I76" i="1"/>
  <c r="I77" i="1"/>
  <c r="I78" i="1"/>
  <c r="I79" i="1"/>
  <c r="I80" i="1"/>
  <c r="I81" i="1"/>
  <c r="I82" i="1"/>
  <c r="I73" i="1"/>
  <c r="H91" i="1"/>
  <c r="H92" i="1"/>
  <c r="H93" i="1"/>
  <c r="H94" i="1"/>
  <c r="H90" i="1"/>
  <c r="H79" i="1"/>
  <c r="H80" i="1"/>
  <c r="H81" i="1"/>
  <c r="H82" i="1"/>
  <c r="H78" i="1"/>
  <c r="H86" i="1"/>
  <c r="H87" i="1"/>
  <c r="H88" i="1"/>
  <c r="H89" i="1"/>
  <c r="H85" i="1"/>
  <c r="H74" i="1"/>
  <c r="H75" i="1"/>
  <c r="H76" i="1"/>
  <c r="H77" i="1"/>
  <c r="H73" i="1"/>
  <c r="G86" i="1"/>
  <c r="G87" i="1"/>
  <c r="G88" i="1"/>
  <c r="G89" i="1"/>
  <c r="G90" i="1"/>
  <c r="G91" i="1"/>
  <c r="G92" i="1"/>
  <c r="G93" i="1"/>
  <c r="G94" i="1"/>
  <c r="G85" i="1"/>
  <c r="G74" i="1"/>
  <c r="G75" i="1"/>
  <c r="G76" i="1"/>
  <c r="G77" i="1"/>
  <c r="G78" i="1"/>
  <c r="G79" i="1"/>
  <c r="G80" i="1"/>
  <c r="G81" i="1"/>
  <c r="G82" i="1"/>
  <c r="G73" i="1"/>
  <c r="D86" i="1"/>
  <c r="D87" i="1"/>
  <c r="D88" i="1"/>
  <c r="D89" i="1"/>
  <c r="D90" i="1"/>
  <c r="D91" i="1"/>
  <c r="D92" i="1"/>
  <c r="D93" i="1"/>
  <c r="D94" i="1"/>
  <c r="D85" i="1"/>
  <c r="D74" i="1"/>
  <c r="D75" i="1"/>
  <c r="D76" i="1"/>
  <c r="D77" i="1"/>
  <c r="D78" i="1"/>
  <c r="D79" i="1"/>
  <c r="D80" i="1"/>
  <c r="D81" i="1"/>
  <c r="D82" i="1"/>
  <c r="D73" i="1"/>
  <c r="F86" i="1"/>
  <c r="F87" i="1"/>
  <c r="F88" i="1"/>
  <c r="F89" i="1"/>
  <c r="F90" i="1"/>
  <c r="F91" i="1"/>
  <c r="F92" i="1"/>
  <c r="F93" i="1"/>
  <c r="F94" i="1"/>
  <c r="F85" i="1"/>
  <c r="F82" i="1"/>
  <c r="F81" i="1"/>
  <c r="F80" i="1"/>
  <c r="F79" i="1"/>
  <c r="F78" i="1"/>
  <c r="F77" i="1"/>
  <c r="F76" i="1"/>
  <c r="F75" i="1"/>
  <c r="F74" i="1"/>
  <c r="F73" i="1"/>
  <c r="A87" i="1"/>
  <c r="A75" i="1"/>
  <c r="J69" i="1"/>
  <c r="J61" i="1"/>
  <c r="J62" i="1"/>
  <c r="J64" i="1"/>
  <c r="J65" i="1"/>
  <c r="J66" i="1"/>
  <c r="G61" i="1"/>
  <c r="G62" i="1"/>
  <c r="G63" i="1"/>
  <c r="G64" i="1"/>
  <c r="G65" i="1"/>
  <c r="G66" i="1"/>
  <c r="G67" i="1"/>
  <c r="G68" i="1"/>
  <c r="G69" i="1"/>
  <c r="G60" i="1"/>
  <c r="A63" i="1"/>
  <c r="K55" i="1"/>
  <c r="G34" i="1"/>
  <c r="N34" i="1"/>
  <c r="R34" i="1" s="1"/>
  <c r="D35" i="1"/>
  <c r="D36" i="1"/>
  <c r="H36" i="1" s="1"/>
  <c r="D37" i="1"/>
  <c r="D38" i="1"/>
  <c r="D39" i="1"/>
  <c r="D40" i="1"/>
  <c r="D41" i="1"/>
  <c r="D42" i="1"/>
  <c r="H42" i="1" s="1"/>
  <c r="D43" i="1"/>
  <c r="D44" i="1"/>
  <c r="D45" i="1"/>
  <c r="D46" i="1"/>
  <c r="D47" i="1"/>
  <c r="D48" i="1"/>
  <c r="D49" i="1"/>
  <c r="D34" i="1"/>
  <c r="H34" i="1" s="1"/>
  <c r="N45" i="1"/>
  <c r="N35" i="1"/>
  <c r="N36" i="1"/>
  <c r="N37" i="1"/>
  <c r="N38" i="1"/>
  <c r="N39" i="1"/>
  <c r="N40" i="1"/>
  <c r="N41" i="1"/>
  <c r="N42" i="1"/>
  <c r="R42" i="1" s="1"/>
  <c r="N43" i="1"/>
  <c r="N44" i="1"/>
  <c r="F61" i="1"/>
  <c r="F62" i="1"/>
  <c r="F63" i="1"/>
  <c r="F64" i="1"/>
  <c r="F65" i="1"/>
  <c r="F66" i="1"/>
  <c r="F67" i="1"/>
  <c r="F68" i="1"/>
  <c r="F69" i="1"/>
  <c r="F60" i="1"/>
  <c r="D60" i="1"/>
  <c r="D61" i="1"/>
  <c r="D62" i="1"/>
  <c r="D63" i="1"/>
  <c r="D64" i="1"/>
  <c r="D65" i="1"/>
  <c r="D66" i="1"/>
  <c r="D67" i="1"/>
  <c r="D68" i="1"/>
  <c r="D69" i="1"/>
  <c r="J36" i="1"/>
  <c r="U36" i="1"/>
  <c r="AC43" i="1"/>
  <c r="AC44" i="1"/>
  <c r="AC45" i="1"/>
  <c r="AC42" i="1"/>
  <c r="AC35" i="1"/>
  <c r="AC36" i="1"/>
  <c r="AC37" i="1"/>
  <c r="AC38" i="1"/>
  <c r="AC39" i="1"/>
  <c r="AC40" i="1"/>
  <c r="AC41" i="1"/>
  <c r="AC34" i="1"/>
  <c r="AB35" i="1"/>
  <c r="AB36" i="1"/>
  <c r="AB37" i="1"/>
  <c r="AB38" i="1"/>
  <c r="AB39" i="1"/>
  <c r="AB40" i="1"/>
  <c r="AB41" i="1"/>
  <c r="AB42" i="1"/>
  <c r="AB43" i="1"/>
  <c r="AB44" i="1"/>
  <c r="AB45" i="1"/>
  <c r="AB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34" i="1"/>
  <c r="P35" i="1"/>
  <c r="P36" i="1"/>
  <c r="P37" i="1"/>
  <c r="P38" i="1"/>
  <c r="P39" i="1"/>
  <c r="P40" i="1"/>
  <c r="P41" i="1"/>
  <c r="P42" i="1"/>
  <c r="P43" i="1"/>
  <c r="P44" i="1"/>
  <c r="P45" i="1"/>
  <c r="P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34" i="1"/>
  <c r="R41" i="1"/>
  <c r="R40" i="1"/>
  <c r="R35" i="1"/>
  <c r="R36" i="1"/>
  <c r="R37" i="1"/>
  <c r="R38" i="1"/>
  <c r="R39" i="1"/>
  <c r="Q35" i="1"/>
  <c r="Q36" i="1"/>
  <c r="Q37" i="1"/>
  <c r="Q38" i="1"/>
  <c r="Q39" i="1"/>
  <c r="Q40" i="1"/>
  <c r="Q41" i="1"/>
  <c r="Q42" i="1"/>
  <c r="Q34" i="1"/>
  <c r="H43" i="1"/>
  <c r="H44" i="1"/>
  <c r="H46" i="1"/>
  <c r="H35" i="1"/>
  <c r="H37" i="1"/>
  <c r="H38" i="1"/>
  <c r="H39" i="1"/>
  <c r="H40" i="1"/>
  <c r="H41" i="1"/>
  <c r="H45" i="1"/>
  <c r="G35" i="1"/>
  <c r="G36" i="1"/>
  <c r="G37" i="1"/>
  <c r="G38" i="1"/>
  <c r="G39" i="1"/>
  <c r="G40" i="1"/>
  <c r="G41" i="1"/>
  <c r="G42" i="1"/>
  <c r="G43" i="1"/>
  <c r="G44" i="1"/>
  <c r="G45" i="1"/>
  <c r="G46" i="1"/>
  <c r="F26" i="1" l="1"/>
  <c r="F27" i="1"/>
  <c r="F25" i="1"/>
  <c r="E26" i="1"/>
  <c r="E27" i="1"/>
  <c r="E25" i="1"/>
  <c r="D27" i="1"/>
  <c r="D26" i="1"/>
  <c r="D25" i="1"/>
  <c r="C26" i="1"/>
  <c r="C27" i="1"/>
  <c r="C25" i="1"/>
</calcChain>
</file>

<file path=xl/sharedStrings.xml><?xml version="1.0" encoding="utf-8"?>
<sst xmlns="http://schemas.openxmlformats.org/spreadsheetml/2006/main" count="127" uniqueCount="36">
  <si>
    <t>lp</t>
  </si>
  <si>
    <t>Metex-3800 zakres 20A</t>
  </si>
  <si>
    <t>Metex M-3850</t>
  </si>
  <si>
    <t>$\alpha_0~[dz]$</t>
  </si>
  <si>
    <t>$t_{10}~[s]$</t>
  </si>
  <si>
    <t>$T~[s]$</t>
  </si>
  <si>
    <t>$u(T)~[s]$</t>
  </si>
  <si>
    <t>zad 1</t>
  </si>
  <si>
    <t>$\omega~[\frac{rad}{s}]$</t>
  </si>
  <si>
    <t>zad 2</t>
  </si>
  <si>
    <t>$\Lambda$</t>
  </si>
  <si>
    <t>$u_C(\Lambda)$</t>
  </si>
  <si>
    <t>$t~[s]$</t>
  </si>
  <si>
    <t>$A~[dz]$</t>
  </si>
  <si>
    <t>$u(A)~[dz]$</t>
  </si>
  <si>
    <t>$n$</t>
  </si>
  <si>
    <t>$u_C(\bar{\Lambda})$</t>
  </si>
  <si>
    <t>$\bar{\Lambda}$</t>
  </si>
  <si>
    <t>-</t>
  </si>
  <si>
    <t>$u(t)~[s]$</t>
  </si>
  <si>
    <t>$U~[V]$</t>
  </si>
  <si>
    <t>$u(U)~[V]$</t>
  </si>
  <si>
    <t>u(I) [A]</t>
  </si>
  <si>
    <t>I [A]</t>
  </si>
  <si>
    <t>$u_C(\omega)~[\frac{rad}{s}]$</t>
  </si>
  <si>
    <t>uw</t>
  </si>
  <si>
    <t>udw</t>
  </si>
  <si>
    <t>Q</t>
  </si>
  <si>
    <t>u(Q)</t>
  </si>
  <si>
    <t>$\omega_r~[rad/s]$</t>
  </si>
  <si>
    <t>$\Delta\omega$</t>
  </si>
  <si>
    <t>$Q$</t>
  </si>
  <si>
    <t>$u_C(Q)$</t>
  </si>
  <si>
    <t>$u(\Delta\omega)$</t>
  </si>
  <si>
    <t>$u(\omega_r)~[rad/s]$</t>
  </si>
  <si>
    <t>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</si>
</sst>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"/>
  </numFmts>
  <fonts count="2">
    <font>
      <sz val="11"/>
      <color theme="1"/>
      <name val="Calibri"/>
      <family val="2"/>
      <charset val="238"/>
      <scheme val="minor"/>
    </font>
    <font>
      <sz val="10"/>
      <name val="Calibri 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vertical="center"/>
    </xf>
    <xf numFmtId="164" fontId="0" fillId="0" borderId="0" xfId="0" applyNumberFormat="1" applyAlignment="1">
      <alignment vertical="center"/>
    </xf>
    <xf numFmtId="2" fontId="0" fillId="0" borderId="0" xfId="0" applyNumberFormat="1" applyAlignment="1">
      <alignment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0" fontId="1" fillId="0" borderId="0" xfId="0" applyFont="1" applyAlignment="1">
      <alignment vertical="center"/>
    </xf>
    <xf numFmtId="166" fontId="0" fillId="0" borderId="0" xfId="0" applyNumberFormat="1" applyAlignment="1">
      <alignment vertical="center"/>
    </xf>
    <xf numFmtId="165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Prąd hamowania I = 0.4 A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errBars>
            <c:errDir val="x"/>
            <c:errBarType val="both"/>
            <c:errValType val="percentage"/>
            <c:noEndCap val="0"/>
            <c:val val="0.5"/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percentage"/>
            <c:noEndCap val="0"/>
            <c:val val="1.5"/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Arkusz1!$C$60:$C$69</c:f>
              <c:numCache>
                <c:formatCode>0.000</c:formatCode>
                <c:ptCount val="10"/>
                <c:pt idx="0" formatCode="General">
                  <c:v>1.9850000000000001</c:v>
                </c:pt>
                <c:pt idx="1">
                  <c:v>4.0199999999999996</c:v>
                </c:pt>
                <c:pt idx="2">
                  <c:v>5.87</c:v>
                </c:pt>
                <c:pt idx="3">
                  <c:v>8.1</c:v>
                </c:pt>
                <c:pt idx="4">
                  <c:v>9.99</c:v>
                </c:pt>
                <c:pt idx="5">
                  <c:v>12.14</c:v>
                </c:pt>
                <c:pt idx="6">
                  <c:v>13.9</c:v>
                </c:pt>
                <c:pt idx="7">
                  <c:v>15.94</c:v>
                </c:pt>
                <c:pt idx="8">
                  <c:v>17.989999999999998</c:v>
                </c:pt>
                <c:pt idx="9">
                  <c:v>19.98</c:v>
                </c:pt>
              </c:numCache>
            </c:numRef>
          </c:xVal>
          <c:yVal>
            <c:numRef>
              <c:f>Arkusz1!$I$60:$I$69</c:f>
              <c:numCache>
                <c:formatCode>0.000</c:formatCode>
                <c:ptCount val="10"/>
                <c:pt idx="0">
                  <c:v>0.86712466287325241</c:v>
                </c:pt>
                <c:pt idx="1">
                  <c:v>1.8490833746849873</c:v>
                </c:pt>
                <c:pt idx="2">
                  <c:v>2.7533677945572244</c:v>
                </c:pt>
                <c:pt idx="3">
                  <c:v>3.8079910952603555</c:v>
                </c:pt>
                <c:pt idx="4">
                  <c:v>4.6889442590892436</c:v>
                </c:pt>
                <c:pt idx="5">
                  <c:v>5.7016200609615124</c:v>
                </c:pt>
                <c:pt idx="6">
                  <c:v>6.5449846949787363</c:v>
                </c:pt>
                <c:pt idx="7" formatCode="0.0">
                  <c:v>8.3001126911223064</c:v>
                </c:pt>
                <c:pt idx="8" formatCode="0.00">
                  <c:v>8.4907909556480892</c:v>
                </c:pt>
                <c:pt idx="9" formatCode="0.00">
                  <c:v>9.4200679268059755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E7-48D1-94E2-B9DAD55B9F55}"/>
            </c:ext>
          </c:extLst>
        </c:ser>
        <c:ser>
          <c:idx val="1"/>
          <c:order val="1"/>
          <c:tx>
            <c:v>Prąd hamowania I = 0.45 A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3.4661752635115971E-2"/>
                  <c:y val="4.7234556888092494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x"/>
            <c:errBarType val="both"/>
            <c:errValType val="percentage"/>
            <c:noEndCap val="0"/>
            <c:val val="0.5"/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percentage"/>
            <c:noEndCap val="0"/>
            <c:val val="1.5"/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Arkusz1!$C$73:$C$82</c:f>
              <c:numCache>
                <c:formatCode>0.000</c:formatCode>
                <c:ptCount val="10"/>
                <c:pt idx="0">
                  <c:v>2.0249999999999999</c:v>
                </c:pt>
                <c:pt idx="1">
                  <c:v>3.92</c:v>
                </c:pt>
                <c:pt idx="2">
                  <c:v>6.14</c:v>
                </c:pt>
                <c:pt idx="3">
                  <c:v>8.15</c:v>
                </c:pt>
                <c:pt idx="4">
                  <c:v>10.01</c:v>
                </c:pt>
                <c:pt idx="5">
                  <c:v>12.08</c:v>
                </c:pt>
                <c:pt idx="6">
                  <c:v>13.97</c:v>
                </c:pt>
                <c:pt idx="7">
                  <c:v>15.98</c:v>
                </c:pt>
                <c:pt idx="8">
                  <c:v>18.149999999999999</c:v>
                </c:pt>
                <c:pt idx="9">
                  <c:v>20.18</c:v>
                </c:pt>
              </c:numCache>
            </c:numRef>
          </c:xVal>
          <c:yVal>
            <c:numRef>
              <c:f>Arkusz1!$I$73:$I$82</c:f>
              <c:numCache>
                <c:formatCode>0.000</c:formatCode>
                <c:ptCount val="10"/>
                <c:pt idx="0">
                  <c:v>0.85369365586679169</c:v>
                </c:pt>
                <c:pt idx="1">
                  <c:v>1.7993085072106489</c:v>
                </c:pt>
                <c:pt idx="2">
                  <c:v>2.8404996867900478</c:v>
                </c:pt>
                <c:pt idx="3">
                  <c:v>3.8079910952603555</c:v>
                </c:pt>
                <c:pt idx="4" formatCode="0.00">
                  <c:v>4.7384504579031566</c:v>
                </c:pt>
                <c:pt idx="5">
                  <c:v>5.6861405494837882</c:v>
                </c:pt>
                <c:pt idx="6">
                  <c:v>6.4841953634464256</c:v>
                </c:pt>
                <c:pt idx="7" formatCode="0.00">
                  <c:v>7.462215329191908</c:v>
                </c:pt>
                <c:pt idx="8" formatCode="0.00">
                  <c:v>8.4451415419080469</c:v>
                </c:pt>
                <c:pt idx="9" formatCode="0.00">
                  <c:v>9.4626284746680529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6E7-48D1-94E2-B9DAD55B9F55}"/>
            </c:ext>
          </c:extLst>
        </c:ser>
        <c:ser>
          <c:idx val="2"/>
          <c:order val="2"/>
          <c:tx>
            <c:v>Prąd hamowania I = 0.5 A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3"/>
                </a:solidFill>
              </a:ln>
              <a:effectLst/>
            </c:spPr>
            <c:trendlineType val="linear"/>
            <c:dispRSqr val="0"/>
            <c:dispEq val="0"/>
          </c:trendline>
          <c:errBars>
            <c:errDir val="x"/>
            <c:errBarType val="both"/>
            <c:errValType val="percentage"/>
            <c:noEndCap val="0"/>
            <c:val val="0.5"/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percentage"/>
            <c:noEndCap val="0"/>
            <c:val val="1.5"/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Arkusz1!$C$85:$C$94</c:f>
              <c:numCache>
                <c:formatCode>0.000</c:formatCode>
                <c:ptCount val="10"/>
                <c:pt idx="0">
                  <c:v>1.9630000000000001</c:v>
                </c:pt>
                <c:pt idx="1">
                  <c:v>3.98</c:v>
                </c:pt>
                <c:pt idx="2">
                  <c:v>5.96</c:v>
                </c:pt>
                <c:pt idx="3">
                  <c:v>7.94</c:v>
                </c:pt>
                <c:pt idx="4">
                  <c:v>9.8800000000000008</c:v>
                </c:pt>
                <c:pt idx="5">
                  <c:v>12.11</c:v>
                </c:pt>
                <c:pt idx="6">
                  <c:v>14.36</c:v>
                </c:pt>
                <c:pt idx="7">
                  <c:v>15.99</c:v>
                </c:pt>
                <c:pt idx="8">
                  <c:v>17.899999999999999</c:v>
                </c:pt>
                <c:pt idx="9">
                  <c:v>20.27</c:v>
                </c:pt>
              </c:numCache>
            </c:numRef>
          </c:xVal>
          <c:yVal>
            <c:numRef>
              <c:f>Arkusz1!$I$85:$I$94</c:f>
              <c:numCache>
                <c:formatCode>0.000</c:formatCode>
                <c:ptCount val="10"/>
                <c:pt idx="0" formatCode="0.00">
                  <c:v>0.81388410714761472</c:v>
                </c:pt>
                <c:pt idx="1">
                  <c:v>1.8044759641526669</c:v>
                </c:pt>
                <c:pt idx="2">
                  <c:v>2.7557830294647303</c:v>
                </c:pt>
                <c:pt idx="3">
                  <c:v>3.7003447038749036</c:v>
                </c:pt>
                <c:pt idx="4" formatCode="0.00">
                  <c:v>4.6132050713506514</c:v>
                </c:pt>
                <c:pt idx="5">
                  <c:v>5.6452698177714167</c:v>
                </c:pt>
                <c:pt idx="6">
                  <c:v>6.7271791297425985</c:v>
                </c:pt>
                <c:pt idx="7">
                  <c:v>7.5067924816960412</c:v>
                </c:pt>
                <c:pt idx="8" formatCode="0.00">
                  <c:v>8.3552996106111515</c:v>
                </c:pt>
                <c:pt idx="9" formatCode="0.00">
                  <c:v>9.5199777381508888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6E7-48D1-94E2-B9DAD55B9F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9309816"/>
        <c:axId val="386209848"/>
      </c:scatterChart>
      <c:valAx>
        <c:axId val="569309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Napięcie</a:t>
                </a:r>
                <a:r>
                  <a:rPr lang="pl-PL" baseline="0"/>
                  <a:t> zasilające</a:t>
                </a:r>
                <a:r>
                  <a:rPr lang="pl-PL"/>
                  <a:t> [V]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86209848"/>
        <c:crosses val="autoZero"/>
        <c:crossBetween val="midCat"/>
      </c:valAx>
      <c:valAx>
        <c:axId val="386209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Częstość [rad/s]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69309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Prąd hamowania I = 0.32 A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Arkusz1!$F$102:$F$117</c:f>
              <c:numCache>
                <c:formatCode>General</c:formatCode>
                <c:ptCount val="16"/>
                <c:pt idx="0">
                  <c:v>0.97149149999999973</c:v>
                </c:pt>
                <c:pt idx="1">
                  <c:v>1.5398554999999998</c:v>
                </c:pt>
                <c:pt idx="2">
                  <c:v>1.8452099999999996</c:v>
                </c:pt>
                <c:pt idx="3">
                  <c:v>2.4004000000000003</c:v>
                </c:pt>
                <c:pt idx="4">
                  <c:v>2.7673900000000002</c:v>
                </c:pt>
                <c:pt idx="5">
                  <c:v>3.0685100000000003</c:v>
                </c:pt>
                <c:pt idx="6">
                  <c:v>3.1437900000000001</c:v>
                </c:pt>
                <c:pt idx="7">
                  <c:v>3.1955450000000001</c:v>
                </c:pt>
                <c:pt idx="8">
                  <c:v>3.2473000000000001</c:v>
                </c:pt>
                <c:pt idx="9">
                  <c:v>3.3131699999999999</c:v>
                </c:pt>
                <c:pt idx="10">
                  <c:v>3.5343050000000003</c:v>
                </c:pt>
                <c:pt idx="11">
                  <c:v>3.9765750000000004</c:v>
                </c:pt>
                <c:pt idx="12">
                  <c:v>4.2024149999999993</c:v>
                </c:pt>
                <c:pt idx="13">
                  <c:v>4.8046550000000003</c:v>
                </c:pt>
                <c:pt idx="14">
                  <c:v>5.5621599999999995</c:v>
                </c:pt>
                <c:pt idx="15">
                  <c:v>5.9244449999999995</c:v>
                </c:pt>
              </c:numCache>
            </c:numRef>
          </c:xVal>
          <c:yVal>
            <c:numRef>
              <c:f>Arkusz1!$D$102:$D$117</c:f>
              <c:numCache>
                <c:formatCode>0.000</c:formatCode>
                <c:ptCount val="16"/>
                <c:pt idx="0">
                  <c:v>0.4</c:v>
                </c:pt>
                <c:pt idx="1">
                  <c:v>0.4</c:v>
                </c:pt>
                <c:pt idx="2">
                  <c:v>0.6</c:v>
                </c:pt>
                <c:pt idx="3">
                  <c:v>0.9</c:v>
                </c:pt>
                <c:pt idx="4">
                  <c:v>1.4</c:v>
                </c:pt>
                <c:pt idx="5">
                  <c:v>4.2</c:v>
                </c:pt>
                <c:pt idx="6">
                  <c:v>6.4</c:v>
                </c:pt>
                <c:pt idx="7">
                  <c:v>9.1999999999999993</c:v>
                </c:pt>
                <c:pt idx="8">
                  <c:v>9.6999999999999993</c:v>
                </c:pt>
                <c:pt idx="9">
                  <c:v>5.5</c:v>
                </c:pt>
                <c:pt idx="10">
                  <c:v>2</c:v>
                </c:pt>
                <c:pt idx="11">
                  <c:v>0.8</c:v>
                </c:pt>
                <c:pt idx="12">
                  <c:v>0.5</c:v>
                </c:pt>
                <c:pt idx="13">
                  <c:v>0.2</c:v>
                </c:pt>
                <c:pt idx="14">
                  <c:v>0.1</c:v>
                </c:pt>
                <c:pt idx="15">
                  <c:v>0.05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66E-491F-9533-9B2700ACAF00}"/>
            </c:ext>
          </c:extLst>
        </c:ser>
        <c:ser>
          <c:idx val="1"/>
          <c:order val="1"/>
          <c:tx>
            <c:v>Prąd hamowania I = 0.27 A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Arkusz1!$M$102:$M$119</c:f>
              <c:numCache>
                <c:formatCode>General</c:formatCode>
                <c:ptCount val="18"/>
                <c:pt idx="0">
                  <c:v>1.1625144999999999</c:v>
                </c:pt>
                <c:pt idx="1">
                  <c:v>1.4410505</c:v>
                </c:pt>
                <c:pt idx="2">
                  <c:v>1.849915</c:v>
                </c:pt>
                <c:pt idx="3">
                  <c:v>2.3956950000000004</c:v>
                </c:pt>
                <c:pt idx="4">
                  <c:v>2.9320650000000001</c:v>
                </c:pt>
                <c:pt idx="5">
                  <c:v>2.9838200000000001</c:v>
                </c:pt>
                <c:pt idx="6">
                  <c:v>3.054395</c:v>
                </c:pt>
                <c:pt idx="7">
                  <c:v>3.1437900000000001</c:v>
                </c:pt>
                <c:pt idx="8">
                  <c:v>3.20025</c:v>
                </c:pt>
                <c:pt idx="9">
                  <c:v>3.2237750000000003</c:v>
                </c:pt>
                <c:pt idx="10">
                  <c:v>3.2661199999999999</c:v>
                </c:pt>
                <c:pt idx="11">
                  <c:v>3.3461050000000001</c:v>
                </c:pt>
                <c:pt idx="12">
                  <c:v>3.411975</c:v>
                </c:pt>
                <c:pt idx="13">
                  <c:v>3.5013700000000001</c:v>
                </c:pt>
                <c:pt idx="14">
                  <c:v>3.873065</c:v>
                </c:pt>
                <c:pt idx="15">
                  <c:v>4.3247449999999992</c:v>
                </c:pt>
                <c:pt idx="16">
                  <c:v>4.6964399999999999</c:v>
                </c:pt>
                <c:pt idx="17">
                  <c:v>5.0587249999999999</c:v>
                </c:pt>
              </c:numCache>
            </c:numRef>
          </c:xVal>
          <c:yVal>
            <c:numRef>
              <c:f>Arkusz1!$K$102:$K$119</c:f>
              <c:numCache>
                <c:formatCode>0.000</c:formatCode>
                <c:ptCount val="18"/>
                <c:pt idx="0">
                  <c:v>0.2</c:v>
                </c:pt>
                <c:pt idx="1">
                  <c:v>0.2</c:v>
                </c:pt>
                <c:pt idx="2">
                  <c:v>0.6</c:v>
                </c:pt>
                <c:pt idx="3">
                  <c:v>0.8</c:v>
                </c:pt>
                <c:pt idx="4">
                  <c:v>2</c:v>
                </c:pt>
                <c:pt idx="5">
                  <c:v>3.1</c:v>
                </c:pt>
                <c:pt idx="6">
                  <c:v>4.8</c:v>
                </c:pt>
                <c:pt idx="7">
                  <c:v>8.8000000000000007</c:v>
                </c:pt>
                <c:pt idx="8">
                  <c:v>12</c:v>
                </c:pt>
                <c:pt idx="9">
                  <c:v>12.8</c:v>
                </c:pt>
                <c:pt idx="10">
                  <c:v>13</c:v>
                </c:pt>
                <c:pt idx="11">
                  <c:v>6.4</c:v>
                </c:pt>
                <c:pt idx="12">
                  <c:v>3.8</c:v>
                </c:pt>
                <c:pt idx="13">
                  <c:v>2.6</c:v>
                </c:pt>
                <c:pt idx="14">
                  <c:v>1</c:v>
                </c:pt>
                <c:pt idx="15">
                  <c:v>0.6</c:v>
                </c:pt>
                <c:pt idx="16">
                  <c:v>0.2</c:v>
                </c:pt>
                <c:pt idx="17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66E-491F-9533-9B2700ACAF00}"/>
            </c:ext>
          </c:extLst>
        </c:ser>
        <c:ser>
          <c:idx val="2"/>
          <c:order val="2"/>
          <c:tx>
            <c:v>Prąd hamowania I = 0.21 A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Arkusz1!$T$102:$T$121</c:f>
              <c:numCache>
                <c:formatCode>General</c:formatCode>
                <c:ptCount val="20"/>
                <c:pt idx="0">
                  <c:v>1.1855689999999999</c:v>
                </c:pt>
                <c:pt idx="1">
                  <c:v>1.5996090000000001</c:v>
                </c:pt>
                <c:pt idx="2">
                  <c:v>1.8969649999999998</c:v>
                </c:pt>
                <c:pt idx="3">
                  <c:v>2.282775</c:v>
                </c:pt>
                <c:pt idx="4">
                  <c:v>2.6497650000000004</c:v>
                </c:pt>
                <c:pt idx="5">
                  <c:v>3.0590999999999999</c:v>
                </c:pt>
                <c:pt idx="6">
                  <c:v>3.1296750000000002</c:v>
                </c:pt>
                <c:pt idx="7">
                  <c:v>3.20025</c:v>
                </c:pt>
                <c:pt idx="8">
                  <c:v>3.2237750000000003</c:v>
                </c:pt>
                <c:pt idx="9">
                  <c:v>3.2473000000000001</c:v>
                </c:pt>
                <c:pt idx="10">
                  <c:v>3.2708249999999999</c:v>
                </c:pt>
                <c:pt idx="11">
                  <c:v>3.3366950000000002</c:v>
                </c:pt>
                <c:pt idx="12">
                  <c:v>3.4213849999999999</c:v>
                </c:pt>
                <c:pt idx="13">
                  <c:v>3.4872549999999998</c:v>
                </c:pt>
                <c:pt idx="14">
                  <c:v>3.5531250000000001</c:v>
                </c:pt>
                <c:pt idx="15">
                  <c:v>3.8307199999999999</c:v>
                </c:pt>
                <c:pt idx="16">
                  <c:v>4.1224299999999996</c:v>
                </c:pt>
                <c:pt idx="17">
                  <c:v>4.3059250000000002</c:v>
                </c:pt>
                <c:pt idx="18">
                  <c:v>4.8375900000000005</c:v>
                </c:pt>
                <c:pt idx="19">
                  <c:v>5.20458</c:v>
                </c:pt>
              </c:numCache>
            </c:numRef>
          </c:xVal>
          <c:yVal>
            <c:numRef>
              <c:f>Arkusz1!$R$102:$R$121</c:f>
              <c:numCache>
                <c:formatCode>0.000</c:formatCode>
                <c:ptCount val="20"/>
                <c:pt idx="0">
                  <c:v>0.3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4</c:v>
                </c:pt>
                <c:pt idx="6">
                  <c:v>8.4</c:v>
                </c:pt>
                <c:pt idx="7">
                  <c:v>15</c:v>
                </c:pt>
                <c:pt idx="8">
                  <c:v>17</c:v>
                </c:pt>
                <c:pt idx="9">
                  <c:v>18.8</c:v>
                </c:pt>
                <c:pt idx="10">
                  <c:v>19.2</c:v>
                </c:pt>
                <c:pt idx="11">
                  <c:v>19.8</c:v>
                </c:pt>
                <c:pt idx="12">
                  <c:v>20</c:v>
                </c:pt>
                <c:pt idx="13">
                  <c:v>20</c:v>
                </c:pt>
                <c:pt idx="14">
                  <c:v>5</c:v>
                </c:pt>
                <c:pt idx="15">
                  <c:v>1.4</c:v>
                </c:pt>
                <c:pt idx="16">
                  <c:v>1</c:v>
                </c:pt>
                <c:pt idx="17">
                  <c:v>0.6</c:v>
                </c:pt>
                <c:pt idx="18">
                  <c:v>0.2</c:v>
                </c:pt>
                <c:pt idx="19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66E-491F-9533-9B2700ACAF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6836456"/>
        <c:axId val="566836784"/>
      </c:scatterChart>
      <c:valAx>
        <c:axId val="566836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accent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Częstość [rad/s]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66836784"/>
        <c:crosses val="autoZero"/>
        <c:crossBetween val="midCat"/>
      </c:valAx>
      <c:valAx>
        <c:axId val="56683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Amplituda [dz]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66836456"/>
        <c:crosses val="autoZero"/>
        <c:crossBetween val="midCat"/>
        <c:majorUnit val="1"/>
      </c:valAx>
      <c:spPr>
        <a:noFill/>
        <a:ln>
          <a:solidFill>
            <a:schemeClr val="accent1"/>
          </a:solidFill>
        </a:ln>
        <a:effectLst/>
      </c:spPr>
    </c:plotArea>
    <c:legend>
      <c:legendPos val="t"/>
      <c:layout>
        <c:manualLayout>
          <c:xMode val="edge"/>
          <c:yMode val="edge"/>
          <c:x val="3.2646630709881296E-2"/>
          <c:y val="5.4478289187306671E-3"/>
          <c:w val="0.93470673858023745"/>
          <c:h val="9.50769098610249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504825</xdr:colOff>
      <xdr:row>70</xdr:row>
      <xdr:rowOff>183214</xdr:rowOff>
    </xdr:from>
    <xdr:to>
      <xdr:col>26</xdr:col>
      <xdr:colOff>200025</xdr:colOff>
      <xdr:row>95</xdr:row>
      <xdr:rowOff>57150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3DF86824-F5EC-4E7F-9249-4CDA8817BC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21771</xdr:colOff>
      <xdr:row>120</xdr:row>
      <xdr:rowOff>124383</xdr:rowOff>
    </xdr:from>
    <xdr:to>
      <xdr:col>15</xdr:col>
      <xdr:colOff>476250</xdr:colOff>
      <xdr:row>142</xdr:row>
      <xdr:rowOff>142875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0FE640F4-6017-42F0-A255-72649C6389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6CBD9-356D-4140-871D-BBCA69B5C3F1}">
  <dimension ref="A1:AC151"/>
  <sheetViews>
    <sheetView tabSelected="1" topLeftCell="E70" zoomScaleNormal="100" workbookViewId="0">
      <selection activeCell="P148" sqref="P148"/>
    </sheetView>
  </sheetViews>
  <sheetFormatPr defaultRowHeight="15"/>
  <cols>
    <col min="1" max="11" width="9.140625" style="1"/>
    <col min="12" max="12" width="9.140625" style="1" customWidth="1"/>
    <col min="13" max="20" width="9.140625" style="1"/>
    <col min="21" max="21" width="16" style="1" bestFit="1" customWidth="1"/>
    <col min="22" max="16384" width="9.140625" style="1"/>
  </cols>
  <sheetData>
    <row r="1" spans="19:19">
      <c r="S1" s="1" t="s">
        <v>2</v>
      </c>
    </row>
    <row r="22" spans="1:10">
      <c r="A22" s="1" t="s">
        <v>7</v>
      </c>
    </row>
    <row r="24" spans="1:10">
      <c r="A24" s="1" t="s">
        <v>3</v>
      </c>
      <c r="B24" s="1" t="s">
        <v>4</v>
      </c>
      <c r="C24" s="1" t="s">
        <v>5</v>
      </c>
      <c r="D24" s="1" t="s">
        <v>6</v>
      </c>
      <c r="E24" s="1" t="s">
        <v>8</v>
      </c>
    </row>
    <row r="25" spans="1:10">
      <c r="A25" s="1">
        <v>2</v>
      </c>
      <c r="B25" s="1">
        <v>19.309999999999999</v>
      </c>
      <c r="C25" s="1">
        <f>B25/10</f>
        <v>1.9309999999999998</v>
      </c>
      <c r="D25" s="1">
        <f>ROUNDUP(SQRT(0.01 ^ 2 / 3 + 0.2 ^ 2 / 3) / 10,3)</f>
        <v>1.2E-2</v>
      </c>
      <c r="E25" s="3">
        <f>2*PI()/C25</f>
        <v>3.2538504956911378</v>
      </c>
      <c r="F25" s="1">
        <f>ROUNDUP(2*PI()/C25*D25,3)</f>
        <v>0.04</v>
      </c>
    </row>
    <row r="26" spans="1:10">
      <c r="A26" s="1">
        <v>6</v>
      </c>
      <c r="B26" s="1">
        <v>19.41</v>
      </c>
      <c r="C26" s="1">
        <f t="shared" ref="C26:C27" si="0">B26/10</f>
        <v>1.9410000000000001</v>
      </c>
      <c r="D26" s="1">
        <f>ROUNDUP(SQRT(0.01 ^ 2 / 3 + 0.2 ^ 2 / 3) / 10,3)</f>
        <v>1.2E-2</v>
      </c>
      <c r="E26" s="2">
        <f t="shared" ref="E26:E27" si="1">2*PI()/C26</f>
        <v>3.2370867115814455</v>
      </c>
      <c r="F26" s="1">
        <f t="shared" ref="F26:F27" si="2">ROUNDUP(2*PI()/C26*D26,3)</f>
        <v>3.9E-2</v>
      </c>
    </row>
    <row r="27" spans="1:10">
      <c r="A27" s="1">
        <v>10</v>
      </c>
      <c r="B27" s="1">
        <v>19.34</v>
      </c>
      <c r="C27" s="1">
        <f t="shared" si="0"/>
        <v>1.9339999999999999</v>
      </c>
      <c r="D27" s="1">
        <f>ROUNDUP(SQRT(0.01 ^ 2 / 3 + 0.2 ^ 2 / 3) / 10,3)</f>
        <v>1.2E-2</v>
      </c>
      <c r="E27" s="2">
        <f t="shared" si="1"/>
        <v>3.2488031577970973</v>
      </c>
      <c r="F27" s="1">
        <f t="shared" si="2"/>
        <v>3.9E-2</v>
      </c>
    </row>
    <row r="32" spans="1:10">
      <c r="A32" s="1" t="s">
        <v>9</v>
      </c>
      <c r="J32" s="1" t="s">
        <v>1</v>
      </c>
    </row>
    <row r="33" spans="1:29">
      <c r="A33" s="1" t="s">
        <v>0</v>
      </c>
      <c r="B33" s="1" t="s">
        <v>15</v>
      </c>
      <c r="C33" s="1" t="s">
        <v>13</v>
      </c>
      <c r="D33" s="1" t="s">
        <v>14</v>
      </c>
      <c r="E33" s="1" t="s">
        <v>12</v>
      </c>
      <c r="F33" s="1" t="s">
        <v>19</v>
      </c>
      <c r="G33" s="1" t="s">
        <v>10</v>
      </c>
      <c r="H33" s="1" t="s">
        <v>11</v>
      </c>
      <c r="J33" s="1" t="s">
        <v>23</v>
      </c>
      <c r="K33" s="1" t="s">
        <v>0</v>
      </c>
      <c r="L33" s="1" t="s">
        <v>15</v>
      </c>
      <c r="M33" s="1" t="s">
        <v>13</v>
      </c>
      <c r="N33" s="1" t="s">
        <v>14</v>
      </c>
      <c r="O33" s="1" t="s">
        <v>12</v>
      </c>
      <c r="P33" s="1" t="s">
        <v>19</v>
      </c>
      <c r="Q33" s="1" t="s">
        <v>10</v>
      </c>
      <c r="R33" s="1" t="s">
        <v>11</v>
      </c>
      <c r="U33" s="1" t="s">
        <v>23</v>
      </c>
      <c r="V33" s="1" t="s">
        <v>0</v>
      </c>
      <c r="W33" s="1" t="s">
        <v>15</v>
      </c>
      <c r="X33" s="1" t="s">
        <v>13</v>
      </c>
      <c r="Y33" s="1" t="s">
        <v>14</v>
      </c>
      <c r="Z33" s="1" t="s">
        <v>12</v>
      </c>
      <c r="AA33" s="1" t="s">
        <v>19</v>
      </c>
      <c r="AB33" s="1" t="s">
        <v>10</v>
      </c>
      <c r="AC33" s="1" t="s">
        <v>11</v>
      </c>
    </row>
    <row r="34" spans="1:29">
      <c r="A34" s="1">
        <v>1</v>
      </c>
      <c r="B34" s="1">
        <v>1</v>
      </c>
      <c r="C34" s="2">
        <v>7.8</v>
      </c>
      <c r="D34" s="1">
        <f t="shared" ref="D34:D49" si="3">ROUNDUP(0.1/SQRT(3),3)</f>
        <v>5.8000000000000003E-2</v>
      </c>
      <c r="E34" s="3">
        <v>1.71</v>
      </c>
      <c r="F34" s="1">
        <f>ROUNDUP(SQRT(0.01 ^ 2 / 3 + 0.2 ^ 2 / 3),2)</f>
        <v>0.12</v>
      </c>
      <c r="G34" s="2">
        <f t="shared" ref="G34:G46" si="4">LN(C34/C35)</f>
        <v>0.10821358464023279</v>
      </c>
      <c r="H34" s="1">
        <f t="shared" ref="H34:H42" si="5">ROUNDUP(SQRT(     (1/C34)^2   * D34^2     + (1/C35)^2   *D34^2 ),3)</f>
        <v>1.2E-2</v>
      </c>
      <c r="J34" s="3">
        <v>0.46</v>
      </c>
      <c r="K34" s="1">
        <v>1</v>
      </c>
      <c r="L34" s="1">
        <v>1</v>
      </c>
      <c r="M34" s="2">
        <v>6.2</v>
      </c>
      <c r="N34" s="1">
        <f>ROUNDUP(0.1/SQRT(3),3)</f>
        <v>5.8000000000000003E-2</v>
      </c>
      <c r="O34" s="3">
        <v>2.09</v>
      </c>
      <c r="P34" s="1">
        <f>ROUNDUP(SQRT(0.01 ^ 2 / 3 + 0.2 ^ 2 / 3),2)</f>
        <v>0.12</v>
      </c>
      <c r="Q34" s="2">
        <f t="shared" ref="Q34:Q42" si="6">LN(M34/M35)</f>
        <v>0.29849298855599671</v>
      </c>
      <c r="R34" s="1">
        <f t="shared" ref="R34:R39" si="7">ROUNDUP(SQRT(     (1/M34)^2   * N34^2     + (1/M35)^2   *N34^2 ),3)</f>
        <v>1.6E-2</v>
      </c>
      <c r="U34" s="2">
        <v>0.4</v>
      </c>
      <c r="V34" s="1">
        <v>1</v>
      </c>
      <c r="W34" s="1">
        <v>1</v>
      </c>
      <c r="X34" s="2">
        <v>6.6</v>
      </c>
      <c r="Y34" s="1">
        <f>ROUNDUP(0.1/SQRT(3),3)</f>
        <v>5.8000000000000003E-2</v>
      </c>
      <c r="Z34" s="1">
        <v>1.96</v>
      </c>
      <c r="AA34" s="1">
        <f>ROUNDUP(SQRT(0.01 ^ 2 / 3 + 0.2 ^ 2 / 3),2)</f>
        <v>0.12</v>
      </c>
      <c r="AB34" s="2">
        <f>LN(X34/X35)</f>
        <v>0.23841102344499815</v>
      </c>
      <c r="AC34" s="1">
        <f>ROUNDUP(SQRT(     (1/X34)^2   * Y34^2     + (1/X35)^2   *Y34^2 ),3)</f>
        <v>1.4999999999999999E-2</v>
      </c>
    </row>
    <row r="35" spans="1:29">
      <c r="A35" s="1">
        <v>2</v>
      </c>
      <c r="B35" s="1">
        <v>6</v>
      </c>
      <c r="C35" s="2">
        <v>7</v>
      </c>
      <c r="D35" s="1">
        <f t="shared" si="3"/>
        <v>5.8000000000000003E-2</v>
      </c>
      <c r="E35" s="3">
        <v>11.63</v>
      </c>
      <c r="F35" s="1">
        <f t="shared" ref="F35:F49" si="8">ROUNDUP(SQRT(0.01 ^ 2 / 3 + 0.2 ^ 2 / 3),2)</f>
        <v>0.12</v>
      </c>
      <c r="G35" s="2">
        <f t="shared" si="4"/>
        <v>0.12136085700426734</v>
      </c>
      <c r="H35" s="1">
        <f t="shared" si="5"/>
        <v>1.3000000000000001E-2</v>
      </c>
      <c r="J35" s="1" t="s">
        <v>22</v>
      </c>
      <c r="K35" s="1">
        <v>2</v>
      </c>
      <c r="L35" s="1">
        <v>2</v>
      </c>
      <c r="M35" s="2">
        <v>4.5999999999999996</v>
      </c>
      <c r="N35" s="1">
        <f t="shared" ref="N35:N45" si="9">ROUNDUP(0.1/SQRT(3),3)</f>
        <v>5.8000000000000003E-2</v>
      </c>
      <c r="O35" s="3">
        <v>3.93</v>
      </c>
      <c r="P35" s="1">
        <f t="shared" ref="P35:P45" si="10">ROUNDUP(SQRT(0.01 ^ 2 / 3 + 0.2 ^ 2 / 3),2)</f>
        <v>0.12</v>
      </c>
      <c r="Q35" s="2">
        <f t="shared" si="6"/>
        <v>0.30228087187293351</v>
      </c>
      <c r="R35" s="1">
        <f t="shared" si="7"/>
        <v>2.2000000000000002E-2</v>
      </c>
      <c r="U35" s="1" t="s">
        <v>22</v>
      </c>
      <c r="V35" s="1">
        <v>2</v>
      </c>
      <c r="W35" s="1">
        <v>2</v>
      </c>
      <c r="X35" s="2">
        <v>5.2</v>
      </c>
      <c r="Y35" s="1">
        <f t="shared" ref="Y35:Y48" si="11">ROUNDUP(0.1/SQRT(3),3)</f>
        <v>5.8000000000000003E-2</v>
      </c>
      <c r="Z35" s="1">
        <v>3.84</v>
      </c>
      <c r="AA35" s="1">
        <f t="shared" ref="AA35:AA48" si="12">ROUNDUP(SQRT(0.01 ^ 2 / 3 + 0.2 ^ 2 / 3),2)</f>
        <v>0.12</v>
      </c>
      <c r="AB35" s="2">
        <f t="shared" ref="AB35:AB45" si="13">LN(X35/X36)</f>
        <v>0.21357410029805909</v>
      </c>
      <c r="AC35" s="1">
        <f t="shared" ref="AC35:AC41" si="14">ROUNDUP(SQRT(     (1/X35)^2   * Y35^2     + (1/X36)^2   *Y35^2 ),3)</f>
        <v>1.8000000000000002E-2</v>
      </c>
    </row>
    <row r="36" spans="1:29">
      <c r="A36" s="1">
        <v>3</v>
      </c>
      <c r="B36" s="1">
        <v>12</v>
      </c>
      <c r="C36" s="2">
        <v>6.2</v>
      </c>
      <c r="D36" s="1">
        <f t="shared" si="3"/>
        <v>5.8000000000000003E-2</v>
      </c>
      <c r="E36" s="3">
        <v>23.3</v>
      </c>
      <c r="F36" s="1">
        <f t="shared" si="8"/>
        <v>0.12</v>
      </c>
      <c r="G36" s="2">
        <f t="shared" si="4"/>
        <v>0.13815033848081718</v>
      </c>
      <c r="H36" s="1">
        <f t="shared" si="5"/>
        <v>1.4999999999999999E-2</v>
      </c>
      <c r="J36" s="3">
        <f>ROUNDUP(2/100*J34+0.05,3)</f>
        <v>0.06</v>
      </c>
      <c r="K36" s="1">
        <v>3</v>
      </c>
      <c r="L36" s="1">
        <v>3</v>
      </c>
      <c r="M36" s="2">
        <v>3.4</v>
      </c>
      <c r="N36" s="1">
        <f t="shared" si="9"/>
        <v>5.8000000000000003E-2</v>
      </c>
      <c r="O36" s="3">
        <v>5.83</v>
      </c>
      <c r="P36" s="1">
        <f t="shared" si="10"/>
        <v>0.12</v>
      </c>
      <c r="Q36" s="2">
        <f t="shared" si="6"/>
        <v>0.26826398659467937</v>
      </c>
      <c r="R36" s="1">
        <f t="shared" si="7"/>
        <v>2.9000000000000001E-2</v>
      </c>
      <c r="U36" s="2">
        <f>ROUNDUP(2/100*U34+0.05,3)</f>
        <v>5.8000000000000003E-2</v>
      </c>
      <c r="V36" s="1">
        <v>3</v>
      </c>
      <c r="W36" s="1">
        <v>3</v>
      </c>
      <c r="X36" s="2">
        <v>4.2</v>
      </c>
      <c r="Y36" s="1">
        <f t="shared" si="11"/>
        <v>5.8000000000000003E-2</v>
      </c>
      <c r="Z36" s="1">
        <v>5.81</v>
      </c>
      <c r="AA36" s="1">
        <f t="shared" si="12"/>
        <v>0.12</v>
      </c>
      <c r="AB36" s="2">
        <f t="shared" si="13"/>
        <v>0.21130909366720696</v>
      </c>
      <c r="AC36" s="1">
        <f t="shared" si="14"/>
        <v>2.2000000000000002E-2</v>
      </c>
    </row>
    <row r="37" spans="1:29">
      <c r="A37" s="1">
        <v>4</v>
      </c>
      <c r="B37" s="1">
        <v>18</v>
      </c>
      <c r="C37" s="2">
        <v>5.4</v>
      </c>
      <c r="D37" s="1">
        <f t="shared" si="3"/>
        <v>5.8000000000000003E-2</v>
      </c>
      <c r="E37" s="3">
        <v>34.840000000000003</v>
      </c>
      <c r="F37" s="1">
        <f t="shared" si="8"/>
        <v>0.12</v>
      </c>
      <c r="G37" s="2">
        <f t="shared" si="4"/>
        <v>0.11778303565638365</v>
      </c>
      <c r="H37" s="1">
        <f t="shared" si="5"/>
        <v>1.7000000000000001E-2</v>
      </c>
      <c r="K37" s="1">
        <v>4</v>
      </c>
      <c r="L37" s="1">
        <v>4</v>
      </c>
      <c r="M37" s="2">
        <v>2.6</v>
      </c>
      <c r="N37" s="1">
        <f t="shared" si="9"/>
        <v>5.8000000000000003E-2</v>
      </c>
      <c r="O37" s="3">
        <v>7.9</v>
      </c>
      <c r="P37" s="1">
        <f t="shared" si="10"/>
        <v>0.12</v>
      </c>
      <c r="Q37" s="2">
        <f t="shared" si="6"/>
        <v>0.26236426446749106</v>
      </c>
      <c r="R37" s="1">
        <f t="shared" si="7"/>
        <v>3.6999999999999998E-2</v>
      </c>
      <c r="V37" s="1">
        <v>4</v>
      </c>
      <c r="W37" s="1">
        <v>4</v>
      </c>
      <c r="X37" s="2">
        <v>3.4</v>
      </c>
      <c r="Y37" s="1">
        <f t="shared" si="11"/>
        <v>5.8000000000000003E-2</v>
      </c>
      <c r="Z37" s="1">
        <v>7.79</v>
      </c>
      <c r="AA37" s="1">
        <f t="shared" si="12"/>
        <v>0.12</v>
      </c>
      <c r="AB37" s="2">
        <f t="shared" si="13"/>
        <v>0.26826398659467937</v>
      </c>
      <c r="AC37" s="1">
        <f t="shared" si="14"/>
        <v>2.9000000000000001E-2</v>
      </c>
    </row>
    <row r="38" spans="1:29">
      <c r="A38" s="1">
        <v>5</v>
      </c>
      <c r="B38" s="1">
        <v>24</v>
      </c>
      <c r="C38" s="2">
        <v>4.8</v>
      </c>
      <c r="D38" s="1">
        <f t="shared" si="3"/>
        <v>5.8000000000000003E-2</v>
      </c>
      <c r="E38" s="3">
        <v>46.46</v>
      </c>
      <c r="F38" s="1">
        <f t="shared" si="8"/>
        <v>0.12</v>
      </c>
      <c r="G38" s="2">
        <f t="shared" si="4"/>
        <v>8.7011376989629699E-2</v>
      </c>
      <c r="H38" s="1">
        <f t="shared" si="5"/>
        <v>1.8000000000000002E-2</v>
      </c>
      <c r="K38" s="1">
        <v>5</v>
      </c>
      <c r="L38" s="1">
        <v>5</v>
      </c>
      <c r="M38" s="2">
        <v>2</v>
      </c>
      <c r="N38" s="1">
        <f t="shared" si="9"/>
        <v>5.8000000000000003E-2</v>
      </c>
      <c r="O38" s="3">
        <v>9.84</v>
      </c>
      <c r="P38" s="1">
        <f t="shared" si="10"/>
        <v>0.12</v>
      </c>
      <c r="Q38" s="2">
        <f t="shared" si="6"/>
        <v>0.35667494393873239</v>
      </c>
      <c r="R38" s="1">
        <f t="shared" si="7"/>
        <v>5.1000000000000004E-2</v>
      </c>
      <c r="V38" s="1">
        <v>5</v>
      </c>
      <c r="W38" s="1">
        <v>5</v>
      </c>
      <c r="X38" s="2">
        <v>2.6</v>
      </c>
      <c r="Y38" s="1">
        <f t="shared" si="11"/>
        <v>5.8000000000000003E-2</v>
      </c>
      <c r="Z38" s="1">
        <v>9.7200000000000006</v>
      </c>
      <c r="AA38" s="1">
        <f t="shared" si="12"/>
        <v>0.12</v>
      </c>
      <c r="AB38" s="2">
        <f t="shared" si="13"/>
        <v>0.26236426446749106</v>
      </c>
      <c r="AC38" s="1">
        <f t="shared" si="14"/>
        <v>3.6999999999999998E-2</v>
      </c>
    </row>
    <row r="39" spans="1:29">
      <c r="A39" s="1">
        <v>6</v>
      </c>
      <c r="B39" s="1">
        <v>30</v>
      </c>
      <c r="C39" s="2">
        <v>4.4000000000000004</v>
      </c>
      <c r="D39" s="1">
        <f t="shared" si="3"/>
        <v>5.8000000000000003E-2</v>
      </c>
      <c r="E39" s="3">
        <v>58.1</v>
      </c>
      <c r="F39" s="1">
        <f t="shared" si="8"/>
        <v>0.12</v>
      </c>
      <c r="G39" s="2">
        <f t="shared" si="4"/>
        <v>0.14660347419187544</v>
      </c>
      <c r="H39" s="1">
        <f t="shared" si="5"/>
        <v>2.1000000000000001E-2</v>
      </c>
      <c r="K39" s="1">
        <v>6</v>
      </c>
      <c r="L39" s="1">
        <v>6</v>
      </c>
      <c r="M39" s="2">
        <v>1.4</v>
      </c>
      <c r="N39" s="1">
        <f t="shared" si="9"/>
        <v>5.8000000000000003E-2</v>
      </c>
      <c r="O39" s="3">
        <v>11.54</v>
      </c>
      <c r="P39" s="1">
        <f t="shared" si="10"/>
        <v>0.12</v>
      </c>
      <c r="Q39" s="2">
        <f t="shared" si="6"/>
        <v>0.55961578793542255</v>
      </c>
      <c r="R39" s="1">
        <f t="shared" si="7"/>
        <v>8.4000000000000005E-2</v>
      </c>
      <c r="V39" s="1">
        <v>6</v>
      </c>
      <c r="W39" s="1">
        <v>6</v>
      </c>
      <c r="X39" s="2">
        <v>2</v>
      </c>
      <c r="Y39" s="1">
        <f t="shared" si="11"/>
        <v>5.8000000000000003E-2</v>
      </c>
      <c r="Z39" s="1">
        <v>11.54</v>
      </c>
      <c r="AA39" s="1">
        <f t="shared" si="12"/>
        <v>0.12</v>
      </c>
      <c r="AB39" s="2">
        <f t="shared" si="13"/>
        <v>0.35667494393873239</v>
      </c>
      <c r="AC39" s="1">
        <f t="shared" si="14"/>
        <v>5.1000000000000004E-2</v>
      </c>
    </row>
    <row r="40" spans="1:29">
      <c r="A40" s="1">
        <v>7</v>
      </c>
      <c r="B40" s="1">
        <v>36</v>
      </c>
      <c r="C40" s="2">
        <v>3.8</v>
      </c>
      <c r="D40" s="1">
        <f t="shared" si="3"/>
        <v>5.8000000000000003E-2</v>
      </c>
      <c r="E40" s="3">
        <v>69.61</v>
      </c>
      <c r="F40" s="1">
        <f t="shared" si="8"/>
        <v>0.12</v>
      </c>
      <c r="G40" s="2">
        <f t="shared" si="4"/>
        <v>0.20359895524123936</v>
      </c>
      <c r="H40" s="1">
        <f t="shared" si="5"/>
        <v>2.5000000000000001E-2</v>
      </c>
      <c r="K40" s="1">
        <v>7</v>
      </c>
      <c r="L40" s="1">
        <v>7</v>
      </c>
      <c r="M40" s="2">
        <v>0.8</v>
      </c>
      <c r="N40" s="1">
        <f t="shared" si="9"/>
        <v>5.8000000000000003E-2</v>
      </c>
      <c r="O40" s="3">
        <v>13.45</v>
      </c>
      <c r="P40" s="1">
        <f t="shared" si="10"/>
        <v>0.12</v>
      </c>
      <c r="Q40" s="3">
        <f t="shared" si="6"/>
        <v>0.28768207245178101</v>
      </c>
      <c r="R40" s="1">
        <f>ROUNDUP(SQRT(     (1/M40)^2   * N40^2     + (1/M41)^2   *N40^2 ),2)</f>
        <v>0.13</v>
      </c>
      <c r="V40" s="1">
        <v>7</v>
      </c>
      <c r="W40" s="1">
        <v>7</v>
      </c>
      <c r="X40" s="2">
        <v>1.4</v>
      </c>
      <c r="Y40" s="1">
        <f t="shared" si="11"/>
        <v>5.8000000000000003E-2</v>
      </c>
      <c r="Z40" s="1">
        <v>13.48</v>
      </c>
      <c r="AA40" s="1">
        <f t="shared" si="12"/>
        <v>0.12</v>
      </c>
      <c r="AB40" s="2">
        <f t="shared" si="13"/>
        <v>0.15415067982725836</v>
      </c>
      <c r="AC40" s="1">
        <f t="shared" si="14"/>
        <v>6.4000000000000001E-2</v>
      </c>
    </row>
    <row r="41" spans="1:29">
      <c r="A41" s="1">
        <v>8</v>
      </c>
      <c r="B41" s="1">
        <v>42</v>
      </c>
      <c r="C41" s="2">
        <v>3.1</v>
      </c>
      <c r="D41" s="1">
        <f t="shared" si="3"/>
        <v>5.8000000000000003E-2</v>
      </c>
      <c r="E41" s="3">
        <v>81.37</v>
      </c>
      <c r="F41" s="1">
        <f t="shared" si="8"/>
        <v>0.12</v>
      </c>
      <c r="G41" s="2">
        <f t="shared" si="4"/>
        <v>0.17589066646366419</v>
      </c>
      <c r="H41" s="1">
        <f t="shared" si="5"/>
        <v>3.0000000000000002E-2</v>
      </c>
      <c r="K41" s="1">
        <v>8</v>
      </c>
      <c r="L41" s="1">
        <v>8</v>
      </c>
      <c r="M41" s="2">
        <v>0.6</v>
      </c>
      <c r="N41" s="1">
        <f t="shared" si="9"/>
        <v>5.8000000000000003E-2</v>
      </c>
      <c r="O41" s="3">
        <v>15.4</v>
      </c>
      <c r="P41" s="1">
        <f t="shared" si="10"/>
        <v>0.12</v>
      </c>
      <c r="Q41" s="3">
        <f t="shared" si="6"/>
        <v>0.40546510810816422</v>
      </c>
      <c r="R41" s="1">
        <f>ROUNDUP(SQRT(     (1/M41)^2   * N41^2     + (1/M42)^2   *N41^2 ),2)</f>
        <v>0.18000000000000002</v>
      </c>
      <c r="V41" s="1">
        <v>8</v>
      </c>
      <c r="W41" s="1">
        <v>8</v>
      </c>
      <c r="X41" s="2">
        <v>1.2</v>
      </c>
      <c r="Y41" s="1">
        <f t="shared" si="11"/>
        <v>5.8000000000000003E-2</v>
      </c>
      <c r="Z41" s="1">
        <v>15.39</v>
      </c>
      <c r="AA41" s="1">
        <f t="shared" si="12"/>
        <v>0.12</v>
      </c>
      <c r="AB41" s="2">
        <f t="shared" si="13"/>
        <v>0.40546510810816422</v>
      </c>
      <c r="AC41" s="1">
        <f t="shared" si="14"/>
        <v>8.7999999999999995E-2</v>
      </c>
    </row>
    <row r="42" spans="1:29">
      <c r="A42" s="1">
        <v>9</v>
      </c>
      <c r="B42" s="1">
        <v>48</v>
      </c>
      <c r="C42" s="2">
        <v>2.6</v>
      </c>
      <c r="D42" s="1">
        <f t="shared" si="3"/>
        <v>5.8000000000000003E-2</v>
      </c>
      <c r="E42" s="3">
        <v>92.88</v>
      </c>
      <c r="F42" s="1">
        <f t="shared" si="8"/>
        <v>0.12</v>
      </c>
      <c r="G42" s="2">
        <f t="shared" si="4"/>
        <v>0.16705408466316607</v>
      </c>
      <c r="H42" s="1">
        <f t="shared" si="5"/>
        <v>3.5000000000000003E-2</v>
      </c>
      <c r="K42" s="1">
        <v>9</v>
      </c>
      <c r="L42" s="1">
        <v>9</v>
      </c>
      <c r="M42" s="2">
        <v>0.4</v>
      </c>
      <c r="N42" s="1">
        <f t="shared" si="9"/>
        <v>5.8000000000000003E-2</v>
      </c>
      <c r="O42" s="3">
        <v>17.170000000000002</v>
      </c>
      <c r="P42" s="1">
        <f t="shared" si="10"/>
        <v>0.12</v>
      </c>
      <c r="Q42" s="3">
        <f t="shared" si="6"/>
        <v>0.28768207245178101</v>
      </c>
      <c r="R42" s="1">
        <f>ROUNDUP(SQRT(     (1/M42)^2   * N42^2     + (1/M43)^2   *N42^2 ),2)</f>
        <v>0.25</v>
      </c>
      <c r="V42" s="1">
        <v>9</v>
      </c>
      <c r="W42" s="1">
        <v>9</v>
      </c>
      <c r="X42" s="2">
        <v>0.8</v>
      </c>
      <c r="Y42" s="1">
        <f t="shared" si="11"/>
        <v>5.8000000000000003E-2</v>
      </c>
      <c r="Z42" s="1">
        <v>17.329999999999998</v>
      </c>
      <c r="AA42" s="1">
        <f t="shared" si="12"/>
        <v>0.12</v>
      </c>
      <c r="AB42" s="3">
        <f t="shared" si="13"/>
        <v>0.28768207245178101</v>
      </c>
      <c r="AC42" s="1">
        <f>ROUNDUP(SQRT(     (1/X42)^2   * Y42^2     + (1/X43)^2   *Y42^2 ),2)</f>
        <v>0.13</v>
      </c>
    </row>
    <row r="43" spans="1:29">
      <c r="A43" s="1">
        <v>10</v>
      </c>
      <c r="B43" s="1">
        <v>54</v>
      </c>
      <c r="C43" s="2">
        <v>2.2000000000000002</v>
      </c>
      <c r="D43" s="1">
        <f t="shared" si="3"/>
        <v>5.8000000000000003E-2</v>
      </c>
      <c r="E43" s="3">
        <v>104.52</v>
      </c>
      <c r="F43" s="1">
        <f t="shared" si="8"/>
        <v>0.12</v>
      </c>
      <c r="G43" s="3">
        <f t="shared" si="4"/>
        <v>9.5310179804324935E-2</v>
      </c>
      <c r="H43" s="1">
        <f>ROUNDUP(SQRT(     (1/C43)^2   * D43^2     + (1/C44)^2   *D43^2 ),2)</f>
        <v>0.04</v>
      </c>
      <c r="K43" s="1">
        <v>10</v>
      </c>
      <c r="L43" s="1">
        <v>10</v>
      </c>
      <c r="M43" s="2">
        <v>0.3</v>
      </c>
      <c r="N43" s="1">
        <f t="shared" si="9"/>
        <v>5.8000000000000003E-2</v>
      </c>
      <c r="O43" s="3">
        <v>19.350000000000001</v>
      </c>
      <c r="P43" s="1">
        <f t="shared" si="10"/>
        <v>0.12</v>
      </c>
      <c r="Q43" s="2" t="s">
        <v>18</v>
      </c>
      <c r="R43" s="1" t="s">
        <v>18</v>
      </c>
      <c r="V43" s="1">
        <v>10</v>
      </c>
      <c r="W43" s="1">
        <v>10</v>
      </c>
      <c r="X43" s="2">
        <v>0.6</v>
      </c>
      <c r="Y43" s="1">
        <f t="shared" si="11"/>
        <v>5.8000000000000003E-2</v>
      </c>
      <c r="Z43" s="1">
        <v>19.18</v>
      </c>
      <c r="AA43" s="1">
        <f t="shared" si="12"/>
        <v>0.12</v>
      </c>
      <c r="AB43" s="3">
        <f t="shared" si="13"/>
        <v>0.40546510810816422</v>
      </c>
      <c r="AC43" s="1">
        <f t="shared" ref="AC43:AC45" si="15">ROUNDUP(SQRT(     (1/X43)^2   * Y43^2     + (1/X44)^2   *Y43^2 ),2)</f>
        <v>0.18000000000000002</v>
      </c>
    </row>
    <row r="44" spans="1:29">
      <c r="A44" s="1">
        <v>11</v>
      </c>
      <c r="B44" s="1">
        <v>60</v>
      </c>
      <c r="C44" s="2">
        <v>2</v>
      </c>
      <c r="D44" s="1">
        <f t="shared" si="3"/>
        <v>5.8000000000000003E-2</v>
      </c>
      <c r="E44" s="3">
        <v>114.27</v>
      </c>
      <c r="F44" s="1">
        <f t="shared" si="8"/>
        <v>0.12</v>
      </c>
      <c r="G44" s="2">
        <f t="shared" si="4"/>
        <v>0.35667494393873239</v>
      </c>
      <c r="H44" s="1">
        <f>ROUNDUP(SQRT(     (1/C44)^2   * D44^2     + (1/C45)^2   *D44^2 ),3)</f>
        <v>5.1000000000000004E-2</v>
      </c>
      <c r="K44" s="1">
        <v>11</v>
      </c>
      <c r="L44" s="1">
        <v>11</v>
      </c>
      <c r="M44" s="2">
        <v>0.1</v>
      </c>
      <c r="N44" s="1">
        <f t="shared" si="9"/>
        <v>5.8000000000000003E-2</v>
      </c>
      <c r="O44" s="3">
        <v>21</v>
      </c>
      <c r="P44" s="1">
        <f t="shared" si="10"/>
        <v>0.12</v>
      </c>
      <c r="Q44" s="2" t="s">
        <v>18</v>
      </c>
      <c r="R44" s="1" t="s">
        <v>18</v>
      </c>
      <c r="V44" s="1">
        <v>11</v>
      </c>
      <c r="W44" s="1">
        <v>11</v>
      </c>
      <c r="X44" s="2">
        <v>0.4</v>
      </c>
      <c r="Y44" s="1">
        <f t="shared" si="11"/>
        <v>5.8000000000000003E-2</v>
      </c>
      <c r="Z44" s="1">
        <v>21.06</v>
      </c>
      <c r="AA44" s="1">
        <f t="shared" si="12"/>
        <v>0.12</v>
      </c>
      <c r="AB44" s="3">
        <f t="shared" si="13"/>
        <v>0.28768207245178101</v>
      </c>
      <c r="AC44" s="1">
        <f t="shared" si="15"/>
        <v>0.25</v>
      </c>
    </row>
    <row r="45" spans="1:29">
      <c r="A45" s="1">
        <v>12</v>
      </c>
      <c r="B45" s="1">
        <v>66</v>
      </c>
      <c r="C45" s="2">
        <v>1.4</v>
      </c>
      <c r="D45" s="1">
        <f t="shared" si="3"/>
        <v>5.8000000000000003E-2</v>
      </c>
      <c r="E45" s="3">
        <v>127.68</v>
      </c>
      <c r="F45" s="1">
        <f t="shared" si="8"/>
        <v>0.12</v>
      </c>
      <c r="G45" s="2">
        <f t="shared" si="4"/>
        <v>0.15415067982725836</v>
      </c>
      <c r="H45" s="1">
        <f>ROUNDUP(SQRT(     (1/C45)^2   * D45^2     + (1/C46)^2   *D45^2 ),3)</f>
        <v>6.4000000000000001E-2</v>
      </c>
      <c r="K45" s="1">
        <v>12</v>
      </c>
      <c r="L45" s="1">
        <v>12</v>
      </c>
      <c r="M45" s="2">
        <v>0</v>
      </c>
      <c r="N45" s="1">
        <f t="shared" si="9"/>
        <v>5.8000000000000003E-2</v>
      </c>
      <c r="O45" s="3">
        <v>24.05</v>
      </c>
      <c r="P45" s="1">
        <f t="shared" si="10"/>
        <v>0.12</v>
      </c>
      <c r="Q45" s="1" t="s">
        <v>18</v>
      </c>
      <c r="R45" s="1" t="s">
        <v>18</v>
      </c>
      <c r="V45" s="1">
        <v>12</v>
      </c>
      <c r="W45" s="1">
        <v>12</v>
      </c>
      <c r="X45" s="2">
        <v>0.3</v>
      </c>
      <c r="Y45" s="1">
        <f t="shared" si="11"/>
        <v>5.8000000000000003E-2</v>
      </c>
      <c r="Z45" s="1">
        <v>22.99</v>
      </c>
      <c r="AA45" s="1">
        <f t="shared" si="12"/>
        <v>0.12</v>
      </c>
      <c r="AB45" s="3">
        <f t="shared" si="13"/>
        <v>0.40546510810816422</v>
      </c>
      <c r="AC45" s="1">
        <f t="shared" si="15"/>
        <v>0.35000000000000003</v>
      </c>
    </row>
    <row r="46" spans="1:29">
      <c r="A46" s="1">
        <v>13</v>
      </c>
      <c r="B46" s="1">
        <v>72</v>
      </c>
      <c r="C46" s="2">
        <v>1.2</v>
      </c>
      <c r="D46" s="1">
        <f t="shared" si="3"/>
        <v>5.8000000000000003E-2</v>
      </c>
      <c r="E46" s="3">
        <v>139</v>
      </c>
      <c r="F46" s="1">
        <f t="shared" si="8"/>
        <v>0.12</v>
      </c>
      <c r="G46" s="2">
        <f t="shared" si="4"/>
        <v>0.18232155679395459</v>
      </c>
      <c r="H46" s="1">
        <f>ROUNDUP(SQRT(     (1/C46)^2   * D46^2     + (1/C47)^2   *D46^2 ),3)</f>
        <v>7.5999999999999998E-2</v>
      </c>
      <c r="L46" s="8" t="s">
        <v>17</v>
      </c>
      <c r="M46" s="11">
        <v>0.34</v>
      </c>
      <c r="N46" s="11"/>
      <c r="O46" s="11"/>
      <c r="P46" s="11"/>
      <c r="Q46" s="11"/>
      <c r="R46" s="11"/>
      <c r="V46" s="1">
        <v>13</v>
      </c>
      <c r="W46" s="1">
        <v>13</v>
      </c>
      <c r="X46" s="2">
        <v>0.2</v>
      </c>
      <c r="Y46" s="1">
        <f t="shared" si="11"/>
        <v>5.8000000000000003E-2</v>
      </c>
      <c r="Z46" s="1">
        <v>24.82</v>
      </c>
      <c r="AA46" s="1">
        <f t="shared" si="12"/>
        <v>0.12</v>
      </c>
      <c r="AB46" s="2" t="s">
        <v>18</v>
      </c>
      <c r="AC46" s="1" t="s">
        <v>18</v>
      </c>
    </row>
    <row r="47" spans="1:29">
      <c r="A47" s="1">
        <v>14</v>
      </c>
      <c r="B47" s="1">
        <v>78</v>
      </c>
      <c r="C47" s="2">
        <v>1</v>
      </c>
      <c r="D47" s="1">
        <f t="shared" si="3"/>
        <v>5.8000000000000003E-2</v>
      </c>
      <c r="E47" s="3">
        <v>151.19999999999999</v>
      </c>
      <c r="F47" s="1">
        <f t="shared" si="8"/>
        <v>0.12</v>
      </c>
      <c r="G47" s="1" t="s">
        <v>18</v>
      </c>
      <c r="H47" s="1" t="s">
        <v>18</v>
      </c>
      <c r="L47" s="8" t="s">
        <v>16</v>
      </c>
      <c r="M47" s="11">
        <v>0.04</v>
      </c>
      <c r="N47" s="11"/>
      <c r="O47" s="11"/>
      <c r="P47" s="11"/>
      <c r="Q47" s="11"/>
      <c r="R47" s="11"/>
      <c r="V47" s="1">
        <v>14</v>
      </c>
      <c r="W47" s="1">
        <v>14</v>
      </c>
      <c r="X47" s="2">
        <v>0.1</v>
      </c>
      <c r="Y47" s="1">
        <f t="shared" si="11"/>
        <v>5.8000000000000003E-2</v>
      </c>
      <c r="Z47" s="1">
        <v>26.79</v>
      </c>
      <c r="AA47" s="1">
        <f t="shared" si="12"/>
        <v>0.12</v>
      </c>
      <c r="AB47" s="2" t="s">
        <v>18</v>
      </c>
      <c r="AC47" s="1" t="s">
        <v>18</v>
      </c>
    </row>
    <row r="48" spans="1:29">
      <c r="A48" s="1">
        <v>15</v>
      </c>
      <c r="B48" s="1">
        <v>84</v>
      </c>
      <c r="C48" s="2">
        <v>0.2</v>
      </c>
      <c r="D48" s="1">
        <f t="shared" si="3"/>
        <v>5.8000000000000003E-2</v>
      </c>
      <c r="E48" s="3">
        <v>162.19999999999999</v>
      </c>
      <c r="F48" s="1">
        <f t="shared" si="8"/>
        <v>0.12</v>
      </c>
      <c r="G48" s="1" t="s">
        <v>18</v>
      </c>
      <c r="H48" s="1" t="s">
        <v>18</v>
      </c>
      <c r="V48" s="1">
        <v>15</v>
      </c>
      <c r="W48" s="1">
        <v>15</v>
      </c>
      <c r="X48" s="2">
        <v>0</v>
      </c>
      <c r="Y48" s="1">
        <f t="shared" si="11"/>
        <v>5.8000000000000003E-2</v>
      </c>
      <c r="Z48" s="1">
        <v>28.62</v>
      </c>
      <c r="AA48" s="1">
        <f t="shared" si="12"/>
        <v>0.12</v>
      </c>
      <c r="AB48" s="1" t="s">
        <v>18</v>
      </c>
      <c r="AC48" s="1" t="s">
        <v>18</v>
      </c>
    </row>
    <row r="49" spans="1:29">
      <c r="A49" s="1">
        <v>16</v>
      </c>
      <c r="B49" s="1">
        <v>85</v>
      </c>
      <c r="C49" s="2">
        <v>0</v>
      </c>
      <c r="D49" s="1">
        <f t="shared" si="3"/>
        <v>5.8000000000000003E-2</v>
      </c>
      <c r="E49" s="3">
        <v>163.69999999999999</v>
      </c>
      <c r="F49" s="1">
        <f t="shared" si="8"/>
        <v>0.12</v>
      </c>
      <c r="G49" s="1" t="s">
        <v>18</v>
      </c>
      <c r="H49" s="1" t="s">
        <v>18</v>
      </c>
      <c r="N49" s="2"/>
      <c r="W49" s="8" t="s">
        <v>17</v>
      </c>
      <c r="X49" s="11">
        <v>0.28999999999999998</v>
      </c>
      <c r="Y49" s="11"/>
      <c r="Z49" s="11"/>
      <c r="AA49" s="11"/>
      <c r="AB49" s="11"/>
      <c r="AC49" s="11"/>
    </row>
    <row r="50" spans="1:29">
      <c r="B50" s="8" t="s">
        <v>17</v>
      </c>
      <c r="C50" s="11">
        <v>0.158</v>
      </c>
      <c r="D50" s="11"/>
      <c r="E50" s="11"/>
      <c r="F50" s="11"/>
      <c r="G50" s="11"/>
      <c r="H50" s="11"/>
      <c r="W50" s="8" t="s">
        <v>16</v>
      </c>
      <c r="X50" s="11">
        <v>0.15</v>
      </c>
      <c r="Y50" s="11"/>
      <c r="Z50" s="11"/>
      <c r="AA50" s="11"/>
      <c r="AB50" s="11"/>
      <c r="AC50" s="11"/>
    </row>
    <row r="51" spans="1:29">
      <c r="B51" s="8" t="s">
        <v>16</v>
      </c>
      <c r="C51" s="11">
        <v>1.0999999999999999E-2</v>
      </c>
      <c r="D51" s="11"/>
      <c r="E51" s="11"/>
      <c r="F51" s="11"/>
      <c r="G51" s="11"/>
      <c r="H51" s="11"/>
      <c r="Y51" s="2"/>
    </row>
    <row r="52" spans="1:29">
      <c r="B52" s="11"/>
      <c r="C52" s="11"/>
      <c r="D52" s="11"/>
      <c r="E52" s="11"/>
      <c r="F52" s="11"/>
      <c r="G52" s="11"/>
    </row>
    <row r="53" spans="1:29">
      <c r="B53" s="11"/>
      <c r="C53" s="11"/>
      <c r="D53" s="11"/>
      <c r="E53" s="11"/>
      <c r="F53" s="11"/>
      <c r="G53" s="11"/>
    </row>
    <row r="55" spans="1:29">
      <c r="K55" s="1">
        <f>LN(7.8/7)</f>
        <v>0.10821358464023279</v>
      </c>
    </row>
    <row r="59" spans="1:29">
      <c r="B59" s="1" t="s">
        <v>15</v>
      </c>
      <c r="C59" s="1" t="s">
        <v>20</v>
      </c>
      <c r="D59" s="1" t="s">
        <v>21</v>
      </c>
      <c r="E59" s="1" t="s">
        <v>12</v>
      </c>
      <c r="F59" s="1" t="s">
        <v>19</v>
      </c>
      <c r="G59" s="1" t="s">
        <v>5</v>
      </c>
      <c r="H59" s="1" t="s">
        <v>6</v>
      </c>
      <c r="I59" s="1" t="s">
        <v>8</v>
      </c>
      <c r="J59" s="1" t="s">
        <v>24</v>
      </c>
      <c r="P59" s="1" t="s">
        <v>8</v>
      </c>
    </row>
    <row r="60" spans="1:29">
      <c r="A60" s="1" t="s">
        <v>23</v>
      </c>
      <c r="B60" s="1">
        <v>5</v>
      </c>
      <c r="C60" s="1">
        <v>1.9850000000000001</v>
      </c>
      <c r="D60" s="2">
        <f>ROUNDUP(0.3/100*C60+0.001,4)</f>
        <v>7.0000000000000001E-3</v>
      </c>
      <c r="E60" s="3">
        <v>36.229999999999997</v>
      </c>
      <c r="F60" s="1">
        <f>ROUNDUP(SQRT(0.01 ^ 2 / 3 + 0.2 ^ 2 / 3),2)</f>
        <v>0.12</v>
      </c>
      <c r="G60" s="2">
        <f>E60/B60</f>
        <v>7.2459999999999996</v>
      </c>
      <c r="H60" s="1">
        <f>ROUNDUP(SQRT(0.01 ^ 2 / 3 + 0.2 ^ 2 / 3) / 5,3)</f>
        <v>2.4E-2</v>
      </c>
      <c r="I60" s="2">
        <f>2*PI()/G60</f>
        <v>0.86712466287325241</v>
      </c>
      <c r="J60" s="1">
        <f>ROUNDUP(2*PI()/G60*H60,3)</f>
        <v>2.1000000000000001E-2</v>
      </c>
      <c r="P60" s="2">
        <f>2*PI()/G60</f>
        <v>0.86712466287325241</v>
      </c>
      <c r="Q60" s="2">
        <f>2*PI()/G73</f>
        <v>0.85369365586679169</v>
      </c>
      <c r="R60" s="3">
        <f>2*PI()/G85</f>
        <v>0.81388410714761472</v>
      </c>
    </row>
    <row r="61" spans="1:29">
      <c r="A61" s="2">
        <v>0.4</v>
      </c>
      <c r="B61" s="1">
        <v>5</v>
      </c>
      <c r="C61" s="2">
        <v>4.0199999999999996</v>
      </c>
      <c r="D61" s="1">
        <f t="shared" ref="D61:D69" si="16">ROUNDUP(0.3/100*C61+0.001,3)</f>
        <v>1.3999999999999999E-2</v>
      </c>
      <c r="E61" s="3">
        <v>16.989999999999998</v>
      </c>
      <c r="F61" s="1">
        <f t="shared" ref="F61:F69" si="17">ROUNDUP(SQRT(0.01 ^ 2 / 3 + 0.2 ^ 2 / 3),2)</f>
        <v>0.12</v>
      </c>
      <c r="G61" s="2">
        <f t="shared" ref="G61:G69" si="18">E61/B61</f>
        <v>3.3979999999999997</v>
      </c>
      <c r="H61" s="1">
        <f t="shared" ref="H61:H63" si="19">ROUNDUP(SQRT(0.01 ^ 2 / 3 + 0.2 ^ 2 / 3) / 5,3)</f>
        <v>2.4E-2</v>
      </c>
      <c r="I61" s="2">
        <f t="shared" ref="I61:I69" si="20">2*PI()/G61</f>
        <v>1.8490833746849873</v>
      </c>
      <c r="J61" s="1">
        <f t="shared" ref="J61:J66" si="21">ROUNDUP(2*PI()/G61*H61,3)</f>
        <v>4.4999999999999998E-2</v>
      </c>
      <c r="P61" s="2">
        <f t="shared" ref="P61:P69" si="22">2*PI()/G61</f>
        <v>1.8490833746849873</v>
      </c>
      <c r="Q61" s="2">
        <f t="shared" ref="Q61:Q69" si="23">2*PI()/G74</f>
        <v>1.7993085072106489</v>
      </c>
      <c r="R61" s="3">
        <f t="shared" ref="R61:R69" si="24">2*PI()/G86</f>
        <v>1.8044759641526669</v>
      </c>
    </row>
    <row r="62" spans="1:29">
      <c r="A62" s="1" t="s">
        <v>22</v>
      </c>
      <c r="B62" s="1">
        <v>5</v>
      </c>
      <c r="C62" s="2">
        <v>5.87</v>
      </c>
      <c r="D62" s="1">
        <f t="shared" si="16"/>
        <v>1.9E-2</v>
      </c>
      <c r="E62" s="3">
        <v>11.41</v>
      </c>
      <c r="F62" s="1">
        <f t="shared" si="17"/>
        <v>0.12</v>
      </c>
      <c r="G62" s="2">
        <f t="shared" si="18"/>
        <v>2.282</v>
      </c>
      <c r="H62" s="1">
        <f t="shared" si="19"/>
        <v>2.4E-2</v>
      </c>
      <c r="I62" s="2">
        <f t="shared" si="20"/>
        <v>2.7533677945572244</v>
      </c>
      <c r="J62" s="1">
        <f t="shared" si="21"/>
        <v>6.7000000000000004E-2</v>
      </c>
      <c r="P62" s="2">
        <f t="shared" si="22"/>
        <v>2.7533677945572244</v>
      </c>
      <c r="Q62" s="2">
        <f t="shared" si="23"/>
        <v>2.8404996867900478</v>
      </c>
      <c r="R62" s="3">
        <f t="shared" si="24"/>
        <v>2.7557830294647303</v>
      </c>
    </row>
    <row r="63" spans="1:29">
      <c r="A63" s="2">
        <f>ROUNDUP(2/100*A61+0.05,3)</f>
        <v>5.8000000000000003E-2</v>
      </c>
      <c r="B63" s="1">
        <v>5</v>
      </c>
      <c r="C63" s="2">
        <v>8.1</v>
      </c>
      <c r="D63" s="1">
        <f t="shared" si="16"/>
        <v>2.6000000000000002E-2</v>
      </c>
      <c r="E63" s="3">
        <v>8.25</v>
      </c>
      <c r="F63" s="1">
        <f t="shared" si="17"/>
        <v>0.12</v>
      </c>
      <c r="G63" s="2">
        <f t="shared" si="18"/>
        <v>1.65</v>
      </c>
      <c r="H63" s="1">
        <f t="shared" si="19"/>
        <v>2.4E-2</v>
      </c>
      <c r="I63" s="2">
        <f t="shared" si="20"/>
        <v>3.8079910952603555</v>
      </c>
      <c r="J63" s="1">
        <f t="shared" si="21"/>
        <v>9.1999999999999998E-2</v>
      </c>
      <c r="P63" s="2">
        <f t="shared" si="22"/>
        <v>3.8079910952603555</v>
      </c>
      <c r="Q63" s="2">
        <f t="shared" si="23"/>
        <v>3.8079910952603555</v>
      </c>
      <c r="R63" s="3">
        <f t="shared" si="24"/>
        <v>3.7003447038749036</v>
      </c>
    </row>
    <row r="64" spans="1:29">
      <c r="B64" s="1">
        <v>10</v>
      </c>
      <c r="C64" s="2">
        <v>9.99</v>
      </c>
      <c r="D64" s="1">
        <f t="shared" si="16"/>
        <v>3.1E-2</v>
      </c>
      <c r="E64" s="3">
        <v>13.4</v>
      </c>
      <c r="F64" s="1">
        <f t="shared" si="17"/>
        <v>0.12</v>
      </c>
      <c r="G64" s="2">
        <f t="shared" si="18"/>
        <v>1.34</v>
      </c>
      <c r="H64" s="1">
        <f t="shared" ref="H64:H69" si="25">ROUNDUP(SQRT(0.01 ^ 2 / 3 + 0.2 ^ 2 / 3) / 10,3)</f>
        <v>1.2E-2</v>
      </c>
      <c r="I64" s="2">
        <f t="shared" si="20"/>
        <v>4.6889442590892436</v>
      </c>
      <c r="J64" s="1">
        <f t="shared" si="21"/>
        <v>5.7000000000000002E-2</v>
      </c>
      <c r="P64" s="2">
        <f t="shared" si="22"/>
        <v>4.6889442590892436</v>
      </c>
      <c r="Q64" s="2">
        <f t="shared" si="23"/>
        <v>4.7384504579031566</v>
      </c>
      <c r="R64" s="3">
        <f t="shared" si="24"/>
        <v>4.6132050713506514</v>
      </c>
    </row>
    <row r="65" spans="1:18">
      <c r="B65" s="1">
        <v>10</v>
      </c>
      <c r="C65" s="2">
        <v>12.14</v>
      </c>
      <c r="D65" s="1">
        <f t="shared" si="16"/>
        <v>3.7999999999999999E-2</v>
      </c>
      <c r="E65" s="3">
        <v>11.02</v>
      </c>
      <c r="F65" s="1">
        <f t="shared" si="17"/>
        <v>0.12</v>
      </c>
      <c r="G65" s="2">
        <f t="shared" si="18"/>
        <v>1.1019999999999999</v>
      </c>
      <c r="H65" s="1">
        <f t="shared" si="25"/>
        <v>1.2E-2</v>
      </c>
      <c r="I65" s="2">
        <f t="shared" si="20"/>
        <v>5.7016200609615124</v>
      </c>
      <c r="J65" s="1">
        <f t="shared" si="21"/>
        <v>6.9000000000000006E-2</v>
      </c>
      <c r="P65" s="2">
        <f t="shared" si="22"/>
        <v>5.7016200609615124</v>
      </c>
      <c r="Q65" s="2">
        <f t="shared" si="23"/>
        <v>5.6861405494837882</v>
      </c>
      <c r="R65" s="3">
        <f t="shared" si="24"/>
        <v>5.6452698177714167</v>
      </c>
    </row>
    <row r="66" spans="1:18">
      <c r="B66" s="1">
        <v>10</v>
      </c>
      <c r="C66" s="2">
        <v>13.9</v>
      </c>
      <c r="D66" s="1">
        <f t="shared" si="16"/>
        <v>4.3000000000000003E-2</v>
      </c>
      <c r="E66" s="3">
        <v>9.6</v>
      </c>
      <c r="F66" s="1">
        <f t="shared" si="17"/>
        <v>0.12</v>
      </c>
      <c r="G66" s="2">
        <f t="shared" si="18"/>
        <v>0.96</v>
      </c>
      <c r="H66" s="1">
        <f t="shared" si="25"/>
        <v>1.2E-2</v>
      </c>
      <c r="I66" s="2">
        <f t="shared" si="20"/>
        <v>6.5449846949787363</v>
      </c>
      <c r="J66" s="1">
        <f t="shared" si="21"/>
        <v>7.9000000000000001E-2</v>
      </c>
      <c r="P66" s="2">
        <f t="shared" si="22"/>
        <v>6.5449846949787363</v>
      </c>
      <c r="Q66" s="2">
        <f t="shared" si="23"/>
        <v>6.4841953634464256</v>
      </c>
      <c r="R66" s="3">
        <f t="shared" si="24"/>
        <v>6.7271791297425985</v>
      </c>
    </row>
    <row r="67" spans="1:18">
      <c r="B67" s="1">
        <v>10</v>
      </c>
      <c r="C67" s="2">
        <v>15.94</v>
      </c>
      <c r="D67" s="1">
        <f t="shared" si="16"/>
        <v>4.9000000000000002E-2</v>
      </c>
      <c r="E67" s="3">
        <v>7.57</v>
      </c>
      <c r="F67" s="1">
        <f t="shared" si="17"/>
        <v>0.12</v>
      </c>
      <c r="G67" s="2">
        <f t="shared" si="18"/>
        <v>0.75700000000000001</v>
      </c>
      <c r="H67" s="1">
        <f t="shared" si="25"/>
        <v>1.2E-2</v>
      </c>
      <c r="I67" s="9">
        <f t="shared" si="20"/>
        <v>8.3001126911223064</v>
      </c>
      <c r="J67" s="1">
        <f>ROUNDUP(2*PI()/G67*H67,1)</f>
        <v>0.1</v>
      </c>
      <c r="P67" s="2">
        <f t="shared" si="22"/>
        <v>8.3001126911223064</v>
      </c>
      <c r="Q67" s="2">
        <f t="shared" si="23"/>
        <v>7.462215329191908</v>
      </c>
      <c r="R67" s="3">
        <f t="shared" si="24"/>
        <v>7.5067924816960412</v>
      </c>
    </row>
    <row r="68" spans="1:18">
      <c r="B68" s="1">
        <v>10</v>
      </c>
      <c r="C68" s="2">
        <v>17.989999999999998</v>
      </c>
      <c r="D68" s="1">
        <f t="shared" si="16"/>
        <v>5.5E-2</v>
      </c>
      <c r="E68" s="3">
        <v>7.4</v>
      </c>
      <c r="F68" s="1">
        <f t="shared" si="17"/>
        <v>0.12</v>
      </c>
      <c r="G68" s="2">
        <f t="shared" si="18"/>
        <v>0.74</v>
      </c>
      <c r="H68" s="1">
        <f t="shared" si="25"/>
        <v>1.2E-2</v>
      </c>
      <c r="I68" s="3">
        <f t="shared" si="20"/>
        <v>8.4907909556480892</v>
      </c>
      <c r="J68" s="1">
        <f>ROUNDUP(2*PI()/G68*H68,2)</f>
        <v>0.11</v>
      </c>
      <c r="P68" s="2">
        <f t="shared" si="22"/>
        <v>8.4907909556480892</v>
      </c>
      <c r="Q68" s="2">
        <f t="shared" si="23"/>
        <v>8.4451415419080469</v>
      </c>
      <c r="R68" s="3">
        <f t="shared" si="24"/>
        <v>8.3552996106111515</v>
      </c>
    </row>
    <row r="69" spans="1:18">
      <c r="B69" s="1">
        <v>10</v>
      </c>
      <c r="C69" s="2">
        <v>19.98</v>
      </c>
      <c r="D69" s="1">
        <f t="shared" si="16"/>
        <v>6.0999999999999999E-2</v>
      </c>
      <c r="E69" s="3">
        <v>6.67</v>
      </c>
      <c r="F69" s="1">
        <f t="shared" si="17"/>
        <v>0.12</v>
      </c>
      <c r="G69" s="2">
        <f t="shared" si="18"/>
        <v>0.66700000000000004</v>
      </c>
      <c r="H69" s="1">
        <f t="shared" si="25"/>
        <v>1.2E-2</v>
      </c>
      <c r="I69" s="3">
        <f t="shared" si="20"/>
        <v>9.4200679268059755</v>
      </c>
      <c r="J69" s="1">
        <f>ROUNDUP(2*PI()/G69*H69,2)</f>
        <v>0.12</v>
      </c>
      <c r="P69" s="2">
        <f t="shared" si="22"/>
        <v>9.4200679268059755</v>
      </c>
      <c r="Q69" s="2">
        <f t="shared" si="23"/>
        <v>9.4626284746680529</v>
      </c>
      <c r="R69" s="3">
        <f t="shared" si="24"/>
        <v>9.5199777381508888</v>
      </c>
    </row>
    <row r="72" spans="1:18">
      <c r="A72" s="1" t="s">
        <v>23</v>
      </c>
      <c r="B72" s="1" t="s">
        <v>15</v>
      </c>
      <c r="C72" s="1" t="s">
        <v>20</v>
      </c>
      <c r="D72" s="1" t="s">
        <v>21</v>
      </c>
      <c r="E72" s="1" t="s">
        <v>12</v>
      </c>
      <c r="F72" s="1" t="s">
        <v>19</v>
      </c>
      <c r="G72" s="1" t="s">
        <v>5</v>
      </c>
      <c r="H72" s="1" t="s">
        <v>6</v>
      </c>
      <c r="I72" s="1" t="s">
        <v>8</v>
      </c>
      <c r="J72" s="1" t="s">
        <v>24</v>
      </c>
    </row>
    <row r="73" spans="1:18">
      <c r="A73" s="2">
        <v>0.45</v>
      </c>
      <c r="B73" s="1">
        <v>5</v>
      </c>
      <c r="C73" s="2">
        <v>2.0249999999999999</v>
      </c>
      <c r="D73" s="2">
        <f>ROUNDUP(0.3/100*C73+0.001,4)</f>
        <v>7.1000000000000004E-3</v>
      </c>
      <c r="E73" s="3">
        <v>36.799999999999997</v>
      </c>
      <c r="F73" s="1">
        <f t="shared" ref="F73:F82" si="26">ROUNDUP(SQRT(0.01 ^ 2 / 3 + 0.2 ^ 2 / 3),2)</f>
        <v>0.12</v>
      </c>
      <c r="G73" s="2">
        <f>E73/B73</f>
        <v>7.3599999999999994</v>
      </c>
      <c r="H73" s="1">
        <f>ROUNDUP(SQRT(0.01 ^ 2 / 3 + 0.2 ^ 2 / 3) / 5,3)</f>
        <v>2.4E-2</v>
      </c>
      <c r="I73" s="2">
        <f>2*PI()/G73</f>
        <v>0.85369365586679169</v>
      </c>
      <c r="J73" s="1">
        <f>ROUNDUP(2*PI()/G73*H73,3)</f>
        <v>2.1000000000000001E-2</v>
      </c>
    </row>
    <row r="74" spans="1:18">
      <c r="B74" s="1">
        <v>5</v>
      </c>
      <c r="C74" s="2">
        <v>3.92</v>
      </c>
      <c r="D74" s="2">
        <f t="shared" ref="D74:D82" si="27">ROUNDUP(0.3/100*C74+0.001,4)</f>
        <v>1.2799999999999999E-2</v>
      </c>
      <c r="E74" s="3">
        <v>17.46</v>
      </c>
      <c r="F74" s="1">
        <f t="shared" si="26"/>
        <v>0.12</v>
      </c>
      <c r="G74" s="2">
        <f t="shared" ref="G74:G82" si="28">E74/B74</f>
        <v>3.492</v>
      </c>
      <c r="H74" s="1">
        <f t="shared" ref="H74:H77" si="29">ROUNDUP(SQRT(0.01 ^ 2 / 3 + 0.2 ^ 2 / 3) / 5,3)</f>
        <v>2.4E-2</v>
      </c>
      <c r="I74" s="2">
        <f t="shared" ref="I74:I82" si="30">2*PI()/G74</f>
        <v>1.7993085072106489</v>
      </c>
      <c r="J74" s="1">
        <f t="shared" ref="J74:J80" si="31">ROUNDUP(2*PI()/G74*H74,3)</f>
        <v>4.3999999999999997E-2</v>
      </c>
    </row>
    <row r="75" spans="1:18">
      <c r="A75" s="2">
        <f>ROUNDUP(2/100*A73+0.05,3)</f>
        <v>5.8999999999999997E-2</v>
      </c>
      <c r="B75" s="1">
        <v>5</v>
      </c>
      <c r="C75" s="2">
        <v>6.14</v>
      </c>
      <c r="D75" s="2">
        <f t="shared" si="27"/>
        <v>1.95E-2</v>
      </c>
      <c r="E75" s="3">
        <v>11.06</v>
      </c>
      <c r="F75" s="1">
        <f t="shared" si="26"/>
        <v>0.12</v>
      </c>
      <c r="G75" s="2">
        <f t="shared" si="28"/>
        <v>2.2120000000000002</v>
      </c>
      <c r="H75" s="1">
        <f t="shared" si="29"/>
        <v>2.4E-2</v>
      </c>
      <c r="I75" s="2">
        <f t="shared" si="30"/>
        <v>2.8404996867900478</v>
      </c>
      <c r="J75" s="1">
        <f t="shared" si="31"/>
        <v>6.9000000000000006E-2</v>
      </c>
    </row>
    <row r="76" spans="1:18">
      <c r="B76" s="1">
        <v>5</v>
      </c>
      <c r="C76" s="2">
        <v>8.15</v>
      </c>
      <c r="D76" s="2">
        <f t="shared" si="27"/>
        <v>2.5499999999999998E-2</v>
      </c>
      <c r="E76" s="3">
        <v>8.25</v>
      </c>
      <c r="F76" s="1">
        <f t="shared" si="26"/>
        <v>0.12</v>
      </c>
      <c r="G76" s="2">
        <f t="shared" si="28"/>
        <v>1.65</v>
      </c>
      <c r="H76" s="1">
        <f t="shared" si="29"/>
        <v>2.4E-2</v>
      </c>
      <c r="I76" s="2">
        <f t="shared" si="30"/>
        <v>3.8079910952603555</v>
      </c>
      <c r="J76" s="1">
        <f t="shared" si="31"/>
        <v>9.1999999999999998E-2</v>
      </c>
    </row>
    <row r="77" spans="1:18">
      <c r="B77" s="1">
        <v>5</v>
      </c>
      <c r="C77" s="2">
        <v>10.01</v>
      </c>
      <c r="D77" s="2">
        <f t="shared" si="27"/>
        <v>3.1099999999999999E-2</v>
      </c>
      <c r="E77" s="3">
        <v>6.63</v>
      </c>
      <c r="F77" s="1">
        <f t="shared" si="26"/>
        <v>0.12</v>
      </c>
      <c r="G77" s="2">
        <f t="shared" si="28"/>
        <v>1.3260000000000001</v>
      </c>
      <c r="H77" s="1">
        <f t="shared" si="29"/>
        <v>2.4E-2</v>
      </c>
      <c r="I77" s="3">
        <f t="shared" si="30"/>
        <v>4.7384504579031566</v>
      </c>
      <c r="J77" s="1">
        <f>ROUNDUP(2*PI()/G77*H77,2)</f>
        <v>0.12</v>
      </c>
    </row>
    <row r="78" spans="1:18">
      <c r="B78" s="1">
        <v>10</v>
      </c>
      <c r="C78" s="2">
        <v>12.08</v>
      </c>
      <c r="D78" s="2">
        <f t="shared" si="27"/>
        <v>3.73E-2</v>
      </c>
      <c r="E78" s="3">
        <v>11.05</v>
      </c>
      <c r="F78" s="1">
        <f t="shared" si="26"/>
        <v>0.12</v>
      </c>
      <c r="G78" s="2">
        <f t="shared" si="28"/>
        <v>1.105</v>
      </c>
      <c r="H78" s="1">
        <f t="shared" ref="H78:H82" si="32">ROUNDUP(SQRT(0.01 ^ 2 / 3 + 0.2 ^ 2 / 3) / 10,3)</f>
        <v>1.2E-2</v>
      </c>
      <c r="I78" s="2">
        <f t="shared" si="30"/>
        <v>5.6861405494837882</v>
      </c>
      <c r="J78" s="1">
        <f t="shared" si="31"/>
        <v>6.9000000000000006E-2</v>
      </c>
    </row>
    <row r="79" spans="1:18">
      <c r="B79" s="1">
        <v>10</v>
      </c>
      <c r="C79" s="2">
        <v>13.97</v>
      </c>
      <c r="D79" s="2">
        <f t="shared" si="27"/>
        <v>4.3000000000000003E-2</v>
      </c>
      <c r="E79" s="3">
        <v>9.69</v>
      </c>
      <c r="F79" s="1">
        <f t="shared" si="26"/>
        <v>0.12</v>
      </c>
      <c r="G79" s="2">
        <f t="shared" si="28"/>
        <v>0.96899999999999997</v>
      </c>
      <c r="H79" s="1">
        <f t="shared" si="32"/>
        <v>1.2E-2</v>
      </c>
      <c r="I79" s="2">
        <f t="shared" si="30"/>
        <v>6.4841953634464256</v>
      </c>
      <c r="J79" s="1">
        <f t="shared" si="31"/>
        <v>7.8E-2</v>
      </c>
    </row>
    <row r="80" spans="1:18">
      <c r="B80" s="1">
        <v>10</v>
      </c>
      <c r="C80" s="2">
        <v>15.98</v>
      </c>
      <c r="D80" s="2">
        <f t="shared" si="27"/>
        <v>4.9000000000000002E-2</v>
      </c>
      <c r="E80" s="3">
        <v>8.42</v>
      </c>
      <c r="F80" s="1">
        <f t="shared" si="26"/>
        <v>0.12</v>
      </c>
      <c r="G80" s="2">
        <f t="shared" si="28"/>
        <v>0.84199999999999997</v>
      </c>
      <c r="H80" s="1">
        <f t="shared" si="32"/>
        <v>1.2E-2</v>
      </c>
      <c r="I80" s="3">
        <f t="shared" si="30"/>
        <v>7.462215329191908</v>
      </c>
      <c r="J80" s="1">
        <f t="shared" si="31"/>
        <v>0.09</v>
      </c>
    </row>
    <row r="81" spans="1:10">
      <c r="B81" s="1">
        <v>10</v>
      </c>
      <c r="C81" s="2">
        <v>18.149999999999999</v>
      </c>
      <c r="D81" s="2">
        <f t="shared" si="27"/>
        <v>5.5500000000000001E-2</v>
      </c>
      <c r="E81" s="3">
        <v>7.44</v>
      </c>
      <c r="F81" s="1">
        <f t="shared" si="26"/>
        <v>0.12</v>
      </c>
      <c r="G81" s="2">
        <f t="shared" si="28"/>
        <v>0.74399999999999999</v>
      </c>
      <c r="H81" s="1">
        <f t="shared" si="32"/>
        <v>1.2E-2</v>
      </c>
      <c r="I81" s="3">
        <f t="shared" si="30"/>
        <v>8.4451415419080469</v>
      </c>
      <c r="J81" s="1">
        <f>ROUNDUP(2*PI()/G81*H81,2)</f>
        <v>0.11</v>
      </c>
    </row>
    <row r="82" spans="1:10">
      <c r="B82" s="1">
        <v>10</v>
      </c>
      <c r="C82" s="2">
        <v>20.18</v>
      </c>
      <c r="D82" s="2">
        <f t="shared" si="27"/>
        <v>6.1600000000000002E-2</v>
      </c>
      <c r="E82" s="3">
        <v>6.64</v>
      </c>
      <c r="F82" s="1">
        <f t="shared" si="26"/>
        <v>0.12</v>
      </c>
      <c r="G82" s="2">
        <f t="shared" si="28"/>
        <v>0.66399999999999992</v>
      </c>
      <c r="H82" s="1">
        <f t="shared" si="32"/>
        <v>1.2E-2</v>
      </c>
      <c r="I82" s="3">
        <f t="shared" si="30"/>
        <v>9.4626284746680529</v>
      </c>
      <c r="J82" s="1">
        <f>ROUNDUP(2*PI()/G82*H82,2)</f>
        <v>0.12</v>
      </c>
    </row>
    <row r="84" spans="1:10">
      <c r="A84" s="1" t="s">
        <v>23</v>
      </c>
      <c r="B84" s="1" t="s">
        <v>15</v>
      </c>
      <c r="C84" s="1" t="s">
        <v>20</v>
      </c>
      <c r="D84" s="1" t="s">
        <v>21</v>
      </c>
      <c r="E84" s="1" t="s">
        <v>12</v>
      </c>
      <c r="F84" s="1" t="s">
        <v>19</v>
      </c>
      <c r="G84" s="1" t="s">
        <v>5</v>
      </c>
      <c r="H84" s="1" t="s">
        <v>6</v>
      </c>
      <c r="I84" s="1" t="s">
        <v>8</v>
      </c>
      <c r="J84" s="1" t="s">
        <v>24</v>
      </c>
    </row>
    <row r="85" spans="1:10">
      <c r="A85" s="3">
        <v>0.5</v>
      </c>
      <c r="B85" s="1">
        <v>5</v>
      </c>
      <c r="C85" s="2">
        <v>1.9630000000000001</v>
      </c>
      <c r="D85" s="2">
        <f>ROUNDUP(0.3/100*C85+0.001,4)</f>
        <v>6.8999999999999999E-3</v>
      </c>
      <c r="E85" s="3">
        <v>38.6</v>
      </c>
      <c r="F85" s="1">
        <f>ROUNDUP(SQRT(0.01 ^ 2 / 3 + 0.2 ^ 2 / 3),2)</f>
        <v>0.12</v>
      </c>
      <c r="G85" s="2">
        <f>E85/B85</f>
        <v>7.7200000000000006</v>
      </c>
      <c r="H85" s="1">
        <f>ROUNDUP(SQRT(0.01 ^ 2 / 3 + 0.2 ^ 2 / 3) / 5,3)</f>
        <v>2.4E-2</v>
      </c>
      <c r="I85" s="3">
        <f>2*PI()/G85</f>
        <v>0.81388410714761472</v>
      </c>
      <c r="J85" s="1">
        <f>ROUNDUP(2*PI()/G85*H85,3)</f>
        <v>0.02</v>
      </c>
    </row>
    <row r="86" spans="1:10">
      <c r="A86" s="1" t="s">
        <v>22</v>
      </c>
      <c r="B86" s="1">
        <v>5</v>
      </c>
      <c r="C86" s="2">
        <v>3.98</v>
      </c>
      <c r="D86" s="2">
        <f t="shared" ref="D86:D94" si="33">ROUNDUP(0.3/100*C86+0.001,4)</f>
        <v>1.2999999999999999E-2</v>
      </c>
      <c r="E86" s="3">
        <v>17.41</v>
      </c>
      <c r="F86" s="1">
        <f t="shared" ref="F86:F94" si="34">ROUNDUP(SQRT(0.01 ^ 2 / 3 + 0.2 ^ 2 / 3),2)</f>
        <v>0.12</v>
      </c>
      <c r="G86" s="2">
        <f t="shared" ref="G86:G94" si="35">E86/B86</f>
        <v>3.4820000000000002</v>
      </c>
      <c r="H86" s="1">
        <f t="shared" ref="H86:H89" si="36">ROUNDUP(SQRT(0.01 ^ 2 / 3 + 0.2 ^ 2 / 3) / 5,3)</f>
        <v>2.4E-2</v>
      </c>
      <c r="I86" s="2">
        <f t="shared" ref="I86:I94" si="37">2*PI()/G86</f>
        <v>1.8044759641526669</v>
      </c>
      <c r="J86" s="1">
        <f t="shared" ref="J86:J92" si="38">ROUNDUP(2*PI()/G86*H86,3)</f>
        <v>4.3999999999999997E-2</v>
      </c>
    </row>
    <row r="87" spans="1:10">
      <c r="A87" s="3">
        <f>ROUNDUP(2/100*A85+0.05,3)</f>
        <v>0.06</v>
      </c>
      <c r="B87" s="1">
        <v>5</v>
      </c>
      <c r="C87" s="2">
        <v>5.96</v>
      </c>
      <c r="D87" s="2">
        <f t="shared" si="33"/>
        <v>1.89E-2</v>
      </c>
      <c r="E87" s="3">
        <v>11.4</v>
      </c>
      <c r="F87" s="1">
        <f t="shared" si="34"/>
        <v>0.12</v>
      </c>
      <c r="G87" s="2">
        <f t="shared" si="35"/>
        <v>2.2800000000000002</v>
      </c>
      <c r="H87" s="1">
        <f t="shared" si="36"/>
        <v>2.4E-2</v>
      </c>
      <c r="I87" s="2">
        <f t="shared" si="37"/>
        <v>2.7557830294647303</v>
      </c>
      <c r="J87" s="1">
        <f t="shared" si="38"/>
        <v>6.7000000000000004E-2</v>
      </c>
    </row>
    <row r="88" spans="1:10">
      <c r="B88" s="1">
        <v>5</v>
      </c>
      <c r="C88" s="2">
        <v>7.94</v>
      </c>
      <c r="D88" s="2">
        <f t="shared" si="33"/>
        <v>2.4899999999999999E-2</v>
      </c>
      <c r="E88" s="3">
        <v>8.49</v>
      </c>
      <c r="F88" s="1">
        <f t="shared" si="34"/>
        <v>0.12</v>
      </c>
      <c r="G88" s="2">
        <f t="shared" si="35"/>
        <v>1.698</v>
      </c>
      <c r="H88" s="1">
        <f t="shared" si="36"/>
        <v>2.4E-2</v>
      </c>
      <c r="I88" s="2">
        <f t="shared" si="37"/>
        <v>3.7003447038749036</v>
      </c>
      <c r="J88" s="1">
        <f t="shared" si="38"/>
        <v>8.8999999999999996E-2</v>
      </c>
    </row>
    <row r="89" spans="1:10">
      <c r="B89" s="1">
        <v>5</v>
      </c>
      <c r="C89" s="2">
        <v>9.8800000000000008</v>
      </c>
      <c r="D89" s="2">
        <f t="shared" si="33"/>
        <v>3.0699999999999998E-2</v>
      </c>
      <c r="E89" s="3">
        <v>6.81</v>
      </c>
      <c r="F89" s="1">
        <f t="shared" si="34"/>
        <v>0.12</v>
      </c>
      <c r="G89" s="2">
        <f t="shared" si="35"/>
        <v>1.3619999999999999</v>
      </c>
      <c r="H89" s="1">
        <f t="shared" si="36"/>
        <v>2.4E-2</v>
      </c>
      <c r="I89" s="3">
        <f t="shared" si="37"/>
        <v>4.6132050713506514</v>
      </c>
      <c r="J89" s="1">
        <f>ROUNDUP(2*PI()/G89*H89,2)</f>
        <v>0.12</v>
      </c>
    </row>
    <row r="90" spans="1:10">
      <c r="B90" s="1">
        <v>10</v>
      </c>
      <c r="C90" s="2">
        <v>12.11</v>
      </c>
      <c r="D90" s="2">
        <f t="shared" si="33"/>
        <v>3.7400000000000003E-2</v>
      </c>
      <c r="E90" s="3">
        <v>11.13</v>
      </c>
      <c r="F90" s="1">
        <f t="shared" si="34"/>
        <v>0.12</v>
      </c>
      <c r="G90" s="2">
        <f t="shared" si="35"/>
        <v>1.113</v>
      </c>
      <c r="H90" s="1">
        <f t="shared" ref="H90:H94" si="39">ROUNDUP(SQRT(0.01 ^ 2 / 3 + 0.2 ^ 2 / 3) / 10,3)</f>
        <v>1.2E-2</v>
      </c>
      <c r="I90" s="2">
        <f t="shared" si="37"/>
        <v>5.6452698177714167</v>
      </c>
      <c r="J90" s="1">
        <f t="shared" si="38"/>
        <v>6.8000000000000005E-2</v>
      </c>
    </row>
    <row r="91" spans="1:10">
      <c r="B91" s="1">
        <v>10</v>
      </c>
      <c r="C91" s="2">
        <v>14.36</v>
      </c>
      <c r="D91" s="2">
        <f t="shared" si="33"/>
        <v>4.41E-2</v>
      </c>
      <c r="E91" s="3">
        <v>9.34</v>
      </c>
      <c r="F91" s="1">
        <f t="shared" si="34"/>
        <v>0.12</v>
      </c>
      <c r="G91" s="2">
        <f t="shared" si="35"/>
        <v>0.93399999999999994</v>
      </c>
      <c r="H91" s="1">
        <f t="shared" si="39"/>
        <v>1.2E-2</v>
      </c>
      <c r="I91" s="2">
        <f t="shared" si="37"/>
        <v>6.7271791297425985</v>
      </c>
      <c r="J91" s="1">
        <f t="shared" si="38"/>
        <v>8.1000000000000003E-2</v>
      </c>
    </row>
    <row r="92" spans="1:10">
      <c r="B92" s="1">
        <v>10</v>
      </c>
      <c r="C92" s="2">
        <v>15.99</v>
      </c>
      <c r="D92" s="2">
        <f t="shared" si="33"/>
        <v>4.9000000000000002E-2</v>
      </c>
      <c r="E92" s="3">
        <v>8.3699999999999992</v>
      </c>
      <c r="F92" s="1">
        <f t="shared" si="34"/>
        <v>0.12</v>
      </c>
      <c r="G92" s="2">
        <f t="shared" si="35"/>
        <v>0.83699999999999997</v>
      </c>
      <c r="H92" s="1">
        <f t="shared" si="39"/>
        <v>1.2E-2</v>
      </c>
      <c r="I92" s="2">
        <f t="shared" si="37"/>
        <v>7.5067924816960412</v>
      </c>
      <c r="J92" s="1">
        <f t="shared" si="38"/>
        <v>9.0999999999999998E-2</v>
      </c>
    </row>
    <row r="93" spans="1:10">
      <c r="B93" s="1">
        <v>10</v>
      </c>
      <c r="C93" s="2">
        <v>17.899999999999999</v>
      </c>
      <c r="D93" s="2">
        <f t="shared" si="33"/>
        <v>5.4699999999999999E-2</v>
      </c>
      <c r="E93" s="3">
        <v>7.52</v>
      </c>
      <c r="F93" s="1">
        <f t="shared" si="34"/>
        <v>0.12</v>
      </c>
      <c r="G93" s="2">
        <f t="shared" si="35"/>
        <v>0.752</v>
      </c>
      <c r="H93" s="1">
        <f t="shared" si="39"/>
        <v>1.2E-2</v>
      </c>
      <c r="I93" s="3">
        <f t="shared" si="37"/>
        <v>8.3552996106111515</v>
      </c>
      <c r="J93" s="1">
        <f>ROUNDUP(2*PI()/G93*H93,2)</f>
        <v>0.11</v>
      </c>
    </row>
    <row r="94" spans="1:10">
      <c r="B94" s="1">
        <v>10</v>
      </c>
      <c r="C94" s="2">
        <v>20.27</v>
      </c>
      <c r="D94" s="2">
        <f t="shared" si="33"/>
        <v>6.1900000000000004E-2</v>
      </c>
      <c r="E94" s="3">
        <v>6.6</v>
      </c>
      <c r="F94" s="1">
        <f t="shared" si="34"/>
        <v>0.12</v>
      </c>
      <c r="G94" s="2">
        <f t="shared" si="35"/>
        <v>0.65999999999999992</v>
      </c>
      <c r="H94" s="1">
        <f t="shared" si="39"/>
        <v>1.2E-2</v>
      </c>
      <c r="I94" s="3">
        <f t="shared" si="37"/>
        <v>9.5199777381508888</v>
      </c>
      <c r="J94" s="1">
        <f>ROUNDUP(2*PI()/G94*H94,2)</f>
        <v>0.12</v>
      </c>
    </row>
    <row r="99" spans="1:20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</row>
    <row r="100" spans="1:2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</row>
    <row r="101" spans="1:20">
      <c r="A101" s="4" t="s">
        <v>23</v>
      </c>
      <c r="B101" s="4" t="s">
        <v>20</v>
      </c>
      <c r="C101" s="4" t="s">
        <v>21</v>
      </c>
      <c r="D101" s="4" t="s">
        <v>13</v>
      </c>
      <c r="E101" s="4" t="s">
        <v>14</v>
      </c>
      <c r="F101" s="4" t="s">
        <v>35</v>
      </c>
      <c r="G101" s="4"/>
      <c r="H101" s="4" t="s">
        <v>23</v>
      </c>
      <c r="I101" s="4" t="s">
        <v>20</v>
      </c>
      <c r="J101" s="4" t="s">
        <v>21</v>
      </c>
      <c r="K101" s="4" t="s">
        <v>13</v>
      </c>
      <c r="L101" s="4" t="s">
        <v>14</v>
      </c>
      <c r="M101" s="4"/>
      <c r="N101" s="4"/>
      <c r="O101" s="4" t="s">
        <v>23</v>
      </c>
      <c r="P101" s="4" t="s">
        <v>20</v>
      </c>
      <c r="Q101" s="4" t="s">
        <v>21</v>
      </c>
      <c r="R101" s="4" t="s">
        <v>13</v>
      </c>
      <c r="S101" s="4" t="s">
        <v>14</v>
      </c>
      <c r="T101" s="4"/>
    </row>
    <row r="102" spans="1:20">
      <c r="A102" s="5">
        <v>0.32</v>
      </c>
      <c r="B102" s="10">
        <v>2.1629999999999998</v>
      </c>
      <c r="C102" s="10">
        <f>ROUNDUP(0.3/100*B102+0.001,4)</f>
        <v>7.5000000000000006E-3</v>
      </c>
      <c r="D102" s="5">
        <v>0.4</v>
      </c>
      <c r="E102" s="4">
        <f t="shared" ref="E102:E117" si="40">ROUNDUP(0.1/SQRT(3),3)</f>
        <v>5.8000000000000003E-2</v>
      </c>
      <c r="F102" s="4">
        <f>0.4705*B102-0.0462</f>
        <v>0.97149149999999973</v>
      </c>
      <c r="G102" s="4"/>
      <c r="H102" s="5">
        <v>0.27</v>
      </c>
      <c r="I102" s="10">
        <v>2.569</v>
      </c>
      <c r="J102" s="10">
        <f>ROUNDUP(0.3/100*I102+0.001,4)</f>
        <v>8.7999999999999988E-3</v>
      </c>
      <c r="K102" s="5">
        <v>0.2</v>
      </c>
      <c r="L102" s="4">
        <f t="shared" ref="L102:L119" si="41">ROUNDUP(0.1/SQRT(3),3)</f>
        <v>5.8000000000000003E-2</v>
      </c>
      <c r="M102" s="4">
        <f>0.4705*I102-0.0462</f>
        <v>1.1625144999999999</v>
      </c>
      <c r="N102" s="4"/>
      <c r="O102" s="5">
        <v>0.21</v>
      </c>
      <c r="P102" s="10">
        <v>2.6179999999999999</v>
      </c>
      <c r="Q102" s="10">
        <f>ROUNDUP(0.3/100*P102+0.001,4)</f>
        <v>8.8999999999999999E-3</v>
      </c>
      <c r="R102" s="5">
        <v>0.3</v>
      </c>
      <c r="S102" s="4">
        <f t="shared" ref="S102:S121" si="42">ROUNDUP(0.1/SQRT(3),3)</f>
        <v>5.8000000000000003E-2</v>
      </c>
      <c r="T102" s="4">
        <f>0.4705*P102-0.0462</f>
        <v>1.1855689999999999</v>
      </c>
    </row>
    <row r="103" spans="1:20">
      <c r="A103" s="4" t="s">
        <v>22</v>
      </c>
      <c r="B103" s="5">
        <v>3.371</v>
      </c>
      <c r="C103" s="5">
        <f t="shared" ref="C103:C117" si="43">ROUNDUP(0.3/100*B103+0.001,3)</f>
        <v>1.2E-2</v>
      </c>
      <c r="D103" s="5">
        <v>0.4</v>
      </c>
      <c r="E103" s="4">
        <f t="shared" si="40"/>
        <v>5.8000000000000003E-2</v>
      </c>
      <c r="F103" s="4">
        <f t="shared" ref="F103:F117" si="44">0.4705*B103-0.0462</f>
        <v>1.5398554999999998</v>
      </c>
      <c r="G103" s="4"/>
      <c r="H103" s="4" t="s">
        <v>22</v>
      </c>
      <c r="I103" s="5">
        <v>3.161</v>
      </c>
      <c r="J103" s="5">
        <f>ROUNDUP(0.3/100*I103+0.001,3)</f>
        <v>1.0999999999999999E-2</v>
      </c>
      <c r="K103" s="5">
        <v>0.2</v>
      </c>
      <c r="L103" s="4">
        <f t="shared" si="41"/>
        <v>5.8000000000000003E-2</v>
      </c>
      <c r="M103" s="4">
        <f t="shared" ref="M103:M119" si="45">0.4705*I103-0.0462</f>
        <v>1.4410505</v>
      </c>
      <c r="N103" s="4"/>
      <c r="O103" s="4" t="s">
        <v>22</v>
      </c>
      <c r="P103" s="5">
        <v>3.4980000000000002</v>
      </c>
      <c r="Q103" s="5">
        <f>ROUNDUP(0.3/100*P103+0.001,3)</f>
        <v>1.2E-2</v>
      </c>
      <c r="R103" s="5">
        <v>0.4</v>
      </c>
      <c r="S103" s="4">
        <f t="shared" si="42"/>
        <v>5.8000000000000003E-2</v>
      </c>
      <c r="T103" s="4">
        <f t="shared" ref="T103:T121" si="46">0.4705*P103-0.0462</f>
        <v>1.5996090000000001</v>
      </c>
    </row>
    <row r="104" spans="1:20">
      <c r="A104" s="5">
        <f>ROUNDUP(2/100*A102+0.05,3)</f>
        <v>5.7000000000000002E-2</v>
      </c>
      <c r="B104" s="5">
        <v>4.0199999999999996</v>
      </c>
      <c r="C104" s="5">
        <f t="shared" si="43"/>
        <v>1.3999999999999999E-2</v>
      </c>
      <c r="D104" s="5">
        <v>0.6</v>
      </c>
      <c r="E104" s="4">
        <f t="shared" si="40"/>
        <v>5.8000000000000003E-2</v>
      </c>
      <c r="F104" s="4">
        <f t="shared" si="44"/>
        <v>1.8452099999999996</v>
      </c>
      <c r="G104" s="4"/>
      <c r="H104" s="5">
        <f>ROUNDUP(2/100*H102+0.05,3)</f>
        <v>5.6000000000000001E-2</v>
      </c>
      <c r="I104" s="5">
        <v>4.03</v>
      </c>
      <c r="J104" s="5">
        <f t="shared" ref="J104:J119" si="47">ROUNDUP(0.3/100*I104+0.001,3)</f>
        <v>1.3999999999999999E-2</v>
      </c>
      <c r="K104" s="5">
        <v>0.6</v>
      </c>
      <c r="L104" s="4">
        <f t="shared" si="41"/>
        <v>5.8000000000000003E-2</v>
      </c>
      <c r="M104" s="4">
        <f t="shared" si="45"/>
        <v>1.849915</v>
      </c>
      <c r="N104" s="4"/>
      <c r="O104" s="5">
        <f>ROUNDUP(2/100*O102+0.05,3)</f>
        <v>5.5E-2</v>
      </c>
      <c r="P104" s="5">
        <v>4.13</v>
      </c>
      <c r="Q104" s="5">
        <f t="shared" ref="Q104:Q121" si="48">ROUNDUP(0.3/100*P104+0.001,3)</f>
        <v>1.3999999999999999E-2</v>
      </c>
      <c r="R104" s="5">
        <v>0.6</v>
      </c>
      <c r="S104" s="4">
        <f t="shared" si="42"/>
        <v>5.8000000000000003E-2</v>
      </c>
      <c r="T104" s="4">
        <f t="shared" si="46"/>
        <v>1.8969649999999998</v>
      </c>
    </row>
    <row r="105" spans="1:20">
      <c r="A105" s="4"/>
      <c r="B105" s="5">
        <v>5.2</v>
      </c>
      <c r="C105" s="5">
        <f t="shared" si="43"/>
        <v>1.7000000000000001E-2</v>
      </c>
      <c r="D105" s="5">
        <v>0.9</v>
      </c>
      <c r="E105" s="4">
        <f t="shared" si="40"/>
        <v>5.8000000000000003E-2</v>
      </c>
      <c r="F105" s="4">
        <f t="shared" si="44"/>
        <v>2.4004000000000003</v>
      </c>
      <c r="G105" s="4"/>
      <c r="H105" s="4"/>
      <c r="I105" s="5">
        <v>5.19</v>
      </c>
      <c r="J105" s="5">
        <f t="shared" si="47"/>
        <v>1.7000000000000001E-2</v>
      </c>
      <c r="K105" s="5">
        <v>0.8</v>
      </c>
      <c r="L105" s="4">
        <f t="shared" si="41"/>
        <v>5.8000000000000003E-2</v>
      </c>
      <c r="M105" s="4">
        <f t="shared" si="45"/>
        <v>2.3956950000000004</v>
      </c>
      <c r="N105" s="4"/>
      <c r="O105" s="4"/>
      <c r="P105" s="5">
        <v>4.95</v>
      </c>
      <c r="Q105" s="5">
        <f t="shared" si="48"/>
        <v>1.6E-2</v>
      </c>
      <c r="R105" s="5">
        <v>0.8</v>
      </c>
      <c r="S105" s="4">
        <f t="shared" si="42"/>
        <v>5.8000000000000003E-2</v>
      </c>
      <c r="T105" s="4">
        <f t="shared" si="46"/>
        <v>2.282775</v>
      </c>
    </row>
    <row r="106" spans="1:20">
      <c r="A106" s="4"/>
      <c r="B106" s="5">
        <v>5.98</v>
      </c>
      <c r="C106" s="5">
        <f t="shared" si="43"/>
        <v>1.9E-2</v>
      </c>
      <c r="D106" s="5">
        <v>1.4</v>
      </c>
      <c r="E106" s="4">
        <f t="shared" si="40"/>
        <v>5.8000000000000003E-2</v>
      </c>
      <c r="F106" s="4">
        <f t="shared" si="44"/>
        <v>2.7673900000000002</v>
      </c>
      <c r="G106" s="4"/>
      <c r="H106" s="4"/>
      <c r="I106" s="5">
        <v>6.33</v>
      </c>
      <c r="J106" s="5">
        <f t="shared" si="47"/>
        <v>0.02</v>
      </c>
      <c r="K106" s="5">
        <v>2</v>
      </c>
      <c r="L106" s="4">
        <f t="shared" si="41"/>
        <v>5.8000000000000003E-2</v>
      </c>
      <c r="M106" s="4">
        <f t="shared" si="45"/>
        <v>2.9320650000000001</v>
      </c>
      <c r="N106" s="4"/>
      <c r="O106" s="4"/>
      <c r="P106" s="5">
        <v>5.73</v>
      </c>
      <c r="Q106" s="5">
        <f t="shared" si="48"/>
        <v>1.9E-2</v>
      </c>
      <c r="R106" s="5">
        <v>1</v>
      </c>
      <c r="S106" s="4">
        <f t="shared" si="42"/>
        <v>5.8000000000000003E-2</v>
      </c>
      <c r="T106" s="4">
        <f t="shared" si="46"/>
        <v>2.6497650000000004</v>
      </c>
    </row>
    <row r="107" spans="1:20">
      <c r="A107" s="4"/>
      <c r="B107" s="5">
        <v>6.62</v>
      </c>
      <c r="C107" s="5">
        <f t="shared" si="43"/>
        <v>2.1000000000000001E-2</v>
      </c>
      <c r="D107" s="5">
        <v>4.2</v>
      </c>
      <c r="E107" s="4">
        <f t="shared" si="40"/>
        <v>5.8000000000000003E-2</v>
      </c>
      <c r="F107" s="4">
        <f t="shared" si="44"/>
        <v>3.0685100000000003</v>
      </c>
      <c r="G107" s="4"/>
      <c r="H107" s="4"/>
      <c r="I107" s="5">
        <v>6.44</v>
      </c>
      <c r="J107" s="5">
        <f t="shared" si="47"/>
        <v>2.1000000000000001E-2</v>
      </c>
      <c r="K107" s="5">
        <v>3.1</v>
      </c>
      <c r="L107" s="4">
        <f t="shared" si="41"/>
        <v>5.8000000000000003E-2</v>
      </c>
      <c r="M107" s="4">
        <f t="shared" si="45"/>
        <v>2.9838200000000001</v>
      </c>
      <c r="N107" s="4"/>
      <c r="O107" s="4"/>
      <c r="P107" s="5">
        <v>6.6</v>
      </c>
      <c r="Q107" s="5">
        <f t="shared" si="48"/>
        <v>2.1000000000000001E-2</v>
      </c>
      <c r="R107" s="5">
        <v>4</v>
      </c>
      <c r="S107" s="4">
        <f t="shared" si="42"/>
        <v>5.8000000000000003E-2</v>
      </c>
      <c r="T107" s="4">
        <f t="shared" si="46"/>
        <v>3.0590999999999999</v>
      </c>
    </row>
    <row r="108" spans="1:20">
      <c r="A108" s="4"/>
      <c r="B108" s="5">
        <v>6.78</v>
      </c>
      <c r="C108" s="5">
        <f t="shared" si="43"/>
        <v>2.2000000000000002E-2</v>
      </c>
      <c r="D108" s="5">
        <v>6.4</v>
      </c>
      <c r="E108" s="4">
        <f t="shared" si="40"/>
        <v>5.8000000000000003E-2</v>
      </c>
      <c r="F108" s="4">
        <f t="shared" si="44"/>
        <v>3.1437900000000001</v>
      </c>
      <c r="G108" s="4"/>
      <c r="H108" s="4"/>
      <c r="I108" s="5">
        <v>6.59</v>
      </c>
      <c r="J108" s="5">
        <f t="shared" si="47"/>
        <v>2.1000000000000001E-2</v>
      </c>
      <c r="K108" s="5">
        <v>4.8</v>
      </c>
      <c r="L108" s="4">
        <f t="shared" si="41"/>
        <v>5.8000000000000003E-2</v>
      </c>
      <c r="M108" s="4">
        <f t="shared" si="45"/>
        <v>3.054395</v>
      </c>
      <c r="N108" s="4"/>
      <c r="O108" s="4"/>
      <c r="P108" s="5">
        <v>6.75</v>
      </c>
      <c r="Q108" s="5">
        <f t="shared" si="48"/>
        <v>2.2000000000000002E-2</v>
      </c>
      <c r="R108" s="5">
        <v>8.4</v>
      </c>
      <c r="S108" s="4">
        <f t="shared" si="42"/>
        <v>5.8000000000000003E-2</v>
      </c>
      <c r="T108" s="4">
        <f t="shared" si="46"/>
        <v>3.1296750000000002</v>
      </c>
    </row>
    <row r="109" spans="1:20">
      <c r="A109" s="4"/>
      <c r="B109" s="5">
        <v>6.89</v>
      </c>
      <c r="C109" s="5">
        <f t="shared" si="43"/>
        <v>2.2000000000000002E-2</v>
      </c>
      <c r="D109" s="5">
        <v>9.1999999999999993</v>
      </c>
      <c r="E109" s="4">
        <f t="shared" si="40"/>
        <v>5.8000000000000003E-2</v>
      </c>
      <c r="F109" s="4">
        <f t="shared" si="44"/>
        <v>3.1955450000000001</v>
      </c>
      <c r="G109" s="4"/>
      <c r="H109" s="4"/>
      <c r="I109" s="5">
        <v>6.78</v>
      </c>
      <c r="J109" s="5">
        <f t="shared" si="47"/>
        <v>2.2000000000000002E-2</v>
      </c>
      <c r="K109" s="5">
        <v>8.8000000000000007</v>
      </c>
      <c r="L109" s="4">
        <f t="shared" si="41"/>
        <v>5.8000000000000003E-2</v>
      </c>
      <c r="M109" s="4">
        <f t="shared" si="45"/>
        <v>3.1437900000000001</v>
      </c>
      <c r="N109" s="4"/>
      <c r="O109" s="4"/>
      <c r="P109" s="5">
        <v>6.9</v>
      </c>
      <c r="Q109" s="5">
        <f t="shared" si="48"/>
        <v>2.2000000000000002E-2</v>
      </c>
      <c r="R109" s="5">
        <v>15</v>
      </c>
      <c r="S109" s="4">
        <f t="shared" si="42"/>
        <v>5.8000000000000003E-2</v>
      </c>
      <c r="T109" s="4">
        <f t="shared" si="46"/>
        <v>3.20025</v>
      </c>
    </row>
    <row r="110" spans="1:20">
      <c r="A110" s="4"/>
      <c r="B110" s="5">
        <v>7</v>
      </c>
      <c r="C110" s="5">
        <f t="shared" si="43"/>
        <v>2.1999999999999999E-2</v>
      </c>
      <c r="D110" s="5">
        <v>9.6999999999999993</v>
      </c>
      <c r="E110" s="4">
        <f t="shared" si="40"/>
        <v>5.8000000000000003E-2</v>
      </c>
      <c r="F110" s="4">
        <f t="shared" si="44"/>
        <v>3.2473000000000001</v>
      </c>
      <c r="G110" s="4"/>
      <c r="H110" s="4"/>
      <c r="I110" s="5">
        <v>6.9</v>
      </c>
      <c r="J110" s="5">
        <f t="shared" si="47"/>
        <v>2.2000000000000002E-2</v>
      </c>
      <c r="K110" s="5">
        <v>12</v>
      </c>
      <c r="L110" s="4">
        <f t="shared" si="41"/>
        <v>5.8000000000000003E-2</v>
      </c>
      <c r="M110" s="4">
        <f t="shared" si="45"/>
        <v>3.20025</v>
      </c>
      <c r="N110" s="4"/>
      <c r="O110" s="4"/>
      <c r="P110" s="5">
        <v>6.95</v>
      </c>
      <c r="Q110" s="5">
        <f t="shared" si="48"/>
        <v>2.2000000000000002E-2</v>
      </c>
      <c r="R110" s="5">
        <v>17</v>
      </c>
      <c r="S110" s="4">
        <f t="shared" si="42"/>
        <v>5.8000000000000003E-2</v>
      </c>
      <c r="T110" s="4">
        <f t="shared" si="46"/>
        <v>3.2237750000000003</v>
      </c>
    </row>
    <row r="111" spans="1:20">
      <c r="A111" s="4"/>
      <c r="B111" s="5">
        <v>7.14</v>
      </c>
      <c r="C111" s="5">
        <f t="shared" si="43"/>
        <v>2.3E-2</v>
      </c>
      <c r="D111" s="5">
        <v>5.5</v>
      </c>
      <c r="E111" s="4">
        <f t="shared" si="40"/>
        <v>5.8000000000000003E-2</v>
      </c>
      <c r="F111" s="4">
        <f t="shared" si="44"/>
        <v>3.3131699999999999</v>
      </c>
      <c r="G111" s="4"/>
      <c r="H111" s="4"/>
      <c r="I111" s="5">
        <v>6.95</v>
      </c>
      <c r="J111" s="5">
        <f t="shared" si="47"/>
        <v>2.2000000000000002E-2</v>
      </c>
      <c r="K111" s="5">
        <v>12.8</v>
      </c>
      <c r="L111" s="4">
        <f t="shared" si="41"/>
        <v>5.8000000000000003E-2</v>
      </c>
      <c r="M111" s="4">
        <f t="shared" si="45"/>
        <v>3.2237750000000003</v>
      </c>
      <c r="N111" s="4"/>
      <c r="O111" s="4"/>
      <c r="P111" s="5">
        <v>7</v>
      </c>
      <c r="Q111" s="5">
        <f t="shared" si="48"/>
        <v>2.1999999999999999E-2</v>
      </c>
      <c r="R111" s="5">
        <v>18.8</v>
      </c>
      <c r="S111" s="4">
        <f t="shared" si="42"/>
        <v>5.8000000000000003E-2</v>
      </c>
      <c r="T111" s="4">
        <f t="shared" si="46"/>
        <v>3.2473000000000001</v>
      </c>
    </row>
    <row r="112" spans="1:20">
      <c r="A112" s="4"/>
      <c r="B112" s="5">
        <v>7.61</v>
      </c>
      <c r="C112" s="5">
        <f t="shared" si="43"/>
        <v>2.4E-2</v>
      </c>
      <c r="D112" s="5">
        <v>2</v>
      </c>
      <c r="E112" s="4">
        <f t="shared" si="40"/>
        <v>5.8000000000000003E-2</v>
      </c>
      <c r="F112" s="4">
        <f t="shared" si="44"/>
        <v>3.5343050000000003</v>
      </c>
      <c r="G112" s="4"/>
      <c r="H112" s="4"/>
      <c r="I112" s="5">
        <v>7.04</v>
      </c>
      <c r="J112" s="5">
        <f t="shared" si="47"/>
        <v>2.3E-2</v>
      </c>
      <c r="K112" s="5">
        <v>13</v>
      </c>
      <c r="L112" s="4">
        <f t="shared" si="41"/>
        <v>5.8000000000000003E-2</v>
      </c>
      <c r="M112" s="4">
        <f t="shared" si="45"/>
        <v>3.2661199999999999</v>
      </c>
      <c r="N112" s="4"/>
      <c r="O112" s="4"/>
      <c r="P112" s="5">
        <v>7.05</v>
      </c>
      <c r="Q112" s="5">
        <f t="shared" si="48"/>
        <v>2.3E-2</v>
      </c>
      <c r="R112" s="5">
        <v>19.2</v>
      </c>
      <c r="S112" s="4">
        <f t="shared" si="42"/>
        <v>5.8000000000000003E-2</v>
      </c>
      <c r="T112" s="4">
        <f t="shared" si="46"/>
        <v>3.2708249999999999</v>
      </c>
    </row>
    <row r="113" spans="1:20">
      <c r="A113" s="4"/>
      <c r="B113" s="5">
        <v>8.5500000000000007</v>
      </c>
      <c r="C113" s="5">
        <f t="shared" si="43"/>
        <v>2.7E-2</v>
      </c>
      <c r="D113" s="5">
        <v>0.8</v>
      </c>
      <c r="E113" s="4">
        <f t="shared" si="40"/>
        <v>5.8000000000000003E-2</v>
      </c>
      <c r="F113" s="4">
        <f t="shared" si="44"/>
        <v>3.9765750000000004</v>
      </c>
      <c r="G113" s="4"/>
      <c r="H113" s="4"/>
      <c r="I113" s="5">
        <v>7.21</v>
      </c>
      <c r="J113" s="5">
        <f t="shared" si="47"/>
        <v>2.3E-2</v>
      </c>
      <c r="K113" s="5">
        <v>6.4</v>
      </c>
      <c r="L113" s="4">
        <f t="shared" si="41"/>
        <v>5.8000000000000003E-2</v>
      </c>
      <c r="M113" s="4">
        <f t="shared" si="45"/>
        <v>3.3461050000000001</v>
      </c>
      <c r="N113" s="4"/>
      <c r="O113" s="4"/>
      <c r="P113" s="5">
        <v>7.19</v>
      </c>
      <c r="Q113" s="5">
        <f t="shared" si="48"/>
        <v>2.3E-2</v>
      </c>
      <c r="R113" s="5">
        <v>19.8</v>
      </c>
      <c r="S113" s="4">
        <f t="shared" si="42"/>
        <v>5.8000000000000003E-2</v>
      </c>
      <c r="T113" s="4">
        <f t="shared" si="46"/>
        <v>3.3366950000000002</v>
      </c>
    </row>
    <row r="114" spans="1:20">
      <c r="A114" s="4"/>
      <c r="B114" s="5">
        <v>9.0299999999999994</v>
      </c>
      <c r="C114" s="5">
        <f t="shared" si="43"/>
        <v>2.9000000000000001E-2</v>
      </c>
      <c r="D114" s="5">
        <v>0.5</v>
      </c>
      <c r="E114" s="4">
        <f t="shared" si="40"/>
        <v>5.8000000000000003E-2</v>
      </c>
      <c r="F114" s="4">
        <f t="shared" si="44"/>
        <v>4.2024149999999993</v>
      </c>
      <c r="G114" s="4"/>
      <c r="H114" s="4"/>
      <c r="I114" s="5">
        <v>7.35</v>
      </c>
      <c r="J114" s="5">
        <f t="shared" si="47"/>
        <v>2.4E-2</v>
      </c>
      <c r="K114" s="5">
        <v>3.8</v>
      </c>
      <c r="L114" s="4">
        <f t="shared" si="41"/>
        <v>5.8000000000000003E-2</v>
      </c>
      <c r="M114" s="4">
        <f t="shared" si="45"/>
        <v>3.411975</v>
      </c>
      <c r="N114" s="4"/>
      <c r="O114" s="4"/>
      <c r="P114" s="5">
        <v>7.37</v>
      </c>
      <c r="Q114" s="5">
        <f t="shared" si="48"/>
        <v>2.4E-2</v>
      </c>
      <c r="R114" s="5">
        <v>20</v>
      </c>
      <c r="S114" s="4">
        <f t="shared" si="42"/>
        <v>5.8000000000000003E-2</v>
      </c>
      <c r="T114" s="4">
        <f t="shared" si="46"/>
        <v>3.4213849999999999</v>
      </c>
    </row>
    <row r="115" spans="1:20">
      <c r="A115" s="4"/>
      <c r="B115" s="5">
        <v>10.31</v>
      </c>
      <c r="C115" s="5">
        <f t="shared" si="43"/>
        <v>3.2000000000000001E-2</v>
      </c>
      <c r="D115" s="5">
        <v>0.2</v>
      </c>
      <c r="E115" s="4">
        <f t="shared" si="40"/>
        <v>5.8000000000000003E-2</v>
      </c>
      <c r="F115" s="4">
        <f t="shared" si="44"/>
        <v>4.8046550000000003</v>
      </c>
      <c r="G115" s="4"/>
      <c r="H115" s="4"/>
      <c r="I115" s="5">
        <v>7.54</v>
      </c>
      <c r="J115" s="5">
        <f t="shared" si="47"/>
        <v>2.4E-2</v>
      </c>
      <c r="K115" s="5">
        <v>2.6</v>
      </c>
      <c r="L115" s="4">
        <f t="shared" si="41"/>
        <v>5.8000000000000003E-2</v>
      </c>
      <c r="M115" s="4">
        <f t="shared" si="45"/>
        <v>3.5013700000000001</v>
      </c>
      <c r="N115" s="4"/>
      <c r="O115" s="4"/>
      <c r="P115" s="5">
        <v>7.51</v>
      </c>
      <c r="Q115" s="5">
        <f t="shared" si="48"/>
        <v>2.4E-2</v>
      </c>
      <c r="R115" s="5">
        <v>20</v>
      </c>
      <c r="S115" s="4">
        <f t="shared" si="42"/>
        <v>5.8000000000000003E-2</v>
      </c>
      <c r="T115" s="4">
        <f t="shared" si="46"/>
        <v>3.4872549999999998</v>
      </c>
    </row>
    <row r="116" spans="1:20">
      <c r="A116" s="4"/>
      <c r="B116" s="5">
        <v>11.92</v>
      </c>
      <c r="C116" s="5">
        <f t="shared" si="43"/>
        <v>3.6999999999999998E-2</v>
      </c>
      <c r="D116" s="5">
        <v>0.1</v>
      </c>
      <c r="E116" s="4">
        <f t="shared" si="40"/>
        <v>5.8000000000000003E-2</v>
      </c>
      <c r="F116" s="4">
        <f t="shared" si="44"/>
        <v>5.5621599999999995</v>
      </c>
      <c r="G116" s="4"/>
      <c r="H116" s="4"/>
      <c r="I116" s="5">
        <v>8.33</v>
      </c>
      <c r="J116" s="5">
        <f t="shared" si="47"/>
        <v>2.6000000000000002E-2</v>
      </c>
      <c r="K116" s="5">
        <v>1</v>
      </c>
      <c r="L116" s="4">
        <f t="shared" si="41"/>
        <v>5.8000000000000003E-2</v>
      </c>
      <c r="M116" s="4">
        <f t="shared" si="45"/>
        <v>3.873065</v>
      </c>
      <c r="N116" s="4"/>
      <c r="O116" s="4"/>
      <c r="P116" s="5">
        <v>7.65</v>
      </c>
      <c r="Q116" s="5">
        <f t="shared" si="48"/>
        <v>2.4E-2</v>
      </c>
      <c r="R116" s="5">
        <v>5</v>
      </c>
      <c r="S116" s="4">
        <f t="shared" si="42"/>
        <v>5.8000000000000003E-2</v>
      </c>
      <c r="T116" s="4">
        <f t="shared" si="46"/>
        <v>3.5531250000000001</v>
      </c>
    </row>
    <row r="117" spans="1:20">
      <c r="A117" s="4"/>
      <c r="B117" s="5">
        <v>12.69</v>
      </c>
      <c r="C117" s="5">
        <f t="shared" si="43"/>
        <v>0.04</v>
      </c>
      <c r="D117" s="5">
        <v>0.05</v>
      </c>
      <c r="E117" s="4">
        <f t="shared" si="40"/>
        <v>5.8000000000000003E-2</v>
      </c>
      <c r="F117" s="4">
        <f t="shared" si="44"/>
        <v>5.9244449999999995</v>
      </c>
      <c r="G117" s="4"/>
      <c r="H117" s="4"/>
      <c r="I117" s="5">
        <v>9.2899999999999991</v>
      </c>
      <c r="J117" s="5">
        <f t="shared" si="47"/>
        <v>2.9000000000000001E-2</v>
      </c>
      <c r="K117" s="5">
        <v>0.6</v>
      </c>
      <c r="L117" s="4">
        <f t="shared" si="41"/>
        <v>5.8000000000000003E-2</v>
      </c>
      <c r="M117" s="4">
        <f t="shared" si="45"/>
        <v>4.3247449999999992</v>
      </c>
      <c r="N117" s="4"/>
      <c r="O117" s="4"/>
      <c r="P117" s="5">
        <v>8.24</v>
      </c>
      <c r="Q117" s="5">
        <f t="shared" si="48"/>
        <v>2.6000000000000002E-2</v>
      </c>
      <c r="R117" s="5">
        <v>1.4</v>
      </c>
      <c r="S117" s="4">
        <f t="shared" si="42"/>
        <v>5.8000000000000003E-2</v>
      </c>
      <c r="T117" s="4">
        <f t="shared" si="46"/>
        <v>3.8307199999999999</v>
      </c>
    </row>
    <row r="118" spans="1:20">
      <c r="A118" s="4"/>
      <c r="B118" s="4"/>
      <c r="C118" s="4"/>
      <c r="D118" s="4"/>
      <c r="E118" s="4"/>
      <c r="F118" s="4"/>
      <c r="G118" s="4"/>
      <c r="H118" s="4"/>
      <c r="I118" s="5">
        <v>10.08</v>
      </c>
      <c r="J118" s="5">
        <f t="shared" si="47"/>
        <v>3.2000000000000001E-2</v>
      </c>
      <c r="K118" s="5">
        <v>0.2</v>
      </c>
      <c r="L118" s="4">
        <f t="shared" si="41"/>
        <v>5.8000000000000003E-2</v>
      </c>
      <c r="M118" s="4">
        <f t="shared" si="45"/>
        <v>4.6964399999999999</v>
      </c>
      <c r="N118" s="4"/>
      <c r="O118" s="4"/>
      <c r="P118" s="5">
        <v>8.86</v>
      </c>
      <c r="Q118" s="5">
        <f t="shared" si="48"/>
        <v>2.8000000000000001E-2</v>
      </c>
      <c r="R118" s="5">
        <v>1</v>
      </c>
      <c r="S118" s="4">
        <f t="shared" si="42"/>
        <v>5.8000000000000003E-2</v>
      </c>
      <c r="T118" s="4">
        <f t="shared" si="46"/>
        <v>4.1224299999999996</v>
      </c>
    </row>
    <row r="119" spans="1:20">
      <c r="A119" s="4"/>
      <c r="B119" s="4"/>
      <c r="C119" s="4"/>
      <c r="D119" s="4"/>
      <c r="E119" s="4"/>
      <c r="F119" s="4"/>
      <c r="G119" s="4"/>
      <c r="H119" s="4"/>
      <c r="I119" s="5">
        <v>10.85</v>
      </c>
      <c r="J119" s="5">
        <f t="shared" si="47"/>
        <v>3.4000000000000002E-2</v>
      </c>
      <c r="K119" s="5">
        <v>0.1</v>
      </c>
      <c r="L119" s="4">
        <f t="shared" si="41"/>
        <v>5.8000000000000003E-2</v>
      </c>
      <c r="M119" s="4">
        <f t="shared" si="45"/>
        <v>5.0587249999999999</v>
      </c>
      <c r="N119" s="4"/>
      <c r="O119" s="4"/>
      <c r="P119" s="5">
        <v>9.25</v>
      </c>
      <c r="Q119" s="5">
        <f t="shared" si="48"/>
        <v>2.9000000000000001E-2</v>
      </c>
      <c r="R119" s="5">
        <v>0.6</v>
      </c>
      <c r="S119" s="4">
        <f t="shared" si="42"/>
        <v>5.8000000000000003E-2</v>
      </c>
      <c r="T119" s="4">
        <f t="shared" si="46"/>
        <v>4.3059250000000002</v>
      </c>
    </row>
    <row r="120" spans="1: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5">
        <v>10.38</v>
      </c>
      <c r="Q120" s="5">
        <f t="shared" si="48"/>
        <v>3.3000000000000002E-2</v>
      </c>
      <c r="R120" s="5">
        <v>0.2</v>
      </c>
      <c r="S120" s="4">
        <f t="shared" si="42"/>
        <v>5.8000000000000003E-2</v>
      </c>
      <c r="T120" s="4">
        <f t="shared" si="46"/>
        <v>4.8375900000000005</v>
      </c>
    </row>
    <row r="121" spans="1:20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5">
        <v>11.16</v>
      </c>
      <c r="Q121" s="5">
        <f t="shared" si="48"/>
        <v>3.5000000000000003E-2</v>
      </c>
      <c r="R121" s="5">
        <v>0.1</v>
      </c>
      <c r="S121" s="4">
        <f t="shared" si="42"/>
        <v>5.8000000000000003E-2</v>
      </c>
      <c r="T121" s="4">
        <f t="shared" si="46"/>
        <v>5.20458</v>
      </c>
    </row>
    <row r="122" spans="1:20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</row>
    <row r="123" spans="1:20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</row>
    <row r="124" spans="1:20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</row>
    <row r="128" spans="1:20">
      <c r="T128" s="1" t="s">
        <v>27</v>
      </c>
    </row>
    <row r="129" spans="17:20">
      <c r="Q129" s="1" t="s">
        <v>25</v>
      </c>
      <c r="R129" s="1" t="s">
        <v>26</v>
      </c>
      <c r="T129" s="1">
        <f>3.3/0.4</f>
        <v>8.2499999999999982</v>
      </c>
    </row>
    <row r="130" spans="17:20">
      <c r="Q130" s="1">
        <v>0.5</v>
      </c>
      <c r="R130" s="1">
        <v>0.1</v>
      </c>
      <c r="T130" s="1" t="s">
        <v>28</v>
      </c>
    </row>
    <row r="132" spans="17:20">
      <c r="T132" s="1" t="s">
        <v>27</v>
      </c>
    </row>
    <row r="133" spans="17:20">
      <c r="T133" s="1">
        <f>3.3/0.2</f>
        <v>16.499999999999996</v>
      </c>
    </row>
    <row r="134" spans="17:20">
      <c r="T134" s="1" t="s">
        <v>28</v>
      </c>
    </row>
    <row r="136" spans="17:20">
      <c r="T136" s="1" t="s">
        <v>27</v>
      </c>
    </row>
    <row r="137" spans="17:20">
      <c r="T137" s="1">
        <f>3.4/0.125</f>
        <v>27.2</v>
      </c>
    </row>
    <row r="138" spans="17:20">
      <c r="T138" s="1" t="s">
        <v>28</v>
      </c>
    </row>
    <row r="148" spans="8:13">
      <c r="H148" s="4" t="s">
        <v>29</v>
      </c>
      <c r="I148" s="4" t="s">
        <v>34</v>
      </c>
      <c r="J148" s="4" t="s">
        <v>30</v>
      </c>
      <c r="K148" s="4" t="s">
        <v>33</v>
      </c>
      <c r="L148" s="4" t="s">
        <v>31</v>
      </c>
      <c r="M148" s="4" t="s">
        <v>32</v>
      </c>
    </row>
    <row r="149" spans="8:13">
      <c r="H149" s="4">
        <v>3.3</v>
      </c>
      <c r="I149" s="4">
        <v>0.1</v>
      </c>
      <c r="J149" s="5">
        <v>0.46</v>
      </c>
      <c r="K149" s="4">
        <v>2.5000000000000001E-2</v>
      </c>
      <c r="L149" s="6">
        <f>H149/J149</f>
        <v>7.1739130434782599</v>
      </c>
      <c r="M149" s="4">
        <f>ROUNDUP(SQRT(I149^2/J149^2+H149^2*K149^2/J149^4),2)</f>
        <v>0.45</v>
      </c>
    </row>
    <row r="150" spans="8:13">
      <c r="H150" s="4">
        <v>3.3</v>
      </c>
      <c r="I150" s="4">
        <v>0.1</v>
      </c>
      <c r="J150" s="5">
        <v>0.52</v>
      </c>
      <c r="K150" s="4">
        <v>2.5000000000000001E-2</v>
      </c>
      <c r="L150" s="6">
        <f t="shared" ref="L150:L151" si="49">H150/J150</f>
        <v>6.3461538461538458</v>
      </c>
      <c r="M150" s="4">
        <f>ROUNDUP(SQRT(I150^2/J150^2+H150^2*K150^2/J150^4),2)</f>
        <v>0.37</v>
      </c>
    </row>
    <row r="151" spans="8:13">
      <c r="H151" s="4">
        <v>3.5</v>
      </c>
      <c r="I151" s="4">
        <v>0.1</v>
      </c>
      <c r="J151" s="5">
        <v>0.78</v>
      </c>
      <c r="K151" s="4">
        <v>2.5000000000000001E-2</v>
      </c>
      <c r="L151" s="7">
        <f t="shared" si="49"/>
        <v>4.4871794871794872</v>
      </c>
      <c r="M151" s="4">
        <f>ROUNDUP(SQRT(I151^2/J151^2+H151^2*K151^2/J151^4),2)</f>
        <v>0.2</v>
      </c>
    </row>
  </sheetData>
  <mergeCells count="8">
    <mergeCell ref="B53:G53"/>
    <mergeCell ref="C50:H50"/>
    <mergeCell ref="C51:H51"/>
    <mergeCell ref="M46:R46"/>
    <mergeCell ref="M47:R47"/>
    <mergeCell ref="X49:AC49"/>
    <mergeCell ref="X50:AC50"/>
    <mergeCell ref="B52:G5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dominika karczewska</dc:creator>
  <cp:lastModifiedBy>Student 227078</cp:lastModifiedBy>
  <dcterms:created xsi:type="dcterms:W3CDTF">2017-11-06T20:10:40Z</dcterms:created>
  <dcterms:modified xsi:type="dcterms:W3CDTF">2017-11-21T14:17:03Z</dcterms:modified>
</cp:coreProperties>
</file>