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F\Facility_Location_WL_Own\no0.6_result\"/>
    </mc:Choice>
  </mc:AlternateContent>
  <xr:revisionPtr revIDLastSave="0" documentId="13_ncr:1_{DC8FC1F0-5C96-4E3F-BD55-18C7C02B1F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erformance_non0.6" sheetId="1" r:id="rId1"/>
  </sheets>
  <calcPr calcId="181029"/>
</workbook>
</file>

<file path=xl/calcChain.xml><?xml version="1.0" encoding="utf-8"?>
<calcChain xmlns="http://schemas.openxmlformats.org/spreadsheetml/2006/main">
  <c r="D63" i="1" l="1"/>
  <c r="E62" i="1"/>
  <c r="H61" i="1"/>
  <c r="E61" i="1"/>
  <c r="I60" i="1"/>
  <c r="E60" i="1"/>
  <c r="I59" i="1"/>
  <c r="E59" i="1"/>
  <c r="I58" i="1"/>
  <c r="E58" i="1"/>
  <c r="F25" i="1" l="1"/>
  <c r="J26" i="1"/>
  <c r="J27" i="1"/>
  <c r="J25" i="1"/>
  <c r="H28" i="1"/>
  <c r="I27" i="1"/>
  <c r="I26" i="1"/>
  <c r="I25" i="1"/>
  <c r="E26" i="1"/>
  <c r="E27" i="1"/>
  <c r="E28" i="1"/>
  <c r="E29" i="1"/>
  <c r="E25" i="1"/>
  <c r="E16" i="1"/>
  <c r="C16" i="1"/>
  <c r="D16" i="1"/>
  <c r="R26" i="1" l="1"/>
  <c r="K22" i="1" l="1"/>
  <c r="T27" i="1"/>
  <c r="U29" i="1" l="1"/>
  <c r="U22" i="1"/>
  <c r="U23" i="1"/>
  <c r="U24" i="1"/>
  <c r="U25" i="1"/>
  <c r="U21" i="1"/>
  <c r="T30" i="1"/>
  <c r="T31" i="1"/>
  <c r="T29" i="1"/>
  <c r="R32" i="1" l="1"/>
  <c r="S30" i="1" s="1"/>
  <c r="S22" i="1"/>
  <c r="S23" i="1"/>
  <c r="S24" i="1"/>
  <c r="S25" i="1"/>
  <c r="S21" i="1"/>
  <c r="S29" i="1" l="1"/>
  <c r="S31" i="1"/>
  <c r="O8" i="1"/>
  <c r="O5" i="1"/>
  <c r="P5" i="1" s="1"/>
  <c r="O7" i="1"/>
  <c r="N5" i="1"/>
</calcChain>
</file>

<file path=xl/sharedStrings.xml><?xml version="1.0" encoding="utf-8"?>
<sst xmlns="http://schemas.openxmlformats.org/spreadsheetml/2006/main" count="86" uniqueCount="55">
  <si>
    <t>RDC</t>
  </si>
  <si>
    <t>Trans_cost</t>
  </si>
  <si>
    <t>Trunk_cost</t>
  </si>
  <si>
    <t>Transit_cost</t>
  </si>
  <si>
    <t>Dist_cost</t>
  </si>
  <si>
    <t>Rdc_cus_cost</t>
  </si>
  <si>
    <t>Reverse_shipping_cost</t>
  </si>
  <si>
    <t>Storage_cost</t>
  </si>
  <si>
    <t>Handling_cost</t>
  </si>
  <si>
    <t>Total_Cost</t>
  </si>
  <si>
    <t>Total_Area</t>
  </si>
  <si>
    <t>RDC_Shipping_Distance</t>
  </si>
  <si>
    <t>RDC_Reverse_Distance</t>
  </si>
  <si>
    <t>4仓</t>
    <phoneticPr fontId="18" type="noConversion"/>
  </si>
  <si>
    <t>现状</t>
    <phoneticPr fontId="18" type="noConversion"/>
  </si>
  <si>
    <t>干线</t>
  </si>
  <si>
    <t>支线</t>
  </si>
  <si>
    <t>仓租</t>
  </si>
  <si>
    <t>操作费用</t>
  </si>
  <si>
    <t>调拨配送</t>
  </si>
  <si>
    <t>成本项</t>
  </si>
  <si>
    <t>费用（万元）</t>
  </si>
  <si>
    <t>比例</t>
  </si>
  <si>
    <t>干线配送成本</t>
  </si>
  <si>
    <t>支线配送成本</t>
  </si>
  <si>
    <t>调拨配送成本</t>
  </si>
  <si>
    <t>仓库租金</t>
  </si>
  <si>
    <t>仓库操作费用</t>
  </si>
  <si>
    <t>总成本</t>
  </si>
  <si>
    <t>成本项</t>
    <phoneticPr fontId="18" type="noConversion"/>
  </si>
  <si>
    <t>目的地中转场中转成本</t>
    <phoneticPr fontId="18" type="noConversion"/>
  </si>
  <si>
    <t>目的地支线散货成本</t>
    <phoneticPr fontId="18" type="noConversion"/>
  </si>
  <si>
    <t>RDC至目的地中转场运输成本</t>
    <phoneticPr fontId="18" type="noConversion"/>
  </si>
  <si>
    <t>费用（万元）</t>
    <phoneticPr fontId="18" type="noConversion"/>
  </si>
  <si>
    <t>总计</t>
    <phoneticPr fontId="18" type="noConversion"/>
  </si>
  <si>
    <t>比例</t>
    <phoneticPr fontId="18" type="noConversion"/>
  </si>
  <si>
    <t>重量</t>
    <phoneticPr fontId="18" type="noConversion"/>
  </si>
  <si>
    <t>单公斤成本</t>
    <phoneticPr fontId="18" type="noConversion"/>
  </si>
  <si>
    <t>仓→中转场</t>
    <phoneticPr fontId="18" type="noConversion"/>
  </si>
  <si>
    <t>中转场</t>
    <phoneticPr fontId="18" type="noConversion"/>
  </si>
  <si>
    <t>散货</t>
    <phoneticPr fontId="18" type="noConversion"/>
  </si>
  <si>
    <t>单公斤成本</t>
  </si>
  <si>
    <t>占比</t>
    <phoneticPr fontId="18" type="noConversion"/>
  </si>
  <si>
    <t>单公斤成本</t>
    <phoneticPr fontId="18" type="noConversion"/>
  </si>
  <si>
    <t>总成本项结构</t>
    <phoneticPr fontId="18" type="noConversion"/>
  </si>
  <si>
    <t>支线配送成本拆解</t>
    <phoneticPr fontId="18" type="noConversion"/>
  </si>
  <si>
    <t>比例</t>
    <phoneticPr fontId="18" type="noConversion"/>
  </si>
  <si>
    <t>每公斤物资花费</t>
    <phoneticPr fontId="18" type="noConversion"/>
  </si>
  <si>
    <t>单公斤成本（元/公斤）</t>
  </si>
  <si>
    <t>供应商→仓</t>
  </si>
  <si>
    <t>仓→中转场</t>
  </si>
  <si>
    <t>中转场</t>
  </si>
  <si>
    <t>散货支线</t>
  </si>
  <si>
    <t>仓场地</t>
  </si>
  <si>
    <t>仓作业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</si>
</sst>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0.00_);[Red]\(0.00\)"/>
    <numFmt numFmtId="178" formatCode="0.00_ "/>
    <numFmt numFmtId="179" formatCode="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33" borderId="0" xfId="0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候选仓数量</a:t>
            </a:r>
            <a:r>
              <a:rPr lang="en-US" altLang="zh-CN"/>
              <a:t>VS</a:t>
            </a:r>
            <a:r>
              <a:rPr lang="zh-CN" altLang="en-US"/>
              <a:t>总成本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7009E-2"/>
          <c:y val="0.18039370078740158"/>
          <c:w val="0.88186351706036759"/>
          <c:h val="0.607808763487897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performance_non0.6!$J$2:$J$15</c:f>
              <c:numCache>
                <c:formatCode>General</c:formatCode>
                <c:ptCount val="14"/>
                <c:pt idx="0">
                  <c:v>243317379.253508</c:v>
                </c:pt>
                <c:pt idx="1">
                  <c:v>235359422.45826101</c:v>
                </c:pt>
                <c:pt idx="2">
                  <c:v>232267283.304674</c:v>
                </c:pt>
                <c:pt idx="3">
                  <c:v>231761652.892896</c:v>
                </c:pt>
                <c:pt idx="4">
                  <c:v>232386932.30607399</c:v>
                </c:pt>
                <c:pt idx="5">
                  <c:v>233202134.47384301</c:v>
                </c:pt>
                <c:pt idx="6">
                  <c:v>234207402.428114</c:v>
                </c:pt>
                <c:pt idx="7">
                  <c:v>235438601.70728001</c:v>
                </c:pt>
                <c:pt idx="8">
                  <c:v>236829153.69601601</c:v>
                </c:pt>
                <c:pt idx="9">
                  <c:v>238332875.84535199</c:v>
                </c:pt>
                <c:pt idx="10">
                  <c:v>239965004.80659199</c:v>
                </c:pt>
                <c:pt idx="11">
                  <c:v>241726117.28283399</c:v>
                </c:pt>
                <c:pt idx="12">
                  <c:v>243623341.72051099</c:v>
                </c:pt>
                <c:pt idx="13">
                  <c:v>245660629.04840401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2-404D-973A-AFACDA8B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291152"/>
        <c:axId val="601291808"/>
      </c:barChart>
      <c:catAx>
        <c:axId val="60129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候选仓数量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291808"/>
        <c:crosses val="autoZero"/>
        <c:auto val="1"/>
        <c:lblAlgn val="ctr"/>
        <c:lblOffset val="100"/>
        <c:noMultiLvlLbl val="0"/>
      </c:catAx>
      <c:valAx>
        <c:axId val="601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29115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7777777777777776E-2"/>
                <c:y val="8.7801108194808977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成本项比较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18039370078740158"/>
          <c:w val="0.88186351706036759"/>
          <c:h val="0.60074803149606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performance_non0.6!$A$20</c:f>
              <c:strCache>
                <c:ptCount val="1"/>
                <c:pt idx="0">
                  <c:v>4仓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performance_non0.6!$B$19:$F$19</c:f>
              <c:strCache>
                <c:ptCount val="5"/>
                <c:pt idx="0">
                  <c:v>干线</c:v>
                </c:pt>
                <c:pt idx="1">
                  <c:v>支线</c:v>
                </c:pt>
                <c:pt idx="2">
                  <c:v>仓租</c:v>
                </c:pt>
                <c:pt idx="3">
                  <c:v>操作费用</c:v>
                </c:pt>
                <c:pt idx="4">
                  <c:v>调拨配送</c:v>
                </c:pt>
              </c:strCache>
            </c:strRef>
          </c:cat>
          <c:val>
            <c:numRef>
              <c:f>performance_non0.6!$B$20:$F$20</c:f>
              <c:numCache>
                <c:formatCode>#,##0</c:formatCode>
                <c:ptCount val="5"/>
                <c:pt idx="0">
                  <c:v>13716149.9980976</c:v>
                </c:pt>
                <c:pt idx="1">
                  <c:v>149583927.531014</c:v>
                </c:pt>
                <c:pt idx="2">
                  <c:v>26189104.608022898</c:v>
                </c:pt>
                <c:pt idx="3">
                  <c:v>35602763.653347202</c:v>
                </c:pt>
                <c:pt idx="4">
                  <c:v>6669707.10241351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D-4988-B744-6A173AED9297}"/>
            </c:ext>
          </c:extLst>
        </c:ser>
        <c:ser>
          <c:idx val="1"/>
          <c:order val="1"/>
          <c:tx>
            <c:strRef>
              <c:f>performance_non0.6!$A$21</c:f>
              <c:strCache>
                <c:ptCount val="1"/>
                <c:pt idx="0">
                  <c:v>现状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performance_non0.6!$B$19:$F$19</c:f>
              <c:strCache>
                <c:ptCount val="5"/>
                <c:pt idx="0">
                  <c:v>干线</c:v>
                </c:pt>
                <c:pt idx="1">
                  <c:v>支线</c:v>
                </c:pt>
                <c:pt idx="2">
                  <c:v>仓租</c:v>
                </c:pt>
                <c:pt idx="3">
                  <c:v>操作费用</c:v>
                </c:pt>
                <c:pt idx="4">
                  <c:v>调拨配送</c:v>
                </c:pt>
              </c:strCache>
            </c:strRef>
          </c:cat>
          <c:val>
            <c:numRef>
              <c:f>performance_non0.6!$B$21:$F$21</c:f>
              <c:numCache>
                <c:formatCode>#,##0</c:formatCode>
                <c:ptCount val="5"/>
                <c:pt idx="0">
                  <c:v>14279333.76</c:v>
                </c:pt>
                <c:pt idx="1">
                  <c:v>147206608</c:v>
                </c:pt>
                <c:pt idx="2">
                  <c:v>33748156.975000001</c:v>
                </c:pt>
                <c:pt idx="3">
                  <c:v>36641921.303999998</c:v>
                </c:pt>
                <c:pt idx="4">
                  <c:v>6162815.801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D-4988-B744-6A173AED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201200"/>
        <c:axId val="924201528"/>
      </c:barChart>
      <c:catAx>
        <c:axId val="9242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201528"/>
        <c:crosses val="autoZero"/>
        <c:auto val="1"/>
        <c:lblAlgn val="ctr"/>
        <c:lblOffset val="100"/>
        <c:noMultiLvlLbl val="0"/>
      </c:catAx>
      <c:valAx>
        <c:axId val="92420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20120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3333333333333333E-2"/>
                <c:y val="8.3171478565179369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34</xdr:row>
      <xdr:rowOff>57150</xdr:rowOff>
    </xdr:from>
    <xdr:to>
      <xdr:col>13</xdr:col>
      <xdr:colOff>259080</xdr:colOff>
      <xdr:row>54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0D3C5B-4A1C-47FC-B59F-BA5C22EC7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34</xdr:row>
      <xdr:rowOff>125730</xdr:rowOff>
    </xdr:from>
    <xdr:to>
      <xdr:col>20</xdr:col>
      <xdr:colOff>525780</xdr:colOff>
      <xdr:row>50</xdr:row>
      <xdr:rowOff>64770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D3F60A4-062C-4355-9BA9-D67902DAB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"/>
  <sheetViews>
    <sheetView tabSelected="1" topLeftCell="A43" workbookViewId="0">
      <selection activeCell="K63" sqref="K63"/>
    </sheetView>
  </sheetViews>
  <sheetFormatPr defaultRowHeight="13.8" x14ac:dyDescent="0.25"/>
  <cols>
    <col min="2" max="2" width="12.6640625" customWidth="1"/>
    <col min="3" max="3" width="11.44140625" customWidth="1"/>
    <col min="4" max="4" width="12.21875" customWidth="1"/>
    <col min="5" max="5" width="12" customWidth="1"/>
    <col min="6" max="6" width="13.5546875" customWidth="1"/>
    <col min="7" max="7" width="12.21875" customWidth="1"/>
    <col min="8" max="9" width="9" bestFit="1" customWidth="1"/>
    <col min="10" max="10" width="14.77734375" customWidth="1"/>
    <col min="11" max="11" width="12.88671875" bestFit="1" customWidth="1"/>
    <col min="15" max="15" width="11.6640625" bestFit="1" customWidth="1"/>
    <col min="16" max="16" width="4.109375" customWidth="1"/>
    <col min="17" max="17" width="26.5546875" customWidth="1"/>
    <col min="18" max="18" width="14.33203125" customWidth="1"/>
    <col min="19" max="19" width="10.33203125" customWidth="1"/>
    <col min="20" max="20" width="21" bestFit="1" customWidth="1"/>
    <col min="21" max="21" width="9.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25">
      <c r="A2">
        <v>1</v>
      </c>
      <c r="B2">
        <v>11196763.311512999</v>
      </c>
      <c r="C2">
        <v>25615965.655347198</v>
      </c>
      <c r="D2">
        <v>113481879.194818</v>
      </c>
      <c r="E2">
        <v>23179246.0665471</v>
      </c>
      <c r="F2">
        <v>162277090.916713</v>
      </c>
      <c r="G2">
        <v>11046680.570842801</v>
      </c>
      <c r="H2">
        <v>23194080.801092502</v>
      </c>
      <c r="I2">
        <v>35602763.653347202</v>
      </c>
      <c r="J2">
        <v>243317379.253508</v>
      </c>
      <c r="K2">
        <v>87856.366670805204</v>
      </c>
      <c r="L2">
        <v>512108.15999999898</v>
      </c>
      <c r="M2">
        <v>68165.25</v>
      </c>
    </row>
    <row r="3" spans="1:18" x14ac:dyDescent="0.25">
      <c r="A3">
        <v>2</v>
      </c>
      <c r="B3">
        <v>10369264.811239099</v>
      </c>
      <c r="C3">
        <v>18491040.9088239</v>
      </c>
      <c r="D3">
        <v>113481879.194818</v>
      </c>
      <c r="E3">
        <v>23179246.0665471</v>
      </c>
      <c r="F3">
        <v>155152166.17018899</v>
      </c>
      <c r="G3">
        <v>8827712.2430875394</v>
      </c>
      <c r="H3">
        <v>25407515.580397401</v>
      </c>
      <c r="I3">
        <v>35602763.653347202</v>
      </c>
      <c r="J3">
        <v>235359422.45826101</v>
      </c>
      <c r="K3">
        <v>92249.185004345403</v>
      </c>
      <c r="L3">
        <v>442671.02</v>
      </c>
      <c r="M3">
        <v>50471.834999999999</v>
      </c>
    </row>
    <row r="4" spans="1:18" x14ac:dyDescent="0.25">
      <c r="A4">
        <v>3</v>
      </c>
      <c r="B4">
        <v>12426770.6083309</v>
      </c>
      <c r="C4">
        <v>14213327.234130699</v>
      </c>
      <c r="D4">
        <v>113481879.194818</v>
      </c>
      <c r="E4">
        <v>23179246.0665471</v>
      </c>
      <c r="F4">
        <v>150874452.495496</v>
      </c>
      <c r="G4">
        <v>6988713.1936057303</v>
      </c>
      <c r="H4">
        <v>26374583.3538936</v>
      </c>
      <c r="I4">
        <v>35602763.653347202</v>
      </c>
      <c r="J4">
        <v>232267283.304674</v>
      </c>
      <c r="K4">
        <v>96861.644254562794</v>
      </c>
      <c r="L4">
        <v>333450.96000000002</v>
      </c>
      <c r="M4">
        <v>34154.474999999999</v>
      </c>
    </row>
    <row r="5" spans="1:18" x14ac:dyDescent="0.25">
      <c r="A5" s="1">
        <v>4</v>
      </c>
      <c r="B5" s="1">
        <v>13716149.9980976</v>
      </c>
      <c r="C5" s="1">
        <v>12922802.269649001</v>
      </c>
      <c r="D5" s="1">
        <v>113481879.194818</v>
      </c>
      <c r="E5" s="1">
        <v>23179246.0665471</v>
      </c>
      <c r="F5" s="1">
        <v>149583927.531014</v>
      </c>
      <c r="G5" s="1">
        <v>6669707.10241351</v>
      </c>
      <c r="H5" s="1">
        <v>26189104.608022898</v>
      </c>
      <c r="I5" s="1">
        <v>35602763.653347202</v>
      </c>
      <c r="J5" s="1">
        <v>231761652.892896</v>
      </c>
      <c r="K5" s="1">
        <v>101704.726467291</v>
      </c>
      <c r="L5" s="1">
        <v>314594.61</v>
      </c>
      <c r="M5" s="1">
        <v>32579.7049999999</v>
      </c>
      <c r="N5">
        <f>J5-J4</f>
        <v>-505630.41177800298</v>
      </c>
      <c r="O5">
        <f>H5*1.05*1.05</f>
        <v>28873487.830345251</v>
      </c>
      <c r="P5">
        <f>O5-H5</f>
        <v>2684383.2223223522</v>
      </c>
    </row>
    <row r="6" spans="1:18" x14ac:dyDescent="0.25">
      <c r="A6">
        <v>5</v>
      </c>
      <c r="B6">
        <v>13551921.0097959</v>
      </c>
      <c r="C6">
        <v>12336759.901546899</v>
      </c>
      <c r="D6">
        <v>113481879.194818</v>
      </c>
      <c r="E6">
        <v>23179246.0665471</v>
      </c>
      <c r="F6">
        <v>148997885.16291201</v>
      </c>
      <c r="G6">
        <v>6376940.4665762503</v>
      </c>
      <c r="H6">
        <v>27857422.0134423</v>
      </c>
      <c r="I6">
        <v>35602763.653347202</v>
      </c>
      <c r="J6">
        <v>232386932.30607399</v>
      </c>
      <c r="K6">
        <v>106789.962790655</v>
      </c>
      <c r="L6">
        <v>288963.52</v>
      </c>
      <c r="M6">
        <v>30229.294999999998</v>
      </c>
    </row>
    <row r="7" spans="1:18" x14ac:dyDescent="0.25">
      <c r="A7">
        <v>6</v>
      </c>
      <c r="B7">
        <v>13764652.8307856</v>
      </c>
      <c r="C7">
        <v>11942853.7564898</v>
      </c>
      <c r="D7">
        <v>113481879.194818</v>
      </c>
      <c r="E7">
        <v>23179246.0665471</v>
      </c>
      <c r="F7">
        <v>148603979.01785499</v>
      </c>
      <c r="G7">
        <v>6189974.6732264897</v>
      </c>
      <c r="H7">
        <v>29040764.298628699</v>
      </c>
      <c r="I7">
        <v>35602763.653347202</v>
      </c>
      <c r="J7">
        <v>233202134.47384301</v>
      </c>
      <c r="K7">
        <v>112129.460930188</v>
      </c>
      <c r="L7">
        <v>268581.38999999902</v>
      </c>
      <c r="M7">
        <v>28409.871666699899</v>
      </c>
      <c r="N7">
        <v>112129.46093</v>
      </c>
      <c r="O7">
        <f>K5*1.05*1.05</f>
        <v>112129.46093018833</v>
      </c>
      <c r="R7" t="s">
        <v>41</v>
      </c>
    </row>
    <row r="8" spans="1:18" x14ac:dyDescent="0.25">
      <c r="A8">
        <v>7</v>
      </c>
      <c r="B8">
        <v>14059438.9432361</v>
      </c>
      <c r="C8">
        <v>11495151.299947601</v>
      </c>
      <c r="D8">
        <v>113481879.194818</v>
      </c>
      <c r="E8">
        <v>23179246.0665471</v>
      </c>
      <c r="F8">
        <v>148156276.561313</v>
      </c>
      <c r="G8">
        <v>6007337.9955714298</v>
      </c>
      <c r="H8">
        <v>30381585.274645898</v>
      </c>
      <c r="I8">
        <v>35602763.653347202</v>
      </c>
      <c r="J8">
        <v>234207402.428114</v>
      </c>
      <c r="K8">
        <v>117735.93397669699</v>
      </c>
      <c r="L8">
        <v>264774.24</v>
      </c>
      <c r="M8">
        <v>25639.461666700001</v>
      </c>
      <c r="O8">
        <f>N7-K5</f>
        <v>10424.734462709006</v>
      </c>
      <c r="Q8" t="s">
        <v>38</v>
      </c>
      <c r="R8">
        <v>0.08</v>
      </c>
    </row>
    <row r="9" spans="1:18" x14ac:dyDescent="0.25">
      <c r="A9">
        <v>8</v>
      </c>
      <c r="B9">
        <v>14347425.1522983</v>
      </c>
      <c r="C9">
        <v>11134099.036789199</v>
      </c>
      <c r="D9">
        <v>113481879.194818</v>
      </c>
      <c r="E9">
        <v>23179246.0665471</v>
      </c>
      <c r="F9">
        <v>147795224.29815501</v>
      </c>
      <c r="G9">
        <v>5737465.0801178897</v>
      </c>
      <c r="H9">
        <v>31955723.5233614</v>
      </c>
      <c r="I9">
        <v>35602763.653347202</v>
      </c>
      <c r="J9">
        <v>235438601.70728001</v>
      </c>
      <c r="K9">
        <v>123622.730675532</v>
      </c>
      <c r="L9">
        <v>241847.44999999899</v>
      </c>
      <c r="M9">
        <v>23230.811666699901</v>
      </c>
      <c r="Q9" t="s">
        <v>39</v>
      </c>
      <c r="R9">
        <v>0.33500000000000002</v>
      </c>
    </row>
    <row r="10" spans="1:18" x14ac:dyDescent="0.25">
      <c r="A10">
        <v>9</v>
      </c>
      <c r="B10">
        <v>14420691.8968914</v>
      </c>
      <c r="C10">
        <v>11015206.361117899</v>
      </c>
      <c r="D10">
        <v>113481879.194818</v>
      </c>
      <c r="E10">
        <v>23179246.0665471</v>
      </c>
      <c r="F10">
        <v>147676331.62248299</v>
      </c>
      <c r="G10">
        <v>5652919.9079695204</v>
      </c>
      <c r="H10">
        <v>33476446.615324799</v>
      </c>
      <c r="I10">
        <v>35602763.653347202</v>
      </c>
      <c r="J10">
        <v>236829153.69601601</v>
      </c>
      <c r="K10">
        <v>129803.867209309</v>
      </c>
      <c r="L10">
        <v>238827.16</v>
      </c>
      <c r="M10">
        <v>22339.9816666999</v>
      </c>
      <c r="Q10" t="s">
        <v>40</v>
      </c>
      <c r="R10">
        <v>0.14000000000000001</v>
      </c>
    </row>
    <row r="11" spans="1:18" x14ac:dyDescent="0.25">
      <c r="A11">
        <v>10</v>
      </c>
      <c r="B11">
        <v>14354434.6626761</v>
      </c>
      <c r="C11">
        <v>10770814.174068799</v>
      </c>
      <c r="D11">
        <v>113481879.194818</v>
      </c>
      <c r="E11">
        <v>23179246.0665471</v>
      </c>
      <c r="F11">
        <v>147431939.43543401</v>
      </c>
      <c r="G11">
        <v>5522172.2665044302</v>
      </c>
      <c r="H11">
        <v>35421565.827390298</v>
      </c>
      <c r="I11">
        <v>35602763.653347202</v>
      </c>
      <c r="J11">
        <v>238332875.84535199</v>
      </c>
      <c r="K11">
        <v>136294.06056977401</v>
      </c>
      <c r="L11">
        <v>238181.179999999</v>
      </c>
      <c r="M11">
        <v>21463.041666699901</v>
      </c>
      <c r="R11">
        <v>0.55500000000000005</v>
      </c>
    </row>
    <row r="12" spans="1:18" x14ac:dyDescent="0.25">
      <c r="A12">
        <v>11</v>
      </c>
      <c r="B12">
        <v>14659060.5142003</v>
      </c>
      <c r="C12">
        <v>10495140.9571272</v>
      </c>
      <c r="D12">
        <v>113481879.194818</v>
      </c>
      <c r="E12">
        <v>23179246.0665471</v>
      </c>
      <c r="F12">
        <v>147156266.21849301</v>
      </c>
      <c r="G12">
        <v>5366857.26920377</v>
      </c>
      <c r="H12">
        <v>37180057.151348002</v>
      </c>
      <c r="I12">
        <v>35602763.653347202</v>
      </c>
      <c r="J12">
        <v>239965004.80659199</v>
      </c>
      <c r="K12">
        <v>143108.763598263</v>
      </c>
      <c r="L12">
        <v>220228.3</v>
      </c>
      <c r="M12">
        <v>19464.796666699898</v>
      </c>
    </row>
    <row r="13" spans="1:18" x14ac:dyDescent="0.25">
      <c r="A13">
        <v>12</v>
      </c>
      <c r="B13">
        <v>14784698.2624093</v>
      </c>
      <c r="C13">
        <v>10397230.668592099</v>
      </c>
      <c r="D13">
        <v>113481879.194818</v>
      </c>
      <c r="E13">
        <v>23179246.0665471</v>
      </c>
      <c r="F13">
        <v>147058355.929957</v>
      </c>
      <c r="G13">
        <v>5281387.4342206698</v>
      </c>
      <c r="H13">
        <v>38998912.002899803</v>
      </c>
      <c r="I13">
        <v>35602763.653347202</v>
      </c>
      <c r="J13">
        <v>241726117.28283399</v>
      </c>
      <c r="K13">
        <v>150264.20177817601</v>
      </c>
      <c r="L13">
        <v>218432.74</v>
      </c>
      <c r="M13">
        <v>18839.551666699899</v>
      </c>
    </row>
    <row r="14" spans="1:18" x14ac:dyDescent="0.25">
      <c r="A14">
        <v>13</v>
      </c>
      <c r="B14">
        <v>14792139.804975299</v>
      </c>
      <c r="C14">
        <v>10335846.4522238</v>
      </c>
      <c r="D14">
        <v>113481879.194818</v>
      </c>
      <c r="E14">
        <v>23179246.0665471</v>
      </c>
      <c r="F14">
        <v>146996971.71358901</v>
      </c>
      <c r="G14">
        <v>5226423.0245797597</v>
      </c>
      <c r="H14">
        <v>41005043.524019897</v>
      </c>
      <c r="I14">
        <v>35602763.653347202</v>
      </c>
      <c r="J14">
        <v>243623341.72051099</v>
      </c>
      <c r="K14">
        <v>157777.411867085</v>
      </c>
      <c r="L14">
        <v>219933.22</v>
      </c>
      <c r="M14">
        <v>18335.791666699901</v>
      </c>
    </row>
    <row r="15" spans="1:18" x14ac:dyDescent="0.25">
      <c r="A15">
        <v>14</v>
      </c>
      <c r="B15">
        <v>14836319.768195299</v>
      </c>
      <c r="C15">
        <v>10376029.394951399</v>
      </c>
      <c r="D15">
        <v>113481879.194818</v>
      </c>
      <c r="E15">
        <v>23179246.0665471</v>
      </c>
      <c r="F15">
        <v>147037154.656317</v>
      </c>
      <c r="G15">
        <v>5110763.1018410502</v>
      </c>
      <c r="H15">
        <v>43073627.868703999</v>
      </c>
      <c r="I15">
        <v>35602763.653347202</v>
      </c>
      <c r="J15">
        <v>245660629.04840401</v>
      </c>
      <c r="K15">
        <v>165666.28246043899</v>
      </c>
      <c r="L15">
        <v>220826.33</v>
      </c>
      <c r="M15">
        <v>17543.111666699999</v>
      </c>
    </row>
    <row r="16" spans="1:18" x14ac:dyDescent="0.25">
      <c r="C16">
        <f>C5</f>
        <v>12922802.269649001</v>
      </c>
      <c r="D16">
        <f>D5/2</f>
        <v>56740939.597409002</v>
      </c>
      <c r="E16">
        <f>E5</f>
        <v>23179246.0665471</v>
      </c>
    </row>
    <row r="17" spans="1:21" x14ac:dyDescent="0.25">
      <c r="K17">
        <v>186882.43488364699</v>
      </c>
    </row>
    <row r="19" spans="1:21" x14ac:dyDescent="0.25">
      <c r="B19" t="s">
        <v>15</v>
      </c>
      <c r="C19" t="s">
        <v>16</v>
      </c>
      <c r="D19" t="s">
        <v>17</v>
      </c>
      <c r="E19" t="s">
        <v>18</v>
      </c>
      <c r="F19" t="s">
        <v>19</v>
      </c>
    </row>
    <row r="20" spans="1:21" x14ac:dyDescent="0.25">
      <c r="A20" t="s">
        <v>13</v>
      </c>
      <c r="B20" s="2">
        <v>13716149.9980976</v>
      </c>
      <c r="C20" s="2">
        <v>149583927.531014</v>
      </c>
      <c r="D20" s="2">
        <v>26189104.608022898</v>
      </c>
      <c r="E20" s="2">
        <v>35602763.653347202</v>
      </c>
      <c r="F20" s="2">
        <v>6669707.10241351</v>
      </c>
      <c r="Q20" s="3" t="s">
        <v>20</v>
      </c>
      <c r="R20" s="3" t="s">
        <v>21</v>
      </c>
      <c r="S20" s="3" t="s">
        <v>22</v>
      </c>
      <c r="T20" s="3" t="s">
        <v>36</v>
      </c>
      <c r="U20" s="3" t="s">
        <v>37</v>
      </c>
    </row>
    <row r="21" spans="1:21" x14ac:dyDescent="0.25">
      <c r="A21" t="s">
        <v>14</v>
      </c>
      <c r="B21" s="2">
        <v>14279333.76</v>
      </c>
      <c r="C21" s="2">
        <v>147206608</v>
      </c>
      <c r="D21" s="2">
        <v>33748156.975000001</v>
      </c>
      <c r="E21" s="2">
        <v>36641921.303999998</v>
      </c>
      <c r="F21" s="2">
        <v>6162815.801</v>
      </c>
      <c r="Q21" s="3" t="s">
        <v>23</v>
      </c>
      <c r="R21" s="4">
        <v>1371.6149998097601</v>
      </c>
      <c r="S21" s="5">
        <f>R21/$R$26</f>
        <v>7.8368724134615514E-2</v>
      </c>
      <c r="T21" s="8">
        <v>200000000</v>
      </c>
      <c r="U21" s="9">
        <f>R21*10000/T21</f>
        <v>6.8580749990488007E-2</v>
      </c>
    </row>
    <row r="22" spans="1:21" x14ac:dyDescent="0.25">
      <c r="B22" s="2">
        <v>563183.76190239936</v>
      </c>
      <c r="C22" s="2">
        <v>-2377319.5310139954</v>
      </c>
      <c r="D22" s="2">
        <v>7559052.3669771031</v>
      </c>
      <c r="E22" s="2">
        <v>1039157.650652796</v>
      </c>
      <c r="F22" s="2">
        <v>-506891.30141350999</v>
      </c>
      <c r="K22" s="10">
        <f>110000000/169000000</f>
        <v>0.65088757396449703</v>
      </c>
      <c r="Q22" s="3" t="s">
        <v>24</v>
      </c>
      <c r="R22" s="4">
        <v>9284.2987933605091</v>
      </c>
      <c r="S22" s="5">
        <f t="shared" ref="S22:S25" si="0">R22/$R$26</f>
        <v>0.53046857246467105</v>
      </c>
      <c r="T22" s="8">
        <v>170000000</v>
      </c>
      <c r="U22" s="9">
        <f t="shared" ref="U22:U25" si="1">R22*10000/T22</f>
        <v>0.54613522313885343</v>
      </c>
    </row>
    <row r="23" spans="1:21" x14ac:dyDescent="0.25">
      <c r="Q23" s="3" t="s">
        <v>25</v>
      </c>
      <c r="R23" s="4">
        <v>666.97071024135096</v>
      </c>
      <c r="S23" s="5">
        <f t="shared" si="0"/>
        <v>3.8108101474555685E-2</v>
      </c>
      <c r="T23" s="8">
        <v>30000000</v>
      </c>
      <c r="U23" s="9">
        <f t="shared" si="1"/>
        <v>0.22232357008045034</v>
      </c>
    </row>
    <row r="24" spans="1:21" x14ac:dyDescent="0.25">
      <c r="C24" s="3" t="s">
        <v>20</v>
      </c>
      <c r="D24" s="3" t="s">
        <v>21</v>
      </c>
      <c r="E24" s="3" t="s">
        <v>42</v>
      </c>
      <c r="G24" s="3" t="s">
        <v>29</v>
      </c>
      <c r="H24" s="3" t="s">
        <v>33</v>
      </c>
      <c r="I24" s="3" t="s">
        <v>35</v>
      </c>
      <c r="J24" s="3" t="s">
        <v>43</v>
      </c>
      <c r="Q24" s="3" t="s">
        <v>26</v>
      </c>
      <c r="R24" s="4">
        <v>2618.9104608022899</v>
      </c>
      <c r="S24" s="5">
        <f t="shared" si="0"/>
        <v>0.14963431536133673</v>
      </c>
      <c r="T24" s="8">
        <v>200000000</v>
      </c>
      <c r="U24" s="9">
        <f t="shared" si="1"/>
        <v>0.1309455230401145</v>
      </c>
    </row>
    <row r="25" spans="1:21" x14ac:dyDescent="0.25">
      <c r="C25" s="3" t="s">
        <v>23</v>
      </c>
      <c r="D25" s="4">
        <v>1371</v>
      </c>
      <c r="E25" s="5">
        <f>D25/$D$30</f>
        <v>7.8333585447417864E-2</v>
      </c>
      <c r="F25">
        <f>D25/200000000</f>
        <v>6.8549999999999996E-6</v>
      </c>
      <c r="G25" s="3" t="s">
        <v>32</v>
      </c>
      <c r="H25" s="6">
        <v>1292.2802269649001</v>
      </c>
      <c r="I25" s="5">
        <f>H25/$R$32</f>
        <v>0.13918985760012914</v>
      </c>
      <c r="J25" s="9">
        <f>H25*10000/170000000</f>
        <v>7.601648393911177E-2</v>
      </c>
      <c r="Q25" s="3" t="s">
        <v>27</v>
      </c>
      <c r="R25" s="4">
        <v>3560.2763653347201</v>
      </c>
      <c r="S25" s="5">
        <f t="shared" si="0"/>
        <v>0.203420286564821</v>
      </c>
      <c r="T25" s="8">
        <v>200000000</v>
      </c>
      <c r="U25" s="9">
        <f t="shared" si="1"/>
        <v>0.17801381826673601</v>
      </c>
    </row>
    <row r="26" spans="1:21" x14ac:dyDescent="0.25">
      <c r="C26" s="3" t="s">
        <v>24</v>
      </c>
      <c r="D26" s="4">
        <v>9284</v>
      </c>
      <c r="E26" s="5">
        <f t="shared" ref="E26:E29" si="2">D26/$D$30</f>
        <v>0.53045150057901347</v>
      </c>
      <c r="G26" s="3" t="s">
        <v>30</v>
      </c>
      <c r="H26" s="6">
        <v>5674.0939597408997</v>
      </c>
      <c r="I26" s="5">
        <f t="shared" ref="I26:I27" si="3">H26/$R$32</f>
        <v>0.61114943476384243</v>
      </c>
      <c r="J26" s="9">
        <f t="shared" ref="J26:J27" si="4">H26*10000/170000000</f>
        <v>0.33377023292593527</v>
      </c>
      <c r="Q26" s="3" t="s">
        <v>28</v>
      </c>
      <c r="R26" s="4">
        <f>SUM(R21:R25)</f>
        <v>17502.071329548631</v>
      </c>
      <c r="S26" s="3"/>
    </row>
    <row r="27" spans="1:21" x14ac:dyDescent="0.25">
      <c r="C27" s="3" t="s">
        <v>25</v>
      </c>
      <c r="D27" s="4">
        <v>667</v>
      </c>
      <c r="E27" s="5">
        <f t="shared" si="2"/>
        <v>3.8109774976971343E-2</v>
      </c>
      <c r="G27" s="3" t="s">
        <v>31</v>
      </c>
      <c r="H27" s="6">
        <v>2317.9246066547098</v>
      </c>
      <c r="I27" s="5">
        <f t="shared" si="3"/>
        <v>0.24966070763602846</v>
      </c>
      <c r="J27" s="9">
        <f t="shared" si="4"/>
        <v>0.13634850627380646</v>
      </c>
      <c r="T27">
        <f>R29*0.03</f>
        <v>38.768406808946999</v>
      </c>
    </row>
    <row r="28" spans="1:21" x14ac:dyDescent="0.25">
      <c r="C28" s="3" t="s">
        <v>26</v>
      </c>
      <c r="D28" s="4">
        <v>2618.9104608022899</v>
      </c>
      <c r="E28" s="5">
        <f t="shared" si="2"/>
        <v>0.14963431536133673</v>
      </c>
      <c r="G28" s="3" t="s">
        <v>34</v>
      </c>
      <c r="H28" s="6">
        <f>SUM(H25:H27)</f>
        <v>9284.2987933605091</v>
      </c>
      <c r="I28" s="3"/>
      <c r="Q28" s="3" t="s">
        <v>29</v>
      </c>
      <c r="R28" s="3" t="s">
        <v>33</v>
      </c>
      <c r="S28" s="3" t="s">
        <v>35</v>
      </c>
    </row>
    <row r="29" spans="1:21" x14ac:dyDescent="0.25">
      <c r="C29" s="3" t="s">
        <v>27</v>
      </c>
      <c r="D29" s="4">
        <v>3560.2763653347201</v>
      </c>
      <c r="E29" s="5">
        <f t="shared" si="2"/>
        <v>0.203420286564821</v>
      </c>
      <c r="Q29" s="3" t="s">
        <v>32</v>
      </c>
      <c r="R29" s="6">
        <v>1292.2802269649001</v>
      </c>
      <c r="S29" s="5">
        <f>R29/$R$32</f>
        <v>0.13918985760012914</v>
      </c>
      <c r="T29" s="7">
        <f>R29*10000/170000000</f>
        <v>7.601648393911177E-2</v>
      </c>
      <c r="U29" s="9">
        <f>(R29+400)*10000/T22</f>
        <v>9.9545895703817638E-2</v>
      </c>
    </row>
    <row r="30" spans="1:21" x14ac:dyDescent="0.25">
      <c r="C30" s="3" t="s">
        <v>28</v>
      </c>
      <c r="D30" s="4">
        <v>17502.071329548631</v>
      </c>
      <c r="E30" s="3"/>
      <c r="Q30" s="3" t="s">
        <v>30</v>
      </c>
      <c r="R30" s="6">
        <v>5674.0939597408997</v>
      </c>
      <c r="S30" s="5">
        <f t="shared" ref="S30:S31" si="5">R30/$R$32</f>
        <v>0.61114943476384243</v>
      </c>
      <c r="T30" s="7">
        <f t="shared" ref="T30:T31" si="6">R30*10000/170000000</f>
        <v>0.33377023292593527</v>
      </c>
    </row>
    <row r="31" spans="1:21" x14ac:dyDescent="0.25">
      <c r="Q31" s="3" t="s">
        <v>31</v>
      </c>
      <c r="R31" s="6">
        <v>2317.9246066547098</v>
      </c>
      <c r="S31" s="5">
        <f t="shared" si="5"/>
        <v>0.24966070763602846</v>
      </c>
      <c r="T31" s="7">
        <f t="shared" si="6"/>
        <v>0.13634850627380646</v>
      </c>
    </row>
    <row r="32" spans="1:21" x14ac:dyDescent="0.25">
      <c r="Q32" s="3" t="s">
        <v>34</v>
      </c>
      <c r="R32" s="6">
        <f>SUM(R29:R31)</f>
        <v>9284.2987933605091</v>
      </c>
      <c r="S32" s="3"/>
    </row>
    <row r="33" spans="19:19" x14ac:dyDescent="0.25">
      <c r="S33" s="3"/>
    </row>
    <row r="56" spans="3:9" ht="14.4" thickBot="1" x14ac:dyDescent="0.3">
      <c r="C56" s="11" t="s">
        <v>44</v>
      </c>
      <c r="D56" s="11"/>
      <c r="E56" s="11"/>
      <c r="G56" s="11" t="s">
        <v>45</v>
      </c>
      <c r="H56" s="11"/>
      <c r="I56" s="11"/>
    </row>
    <row r="57" spans="3:9" ht="14.4" thickBot="1" x14ac:dyDescent="0.3">
      <c r="C57" s="12" t="s">
        <v>20</v>
      </c>
      <c r="D57" s="13" t="s">
        <v>21</v>
      </c>
      <c r="E57" s="14" t="s">
        <v>42</v>
      </c>
      <c r="F57" s="15"/>
      <c r="G57" s="12" t="s">
        <v>29</v>
      </c>
      <c r="H57" s="13" t="s">
        <v>33</v>
      </c>
      <c r="I57" s="14" t="s">
        <v>46</v>
      </c>
    </row>
    <row r="58" spans="3:9" x14ac:dyDescent="0.25">
      <c r="C58" s="16" t="s">
        <v>23</v>
      </c>
      <c r="D58" s="4">
        <v>1371</v>
      </c>
      <c r="E58" s="17">
        <f>D58/$C$8</f>
        <v>1.1926767766912728E-4</v>
      </c>
      <c r="F58" s="5"/>
      <c r="G58" s="18" t="s">
        <v>32</v>
      </c>
      <c r="H58" s="19">
        <v>1292.2802269649001</v>
      </c>
      <c r="I58" s="20">
        <f>H58/$G$6</f>
        <v>2.0264894015212899E-4</v>
      </c>
    </row>
    <row r="59" spans="3:9" x14ac:dyDescent="0.25">
      <c r="C59" s="16" t="s">
        <v>24</v>
      </c>
      <c r="D59" s="4">
        <v>9284</v>
      </c>
      <c r="E59" s="17">
        <f t="shared" ref="E59:E62" si="7">D59/$C$8</f>
        <v>8.07644871976789E-4</v>
      </c>
      <c r="F59" s="5"/>
      <c r="G59" s="16" t="s">
        <v>30</v>
      </c>
      <c r="H59" s="4">
        <v>5674.0939597408997</v>
      </c>
      <c r="I59" s="17">
        <f t="shared" ref="I59:I60" si="8">H59/$G$6</f>
        <v>8.897831161323816E-4</v>
      </c>
    </row>
    <row r="60" spans="3:9" x14ac:dyDescent="0.25">
      <c r="C60" s="16" t="s">
        <v>25</v>
      </c>
      <c r="D60" s="4">
        <v>667</v>
      </c>
      <c r="E60" s="17">
        <f t="shared" si="7"/>
        <v>5.8024464628233334E-5</v>
      </c>
      <c r="F60" s="5"/>
      <c r="G60" s="16" t="s">
        <v>31</v>
      </c>
      <c r="H60" s="4">
        <v>2317.9246066547098</v>
      </c>
      <c r="I60" s="17">
        <f t="shared" si="8"/>
        <v>3.6348537653813046E-4</v>
      </c>
    </row>
    <row r="61" spans="3:9" ht="14.4" thickBot="1" x14ac:dyDescent="0.3">
      <c r="C61" s="16" t="s">
        <v>26</v>
      </c>
      <c r="D61" s="4">
        <v>2618.9104608022899</v>
      </c>
      <c r="E61" s="17">
        <f t="shared" si="7"/>
        <v>2.278274023948017E-4</v>
      </c>
      <c r="F61" s="5"/>
      <c r="G61" s="21" t="s">
        <v>34</v>
      </c>
      <c r="H61" s="22">
        <f>SUM(H58:H60)</f>
        <v>9284.2987933605091</v>
      </c>
      <c r="I61" s="23"/>
    </row>
    <row r="62" spans="3:9" x14ac:dyDescent="0.25">
      <c r="C62" s="16" t="s">
        <v>27</v>
      </c>
      <c r="D62" s="4">
        <v>3560.2763653347201</v>
      </c>
      <c r="E62" s="17">
        <f t="shared" si="7"/>
        <v>3.0971983512308789E-4</v>
      </c>
      <c r="F62" s="5"/>
    </row>
    <row r="63" spans="3:9" ht="14.4" thickBot="1" x14ac:dyDescent="0.3">
      <c r="C63" s="21" t="s">
        <v>28</v>
      </c>
      <c r="D63" s="22">
        <f>SUM(D58:D62)</f>
        <v>17501.186826137011</v>
      </c>
      <c r="E63" s="24"/>
      <c r="F63" s="3"/>
    </row>
    <row r="65" spans="3:4" ht="14.4" thickBot="1" x14ac:dyDescent="0.3">
      <c r="C65" s="11" t="s">
        <v>47</v>
      </c>
      <c r="D65" s="11"/>
    </row>
    <row r="66" spans="3:4" ht="14.4" thickBot="1" x14ac:dyDescent="0.3">
      <c r="C66" s="12" t="s">
        <v>29</v>
      </c>
      <c r="D66" s="14" t="s">
        <v>48</v>
      </c>
    </row>
    <row r="67" spans="3:4" x14ac:dyDescent="0.25">
      <c r="C67" s="16" t="s">
        <v>49</v>
      </c>
      <c r="D67" s="25">
        <v>6.855E-2</v>
      </c>
    </row>
    <row r="68" spans="3:4" x14ac:dyDescent="0.25">
      <c r="C68" s="16" t="s">
        <v>50</v>
      </c>
      <c r="D68" s="25">
        <v>7.601648393911177E-2</v>
      </c>
    </row>
    <row r="69" spans="3:4" x14ac:dyDescent="0.25">
      <c r="C69" s="16" t="s">
        <v>51</v>
      </c>
      <c r="D69" s="25">
        <v>0.33377023292593527</v>
      </c>
    </row>
    <row r="70" spans="3:4" x14ac:dyDescent="0.25">
      <c r="C70" s="16" t="s">
        <v>52</v>
      </c>
      <c r="D70" s="25">
        <v>0.13634850627380646</v>
      </c>
    </row>
    <row r="71" spans="3:4" x14ac:dyDescent="0.25">
      <c r="C71" s="16" t="s">
        <v>53</v>
      </c>
      <c r="D71" s="25">
        <v>0.1309455230401145</v>
      </c>
    </row>
    <row r="72" spans="3:4" ht="14.4" thickBot="1" x14ac:dyDescent="0.3">
      <c r="C72" s="21" t="s">
        <v>54</v>
      </c>
      <c r="D72" s="26">
        <v>0.17801381826673601</v>
      </c>
    </row>
  </sheetData>
  <mergeCells count="3">
    <mergeCell ref="C56:E56"/>
    <mergeCell ref="G56:I56"/>
    <mergeCell ref="C65:D65"/>
  </mergeCells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performance_non0.6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陈星佑(ChenXingYou)</dc:creator>
  <cp:lastModifiedBy>陈星佑(ChenXingYou)</cp:lastModifiedBy>
  <dcterms:created xsi:type="dcterms:W3CDTF">2020-11-06T08:52:55Z</dcterms:created>
  <dcterms:modified xsi:type="dcterms:W3CDTF">2020-11-24T11:07:23Z</dcterms:modified>
</cp:coreProperties>
</file>