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artida\HTML\Cursos\_Ironhack Java Backend Dev\Curso\Midterm_Project\Proyecto_Bancario\External_Resources\"/>
    </mc:Choice>
  </mc:AlternateContent>
  <bookViews>
    <workbookView xWindow="0" yWindow="0" windowWidth="26955" windowHeight="8460"/>
  </bookViews>
  <sheets>
    <sheet name="EndPoints" sheetId="1" r:id="rId1"/>
    <sheet name="Address &amp; Admin" sheetId="4" r:id="rId2"/>
    <sheet name="AccountHolder" sheetId="5" r:id="rId3"/>
    <sheet name="ThirdParty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4" l="1"/>
  <c r="O22" i="4"/>
  <c r="O23" i="4"/>
  <c r="O20" i="4"/>
  <c r="O22" i="6"/>
  <c r="O23" i="6"/>
  <c r="O24" i="6"/>
  <c r="O25" i="6"/>
  <c r="O26" i="6"/>
  <c r="O27" i="6"/>
  <c r="O28" i="6"/>
  <c r="O21" i="6"/>
  <c r="U4" i="6"/>
  <c r="U5" i="6"/>
  <c r="U6" i="6"/>
  <c r="U7" i="6"/>
  <c r="U8" i="6"/>
  <c r="U9" i="6"/>
  <c r="U10" i="6"/>
  <c r="U11" i="6"/>
  <c r="U12" i="6"/>
  <c r="U13" i="6"/>
  <c r="U3" i="6"/>
  <c r="C20" i="4" l="1"/>
  <c r="C21" i="4"/>
  <c r="C22" i="4"/>
  <c r="C23" i="4"/>
  <c r="D23" i="4" s="1"/>
  <c r="I23" i="4" s="1"/>
  <c r="C3" i="6"/>
  <c r="D3" i="6" s="1"/>
  <c r="C4" i="6"/>
  <c r="D4" i="6" s="1"/>
  <c r="C5" i="6"/>
  <c r="D5" i="6" s="1"/>
  <c r="J5" i="6" s="1"/>
  <c r="C6" i="6"/>
  <c r="D6" i="6" s="1"/>
  <c r="J6" i="6" s="1"/>
  <c r="C7" i="6"/>
  <c r="D7" i="6" s="1"/>
  <c r="C8" i="6"/>
  <c r="D8" i="6" s="1"/>
  <c r="C9" i="6"/>
  <c r="D9" i="6" s="1"/>
  <c r="J9" i="6" s="1"/>
  <c r="C10" i="6"/>
  <c r="C11" i="6"/>
  <c r="D11" i="6" s="1"/>
  <c r="J11" i="6" s="1"/>
  <c r="C12" i="6"/>
  <c r="D12" i="6" s="1"/>
  <c r="J12" i="6" s="1"/>
  <c r="C13" i="6"/>
  <c r="D13" i="6" s="1"/>
  <c r="J13" i="6" s="1"/>
  <c r="C14" i="6"/>
  <c r="D14" i="6" s="1"/>
  <c r="J14" i="6" s="1"/>
  <c r="C15" i="6"/>
  <c r="D15" i="6" s="1"/>
  <c r="C16" i="6"/>
  <c r="D16" i="6" s="1"/>
  <c r="C17" i="6"/>
  <c r="C18" i="6"/>
  <c r="D18" i="6" s="1"/>
  <c r="J18" i="6" s="1"/>
  <c r="C19" i="6"/>
  <c r="C20" i="6"/>
  <c r="C21" i="6"/>
  <c r="C22" i="6"/>
  <c r="D22" i="6" s="1"/>
  <c r="C23" i="6"/>
  <c r="D23" i="6" s="1"/>
  <c r="J23" i="6" s="1"/>
  <c r="C24" i="6"/>
  <c r="D24" i="6" s="1"/>
  <c r="J24" i="6" s="1"/>
  <c r="C25" i="6"/>
  <c r="D25" i="6" s="1"/>
  <c r="J25" i="6" s="1"/>
  <c r="C26" i="6"/>
  <c r="D26" i="6" s="1"/>
  <c r="J26" i="6" s="1"/>
  <c r="C27" i="6"/>
  <c r="D27" i="6" s="1"/>
  <c r="C28" i="6"/>
  <c r="D28" i="6" s="1"/>
  <c r="J22" i="6" l="1"/>
  <c r="D17" i="6"/>
  <c r="J17" i="6" s="1"/>
  <c r="D10" i="6"/>
  <c r="J10" i="6" s="1"/>
  <c r="J3" i="6"/>
  <c r="J8" i="6"/>
  <c r="J27" i="6"/>
  <c r="J4" i="6"/>
  <c r="D21" i="6"/>
  <c r="J21" i="6" s="1"/>
  <c r="J7" i="6"/>
  <c r="D20" i="6"/>
  <c r="J20" i="6" s="1"/>
  <c r="J28" i="6"/>
  <c r="D19" i="6"/>
  <c r="J19" i="6" s="1"/>
  <c r="J16" i="6"/>
  <c r="J15" i="6"/>
  <c r="D20" i="4"/>
  <c r="I20" i="4" s="1"/>
  <c r="D21" i="4"/>
  <c r="I21" i="4" s="1"/>
  <c r="D22" i="4"/>
  <c r="I22" i="4" s="1"/>
  <c r="L4" i="6"/>
  <c r="M4" i="6"/>
  <c r="L5" i="6"/>
  <c r="M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Q13" i="6" s="1"/>
  <c r="M13" i="6"/>
  <c r="M3" i="6"/>
  <c r="L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L21" i="6" s="1"/>
  <c r="F22" i="6"/>
  <c r="L22" i="6" s="1"/>
  <c r="F23" i="6"/>
  <c r="L23" i="6" s="1"/>
  <c r="F24" i="6"/>
  <c r="L24" i="6" s="1"/>
  <c r="F25" i="6"/>
  <c r="L25" i="6" s="1"/>
  <c r="F26" i="6"/>
  <c r="L26" i="6" s="1"/>
  <c r="F27" i="6"/>
  <c r="L27" i="6" s="1"/>
  <c r="F28" i="6"/>
  <c r="L28" i="6" s="1"/>
  <c r="K21" i="4"/>
  <c r="M21" i="4" s="1"/>
  <c r="K22" i="4"/>
  <c r="M22" i="4" s="1"/>
  <c r="K23" i="4"/>
  <c r="M23" i="4" s="1"/>
  <c r="K20" i="4"/>
  <c r="M20" i="4" s="1"/>
  <c r="Q12" i="6" l="1"/>
  <c r="S12" i="6" s="1"/>
  <c r="Q6" i="6"/>
  <c r="S6" i="6" s="1"/>
  <c r="Q3" i="6"/>
  <c r="S3" i="6" s="1"/>
  <c r="Q10" i="6"/>
  <c r="S10" i="6" s="1"/>
  <c r="Q11" i="6"/>
  <c r="S11" i="6" s="1"/>
  <c r="Q5" i="6"/>
  <c r="S5" i="6" s="1"/>
  <c r="Q4" i="6"/>
  <c r="S4" i="6" s="1"/>
  <c r="Q9" i="6"/>
  <c r="S9" i="6" s="1"/>
  <c r="Q7" i="6"/>
  <c r="S7" i="6" s="1"/>
  <c r="S13" i="6"/>
  <c r="Q8" i="6"/>
  <c r="S8" i="6" s="1"/>
  <c r="B13" i="5"/>
  <c r="C13" i="5"/>
  <c r="B14" i="5"/>
  <c r="C1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C4" i="5"/>
  <c r="B4" i="5"/>
  <c r="I5" i="4"/>
  <c r="I6" i="4"/>
  <c r="I7" i="4"/>
  <c r="I8" i="4"/>
  <c r="I9" i="4"/>
  <c r="I10" i="4"/>
  <c r="I11" i="4"/>
  <c r="I12" i="4"/>
  <c r="I13" i="4"/>
  <c r="I14" i="4"/>
  <c r="I4" i="4"/>
</calcChain>
</file>

<file path=xl/sharedStrings.xml><?xml version="1.0" encoding="utf-8"?>
<sst xmlns="http://schemas.openxmlformats.org/spreadsheetml/2006/main" count="433" uniqueCount="201">
  <si>
    <t>Request Type</t>
  </si>
  <si>
    <t>Endpoint</t>
  </si>
  <si>
    <t>Response Description</t>
  </si>
  <si>
    <t>#</t>
  </si>
  <si>
    <t>GET</t>
  </si>
  <si>
    <t>Param Type</t>
  </si>
  <si>
    <t>PathVariable</t>
  </si>
  <si>
    <t>RequestParam</t>
  </si>
  <si>
    <t>name</t>
  </si>
  <si>
    <t>Endpoints Definition Midterm Project</t>
  </si>
  <si>
    <t>Usuario</t>
  </si>
  <si>
    <t>Admin</t>
  </si>
  <si>
    <t>get info de un account holder</t>
  </si>
  <si>
    <t>Bienvenida</t>
  </si>
  <si>
    <t>obtiene listado de todos los accountholders</t>
  </si>
  <si>
    <t>buscar un account holder por nombre</t>
  </si>
  <si>
    <t>mostrar account holders por rango de fechas</t>
  </si>
  <si>
    <t>AccountHolder</t>
  </si>
  <si>
    <t>Muestra todas sus cuentas</t>
  </si>
  <si>
    <t>Muestra el detalle de una especifica cuenta.</t>
  </si>
  <si>
    <t>muestra las diversas cuentas de un accountholder</t>
  </si>
  <si>
    <t>POST</t>
  </si>
  <si>
    <t>PATCH</t>
  </si>
  <si>
    <t>Modifica el saldo de la cuenta indicada</t>
  </si>
  <si>
    <t>country</t>
  </si>
  <si>
    <t>city</t>
  </si>
  <si>
    <t>street</t>
  </si>
  <si>
    <t>house_number</t>
  </si>
  <si>
    <t>home_unit</t>
  </si>
  <si>
    <t>comment</t>
  </si>
  <si>
    <t>España</t>
  </si>
  <si>
    <t>Barcelona</t>
  </si>
  <si>
    <t>Madrid</t>
  </si>
  <si>
    <t>Valencia</t>
  </si>
  <si>
    <t>Badajoz</t>
  </si>
  <si>
    <t>Numancia</t>
  </si>
  <si>
    <t>Napoles</t>
  </si>
  <si>
    <t>Gran Via</t>
  </si>
  <si>
    <t>Francia</t>
  </si>
  <si>
    <t>Paris</t>
  </si>
  <si>
    <t>Dénia</t>
  </si>
  <si>
    <t>San Blas</t>
  </si>
  <si>
    <t>Rivolí</t>
  </si>
  <si>
    <t>Alemania</t>
  </si>
  <si>
    <t>Frankfurt</t>
  </si>
  <si>
    <t>Oberweg</t>
  </si>
  <si>
    <t>Colombia</t>
  </si>
  <si>
    <t>Bogotá</t>
  </si>
  <si>
    <t>Av El Dorado</t>
  </si>
  <si>
    <t>Peru</t>
  </si>
  <si>
    <t>Lima</t>
  </si>
  <si>
    <t>Jirón Callao</t>
  </si>
  <si>
    <t>Argentina</t>
  </si>
  <si>
    <t>Buenos Aires</t>
  </si>
  <si>
    <t>Av 9 de Julio</t>
  </si>
  <si>
    <t>Mexico</t>
  </si>
  <si>
    <t>Merida</t>
  </si>
  <si>
    <t>Paseo de Montejo</t>
  </si>
  <si>
    <t>4-2</t>
  </si>
  <si>
    <t>3-1</t>
  </si>
  <si>
    <t>Atico</t>
  </si>
  <si>
    <t>Bajos 3</t>
  </si>
  <si>
    <t>2-1</t>
  </si>
  <si>
    <t>3-3</t>
  </si>
  <si>
    <t xml:space="preserve">3 </t>
  </si>
  <si>
    <t xml:space="preserve">A </t>
  </si>
  <si>
    <t>Apto 2</t>
  </si>
  <si>
    <t>Casa Azul</t>
  </si>
  <si>
    <t>Al lado del monumento</t>
  </si>
  <si>
    <t>Tabla Addresses</t>
  </si>
  <si>
    <t>John</t>
  </si>
  <si>
    <t>Alfredo</t>
  </si>
  <si>
    <t>Cristian</t>
  </si>
  <si>
    <t>Raúl</t>
  </si>
  <si>
    <t>Admins</t>
  </si>
  <si>
    <t>user_id</t>
  </si>
  <si>
    <t>hashed_key</t>
  </si>
  <si>
    <t>Alberto</t>
  </si>
  <si>
    <t>Bernardo</t>
  </si>
  <si>
    <t>Carlos</t>
  </si>
  <si>
    <t>Daniel</t>
  </si>
  <si>
    <t>Ernesto</t>
  </si>
  <si>
    <t>Fernando</t>
  </si>
  <si>
    <t>Hernan</t>
  </si>
  <si>
    <t>Ivan</t>
  </si>
  <si>
    <t>Jose</t>
  </si>
  <si>
    <t>Kevin</t>
  </si>
  <si>
    <t>Orlando</t>
  </si>
  <si>
    <t>Pedro</t>
  </si>
  <si>
    <t>Ramon</t>
  </si>
  <si>
    <t>Samuel</t>
  </si>
  <si>
    <t>Tomas</t>
  </si>
  <si>
    <t>Veronica</t>
  </si>
  <si>
    <t>Ubaldo</t>
  </si>
  <si>
    <t>Wendy</t>
  </si>
  <si>
    <t>Xochil</t>
  </si>
  <si>
    <t>Yolanda</t>
  </si>
  <si>
    <t>Zoe</t>
  </si>
  <si>
    <t>Maria</t>
  </si>
  <si>
    <t>Liliana</t>
  </si>
  <si>
    <t>Gladys</t>
  </si>
  <si>
    <t>Quentin</t>
  </si>
  <si>
    <t>aaaa</t>
  </si>
  <si>
    <t>bbbb</t>
  </si>
  <si>
    <t>cccc</t>
  </si>
  <si>
    <t>dddd</t>
  </si>
  <si>
    <t>eeee</t>
  </si>
  <si>
    <t>ffff</t>
  </si>
  <si>
    <t>gggg</t>
  </si>
  <si>
    <t>hhhh</t>
  </si>
  <si>
    <t>iiii</t>
  </si>
  <si>
    <t>jjjj</t>
  </si>
  <si>
    <t>kkkk</t>
  </si>
  <si>
    <t>llll</t>
  </si>
  <si>
    <t>mmmm</t>
  </si>
  <si>
    <t>nnnn</t>
  </si>
  <si>
    <t>oooo</t>
  </si>
  <si>
    <t>pppp</t>
  </si>
  <si>
    <t>qqqq</t>
  </si>
  <si>
    <t>rrrr</t>
  </si>
  <si>
    <t>ssss</t>
  </si>
  <si>
    <t>tttt</t>
  </si>
  <si>
    <t>uuuu</t>
  </si>
  <si>
    <t>vvvv</t>
  </si>
  <si>
    <t>wwww</t>
  </si>
  <si>
    <t>xxxx</t>
  </si>
  <si>
    <t>yyyy</t>
  </si>
  <si>
    <t>zzzz</t>
  </si>
  <si>
    <t>Nancy</t>
  </si>
  <si>
    <t>1960-02-24'</t>
  </si>
  <si>
    <t>1990-03-23'</t>
  </si>
  <si>
    <t>2000-12-12'</t>
  </si>
  <si>
    <t>1998-09-20'</t>
  </si>
  <si>
    <t>1997-12-30'</t>
  </si>
  <si>
    <t>1992-06-10'</t>
  </si>
  <si>
    <t>2001-10-05'</t>
  </si>
  <si>
    <t>1997-04-05'</t>
  </si>
  <si>
    <t>1975-09-13'</t>
  </si>
  <si>
    <t>1984-09-28'</t>
  </si>
  <si>
    <t>1982-12-02'</t>
  </si>
  <si>
    <t>Birthdate</t>
  </si>
  <si>
    <t xml:space="preserve"> </t>
  </si>
  <si>
    <t>apto 3</t>
  </si>
  <si>
    <t>crear un ThirdParty user</t>
  </si>
  <si>
    <t>/admins/accountholders</t>
  </si>
  <si>
    <t>/admins/accountholders?name={X}</t>
  </si>
  <si>
    <t>/admins/accountholders/birthdate?initialdate={X}&amp;finaldate={X}</t>
  </si>
  <si>
    <t>Bodyrequest</t>
  </si>
  <si>
    <t>Crear nueva cuenta CreditCard</t>
  </si>
  <si>
    <t>AccountType, owner1, owner2, amount, penalty fee, interes rate</t>
  </si>
  <si>
    <t>Crear nueva cuenta Saving</t>
  </si>
  <si>
    <t>Crear nueva cuenta Checking</t>
  </si>
  <si>
    <t>AccountType, owner1, owner2, amount, penalty fee, interes rate, secret key, minimumBalance, status</t>
  </si>
  <si>
    <t>AccountType, owner1, owner2, amount, penalty fee, secret key, minimumBalance, monthlyMaintenanceFee, status</t>
  </si>
  <si>
    <t>Crear nueva cuenta StudentChecking</t>
  </si>
  <si>
    <t>AccountType, owner1, owner2, amount, penalty fee, secret key, status</t>
  </si>
  <si>
    <t>Requsitos o Respuesta</t>
  </si>
  <si>
    <t>TODOS en detalle</t>
  </si>
  <si>
    <t>Name, birthdate, address 1 , address 2</t>
  </si>
  <si>
    <t>Cantidad y tipo de cuentas que tiene ese usuario.</t>
  </si>
  <si>
    <t>IBAN, anterior saldo, nuevo saldo</t>
  </si>
  <si>
    <t>/accountholder/{id}</t>
  </si>
  <si>
    <t>/accountholder/{id}/{IBAN}</t>
  </si>
  <si>
    <t>/accountholder/{id}/{IBAN}?transaction={X}</t>
  </si>
  <si>
    <t xml:space="preserve">Realizar transferencia </t>
  </si>
  <si>
    <t>ThirdParty</t>
  </si>
  <si>
    <t>Enviar o recibir dinero.</t>
  </si>
  <si>
    <t>PUT</t>
  </si>
  <si>
    <t>transactionType, thirdParty name, IBAN, amount, secret key</t>
  </si>
  <si>
    <t>/thirdparty?transactionType={X}</t>
  </si>
  <si>
    <t>transactionType, name owner1 OR owner2, IBAN, amount</t>
  </si>
  <si>
    <t>/admins/accountholders/{id}</t>
  </si>
  <si>
    <t>/admins/accountholders/{id}/accounts</t>
  </si>
  <si>
    <t>/admins/accountholders/{id}/accounts/{IBAN}</t>
  </si>
  <si>
    <t>name, birthdate, address 1, address 2</t>
  </si>
  <si>
    <t>name, hashedKey</t>
  </si>
  <si>
    <t>/admins/newthirdparty</t>
  </si>
  <si>
    <t>/admins/newaccountholder</t>
  </si>
  <si>
    <t>crear un accountholder</t>
  </si>
  <si>
    <t>/admins/accountholders/{id}/newchecking</t>
  </si>
  <si>
    <t>/admins/accountholders/{id}/newsavings</t>
  </si>
  <si>
    <t>/admins/accountholders/{id}/newcreditcard</t>
  </si>
  <si>
    <t>Crea una nueva cuenta de tipo checking al usuario.</t>
  </si>
  <si>
    <t>Crea una nueva cuenta de tipo savings al usuario.</t>
  </si>
  <si>
    <t>Crea una nueva cuenta de tipo creditcard al usuario.</t>
  </si>
  <si>
    <t>owner2 ?, account data body.</t>
  </si>
  <si>
    <t>Owner2?, Money(currency, amount), Secret key</t>
  </si>
  <si>
    <t>username</t>
  </si>
  <si>
    <t>email</t>
  </si>
  <si>
    <t>password</t>
  </si>
  <si>
    <t>$2a$10$5VmIyfjdIhdb6GKfIkxwSelOCbI516ZxAfOJic21gHk.KnWE8N.gK</t>
  </si>
  <si>
    <t>$2a$10$EmDCvndz9V.qV4s48TCXYOplNJc54si3hM2yby.stIO3ETgMoWFbS</t>
  </si>
  <si>
    <t>Rol</t>
  </si>
  <si>
    <t>ROLE_ADMIN</t>
  </si>
  <si>
    <t>ADMINS TABLE</t>
  </si>
  <si>
    <t>Role</t>
  </si>
  <si>
    <t>ROLE_USER</t>
  </si>
  <si>
    <t>ROLE_THIRDPARTY</t>
  </si>
  <si>
    <t>ROLES table</t>
  </si>
  <si>
    <t>Account_holders Table</t>
  </si>
  <si>
    <t>/admins/welcome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</si>
</sst>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6"/>
        <bgColor theme="6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6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3" fillId="3" borderId="0" xfId="1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0" fillId="2" borderId="0" xfId="0" applyFill="1"/>
    <xf numFmtId="0" fontId="4" fillId="4" borderId="0" xfId="2"/>
    <xf numFmtId="0" fontId="4" fillId="4" borderId="0" xfId="2" applyAlignment="1">
      <alignment horizontal="center" vertical="center"/>
    </xf>
    <xf numFmtId="0" fontId="0" fillId="0" borderId="0" xfId="0" quotePrefix="1" applyFill="1"/>
    <xf numFmtId="0" fontId="4" fillId="4" borderId="0" xfId="2" quotePrefix="1"/>
    <xf numFmtId="0" fontId="4" fillId="4" borderId="0" xfId="2" quotePrefix="1" applyAlignment="1">
      <alignment horizontal="center" vertical="center"/>
    </xf>
    <xf numFmtId="0" fontId="5" fillId="6" borderId="0" xfId="3" quotePrefix="1"/>
    <xf numFmtId="0" fontId="4" fillId="0" borderId="0" xfId="2" quotePrefix="1" applyFill="1"/>
    <xf numFmtId="0" fontId="3" fillId="3" borderId="0" xfId="1"/>
    <xf numFmtId="0" fontId="0" fillId="0" borderId="0" xfId="0" applyNumberFormat="1"/>
    <xf numFmtId="0" fontId="0" fillId="0" borderId="0" xfId="0" quotePrefix="1" applyNumberFormat="1"/>
    <xf numFmtId="0" fontId="5" fillId="6" borderId="0" xfId="3"/>
    <xf numFmtId="0" fontId="5" fillId="6" borderId="0" xfId="3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4">
    <cellStyle name="Bueno" xfId="2" builtinId="26"/>
    <cellStyle name="Incorrecto" xfId="3" builtinId="27"/>
    <cellStyle name="Neutral" xfId="1" builtinId="28"/>
    <cellStyle name="Normal" xfId="0" builtinId="0"/>
  </cellStyles>
  <dxfs count="14">
    <dxf>
      <border outline="0">
        <bottom style="thick">
          <color theme="0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13" displayName="Tabla13" ref="A3:G28" totalsRowShown="0">
  <tableColumns count="7">
    <tableColumn id="1" name="#" dataDxfId="13"/>
    <tableColumn id="2" name="Request Type" dataDxfId="12"/>
    <tableColumn id="5" name="Param Type"/>
    <tableColumn id="7" name="Usuario" dataDxfId="11"/>
    <tableColumn id="3" name="Endpoint"/>
    <tableColumn id="4" name="Response Description" dataDxfId="10"/>
    <tableColumn id="6" name="Requsitos o Respuesta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3:G14" totalsRowShown="0">
  <tableColumns count="7">
    <tableColumn id="1" name="#"/>
    <tableColumn id="2" name="country"/>
    <tableColumn id="3" name="city"/>
    <tableColumn id="4" name="street"/>
    <tableColumn id="5" name="house_number" dataDxfId="9"/>
    <tableColumn id="6" name="home_unit" dataDxfId="8"/>
    <tableColumn id="7" name="comment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19:F23" totalsRowShown="0">
  <tableColumns count="5">
    <tableColumn id="1" name="name"/>
    <tableColumn id="2" name="username" dataDxfId="7">
      <calculatedColumnFormula>LOWER(Tabla3[[#This Row],[name]])</calculatedColumnFormula>
    </tableColumn>
    <tableColumn id="3" name="email" dataDxfId="6">
      <calculatedColumnFormula>CONCATENATE(Tabla3[[#This Row],[username]],"@email.com")</calculatedColumnFormula>
    </tableColumn>
    <tableColumn id="4" name="password"/>
    <tableColumn id="6" name="Rol" dataDxfId="5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H28" totalsRowShown="0">
  <tableColumns count="7">
    <tableColumn id="1" name="name"/>
    <tableColumn id="5" name="username" dataDxfId="4">
      <calculatedColumnFormula>LOWER(Tabla4[[#This Row],[name]])</calculatedColumnFormula>
    </tableColumn>
    <tableColumn id="6" name="email" dataDxfId="3">
      <calculatedColumnFormula>CONCATENATE(Tabla4[[#This Row],[username]],"@email.com")</calculatedColumnFormula>
    </tableColumn>
    <tableColumn id="4" name="password"/>
    <tableColumn id="2" name="user_id" dataDxfId="2">
      <calculatedColumnFormula>CONCATENATE("(SELECT user_id FROM  users WHERE NAME LIKE '",Tabla4[[#This Row],[name]],"') ")</calculatedColumnFormula>
    </tableColumn>
    <tableColumn id="3" name="hashed_key"/>
    <tableColumn id="7" name="Role" dataDxfId="1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L2:M13" totalsRowShown="0" headerRowBorderDxfId="0">
  <tableColumns count="2">
    <tableColumn id="1" name="street">
      <calculatedColumnFormula>'Address &amp; Admin'!D4</calculatedColumnFormula>
    </tableColumn>
    <tableColumn id="2" name="house_number">
      <calculatedColumnFormula>'Address &amp; Admin'!E4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tabSelected="1" zoomScale="115" zoomScaleNormal="115" workbookViewId="0">
      <selection activeCell="E19" sqref="E19"/>
    </sheetView>
  </sheetViews>
  <sheetFormatPr baseColWidth="10" defaultRowHeight="15" x14ac:dyDescent="0.25"/>
  <cols>
    <col min="1" max="1" width="5" style="3" customWidth="1"/>
    <col min="2" max="2" width="13.140625" style="3" bestFit="1" customWidth="1"/>
    <col min="3" max="3" width="14.140625" customWidth="1"/>
    <col min="4" max="4" width="14.140625" style="3" bestFit="1" customWidth="1"/>
    <col min="5" max="5" width="57.7109375" customWidth="1"/>
    <col min="6" max="6" width="53.5703125" customWidth="1"/>
    <col min="7" max="7" width="67.5703125" customWidth="1"/>
  </cols>
  <sheetData>
    <row r="2" spans="1:7" ht="23.25" x14ac:dyDescent="0.25">
      <c r="A2" s="23" t="s">
        <v>9</v>
      </c>
      <c r="B2" s="23"/>
      <c r="C2" s="23"/>
      <c r="D2" s="23"/>
      <c r="E2" s="23"/>
    </row>
    <row r="3" spans="1:7" x14ac:dyDescent="0.25">
      <c r="A3" s="3" t="s">
        <v>3</v>
      </c>
      <c r="B3" s="3" t="s">
        <v>0</v>
      </c>
      <c r="C3" s="3" t="s">
        <v>5</v>
      </c>
      <c r="D3" s="3" t="s">
        <v>10</v>
      </c>
      <c r="E3" s="3" t="s">
        <v>1</v>
      </c>
      <c r="F3" s="4" t="s">
        <v>2</v>
      </c>
      <c r="G3" t="s">
        <v>156</v>
      </c>
    </row>
    <row r="4" spans="1:7" x14ac:dyDescent="0.25">
      <c r="B4" s="3" t="s">
        <v>4</v>
      </c>
      <c r="D4" s="12" t="s">
        <v>11</v>
      </c>
      <c r="E4" s="14" t="s">
        <v>200</v>
      </c>
      <c r="F4" s="1" t="s">
        <v>13</v>
      </c>
    </row>
    <row r="5" spans="1:7" x14ac:dyDescent="0.25">
      <c r="B5" s="3" t="s">
        <v>21</v>
      </c>
      <c r="D5" s="12" t="s">
        <v>11</v>
      </c>
      <c r="E5" s="14" t="s">
        <v>177</v>
      </c>
      <c r="F5" t="s">
        <v>178</v>
      </c>
      <c r="G5" t="s">
        <v>174</v>
      </c>
    </row>
    <row r="6" spans="1:7" x14ac:dyDescent="0.25">
      <c r="B6" s="3" t="s">
        <v>21</v>
      </c>
      <c r="C6" t="s">
        <v>147</v>
      </c>
      <c r="D6" s="12" t="s">
        <v>11</v>
      </c>
      <c r="E6" s="14" t="s">
        <v>176</v>
      </c>
      <c r="F6" t="s">
        <v>143</v>
      </c>
      <c r="G6" t="s">
        <v>175</v>
      </c>
    </row>
    <row r="7" spans="1:7" x14ac:dyDescent="0.25">
      <c r="E7" s="2"/>
      <c r="F7" s="1" t="s">
        <v>148</v>
      </c>
      <c r="G7" t="s">
        <v>149</v>
      </c>
    </row>
    <row r="8" spans="1:7" x14ac:dyDescent="0.25">
      <c r="E8" s="2"/>
      <c r="F8" s="1" t="s">
        <v>150</v>
      </c>
      <c r="G8" t="s">
        <v>152</v>
      </c>
    </row>
    <row r="9" spans="1:7" x14ac:dyDescent="0.25">
      <c r="E9" s="2"/>
      <c r="F9" s="1" t="s">
        <v>151</v>
      </c>
      <c r="G9" t="s">
        <v>153</v>
      </c>
    </row>
    <row r="10" spans="1:7" x14ac:dyDescent="0.25">
      <c r="D10"/>
      <c r="E10" s="2"/>
      <c r="F10" s="6" t="s">
        <v>154</v>
      </c>
      <c r="G10" t="s">
        <v>155</v>
      </c>
    </row>
    <row r="11" spans="1:7" x14ac:dyDescent="0.25">
      <c r="D11"/>
      <c r="E11" s="2"/>
    </row>
    <row r="12" spans="1:7" x14ac:dyDescent="0.25">
      <c r="B12" s="3" t="s">
        <v>4</v>
      </c>
      <c r="D12" s="15" t="s">
        <v>11</v>
      </c>
      <c r="E12" s="14" t="s">
        <v>144</v>
      </c>
      <c r="F12" s="1" t="s">
        <v>14</v>
      </c>
      <c r="G12" t="s">
        <v>157</v>
      </c>
    </row>
    <row r="13" spans="1:7" x14ac:dyDescent="0.25">
      <c r="B13" s="3" t="s">
        <v>4</v>
      </c>
      <c r="C13" t="s">
        <v>6</v>
      </c>
      <c r="D13" s="15" t="s">
        <v>11</v>
      </c>
      <c r="E13" s="14" t="s">
        <v>171</v>
      </c>
      <c r="F13" s="1" t="s">
        <v>12</v>
      </c>
      <c r="G13" t="s">
        <v>158</v>
      </c>
    </row>
    <row r="14" spans="1:7" x14ac:dyDescent="0.25">
      <c r="B14" s="3" t="s">
        <v>4</v>
      </c>
      <c r="C14" t="s">
        <v>7</v>
      </c>
      <c r="D14" s="15" t="s">
        <v>11</v>
      </c>
      <c r="E14" s="14" t="s">
        <v>145</v>
      </c>
      <c r="F14" s="1" t="s">
        <v>15</v>
      </c>
    </row>
    <row r="15" spans="1:7" x14ac:dyDescent="0.25">
      <c r="B15" s="3" t="s">
        <v>4</v>
      </c>
      <c r="C15" t="s">
        <v>7</v>
      </c>
      <c r="D15" s="15" t="s">
        <v>11</v>
      </c>
      <c r="E15" s="14" t="s">
        <v>146</v>
      </c>
      <c r="F15" s="1" t="s">
        <v>16</v>
      </c>
    </row>
    <row r="16" spans="1:7" x14ac:dyDescent="0.25">
      <c r="B16" s="3" t="s">
        <v>4</v>
      </c>
      <c r="D16" s="5" t="s">
        <v>11</v>
      </c>
      <c r="E16" s="2" t="s">
        <v>172</v>
      </c>
      <c r="F16" s="1" t="s">
        <v>20</v>
      </c>
      <c r="G16" t="s">
        <v>159</v>
      </c>
    </row>
    <row r="17" spans="2:7" x14ac:dyDescent="0.25">
      <c r="B17" s="3" t="s">
        <v>4</v>
      </c>
      <c r="D17" s="5" t="s">
        <v>11</v>
      </c>
      <c r="E17" s="13" t="s">
        <v>173</v>
      </c>
      <c r="F17" s="1" t="s">
        <v>19</v>
      </c>
    </row>
    <row r="18" spans="2:7" x14ac:dyDescent="0.25">
      <c r="B18" s="3" t="s">
        <v>22</v>
      </c>
      <c r="D18" s="5" t="s">
        <v>11</v>
      </c>
      <c r="E18" s="2" t="s">
        <v>173</v>
      </c>
      <c r="F18" s="1" t="s">
        <v>23</v>
      </c>
      <c r="G18" t="s">
        <v>160</v>
      </c>
    </row>
    <row r="19" spans="2:7" x14ac:dyDescent="0.25">
      <c r="B19" s="3" t="s">
        <v>21</v>
      </c>
      <c r="D19" s="15" t="s">
        <v>11</v>
      </c>
      <c r="E19" s="14" t="s">
        <v>179</v>
      </c>
      <c r="F19" s="1" t="s">
        <v>182</v>
      </c>
      <c r="G19" t="s">
        <v>185</v>
      </c>
    </row>
    <row r="20" spans="2:7" x14ac:dyDescent="0.25">
      <c r="B20" s="3" t="s">
        <v>21</v>
      </c>
      <c r="D20" s="15" t="s">
        <v>11</v>
      </c>
      <c r="E20" s="2" t="s">
        <v>180</v>
      </c>
      <c r="F20" s="1" t="s">
        <v>183</v>
      </c>
      <c r="G20" t="s">
        <v>186</v>
      </c>
    </row>
    <row r="21" spans="2:7" x14ac:dyDescent="0.25">
      <c r="B21" s="3" t="s">
        <v>21</v>
      </c>
      <c r="D21" s="5" t="s">
        <v>11</v>
      </c>
      <c r="E21" s="16" t="s">
        <v>181</v>
      </c>
      <c r="F21" s="1" t="s">
        <v>184</v>
      </c>
    </row>
    <row r="22" spans="2:7" x14ac:dyDescent="0.25">
      <c r="D22" s="5"/>
      <c r="E22" s="2"/>
      <c r="F22" s="1"/>
    </row>
    <row r="23" spans="2:7" x14ac:dyDescent="0.25">
      <c r="D23" s="5"/>
      <c r="E23" s="2"/>
      <c r="F23" s="1"/>
    </row>
    <row r="24" spans="2:7" x14ac:dyDescent="0.25">
      <c r="B24" s="3" t="s">
        <v>4</v>
      </c>
      <c r="D24" s="5" t="s">
        <v>17</v>
      </c>
      <c r="E24" s="2" t="s">
        <v>161</v>
      </c>
      <c r="F24" s="1" t="s">
        <v>18</v>
      </c>
    </row>
    <row r="25" spans="2:7" x14ac:dyDescent="0.25">
      <c r="B25" s="3" t="s">
        <v>4</v>
      </c>
      <c r="D25" s="5" t="s">
        <v>17</v>
      </c>
      <c r="E25" s="13" t="s">
        <v>162</v>
      </c>
      <c r="F25" s="1" t="s">
        <v>19</v>
      </c>
    </row>
    <row r="26" spans="2:7" x14ac:dyDescent="0.25">
      <c r="B26" s="3" t="s">
        <v>22</v>
      </c>
      <c r="D26" s="5" t="s">
        <v>17</v>
      </c>
      <c r="E26" s="2" t="s">
        <v>163</v>
      </c>
      <c r="F26" s="1" t="s">
        <v>164</v>
      </c>
      <c r="G26" t="s">
        <v>170</v>
      </c>
    </row>
    <row r="27" spans="2:7" x14ac:dyDescent="0.25">
      <c r="D27" s="5"/>
      <c r="E27" s="2"/>
      <c r="F27" s="1"/>
    </row>
    <row r="28" spans="2:7" x14ac:dyDescent="0.25">
      <c r="B28" s="3" t="s">
        <v>167</v>
      </c>
      <c r="D28" s="5" t="s">
        <v>165</v>
      </c>
      <c r="E28" s="2" t="s">
        <v>169</v>
      </c>
      <c r="F28" s="1" t="s">
        <v>166</v>
      </c>
      <c r="G28" t="s">
        <v>168</v>
      </c>
    </row>
  </sheetData>
  <mergeCells count="1">
    <mergeCell ref="A2:E2"/>
  </mergeCells>
  <dataValidations count="3">
    <dataValidation type="list" allowBlank="1" showInputMessage="1" showErrorMessage="1" sqref="C4:C28">
      <formula1>"-----,PathVariable,RequestParam,Bodyrequest"</formula1>
    </dataValidation>
    <dataValidation type="list" allowBlank="1" showInputMessage="1" showErrorMessage="1" sqref="D4:D28">
      <formula1>"Admin,AccountHolder,ThirdParty"</formula1>
    </dataValidation>
    <dataValidation type="list" allowBlank="1" showInputMessage="1" showErrorMessage="1" sqref="B4:B28">
      <formula1>"GET,POST,PUT,PATCH,DELETE"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H1" workbookViewId="0">
      <selection activeCell="O20" sqref="O20:O23"/>
    </sheetView>
  </sheetViews>
  <sheetFormatPr baseColWidth="10" defaultRowHeight="15" x14ac:dyDescent="0.25"/>
  <cols>
    <col min="1" max="1" width="4.5703125" customWidth="1"/>
    <col min="4" max="4" width="22.140625" customWidth="1"/>
    <col min="5" max="5" width="16.5703125" style="3" customWidth="1"/>
    <col min="6" max="6" width="20" style="3" customWidth="1"/>
    <col min="7" max="7" width="42.42578125" customWidth="1"/>
    <col min="9" max="9" width="47" customWidth="1"/>
    <col min="10" max="10" width="4.5703125" customWidth="1"/>
    <col min="12" max="12" width="4" customWidth="1"/>
    <col min="13" max="13" width="13.5703125" customWidth="1"/>
    <col min="14" max="14" width="3.140625" customWidth="1"/>
  </cols>
  <sheetData>
    <row r="1" spans="1:10" x14ac:dyDescent="0.25">
      <c r="J1" s="17" t="s">
        <v>141</v>
      </c>
    </row>
    <row r="2" spans="1:10" x14ac:dyDescent="0.25">
      <c r="B2" s="24" t="s">
        <v>69</v>
      </c>
      <c r="C2" s="24"/>
      <c r="D2" s="24"/>
      <c r="E2" s="24"/>
      <c r="F2" s="24"/>
      <c r="G2" s="24"/>
      <c r="J2" s="17" t="s">
        <v>141</v>
      </c>
    </row>
    <row r="3" spans="1:10" x14ac:dyDescent="0.25">
      <c r="A3" t="s">
        <v>3</v>
      </c>
      <c r="B3" t="s">
        <v>24</v>
      </c>
      <c r="C3" t="s">
        <v>25</v>
      </c>
      <c r="D3" t="s">
        <v>26</v>
      </c>
      <c r="E3" s="3" t="s">
        <v>27</v>
      </c>
      <c r="F3" s="3" t="s">
        <v>28</v>
      </c>
      <c r="G3" t="s">
        <v>29</v>
      </c>
      <c r="J3" s="17" t="s">
        <v>141</v>
      </c>
    </row>
    <row r="4" spans="1:10" x14ac:dyDescent="0.25">
      <c r="B4" t="s">
        <v>30</v>
      </c>
      <c r="C4" t="s">
        <v>31</v>
      </c>
      <c r="D4" t="s">
        <v>35</v>
      </c>
      <c r="E4" s="3">
        <v>23</v>
      </c>
      <c r="F4" s="7" t="s">
        <v>58</v>
      </c>
      <c r="I4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'Barcelona', 'Numancia', '23', '4-2', '' ); </v>
      </c>
      <c r="J4" s="17" t="s">
        <v>141</v>
      </c>
    </row>
    <row r="5" spans="1:10" x14ac:dyDescent="0.25">
      <c r="B5" t="s">
        <v>30</v>
      </c>
      <c r="C5" t="s">
        <v>32</v>
      </c>
      <c r="D5" t="s">
        <v>37</v>
      </c>
      <c r="E5" s="3">
        <v>50</v>
      </c>
      <c r="F5" s="7" t="s">
        <v>59</v>
      </c>
      <c r="I5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'Madrid', 'Gran Via', '50', '3-1', '' ); </v>
      </c>
      <c r="J5" s="17" t="s">
        <v>141</v>
      </c>
    </row>
    <row r="6" spans="1:10" x14ac:dyDescent="0.25">
      <c r="B6" t="s">
        <v>30</v>
      </c>
      <c r="C6" t="s">
        <v>31</v>
      </c>
      <c r="D6" t="s">
        <v>36</v>
      </c>
      <c r="E6" s="3">
        <v>12</v>
      </c>
      <c r="F6" s="7" t="s">
        <v>61</v>
      </c>
      <c r="I6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'Barcelona', 'Napoles', '12', 'Bajos 3', '' ); </v>
      </c>
      <c r="J6" s="17" t="s">
        <v>141</v>
      </c>
    </row>
    <row r="7" spans="1:10" x14ac:dyDescent="0.25">
      <c r="B7" t="s">
        <v>30</v>
      </c>
      <c r="C7" t="s">
        <v>33</v>
      </c>
      <c r="D7" t="s">
        <v>40</v>
      </c>
      <c r="E7" s="3">
        <v>54</v>
      </c>
      <c r="F7" s="7" t="s">
        <v>60</v>
      </c>
      <c r="I7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'Valencia', 'Dénia', '54', 'Atico', '' ); </v>
      </c>
      <c r="J7" s="17" t="s">
        <v>141</v>
      </c>
    </row>
    <row r="8" spans="1:10" x14ac:dyDescent="0.25">
      <c r="B8" t="s">
        <v>30</v>
      </c>
      <c r="C8" t="s">
        <v>34</v>
      </c>
      <c r="D8" t="s">
        <v>41</v>
      </c>
      <c r="E8" s="3">
        <v>26</v>
      </c>
      <c r="F8" s="7" t="s">
        <v>62</v>
      </c>
      <c r="I8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'Badajoz', 'San Blas', '26', '2-1', '' ); </v>
      </c>
      <c r="J8" s="17" t="s">
        <v>141</v>
      </c>
    </row>
    <row r="9" spans="1:10" x14ac:dyDescent="0.25">
      <c r="B9" t="s">
        <v>38</v>
      </c>
      <c r="C9" t="s">
        <v>39</v>
      </c>
      <c r="D9" t="s">
        <v>42</v>
      </c>
      <c r="E9" s="3">
        <v>11</v>
      </c>
      <c r="F9" s="7" t="s">
        <v>63</v>
      </c>
      <c r="I9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('Francia', 'Paris', 'Rivolí', '11', '3-3', '' ); </v>
      </c>
      <c r="J9" s="17" t="s">
        <v>141</v>
      </c>
    </row>
    <row r="10" spans="1:10" x14ac:dyDescent="0.25">
      <c r="B10" t="s">
        <v>43</v>
      </c>
      <c r="C10" t="s">
        <v>44</v>
      </c>
      <c r="D10" t="s">
        <v>45</v>
      </c>
      <c r="E10" s="3">
        <v>69</v>
      </c>
      <c r="F10" s="7" t="s">
        <v>64</v>
      </c>
      <c r="I10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('Alemania', 'Frankfurt', 'Oberweg', '69', '3 ', '' ); </v>
      </c>
      <c r="J10" s="17" t="s">
        <v>141</v>
      </c>
    </row>
    <row r="11" spans="1:10" x14ac:dyDescent="0.25">
      <c r="B11" t="s">
        <v>46</v>
      </c>
      <c r="C11" t="s">
        <v>47</v>
      </c>
      <c r="D11" t="s">
        <v>48</v>
      </c>
      <c r="E11" s="3">
        <v>89</v>
      </c>
      <c r="F11" s="7" t="s">
        <v>142</v>
      </c>
      <c r="I11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('Colombia', 'Bogotá', 'Av El Dorado', '89', 'apto 3', '' ); </v>
      </c>
      <c r="J11" s="17" t="s">
        <v>141</v>
      </c>
    </row>
    <row r="12" spans="1:10" x14ac:dyDescent="0.25">
      <c r="B12" t="s">
        <v>49</v>
      </c>
      <c r="C12" t="s">
        <v>50</v>
      </c>
      <c r="D12" t="s">
        <v>51</v>
      </c>
      <c r="E12" s="3">
        <v>24</v>
      </c>
      <c r="F12" s="7" t="s">
        <v>65</v>
      </c>
      <c r="I12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('Peru', 'Lima', 'Jirón Callao', '24', 'A ', '' ); </v>
      </c>
      <c r="J12" s="17" t="s">
        <v>141</v>
      </c>
    </row>
    <row r="13" spans="1:10" x14ac:dyDescent="0.25">
      <c r="B13" t="s">
        <v>52</v>
      </c>
      <c r="C13" t="s">
        <v>53</v>
      </c>
      <c r="D13" t="s">
        <v>54</v>
      </c>
      <c r="E13" s="3">
        <v>48</v>
      </c>
      <c r="F13" s="7" t="s">
        <v>66</v>
      </c>
      <c r="I13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('Argentina', 'Buenos Aires', 'Av 9 de Julio', '48', 'Apto 2', '' ); </v>
      </c>
      <c r="J13" s="17" t="s">
        <v>141</v>
      </c>
    </row>
    <row r="14" spans="1:10" x14ac:dyDescent="0.25">
      <c r="B14" t="s">
        <v>55</v>
      </c>
      <c r="C14" t="s">
        <v>56</v>
      </c>
      <c r="D14" t="s">
        <v>57</v>
      </c>
      <c r="E14" s="3">
        <v>33</v>
      </c>
      <c r="F14" s="7" t="s">
        <v>67</v>
      </c>
      <c r="G14" t="s">
        <v>68</v>
      </c>
      <c r="I14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('Mexico', 'Merida', 'Paseo de Montejo', '33', 'Casa Azul', 'Al lado del monumento' ); </v>
      </c>
      <c r="J14" s="17" t="s">
        <v>141</v>
      </c>
    </row>
    <row r="15" spans="1:10" x14ac:dyDescent="0.25">
      <c r="J15" s="17" t="s">
        <v>141</v>
      </c>
    </row>
    <row r="16" spans="1:10" x14ac:dyDescent="0.25">
      <c r="J16" s="17" t="s">
        <v>141</v>
      </c>
    </row>
    <row r="17" spans="2:15" x14ac:dyDescent="0.25">
      <c r="J17" s="17" t="s">
        <v>141</v>
      </c>
    </row>
    <row r="18" spans="2:15" x14ac:dyDescent="0.25">
      <c r="B18" s="10" t="s">
        <v>74</v>
      </c>
      <c r="J18" s="17" t="s">
        <v>141</v>
      </c>
    </row>
    <row r="19" spans="2:15" x14ac:dyDescent="0.25">
      <c r="B19" t="s">
        <v>8</v>
      </c>
      <c r="C19" t="s">
        <v>187</v>
      </c>
      <c r="D19" t="s">
        <v>188</v>
      </c>
      <c r="E19" t="s">
        <v>189</v>
      </c>
      <c r="F19" s="3" t="s">
        <v>192</v>
      </c>
      <c r="J19" s="17" t="s">
        <v>141</v>
      </c>
      <c r="M19" s="18" t="s">
        <v>194</v>
      </c>
    </row>
    <row r="20" spans="2:15" x14ac:dyDescent="0.25">
      <c r="B20" t="s">
        <v>70</v>
      </c>
      <c r="C20" t="str">
        <f>LOWER(Tabla3[[#This Row],[name]])</f>
        <v>john</v>
      </c>
      <c r="D20" t="str">
        <f>CONCATENATE(Tabla3[[#This Row],[username]],"@email.com")</f>
        <v>john@email.com</v>
      </c>
      <c r="E20" t="s">
        <v>191</v>
      </c>
      <c r="F20" s="5" t="s">
        <v>193</v>
      </c>
      <c r="H20" s="2" t="s">
        <v>141</v>
      </c>
      <c r="I20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('John', 'john', 'john@email.com', '$2a$10$EmDCvndz9V.qV4s48TCXYOplNJc54si3hM2yby.stIO3ETgMoWFbS'); </v>
      </c>
      <c r="J20" s="17" t="s">
        <v>141</v>
      </c>
      <c r="K20" t="str">
        <f>CONCATENATE("(SELECT user_id FROM users WHERE NAME LIKE '",Tabla3[[#This Row],[name]],"') ")</f>
        <v xml:space="preserve">(SELECT user_id FROM users WHERE NAME LIKE 'John') </v>
      </c>
      <c r="L20" s="2" t="s">
        <v>141</v>
      </c>
      <c r="M20" t="str">
        <f>CONCATENATE("INSERT INTO admins VALUES (",K20,"); ")</f>
        <v xml:space="preserve">INSERT INTO admins VALUES ((SELECT user_id FROM users WHERE NAME LIKE 'John') ); </v>
      </c>
      <c r="N20" s="17" t="s">
        <v>141</v>
      </c>
      <c r="O20" t="str">
        <f>CONCATENATE("INSERT INTO users_roles (user_id, role_id) VALUES(","( ",K20," ), ( ","SELECT role_id FROM roles WHERE role_name LIKE '",Tabla3[[#This Row],[Rol]],"' ) ); ")</f>
        <v xml:space="preserve">INSERT INTO users_roles (user_id, role_id) VALUES(( (SELECT user_id FROM users WHERE NAME LIKE 'John')  ), ( SELECT role_id FROM roles WHERE role_name LIKE 'ROLE_ADMIN' ) ); </v>
      </c>
    </row>
    <row r="21" spans="2:15" x14ac:dyDescent="0.25">
      <c r="B21" t="s">
        <v>71</v>
      </c>
      <c r="C21" t="str">
        <f>LOWER(Tabla3[[#This Row],[name]])</f>
        <v>alfredo</v>
      </c>
      <c r="D21" t="str">
        <f>CONCATENATE(Tabla3[[#This Row],[username]],"@email.com")</f>
        <v>alfredo@email.com</v>
      </c>
      <c r="E21" t="s">
        <v>191</v>
      </c>
      <c r="F21" s="5" t="s">
        <v>193</v>
      </c>
      <c r="H21" s="2" t="s">
        <v>141</v>
      </c>
      <c r="I21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('Alfredo', 'alfredo', 'alfredo@email.com', '$2a$10$EmDCvndz9V.qV4s48TCXYOplNJc54si3hM2yby.stIO3ETgMoWFbS'); </v>
      </c>
      <c r="J21" s="17" t="s">
        <v>141</v>
      </c>
      <c r="K21" t="str">
        <f>CONCATENATE("(SELECT user_id FROM users WHERE NAME LIKE '",Tabla3[[#This Row],[name]],"') ")</f>
        <v xml:space="preserve">(SELECT user_id FROM users WHERE NAME LIKE 'Alfredo') </v>
      </c>
      <c r="L21" s="2" t="s">
        <v>141</v>
      </c>
      <c r="M21" t="str">
        <f t="shared" ref="M21:M23" si="0">CONCATENATE("INSERT INTO admins VALUES (",K21,"); ")</f>
        <v xml:space="preserve">INSERT INTO admins VALUES ((SELECT user_id FROM users WHERE NAME LIKE 'Alfredo') ); </v>
      </c>
      <c r="N21" s="17" t="s">
        <v>141</v>
      </c>
      <c r="O21" t="str">
        <f>CONCATENATE("INSERT INTO users_roles (user_id, role_id) VALUES(","( ",K21," ), ( ","SELECT role_id FROM roles WHERE role_name LIKE '",Tabla3[[#This Row],[Rol]],"' ) ); ")</f>
        <v xml:space="preserve">INSERT INTO users_roles (user_id, role_id) VALUES(( (SELECT user_id FROM users WHERE NAME LIKE 'Alfredo')  ), ( SELECT role_id FROM roles WHERE role_name LIKE 'ROLE_ADMIN' ) ); </v>
      </c>
    </row>
    <row r="22" spans="2:15" x14ac:dyDescent="0.25">
      <c r="B22" t="s">
        <v>72</v>
      </c>
      <c r="C22" t="str">
        <f>LOWER(Tabla3[[#This Row],[name]])</f>
        <v>cristian</v>
      </c>
      <c r="D22" t="str">
        <f>CONCATENATE(Tabla3[[#This Row],[username]],"@email.com")</f>
        <v>cristian@email.com</v>
      </c>
      <c r="E22" t="s">
        <v>191</v>
      </c>
      <c r="F22" s="5" t="s">
        <v>193</v>
      </c>
      <c r="H22" s="2" t="s">
        <v>141</v>
      </c>
      <c r="I22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('Cristian', 'cristian', 'cristian@email.com', '$2a$10$EmDCvndz9V.qV4s48TCXYOplNJc54si3hM2yby.stIO3ETgMoWFbS'); </v>
      </c>
      <c r="J22" s="17" t="s">
        <v>141</v>
      </c>
      <c r="K22" t="str">
        <f>CONCATENATE("(SELECT user_id FROM users WHERE NAME LIKE '",Tabla3[[#This Row],[name]],"') ")</f>
        <v xml:space="preserve">(SELECT user_id FROM users WHERE NAME LIKE 'Cristian') </v>
      </c>
      <c r="L22" s="2" t="s">
        <v>141</v>
      </c>
      <c r="M22" t="str">
        <f t="shared" si="0"/>
        <v xml:space="preserve">INSERT INTO admins VALUES ((SELECT user_id FROM users WHERE NAME LIKE 'Cristian') ); </v>
      </c>
      <c r="N22" s="17" t="s">
        <v>141</v>
      </c>
      <c r="O22" t="str">
        <f>CONCATENATE("INSERT INTO users_roles (user_id, role_id) VALUES(","( ",K22," ), ( ","SELECT role_id FROM roles WHERE role_name LIKE '",Tabla3[[#This Row],[Rol]],"' ) ); ")</f>
        <v xml:space="preserve">INSERT INTO users_roles (user_id, role_id) VALUES(( (SELECT user_id FROM users WHERE NAME LIKE 'Cristian')  ), ( SELECT role_id FROM roles WHERE role_name LIKE 'ROLE_ADMIN' ) ); </v>
      </c>
    </row>
    <row r="23" spans="2:15" x14ac:dyDescent="0.25">
      <c r="B23" t="s">
        <v>73</v>
      </c>
      <c r="C23" t="str">
        <f>LOWER(Tabla3[[#This Row],[name]])</f>
        <v>raúl</v>
      </c>
      <c r="D23" t="str">
        <f>CONCATENATE(Tabla3[[#This Row],[username]],"@email.com")</f>
        <v>raúl@email.com</v>
      </c>
      <c r="E23" t="s">
        <v>191</v>
      </c>
      <c r="F23" s="5" t="s">
        <v>193</v>
      </c>
      <c r="H23" s="2" t="s">
        <v>141</v>
      </c>
      <c r="I23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('Raúl', 'raúl', 'raúl@email.com', '$2a$10$EmDCvndz9V.qV4s48TCXYOplNJc54si3hM2yby.stIO3ETgMoWFbS'); </v>
      </c>
      <c r="J23" s="17" t="s">
        <v>141</v>
      </c>
      <c r="K23" t="str">
        <f>CONCATENATE("(SELECT user_id FROM users WHERE NAME LIKE '",Tabla3[[#This Row],[name]],"') ")</f>
        <v xml:space="preserve">(SELECT user_id FROM users WHERE NAME LIKE 'Raúl') </v>
      </c>
      <c r="L23" s="2" t="s">
        <v>141</v>
      </c>
      <c r="M23" t="str">
        <f t="shared" si="0"/>
        <v xml:space="preserve">INSERT INTO admins VALUES ((SELECT user_id FROM users WHERE NAME LIKE 'Raúl') ); </v>
      </c>
      <c r="N23" s="17" t="s">
        <v>141</v>
      </c>
      <c r="O23" t="str">
        <f>CONCATENATE("INSERT INTO users_roles (user_id, role_id) VALUES(","( ",K23," ), ( ","SELECT role_id FROM roles WHERE role_name LIKE '",Tabla3[[#This Row],[Rol]],"' ) ); ")</f>
        <v xml:space="preserve">INSERT INTO users_roles (user_id, role_id) VALUES(( (SELECT user_id FROM users WHERE NAME LIKE 'Raúl')  ), ( SELECT role_id FROM roles WHERE role_name LIKE 'ROLE_ADMIN' ) ); </v>
      </c>
    </row>
    <row r="24" spans="2:15" x14ac:dyDescent="0.25">
      <c r="J24" s="17" t="s">
        <v>141</v>
      </c>
    </row>
    <row r="25" spans="2:15" x14ac:dyDescent="0.25">
      <c r="J25" s="17" t="s">
        <v>141</v>
      </c>
    </row>
    <row r="26" spans="2:15" x14ac:dyDescent="0.25">
      <c r="J26" s="17" t="s">
        <v>141</v>
      </c>
    </row>
    <row r="27" spans="2:15" x14ac:dyDescent="0.25">
      <c r="J27" s="17" t="s">
        <v>141</v>
      </c>
    </row>
    <row r="28" spans="2:15" x14ac:dyDescent="0.25">
      <c r="J28" s="17" t="s">
        <v>141</v>
      </c>
    </row>
  </sheetData>
  <mergeCells count="1">
    <mergeCell ref="B2:G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workbookViewId="0">
      <selection activeCell="E2" sqref="E2"/>
    </sheetView>
  </sheetViews>
  <sheetFormatPr baseColWidth="10" defaultRowHeight="15" x14ac:dyDescent="0.25"/>
  <cols>
    <col min="1" max="1" width="5.140625" customWidth="1"/>
    <col min="3" max="3" width="14.42578125" bestFit="1" customWidth="1"/>
  </cols>
  <sheetData>
    <row r="3" spans="2:3" ht="15.75" thickBot="1" x14ac:dyDescent="0.3">
      <c r="B3" s="8" t="s">
        <v>26</v>
      </c>
      <c r="C3" s="9" t="s">
        <v>27</v>
      </c>
    </row>
    <row r="4" spans="2:3" ht="15.75" thickTop="1" x14ac:dyDescent="0.25">
      <c r="B4" t="str">
        <f>Tabla1[[#This Row],[street]]</f>
        <v>Numancia</v>
      </c>
      <c r="C4">
        <f>Tabla1[[#This Row],[house_number]]</f>
        <v>23</v>
      </c>
    </row>
    <row r="5" spans="2:3" x14ac:dyDescent="0.25">
      <c r="B5" t="str">
        <f>Tabla1[[#This Row],[street]]</f>
        <v>Gran Via</v>
      </c>
      <c r="C5">
        <f>Tabla1[[#This Row],[house_number]]</f>
        <v>50</v>
      </c>
    </row>
    <row r="6" spans="2:3" x14ac:dyDescent="0.25">
      <c r="B6" t="str">
        <f>Tabla1[[#This Row],[street]]</f>
        <v>Napoles</v>
      </c>
      <c r="C6">
        <f>Tabla1[[#This Row],[house_number]]</f>
        <v>12</v>
      </c>
    </row>
    <row r="7" spans="2:3" x14ac:dyDescent="0.25">
      <c r="B7" t="str">
        <f>Tabla1[[#This Row],[street]]</f>
        <v>Dénia</v>
      </c>
      <c r="C7">
        <f>Tabla1[[#This Row],[house_number]]</f>
        <v>54</v>
      </c>
    </row>
    <row r="8" spans="2:3" x14ac:dyDescent="0.25">
      <c r="B8" t="str">
        <f>Tabla1[[#This Row],[street]]</f>
        <v>San Blas</v>
      </c>
      <c r="C8">
        <f>Tabla1[[#This Row],[house_number]]</f>
        <v>26</v>
      </c>
    </row>
    <row r="9" spans="2:3" x14ac:dyDescent="0.25">
      <c r="B9" t="str">
        <f>Tabla1[[#This Row],[street]]</f>
        <v>Rivolí</v>
      </c>
      <c r="C9">
        <f>Tabla1[[#This Row],[house_number]]</f>
        <v>11</v>
      </c>
    </row>
    <row r="10" spans="2:3" x14ac:dyDescent="0.25">
      <c r="B10" t="str">
        <f>Tabla1[[#This Row],[street]]</f>
        <v>Oberweg</v>
      </c>
      <c r="C10">
        <f>Tabla1[[#This Row],[house_number]]</f>
        <v>69</v>
      </c>
    </row>
    <row r="11" spans="2:3" x14ac:dyDescent="0.25">
      <c r="B11" t="str">
        <f>Tabla1[[#This Row],[street]]</f>
        <v>Av El Dorado</v>
      </c>
      <c r="C11">
        <f>Tabla1[[#This Row],[house_number]]</f>
        <v>89</v>
      </c>
    </row>
    <row r="12" spans="2:3" x14ac:dyDescent="0.25">
      <c r="B12" t="str">
        <f>Tabla1[[#This Row],[street]]</f>
        <v>Jirón Callao</v>
      </c>
      <c r="C12">
        <f>Tabla1[[#This Row],[house_number]]</f>
        <v>24</v>
      </c>
    </row>
    <row r="13" spans="2:3" x14ac:dyDescent="0.25">
      <c r="B13" t="str">
        <f>Tabla1[[#This Row],[street]]</f>
        <v>Av 9 de Julio</v>
      </c>
      <c r="C13">
        <f>Tabla1[[#This Row],[house_number]]</f>
        <v>48</v>
      </c>
    </row>
    <row r="14" spans="2:3" x14ac:dyDescent="0.25">
      <c r="B14" t="str">
        <f>Tabla1[[#This Row],[street]]</f>
        <v>Paseo de Montejo</v>
      </c>
      <c r="C14">
        <f>Tabla1[[#This Row],[house_number]]</f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3"/>
  <sheetViews>
    <sheetView workbookViewId="0">
      <selection activeCell="U13" sqref="U3:U13"/>
    </sheetView>
  </sheetViews>
  <sheetFormatPr baseColWidth="10" defaultRowHeight="15" x14ac:dyDescent="0.25"/>
  <cols>
    <col min="1" max="1" width="3.28515625" customWidth="1"/>
    <col min="2" max="3" width="13.42578125" customWidth="1"/>
    <col min="4" max="4" width="22" customWidth="1"/>
    <col min="5" max="6" width="13.42578125" customWidth="1"/>
    <col min="7" max="8" width="12.28515625" customWidth="1"/>
    <col min="9" max="9" width="5.28515625" customWidth="1"/>
    <col min="10" max="10" width="19.85546875" customWidth="1"/>
    <col min="11" max="11" width="4" customWidth="1"/>
    <col min="12" max="12" width="13.28515625" customWidth="1"/>
    <col min="13" max="13" width="14.42578125" bestFit="1" customWidth="1"/>
    <col min="14" max="14" width="4" customWidth="1"/>
    <col min="15" max="15" width="12.28515625" customWidth="1"/>
    <col min="16" max="16" width="4.140625" customWidth="1"/>
    <col min="17" max="17" width="12.7109375" customWidth="1"/>
    <col min="18" max="18" width="5.140625" customWidth="1"/>
    <col min="19" max="19" width="17.42578125" customWidth="1"/>
    <col min="20" max="20" width="4.5703125" customWidth="1"/>
  </cols>
  <sheetData>
    <row r="2" spans="2:21" ht="15.75" thickBot="1" x14ac:dyDescent="0.3">
      <c r="B2" t="s">
        <v>8</v>
      </c>
      <c r="C2" t="s">
        <v>187</v>
      </c>
      <c r="D2" t="s">
        <v>188</v>
      </c>
      <c r="E2" t="s">
        <v>189</v>
      </c>
      <c r="F2" t="s">
        <v>75</v>
      </c>
      <c r="G2" t="s">
        <v>76</v>
      </c>
      <c r="H2" t="s">
        <v>195</v>
      </c>
      <c r="L2" s="8" t="s">
        <v>26</v>
      </c>
      <c r="M2" s="9" t="s">
        <v>27</v>
      </c>
      <c r="O2" t="s">
        <v>140</v>
      </c>
      <c r="S2" s="21" t="s">
        <v>199</v>
      </c>
      <c r="U2" s="22" t="s">
        <v>198</v>
      </c>
    </row>
    <row r="3" spans="2:21" ht="15.75" thickTop="1" x14ac:dyDescent="0.25">
      <c r="B3" t="s">
        <v>77</v>
      </c>
      <c r="C3" t="str">
        <f>LOWER(Tabla4[[#This Row],[name]])</f>
        <v>alberto</v>
      </c>
      <c r="D3" t="str">
        <f>CONCATENATE(Tabla4[[#This Row],[username]],"@email.com")</f>
        <v>alberto@email.com</v>
      </c>
      <c r="E3" t="s">
        <v>190</v>
      </c>
      <c r="F3" t="str">
        <f>CONCATENATE("(SELECT user_id FROM  users WHERE NAME LIKE '",Tabla4[[#This Row],[name]],"') ")</f>
        <v xml:space="preserve">(SELECT user_id FROM  users WHERE NAME LIKE 'Alberto') </v>
      </c>
      <c r="G3" t="s">
        <v>102</v>
      </c>
      <c r="H3" s="19" t="s">
        <v>196</v>
      </c>
      <c r="I3" s="20" t="s">
        <v>141</v>
      </c>
      <c r="J3" s="11" t="str">
        <f>CONCATENATE("INSERT INTO users (name, username, email, password) VALUES ('",B3,"', '",Tabla4[[#This Row],[username]],"', '",Tabla4[[#This Row],[email]],"', '",Tabla4[[#This Row],[password]],"'); ")</f>
        <v xml:space="preserve">INSERT INTO users (name, username, email, password) VALUES ('Alberto', 'alberto', 'alberto@email.com', '$2a$10$5VmIyfjdIhdb6GKfIkxwSelOCbI516ZxAfOJic21gHk.KnWE8N.gK'); </v>
      </c>
      <c r="K3" s="2" t="s">
        <v>141</v>
      </c>
      <c r="L3" t="str">
        <f>'Address &amp; Admin'!D4</f>
        <v>Numancia</v>
      </c>
      <c r="M3">
        <f>'Address &amp; Admin'!E4</f>
        <v>23</v>
      </c>
      <c r="O3" s="2" t="s">
        <v>129</v>
      </c>
      <c r="Q3" t="str">
        <f>CONCATENATE("(SELECT address_id FROM addresses WHERE street LIKE '",Tabla5[[#This Row],[street]],"' AND house_number LIKE '",Tabla5[[#This Row],[house_number]],"') ")</f>
        <v xml:space="preserve">(SELECT address_id FROM addresses WHERE street LIKE 'Numancia' AND house_number LIKE '23') </v>
      </c>
      <c r="R3" s="2" t="s">
        <v>141</v>
      </c>
      <c r="S3" t="str">
        <f>CONCATENATE("INSERT INTO account_holders (user_id, birth_date, main_address_address_id, secondary_address_address_id) VALUES (",Tabla4[[#This Row],[user_id]],", '",O3,", ",Q3,", ","null","); ")</f>
        <v xml:space="preserve">INSERT INTO account_holders (user_id, birth_date, main_address_address_id, secondary_address_address_id) VALUES ((SELECT user_id FROM  users WHERE NAME LIKE 'Alberto') , '1960-02-24', (SELECT address_id FROM addresses WHERE street LIKE 'Numancia' AND house_number LIKE '23') , null); </v>
      </c>
      <c r="T3" s="2" t="s">
        <v>141</v>
      </c>
      <c r="U3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'Alberto'), ( SELECT role_id FROM roles WHERE role_name LIKE 'ROLE_USER') ); </v>
      </c>
    </row>
    <row r="4" spans="2:21" x14ac:dyDescent="0.25">
      <c r="B4" t="s">
        <v>78</v>
      </c>
      <c r="C4" t="str">
        <f>LOWER(Tabla4[[#This Row],[name]])</f>
        <v>bernardo</v>
      </c>
      <c r="D4" t="str">
        <f>CONCATENATE(Tabla4[[#This Row],[username]],"@email.com")</f>
        <v>bernardo@email.com</v>
      </c>
      <c r="E4" t="s">
        <v>190</v>
      </c>
      <c r="F4" t="str">
        <f>CONCATENATE("(SELECT user_id FROM  users WHERE NAME LIKE '",Tabla4[[#This Row],[name]],"') ")</f>
        <v xml:space="preserve">(SELECT user_id FROM  users WHERE NAME LIKE 'Bernardo') </v>
      </c>
      <c r="G4" t="s">
        <v>103</v>
      </c>
      <c r="H4" s="19" t="s">
        <v>196</v>
      </c>
      <c r="I4" s="20" t="s">
        <v>141</v>
      </c>
      <c r="J4" s="11" t="str">
        <f>CONCATENATE("INSERT INTO users (name, username, email, password) VALUES ('",B4,"', '",Tabla4[[#This Row],[username]],"', '",Tabla4[[#This Row],[email]],"', '",Tabla4[[#This Row],[password]],"'); ")</f>
        <v xml:space="preserve">INSERT INTO users (name, username, email, password) VALUES ('Bernardo', 'bernardo', 'bernardo@email.com', '$2a$10$5VmIyfjdIhdb6GKfIkxwSelOCbI516ZxAfOJic21gHk.KnWE8N.gK'); </v>
      </c>
      <c r="K4" s="2" t="s">
        <v>141</v>
      </c>
      <c r="L4" t="str">
        <f>'Address &amp; Admin'!D5</f>
        <v>Gran Via</v>
      </c>
      <c r="M4">
        <f>'Address &amp; Admin'!E5</f>
        <v>50</v>
      </c>
      <c r="O4" s="2" t="s">
        <v>130</v>
      </c>
      <c r="Q4" t="str">
        <f>CONCATENATE("(SELECT address_id FROM addresses WHERE street LIKE '",Tabla5[[#This Row],[street]],"' AND house_number LIKE '",Tabla5[[#This Row],[house_number]],"') ")</f>
        <v xml:space="preserve">(SELECT address_id FROM addresses WHERE street LIKE 'Gran Via' AND house_number LIKE '50') </v>
      </c>
      <c r="R4" s="2" t="s">
        <v>141</v>
      </c>
      <c r="S4" t="str">
        <f>CONCATENATE("INSERT INTO account_holders (user_id, birth_date, main_address_address_id, secondary_address_address_id) VALUES (",Tabla4[[#This Row],[user_id]],", '",O4,", ",Q4,", ","null","); ")</f>
        <v xml:space="preserve">INSERT INTO account_holders (user_id, birth_date, main_address_address_id, secondary_address_address_id) VALUES ((SELECT user_id FROM  users WHERE NAME LIKE 'Bernardo') , '1990-03-23', (SELECT address_id FROM addresses WHERE street LIKE 'Gran Via' AND house_number LIKE '50') , null); </v>
      </c>
      <c r="T4" s="2" t="s">
        <v>141</v>
      </c>
      <c r="U4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'Bernardo'), ( SELECT role_id FROM roles WHERE role_name LIKE 'ROLE_USER') ); </v>
      </c>
    </row>
    <row r="5" spans="2:21" x14ac:dyDescent="0.25">
      <c r="B5" t="s">
        <v>79</v>
      </c>
      <c r="C5" t="str">
        <f>LOWER(Tabla4[[#This Row],[name]])</f>
        <v>carlos</v>
      </c>
      <c r="D5" t="str">
        <f>CONCATENATE(Tabla4[[#This Row],[username]],"@email.com")</f>
        <v>carlos@email.com</v>
      </c>
      <c r="E5" t="s">
        <v>190</v>
      </c>
      <c r="F5" t="str">
        <f>CONCATENATE("(SELECT user_id FROM  users WHERE NAME LIKE '",Tabla4[[#This Row],[name]],"') ")</f>
        <v xml:space="preserve">(SELECT user_id FROM  users WHERE NAME LIKE 'Carlos') </v>
      </c>
      <c r="G5" t="s">
        <v>104</v>
      </c>
      <c r="H5" s="19" t="s">
        <v>196</v>
      </c>
      <c r="I5" s="20" t="s">
        <v>141</v>
      </c>
      <c r="J5" s="11" t="str">
        <f>CONCATENATE("INSERT INTO users (name, username, email, password) VALUES ('",B5,"', '",Tabla4[[#This Row],[username]],"', '",Tabla4[[#This Row],[email]],"', '",Tabla4[[#This Row],[password]],"'); ")</f>
        <v xml:space="preserve">INSERT INTO users (name, username, email, password) VALUES ('Carlos', 'carlos', 'carlos@email.com', '$2a$10$5VmIyfjdIhdb6GKfIkxwSelOCbI516ZxAfOJic21gHk.KnWE8N.gK'); </v>
      </c>
      <c r="K5" s="2" t="s">
        <v>141</v>
      </c>
      <c r="L5" t="str">
        <f>'Address &amp; Admin'!D6</f>
        <v>Napoles</v>
      </c>
      <c r="M5">
        <f>'Address &amp; Admin'!E6</f>
        <v>12</v>
      </c>
      <c r="O5" s="2" t="s">
        <v>131</v>
      </c>
      <c r="Q5" t="str">
        <f>CONCATENATE("(SELECT address_id FROM addresses WHERE street LIKE '",Tabla5[[#This Row],[street]],"' AND house_number LIKE '",Tabla5[[#This Row],[house_number]],"') ")</f>
        <v xml:space="preserve">(SELECT address_id FROM addresses WHERE street LIKE 'Napoles' AND house_number LIKE '12') </v>
      </c>
      <c r="R5" s="2" t="s">
        <v>141</v>
      </c>
      <c r="S5" t="str">
        <f>CONCATENATE("INSERT INTO account_holders (user_id, birth_date, main_address_address_id, secondary_address_address_id) VALUES (",Tabla4[[#This Row],[user_id]],", '",O5,", ",Q5,", ","null","); ")</f>
        <v xml:space="preserve">INSERT INTO account_holders (user_id, birth_date, main_address_address_id, secondary_address_address_id) VALUES ((SELECT user_id FROM  users WHERE NAME LIKE 'Carlos') , '2000-12-12', (SELECT address_id FROM addresses WHERE street LIKE 'Napoles' AND house_number LIKE '12') , null); </v>
      </c>
      <c r="T5" s="2" t="s">
        <v>141</v>
      </c>
      <c r="U5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'Carlos'), ( SELECT role_id FROM roles WHERE role_name LIKE 'ROLE_USER') ); </v>
      </c>
    </row>
    <row r="6" spans="2:21" x14ac:dyDescent="0.25">
      <c r="B6" t="s">
        <v>80</v>
      </c>
      <c r="C6" t="str">
        <f>LOWER(Tabla4[[#This Row],[name]])</f>
        <v>daniel</v>
      </c>
      <c r="D6" t="str">
        <f>CONCATENATE(Tabla4[[#This Row],[username]],"@email.com")</f>
        <v>daniel@email.com</v>
      </c>
      <c r="E6" t="s">
        <v>190</v>
      </c>
      <c r="F6" t="str">
        <f>CONCATENATE("(SELECT user_id FROM  users WHERE NAME LIKE '",Tabla4[[#This Row],[name]],"') ")</f>
        <v xml:space="preserve">(SELECT user_id FROM  users WHERE NAME LIKE 'Daniel') </v>
      </c>
      <c r="G6" t="s">
        <v>105</v>
      </c>
      <c r="H6" s="19" t="s">
        <v>196</v>
      </c>
      <c r="I6" s="20" t="s">
        <v>141</v>
      </c>
      <c r="J6" s="11" t="str">
        <f>CONCATENATE("INSERT INTO users (name, username, email, password) VALUES ('",B6,"', '",Tabla4[[#This Row],[username]],"', '",Tabla4[[#This Row],[email]],"', '",Tabla4[[#This Row],[password]],"'); ")</f>
        <v xml:space="preserve">INSERT INTO users (name, username, email, password) VALUES ('Daniel', 'daniel', 'daniel@email.com', '$2a$10$5VmIyfjdIhdb6GKfIkxwSelOCbI516ZxAfOJic21gHk.KnWE8N.gK'); </v>
      </c>
      <c r="K6" s="2" t="s">
        <v>141</v>
      </c>
      <c r="L6" t="str">
        <f>'Address &amp; Admin'!D7</f>
        <v>Dénia</v>
      </c>
      <c r="M6">
        <f>'Address &amp; Admin'!E7</f>
        <v>54</v>
      </c>
      <c r="O6" s="2" t="s">
        <v>132</v>
      </c>
      <c r="Q6" t="str">
        <f>CONCATENATE("(SELECT address_id FROM addresses WHERE street LIKE '",Tabla5[[#This Row],[street]],"' AND house_number LIKE '",Tabla5[[#This Row],[house_number]],"') ")</f>
        <v xml:space="preserve">(SELECT address_id FROM addresses WHERE street LIKE 'Dénia' AND house_number LIKE '54') </v>
      </c>
      <c r="R6" s="2" t="s">
        <v>141</v>
      </c>
      <c r="S6" t="str">
        <f>CONCATENATE("INSERT INTO account_holders (user_id, birth_date, main_address_address_id, secondary_address_address_id) VALUES (",Tabla4[[#This Row],[user_id]],", '",O6,", ",Q6,", ","null","); ")</f>
        <v xml:space="preserve">INSERT INTO account_holders (user_id, birth_date, main_address_address_id, secondary_address_address_id) VALUES ((SELECT user_id FROM  users WHERE NAME LIKE 'Daniel') , '1998-09-20', (SELECT address_id FROM addresses WHERE street LIKE 'Dénia' AND house_number LIKE '54') , null); </v>
      </c>
      <c r="T6" s="2" t="s">
        <v>141</v>
      </c>
      <c r="U6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'Daniel'), ( SELECT role_id FROM roles WHERE role_name LIKE 'ROLE_USER') ); </v>
      </c>
    </row>
    <row r="7" spans="2:21" x14ac:dyDescent="0.25">
      <c r="B7" t="s">
        <v>81</v>
      </c>
      <c r="C7" t="str">
        <f>LOWER(Tabla4[[#This Row],[name]])</f>
        <v>ernesto</v>
      </c>
      <c r="D7" t="str">
        <f>CONCATENATE(Tabla4[[#This Row],[username]],"@email.com")</f>
        <v>ernesto@email.com</v>
      </c>
      <c r="E7" t="s">
        <v>190</v>
      </c>
      <c r="F7" t="str">
        <f>CONCATENATE("(SELECT user_id FROM  users WHERE NAME LIKE '",Tabla4[[#This Row],[name]],"') ")</f>
        <v xml:space="preserve">(SELECT user_id FROM  users WHERE NAME LIKE 'Ernesto') </v>
      </c>
      <c r="G7" t="s">
        <v>106</v>
      </c>
      <c r="H7" s="19" t="s">
        <v>196</v>
      </c>
      <c r="I7" s="20" t="s">
        <v>141</v>
      </c>
      <c r="J7" s="11" t="str">
        <f>CONCATENATE("INSERT INTO users (name, username, email, password) VALUES ('",B7,"', '",Tabla4[[#This Row],[username]],"', '",Tabla4[[#This Row],[email]],"', '",Tabla4[[#This Row],[password]],"'); ")</f>
        <v xml:space="preserve">INSERT INTO users (name, username, email, password) VALUES ('Ernesto', 'ernesto', 'ernesto@email.com', '$2a$10$5VmIyfjdIhdb6GKfIkxwSelOCbI516ZxAfOJic21gHk.KnWE8N.gK'); </v>
      </c>
      <c r="K7" s="2" t="s">
        <v>141</v>
      </c>
      <c r="L7" t="str">
        <f>'Address &amp; Admin'!D8</f>
        <v>San Blas</v>
      </c>
      <c r="M7">
        <f>'Address &amp; Admin'!E8</f>
        <v>26</v>
      </c>
      <c r="O7" s="2" t="s">
        <v>133</v>
      </c>
      <c r="Q7" t="str">
        <f>CONCATENATE("(SELECT address_id FROM addresses WHERE street LIKE '",Tabla5[[#This Row],[street]],"' AND house_number LIKE '",Tabla5[[#This Row],[house_number]],"') ")</f>
        <v xml:space="preserve">(SELECT address_id FROM addresses WHERE street LIKE 'San Blas' AND house_number LIKE '26') </v>
      </c>
      <c r="R7" s="2" t="s">
        <v>141</v>
      </c>
      <c r="S7" t="str">
        <f>CONCATENATE("INSERT INTO account_holders (user_id, birth_date, main_address_address_id, secondary_address_address_id) VALUES (",Tabla4[[#This Row],[user_id]],", '",O7,", ",Q7,", ","null","); ")</f>
        <v xml:space="preserve">INSERT INTO account_holders (user_id, birth_date, main_address_address_id, secondary_address_address_id) VALUES ((SELECT user_id FROM  users WHERE NAME LIKE 'Ernesto') , '1997-12-30', (SELECT address_id FROM addresses WHERE street LIKE 'San Blas' AND house_number LIKE '26') , null); </v>
      </c>
      <c r="T7" s="2" t="s">
        <v>141</v>
      </c>
      <c r="U7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'Ernesto'), ( SELECT role_id FROM roles WHERE role_name LIKE 'ROLE_USER') ); </v>
      </c>
    </row>
    <row r="8" spans="2:21" x14ac:dyDescent="0.25">
      <c r="B8" t="s">
        <v>82</v>
      </c>
      <c r="C8" t="str">
        <f>LOWER(Tabla4[[#This Row],[name]])</f>
        <v>fernando</v>
      </c>
      <c r="D8" t="str">
        <f>CONCATENATE(Tabla4[[#This Row],[username]],"@email.com")</f>
        <v>fernando@email.com</v>
      </c>
      <c r="E8" t="s">
        <v>190</v>
      </c>
      <c r="F8" t="str">
        <f>CONCATENATE("(SELECT user_id FROM  users WHERE NAME LIKE '",Tabla4[[#This Row],[name]],"') ")</f>
        <v xml:space="preserve">(SELECT user_id FROM  users WHERE NAME LIKE 'Fernando') </v>
      </c>
      <c r="G8" t="s">
        <v>107</v>
      </c>
      <c r="H8" s="19" t="s">
        <v>196</v>
      </c>
      <c r="I8" s="20" t="s">
        <v>141</v>
      </c>
      <c r="J8" s="11" t="str">
        <f>CONCATENATE("INSERT INTO users (name, username, email, password) VALUES ('",B8,"', '",Tabla4[[#This Row],[username]],"', '",Tabla4[[#This Row],[email]],"', '",Tabla4[[#This Row],[password]],"'); ")</f>
        <v xml:space="preserve">INSERT INTO users (name, username, email, password) VALUES ('Fernando', 'fernando', 'fernando@email.com', '$2a$10$5VmIyfjdIhdb6GKfIkxwSelOCbI516ZxAfOJic21gHk.KnWE8N.gK'); </v>
      </c>
      <c r="K8" s="2" t="s">
        <v>141</v>
      </c>
      <c r="L8" t="str">
        <f>'Address &amp; Admin'!D9</f>
        <v>Rivolí</v>
      </c>
      <c r="M8">
        <f>'Address &amp; Admin'!E9</f>
        <v>11</v>
      </c>
      <c r="O8" s="2" t="s">
        <v>134</v>
      </c>
      <c r="Q8" t="str">
        <f>CONCATENATE("(SELECT address_id FROM addresses WHERE street LIKE '",Tabla5[[#This Row],[street]],"' AND house_number LIKE '",Tabla5[[#This Row],[house_number]],"') ")</f>
        <v xml:space="preserve">(SELECT address_id FROM addresses WHERE street LIKE 'Rivolí' AND house_number LIKE '11') </v>
      </c>
      <c r="R8" s="2" t="s">
        <v>141</v>
      </c>
      <c r="S8" t="str">
        <f>CONCATENATE("INSERT INTO account_holders (user_id, birth_date, main_address_address_id, secondary_address_address_id) VALUES (",Tabla4[[#This Row],[user_id]],", '",O8,", ",Q8,", ","null","); ")</f>
        <v xml:space="preserve">INSERT INTO account_holders (user_id, birth_date, main_address_address_id, secondary_address_address_id) VALUES ((SELECT user_id FROM  users WHERE NAME LIKE 'Fernando') , '1992-06-10', (SELECT address_id FROM addresses WHERE street LIKE 'Rivolí' AND house_number LIKE '11') , null); </v>
      </c>
      <c r="T8" s="2" t="s">
        <v>141</v>
      </c>
      <c r="U8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'Fernando'), ( SELECT role_id FROM roles WHERE role_name LIKE 'ROLE_USER') ); </v>
      </c>
    </row>
    <row r="9" spans="2:21" x14ac:dyDescent="0.25">
      <c r="B9" t="s">
        <v>100</v>
      </c>
      <c r="C9" t="str">
        <f>LOWER(Tabla4[[#This Row],[name]])</f>
        <v>gladys</v>
      </c>
      <c r="D9" t="str">
        <f>CONCATENATE(Tabla4[[#This Row],[username]],"@email.com")</f>
        <v>gladys@email.com</v>
      </c>
      <c r="E9" t="s">
        <v>190</v>
      </c>
      <c r="F9" t="str">
        <f>CONCATENATE("(SELECT user_id FROM  users WHERE NAME LIKE '",Tabla4[[#This Row],[name]],"') ")</f>
        <v xml:space="preserve">(SELECT user_id FROM  users WHERE NAME LIKE 'Gladys') </v>
      </c>
      <c r="G9" t="s">
        <v>108</v>
      </c>
      <c r="H9" s="19" t="s">
        <v>196</v>
      </c>
      <c r="I9" s="20" t="s">
        <v>141</v>
      </c>
      <c r="J9" s="11" t="str">
        <f>CONCATENATE("INSERT INTO users (name, username, email, password) VALUES ('",B9,"', '",Tabla4[[#This Row],[username]],"', '",Tabla4[[#This Row],[email]],"', '",Tabla4[[#This Row],[password]],"'); ")</f>
        <v xml:space="preserve">INSERT INTO users (name, username, email, password) VALUES ('Gladys', 'gladys', 'gladys@email.com', '$2a$10$5VmIyfjdIhdb6GKfIkxwSelOCbI516ZxAfOJic21gHk.KnWE8N.gK'); </v>
      </c>
      <c r="K9" s="2" t="s">
        <v>141</v>
      </c>
      <c r="L9" t="str">
        <f>'Address &amp; Admin'!D10</f>
        <v>Oberweg</v>
      </c>
      <c r="M9">
        <f>'Address &amp; Admin'!E10</f>
        <v>69</v>
      </c>
      <c r="O9" s="2" t="s">
        <v>135</v>
      </c>
      <c r="Q9" t="str">
        <f>CONCATENATE("(SELECT address_id FROM addresses WHERE street LIKE '",Tabla5[[#This Row],[street]],"' AND house_number LIKE '",Tabla5[[#This Row],[house_number]],"') ")</f>
        <v xml:space="preserve">(SELECT address_id FROM addresses WHERE street LIKE 'Oberweg' AND house_number LIKE '69') </v>
      </c>
      <c r="R9" s="2" t="s">
        <v>141</v>
      </c>
      <c r="S9" t="str">
        <f>CONCATENATE("INSERT INTO account_holders (user_id, birth_date, main_address_address_id, secondary_address_address_id) VALUES (",Tabla4[[#This Row],[user_id]],", '",O9,", ",Q9,", ","null","); ")</f>
        <v xml:space="preserve">INSERT INTO account_holders (user_id, birth_date, main_address_address_id, secondary_address_address_id) VALUES ((SELECT user_id FROM  users WHERE NAME LIKE 'Gladys') , '2001-10-05', (SELECT address_id FROM addresses WHERE street LIKE 'Oberweg' AND house_number LIKE '69') , null); </v>
      </c>
      <c r="T9" s="2" t="s">
        <v>141</v>
      </c>
      <c r="U9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'Gladys'), ( SELECT role_id FROM roles WHERE role_name LIKE 'ROLE_USER') ); </v>
      </c>
    </row>
    <row r="10" spans="2:21" x14ac:dyDescent="0.25">
      <c r="B10" t="s">
        <v>83</v>
      </c>
      <c r="C10" t="str">
        <f>LOWER(Tabla4[[#This Row],[name]])</f>
        <v>hernan</v>
      </c>
      <c r="D10" t="str">
        <f>CONCATENATE(Tabla4[[#This Row],[username]],"@email.com")</f>
        <v>hernan@email.com</v>
      </c>
      <c r="E10" t="s">
        <v>190</v>
      </c>
      <c r="F10" t="str">
        <f>CONCATENATE("(SELECT user_id FROM  users WHERE NAME LIKE '",Tabla4[[#This Row],[name]],"') ")</f>
        <v xml:space="preserve">(SELECT user_id FROM  users WHERE NAME LIKE 'Hernan') </v>
      </c>
      <c r="G10" t="s">
        <v>109</v>
      </c>
      <c r="H10" s="19" t="s">
        <v>196</v>
      </c>
      <c r="I10" s="20" t="s">
        <v>141</v>
      </c>
      <c r="J10" s="11" t="str">
        <f>CONCATENATE("INSERT INTO users (name, username, email, password) VALUES ('",B10,"', '",Tabla4[[#This Row],[username]],"', '",Tabla4[[#This Row],[email]],"', '",Tabla4[[#This Row],[password]],"'); ")</f>
        <v xml:space="preserve">INSERT INTO users (name, username, email, password) VALUES ('Hernan', 'hernan', 'hernan@email.com', '$2a$10$5VmIyfjdIhdb6GKfIkxwSelOCbI516ZxAfOJic21gHk.KnWE8N.gK'); </v>
      </c>
      <c r="K10" s="2" t="s">
        <v>141</v>
      </c>
      <c r="L10" t="str">
        <f>'Address &amp; Admin'!D11</f>
        <v>Av El Dorado</v>
      </c>
      <c r="M10">
        <f>'Address &amp; Admin'!E11</f>
        <v>89</v>
      </c>
      <c r="O10" s="2" t="s">
        <v>136</v>
      </c>
      <c r="Q10" t="str">
        <f>CONCATENATE("(SELECT address_id FROM addresses WHERE street LIKE '",Tabla5[[#This Row],[street]],"' AND house_number LIKE '",Tabla5[[#This Row],[house_number]],"') ")</f>
        <v xml:space="preserve">(SELECT address_id FROM addresses WHERE street LIKE 'Av El Dorado' AND house_number LIKE '89') </v>
      </c>
      <c r="R10" s="2" t="s">
        <v>141</v>
      </c>
      <c r="S10" t="str">
        <f>CONCATENATE("INSERT INTO account_holders (user_id, birth_date, main_address_address_id, secondary_address_address_id) VALUES (",Tabla4[[#This Row],[user_id]],", '",O10,", ",Q10,", ","null","); ")</f>
        <v xml:space="preserve">INSERT INTO account_holders (user_id, birth_date, main_address_address_id, secondary_address_address_id) VALUES ((SELECT user_id FROM  users WHERE NAME LIKE 'Hernan') , '1997-04-05', (SELECT address_id FROM addresses WHERE street LIKE 'Av El Dorado' AND house_number LIKE '89') , null); </v>
      </c>
      <c r="T10" s="2" t="s">
        <v>141</v>
      </c>
      <c r="U10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'Hernan'), ( SELECT role_id FROM roles WHERE role_name LIKE 'ROLE_USER') ); </v>
      </c>
    </row>
    <row r="11" spans="2:21" x14ac:dyDescent="0.25">
      <c r="B11" t="s">
        <v>84</v>
      </c>
      <c r="C11" t="str">
        <f>LOWER(Tabla4[[#This Row],[name]])</f>
        <v>ivan</v>
      </c>
      <c r="D11" t="str">
        <f>CONCATENATE(Tabla4[[#This Row],[username]],"@email.com")</f>
        <v>ivan@email.com</v>
      </c>
      <c r="E11" t="s">
        <v>190</v>
      </c>
      <c r="F11" t="str">
        <f>CONCATENATE("(SELECT user_id FROM  users WHERE NAME LIKE '",Tabla4[[#This Row],[name]],"') ")</f>
        <v xml:space="preserve">(SELECT user_id FROM  users WHERE NAME LIKE 'Ivan') </v>
      </c>
      <c r="G11" t="s">
        <v>110</v>
      </c>
      <c r="H11" s="19" t="s">
        <v>196</v>
      </c>
      <c r="I11" s="20" t="s">
        <v>141</v>
      </c>
      <c r="J11" s="11" t="str">
        <f>CONCATENATE("INSERT INTO users (name, username, email, password) VALUES ('",B11,"', '",Tabla4[[#This Row],[username]],"', '",Tabla4[[#This Row],[email]],"', '",Tabla4[[#This Row],[password]],"'); ")</f>
        <v xml:space="preserve">INSERT INTO users (name, username, email, password) VALUES ('Ivan', 'ivan', 'ivan@email.com', '$2a$10$5VmIyfjdIhdb6GKfIkxwSelOCbI516ZxAfOJic21gHk.KnWE8N.gK'); </v>
      </c>
      <c r="K11" s="2" t="s">
        <v>141</v>
      </c>
      <c r="L11" t="str">
        <f>'Address &amp; Admin'!D12</f>
        <v>Jirón Callao</v>
      </c>
      <c r="M11">
        <f>'Address &amp; Admin'!E12</f>
        <v>24</v>
      </c>
      <c r="O11" s="2" t="s">
        <v>137</v>
      </c>
      <c r="Q11" t="str">
        <f>CONCATENATE("(SELECT address_id FROM addresses WHERE street LIKE '",Tabla5[[#This Row],[street]],"' AND house_number LIKE '",Tabla5[[#This Row],[house_number]],"') ")</f>
        <v xml:space="preserve">(SELECT address_id FROM addresses WHERE street LIKE 'Jirón Callao' AND house_number LIKE '24') </v>
      </c>
      <c r="R11" s="2" t="s">
        <v>141</v>
      </c>
      <c r="S11" t="str">
        <f>CONCATENATE("INSERT INTO account_holders (user_id, birth_date, main_address_address_id, secondary_address_address_id) VALUES (",Tabla4[[#This Row],[user_id]],", '",O11,", ",Q11,", ","null","); ")</f>
        <v xml:space="preserve">INSERT INTO account_holders (user_id, birth_date, main_address_address_id, secondary_address_address_id) VALUES ((SELECT user_id FROM  users WHERE NAME LIKE 'Ivan') , '1975-09-13', (SELECT address_id FROM addresses WHERE street LIKE 'Jirón Callao' AND house_number LIKE '24') , null); </v>
      </c>
      <c r="T11" s="2" t="s">
        <v>141</v>
      </c>
      <c r="U11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'Ivan'), ( SELECT role_id FROM roles WHERE role_name LIKE 'ROLE_USER') ); </v>
      </c>
    </row>
    <row r="12" spans="2:21" x14ac:dyDescent="0.25">
      <c r="B12" t="s">
        <v>85</v>
      </c>
      <c r="C12" t="str">
        <f>LOWER(Tabla4[[#This Row],[name]])</f>
        <v>jose</v>
      </c>
      <c r="D12" t="str">
        <f>CONCATENATE(Tabla4[[#This Row],[username]],"@email.com")</f>
        <v>jose@email.com</v>
      </c>
      <c r="E12" t="s">
        <v>190</v>
      </c>
      <c r="F12" t="str">
        <f>CONCATENATE("(SELECT user_id FROM  users WHERE NAME LIKE '",Tabla4[[#This Row],[name]],"') ")</f>
        <v xml:space="preserve">(SELECT user_id FROM  users WHERE NAME LIKE 'Jose') </v>
      </c>
      <c r="G12" t="s">
        <v>111</v>
      </c>
      <c r="H12" s="19" t="s">
        <v>196</v>
      </c>
      <c r="I12" s="20" t="s">
        <v>141</v>
      </c>
      <c r="J12" s="11" t="str">
        <f>CONCATENATE("INSERT INTO users (name, username, email, password) VALUES ('",B12,"', '",Tabla4[[#This Row],[username]],"', '",Tabla4[[#This Row],[email]],"', '",Tabla4[[#This Row],[password]],"'); ")</f>
        <v xml:space="preserve">INSERT INTO users (name, username, email, password) VALUES ('Jose', 'jose', 'jose@email.com', '$2a$10$5VmIyfjdIhdb6GKfIkxwSelOCbI516ZxAfOJic21gHk.KnWE8N.gK'); </v>
      </c>
      <c r="K12" s="2" t="s">
        <v>141</v>
      </c>
      <c r="L12" t="str">
        <f>'Address &amp; Admin'!D13</f>
        <v>Av 9 de Julio</v>
      </c>
      <c r="M12">
        <f>'Address &amp; Admin'!E13</f>
        <v>48</v>
      </c>
      <c r="O12" s="2" t="s">
        <v>138</v>
      </c>
      <c r="Q12" t="str">
        <f>CONCATENATE("(SELECT address_id FROM addresses WHERE street LIKE '",Tabla5[[#This Row],[street]],"' AND house_number LIKE '",Tabla5[[#This Row],[house_number]],"') ")</f>
        <v xml:space="preserve">(SELECT address_id FROM addresses WHERE street LIKE 'Av 9 de Julio' AND house_number LIKE '48') </v>
      </c>
      <c r="R12" s="2" t="s">
        <v>141</v>
      </c>
      <c r="S12" t="str">
        <f>CONCATENATE("INSERT INTO account_holders (user_id, birth_date, main_address_address_id, secondary_address_address_id) VALUES (",Tabla4[[#This Row],[user_id]],", '",O12,", ",Q12,", ","null","); ")</f>
        <v xml:space="preserve">INSERT INTO account_holders (user_id, birth_date, main_address_address_id, secondary_address_address_id) VALUES ((SELECT user_id FROM  users WHERE NAME LIKE 'Jose') , '1984-09-28', (SELECT address_id FROM addresses WHERE street LIKE 'Av 9 de Julio' AND house_number LIKE '48') , null); </v>
      </c>
      <c r="T12" s="2" t="s">
        <v>141</v>
      </c>
      <c r="U12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'Jose'), ( SELECT role_id FROM roles WHERE role_name LIKE 'ROLE_USER') ); </v>
      </c>
    </row>
    <row r="13" spans="2:21" x14ac:dyDescent="0.25">
      <c r="B13" t="s">
        <v>86</v>
      </c>
      <c r="C13" t="str">
        <f>LOWER(Tabla4[[#This Row],[name]])</f>
        <v>kevin</v>
      </c>
      <c r="D13" t="str">
        <f>CONCATENATE(Tabla4[[#This Row],[username]],"@email.com")</f>
        <v>kevin@email.com</v>
      </c>
      <c r="E13" t="s">
        <v>190</v>
      </c>
      <c r="F13" t="str">
        <f>CONCATENATE("(SELECT user_id FROM  users WHERE NAME LIKE '",Tabla4[[#This Row],[name]],"') ")</f>
        <v xml:space="preserve">(SELECT user_id FROM  users WHERE NAME LIKE 'Kevin') </v>
      </c>
      <c r="G13" t="s">
        <v>112</v>
      </c>
      <c r="H13" s="19" t="s">
        <v>196</v>
      </c>
      <c r="I13" s="20" t="s">
        <v>141</v>
      </c>
      <c r="J13" s="11" t="str">
        <f>CONCATENATE("INSERT INTO users (name, username, email, password) VALUES ('",B13,"', '",Tabla4[[#This Row],[username]],"', '",Tabla4[[#This Row],[email]],"', '",Tabla4[[#This Row],[password]],"'); ")</f>
        <v xml:space="preserve">INSERT INTO users (name, username, email, password) VALUES ('Kevin', 'kevin', 'kevin@email.com', '$2a$10$5VmIyfjdIhdb6GKfIkxwSelOCbI516ZxAfOJic21gHk.KnWE8N.gK'); </v>
      </c>
      <c r="K13" s="2" t="s">
        <v>141</v>
      </c>
      <c r="L13" t="str">
        <f>'Address &amp; Admin'!D14</f>
        <v>Paseo de Montejo</v>
      </c>
      <c r="M13">
        <f>'Address &amp; Admin'!E14</f>
        <v>33</v>
      </c>
      <c r="O13" s="2" t="s">
        <v>139</v>
      </c>
      <c r="Q13" t="str">
        <f>CONCATENATE("(SELECT address_id FROM addresses WHERE street LIKE '",Tabla5[[#This Row],[street]],"' AND house_number LIKE '",Tabla5[[#This Row],[house_number]],"') ")</f>
        <v xml:space="preserve">(SELECT address_id FROM addresses WHERE street LIKE 'Paseo de Montejo' AND house_number LIKE '33') </v>
      </c>
      <c r="R13" s="2" t="s">
        <v>141</v>
      </c>
      <c r="S13" t="str">
        <f>CONCATENATE("INSERT INTO account_holders (user_id, birth_date, main_address_address_id, secondary_address_address_id) VALUES (",Tabla4[[#This Row],[user_id]],", '",O13,", ",Q13,", ","null","); ")</f>
        <v xml:space="preserve">INSERT INTO account_holders (user_id, birth_date, main_address_address_id, secondary_address_address_id) VALUES ((SELECT user_id FROM  users WHERE NAME LIKE 'Kevin') , '1982-12-02', (SELECT address_id FROM addresses WHERE street LIKE 'Paseo de Montejo' AND house_number LIKE '33') , null); </v>
      </c>
      <c r="T13" s="2" t="s">
        <v>141</v>
      </c>
      <c r="U13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'Kevin'), ( SELECT role_id FROM roles WHERE role_name LIKE 'ROLE_USER') ); </v>
      </c>
    </row>
    <row r="14" spans="2:21" x14ac:dyDescent="0.25">
      <c r="B14" t="s">
        <v>99</v>
      </c>
      <c r="C14" t="str">
        <f>LOWER(Tabla4[[#This Row],[name]])</f>
        <v>liliana</v>
      </c>
      <c r="D14" t="str">
        <f>CONCATENATE(Tabla4[[#This Row],[username]],"@email.com")</f>
        <v>liliana@email.com</v>
      </c>
      <c r="E14" t="s">
        <v>190</v>
      </c>
      <c r="F14" t="str">
        <f>CONCATENATE("(SELECT user_id FROM  users WHERE NAME LIKE '",Tabla4[[#This Row],[name]],"') ")</f>
        <v xml:space="preserve">(SELECT user_id FROM  users WHERE NAME LIKE 'Liliana') </v>
      </c>
      <c r="G14" t="s">
        <v>113</v>
      </c>
      <c r="H14" s="19"/>
      <c r="I14" s="20" t="s">
        <v>141</v>
      </c>
      <c r="J14" s="11" t="str">
        <f>CONCATENATE("INSERT INTO users (name, username, email, password) VALUES ('",B14,"', '",Tabla4[[#This Row],[username]],"', '",Tabla4[[#This Row],[email]],"', '",Tabla4[[#This Row],[password]],"'); ")</f>
        <v xml:space="preserve">INSERT INTO users (name, username, email, password) VALUES ('Liliana', 'liliana', 'liliana@email.com', '$2a$10$5VmIyfjdIhdb6GKfIkxwSelOCbI516ZxAfOJic21gHk.KnWE8N.gK'); </v>
      </c>
      <c r="K14" s="2" t="s">
        <v>141</v>
      </c>
      <c r="R14" s="2" t="s">
        <v>141</v>
      </c>
      <c r="T14" s="2" t="s">
        <v>141</v>
      </c>
    </row>
    <row r="15" spans="2:21" x14ac:dyDescent="0.25">
      <c r="B15" t="s">
        <v>98</v>
      </c>
      <c r="C15" t="str">
        <f>LOWER(Tabla4[[#This Row],[name]])</f>
        <v>maria</v>
      </c>
      <c r="D15" t="str">
        <f>CONCATENATE(Tabla4[[#This Row],[username]],"@email.com")</f>
        <v>maria@email.com</v>
      </c>
      <c r="E15" t="s">
        <v>190</v>
      </c>
      <c r="F15" t="str">
        <f>CONCATENATE("(SELECT user_id FROM  users WHERE NAME LIKE '",Tabla4[[#This Row],[name]],"') ")</f>
        <v xml:space="preserve">(SELECT user_id FROM  users WHERE NAME LIKE 'Maria') </v>
      </c>
      <c r="G15" t="s">
        <v>114</v>
      </c>
      <c r="H15" s="19"/>
      <c r="I15" s="20" t="s">
        <v>141</v>
      </c>
      <c r="J15" s="11" t="str">
        <f>CONCATENATE("INSERT INTO users (name, username, email, password) VALUES ('",B15,"', '",Tabla4[[#This Row],[username]],"', '",Tabla4[[#This Row],[email]],"', '",Tabla4[[#This Row],[password]],"'); ")</f>
        <v xml:space="preserve">INSERT INTO users (name, username, email, password) VALUES ('Maria', 'maria', 'maria@email.com', '$2a$10$5VmIyfjdIhdb6GKfIkxwSelOCbI516ZxAfOJic21gHk.KnWE8N.gK'); </v>
      </c>
      <c r="K15" s="2" t="s">
        <v>141</v>
      </c>
      <c r="R15" s="2" t="s">
        <v>141</v>
      </c>
      <c r="T15" s="2" t="s">
        <v>141</v>
      </c>
    </row>
    <row r="16" spans="2:21" x14ac:dyDescent="0.25">
      <c r="B16" t="s">
        <v>128</v>
      </c>
      <c r="C16" t="str">
        <f>LOWER(Tabla4[[#This Row],[name]])</f>
        <v>nancy</v>
      </c>
      <c r="D16" t="str">
        <f>CONCATENATE(Tabla4[[#This Row],[username]],"@email.com")</f>
        <v>nancy@email.com</v>
      </c>
      <c r="E16" t="s">
        <v>190</v>
      </c>
      <c r="F16" t="str">
        <f>CONCATENATE("(SELECT user_id FROM  users WHERE NAME LIKE '",Tabla4[[#This Row],[name]],"') ")</f>
        <v xml:space="preserve">(SELECT user_id FROM  users WHERE NAME LIKE 'Nancy') </v>
      </c>
      <c r="G16" t="s">
        <v>115</v>
      </c>
      <c r="H16" s="19"/>
      <c r="I16" s="20" t="s">
        <v>141</v>
      </c>
      <c r="J16" s="11" t="str">
        <f>CONCATENATE("INSERT INTO users (name, username, email, password) VALUES ('",B16,"', '",Tabla4[[#This Row],[username]],"', '",Tabla4[[#This Row],[email]],"', '",Tabla4[[#This Row],[password]],"'); ")</f>
        <v xml:space="preserve">INSERT INTO users (name, username, email, password) VALUES ('Nancy', 'nancy', 'nancy@email.com', '$2a$10$5VmIyfjdIhdb6GKfIkxwSelOCbI516ZxAfOJic21gHk.KnWE8N.gK'); </v>
      </c>
      <c r="K16" s="2" t="s">
        <v>141</v>
      </c>
      <c r="R16" s="2" t="s">
        <v>141</v>
      </c>
      <c r="T16" s="2" t="s">
        <v>141</v>
      </c>
    </row>
    <row r="17" spans="2:20" x14ac:dyDescent="0.25">
      <c r="B17" t="s">
        <v>87</v>
      </c>
      <c r="C17" t="str">
        <f>LOWER(Tabla4[[#This Row],[name]])</f>
        <v>orlando</v>
      </c>
      <c r="D17" t="str">
        <f>CONCATENATE(Tabla4[[#This Row],[username]],"@email.com")</f>
        <v>orlando@email.com</v>
      </c>
      <c r="E17" t="s">
        <v>190</v>
      </c>
      <c r="F17" t="str">
        <f>CONCATENATE("(SELECT user_id FROM  users WHERE NAME LIKE '",Tabla4[[#This Row],[name]],"') ")</f>
        <v xml:space="preserve">(SELECT user_id FROM  users WHERE NAME LIKE 'Orlando') </v>
      </c>
      <c r="G17" t="s">
        <v>116</v>
      </c>
      <c r="H17" s="19"/>
      <c r="I17" s="20" t="s">
        <v>141</v>
      </c>
      <c r="J17" s="11" t="str">
        <f>CONCATENATE("INSERT INTO users (name, username, email, password) VALUES ('",B17,"', '",Tabla4[[#This Row],[username]],"', '",Tabla4[[#This Row],[email]],"', '",Tabla4[[#This Row],[password]],"'); ")</f>
        <v xml:space="preserve">INSERT INTO users (name, username, email, password) VALUES ('Orlando', 'orlando', 'orlando@email.com', '$2a$10$5VmIyfjdIhdb6GKfIkxwSelOCbI516ZxAfOJic21gHk.KnWE8N.gK'); </v>
      </c>
      <c r="K17" s="2" t="s">
        <v>141</v>
      </c>
      <c r="R17" s="2" t="s">
        <v>141</v>
      </c>
      <c r="T17" s="2" t="s">
        <v>141</v>
      </c>
    </row>
    <row r="18" spans="2:20" x14ac:dyDescent="0.25">
      <c r="B18" t="s">
        <v>88</v>
      </c>
      <c r="C18" t="str">
        <f>LOWER(Tabla4[[#This Row],[name]])</f>
        <v>pedro</v>
      </c>
      <c r="D18" t="str">
        <f>CONCATENATE(Tabla4[[#This Row],[username]],"@email.com")</f>
        <v>pedro@email.com</v>
      </c>
      <c r="E18" t="s">
        <v>190</v>
      </c>
      <c r="F18" t="str">
        <f>CONCATENATE("(SELECT user_id FROM  users WHERE NAME LIKE '",Tabla4[[#This Row],[name]],"') ")</f>
        <v xml:space="preserve">(SELECT user_id FROM  users WHERE NAME LIKE 'Pedro') </v>
      </c>
      <c r="G18" t="s">
        <v>117</v>
      </c>
      <c r="H18" s="19"/>
      <c r="I18" s="20" t="s">
        <v>141</v>
      </c>
      <c r="J18" s="11" t="str">
        <f>CONCATENATE("INSERT INTO users (name, username, email, password) VALUES ('",B18,"', '",Tabla4[[#This Row],[username]],"', '",Tabla4[[#This Row],[email]],"', '",Tabla4[[#This Row],[password]],"'); ")</f>
        <v xml:space="preserve">INSERT INTO users (name, username, email, password) VALUES ('Pedro', 'pedro', 'pedro@email.com', '$2a$10$5VmIyfjdIhdb6GKfIkxwSelOCbI516ZxAfOJic21gHk.KnWE8N.gK'); </v>
      </c>
      <c r="K18" s="2" t="s">
        <v>141</v>
      </c>
      <c r="R18" s="2" t="s">
        <v>141</v>
      </c>
      <c r="T18" s="2" t="s">
        <v>141</v>
      </c>
    </row>
    <row r="19" spans="2:20" x14ac:dyDescent="0.25">
      <c r="B19" t="s">
        <v>101</v>
      </c>
      <c r="C19" t="str">
        <f>LOWER(Tabla4[[#This Row],[name]])</f>
        <v>quentin</v>
      </c>
      <c r="D19" t="str">
        <f>CONCATENATE(Tabla4[[#This Row],[username]],"@email.com")</f>
        <v>quentin@email.com</v>
      </c>
      <c r="E19" t="s">
        <v>190</v>
      </c>
      <c r="F19" t="str">
        <f>CONCATENATE("(SELECT user_id FROM  users WHERE NAME LIKE '",Tabla4[[#This Row],[name]],"') ")</f>
        <v xml:space="preserve">(SELECT user_id FROM  users WHERE NAME LIKE 'Quentin') </v>
      </c>
      <c r="G19" t="s">
        <v>118</v>
      </c>
      <c r="H19" s="19"/>
      <c r="I19" s="20" t="s">
        <v>141</v>
      </c>
      <c r="J19" s="11" t="str">
        <f>CONCATENATE("INSERT INTO users (name, username, email, password) VALUES ('",B19,"', '",Tabla4[[#This Row],[username]],"', '",Tabla4[[#This Row],[email]],"', '",Tabla4[[#This Row],[password]],"'); ")</f>
        <v xml:space="preserve">INSERT INTO users (name, username, email, password) VALUES ('Quentin', 'quentin', 'quentin@email.com', '$2a$10$5VmIyfjdIhdb6GKfIkxwSelOCbI516ZxAfOJic21gHk.KnWE8N.gK'); </v>
      </c>
      <c r="K19" s="2" t="s">
        <v>141</v>
      </c>
      <c r="R19" s="2" t="s">
        <v>141</v>
      </c>
      <c r="T19" s="2" t="s">
        <v>141</v>
      </c>
    </row>
    <row r="20" spans="2:20" x14ac:dyDescent="0.25">
      <c r="B20" t="s">
        <v>89</v>
      </c>
      <c r="C20" t="str">
        <f>LOWER(Tabla4[[#This Row],[name]])</f>
        <v>ramon</v>
      </c>
      <c r="D20" t="str">
        <f>CONCATENATE(Tabla4[[#This Row],[username]],"@email.com")</f>
        <v>ramon@email.com</v>
      </c>
      <c r="E20" t="s">
        <v>190</v>
      </c>
      <c r="F20" t="str">
        <f>CONCATENATE("(SELECT user_id FROM  users WHERE NAME LIKE '",Tabla4[[#This Row],[name]],"') ")</f>
        <v xml:space="preserve">(SELECT user_id FROM  users WHERE NAME LIKE 'Ramon') </v>
      </c>
      <c r="G20" t="s">
        <v>119</v>
      </c>
      <c r="H20" s="19"/>
      <c r="I20" s="20" t="s">
        <v>141</v>
      </c>
      <c r="J20" s="11" t="str">
        <f>CONCATENATE("INSERT INTO users (name, username, email, password) VALUES ('",B20,"', '",Tabla4[[#This Row],[username]],"', '",Tabla4[[#This Row],[email]],"', '",Tabla4[[#This Row],[password]],"'); ")</f>
        <v xml:space="preserve">INSERT INTO users (name, username, email, password) VALUES ('Ramon', 'ramon', 'ramon@email.com', '$2a$10$5VmIyfjdIhdb6GKfIkxwSelOCbI516ZxAfOJic21gHk.KnWE8N.gK'); </v>
      </c>
      <c r="K20" s="2" t="s">
        <v>141</v>
      </c>
      <c r="O20" s="22" t="s">
        <v>198</v>
      </c>
      <c r="R20" s="2" t="s">
        <v>141</v>
      </c>
      <c r="T20" s="2" t="s">
        <v>141</v>
      </c>
    </row>
    <row r="21" spans="2:20" x14ac:dyDescent="0.25">
      <c r="B21" t="s">
        <v>90</v>
      </c>
      <c r="C21" t="str">
        <f>LOWER(Tabla4[[#This Row],[name]])</f>
        <v>samuel</v>
      </c>
      <c r="D21" t="str">
        <f>CONCATENATE(Tabla4[[#This Row],[username]],"@email.com")</f>
        <v>samuel@email.com</v>
      </c>
      <c r="E21" t="s">
        <v>190</v>
      </c>
      <c r="F21" t="str">
        <f>CONCATENATE("(SELECT user_id FROM  users WHERE NAME LIKE '",Tabla4[[#This Row],[name]],"') ")</f>
        <v xml:space="preserve">(SELECT user_id FROM  users WHERE NAME LIKE 'Samuel') </v>
      </c>
      <c r="G21" t="s">
        <v>120</v>
      </c>
      <c r="H21" s="19" t="s">
        <v>197</v>
      </c>
      <c r="I21" s="20" t="s">
        <v>141</v>
      </c>
      <c r="J21" s="11" t="str">
        <f>CONCATENATE("INSERT INTO users (name, username, email, password) VALUES ('",B21,"', '",Tabla4[[#This Row],[username]],"', '",Tabla4[[#This Row],[email]],"', '",Tabla4[[#This Row],[password]],"'); ")</f>
        <v xml:space="preserve">INSERT INTO users (name, username, email, password) VALUES ('Samuel', 'samuel', 'samuel@email.com', '$2a$10$5VmIyfjdIhdb6GKfIkxwSelOCbI516ZxAfOJic21gHk.KnWE8N.gK'); </v>
      </c>
      <c r="K21" s="2" t="s">
        <v>141</v>
      </c>
      <c r="L21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'Samuel') , 'ssss'); </v>
      </c>
      <c r="N21" s="2" t="s">
        <v>141</v>
      </c>
      <c r="O21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'Samuel'), ( SELECT role_id FROM roles WHERE role_name LIKE 'ROLE_THIRDPARTY') ); </v>
      </c>
    </row>
    <row r="22" spans="2:20" x14ac:dyDescent="0.25">
      <c r="B22" t="s">
        <v>91</v>
      </c>
      <c r="C22" t="str">
        <f>LOWER(Tabla4[[#This Row],[name]])</f>
        <v>tomas</v>
      </c>
      <c r="D22" t="str">
        <f>CONCATENATE(Tabla4[[#This Row],[username]],"@email.com")</f>
        <v>tomas@email.com</v>
      </c>
      <c r="E22" t="s">
        <v>190</v>
      </c>
      <c r="F22" t="str">
        <f>CONCATENATE("(SELECT user_id FROM  users WHERE NAME LIKE '",Tabla4[[#This Row],[name]],"') ")</f>
        <v xml:space="preserve">(SELECT user_id FROM  users WHERE NAME LIKE 'Tomas') </v>
      </c>
      <c r="G22" t="s">
        <v>121</v>
      </c>
      <c r="H22" s="19" t="s">
        <v>197</v>
      </c>
      <c r="I22" s="20" t="s">
        <v>141</v>
      </c>
      <c r="J22" s="11" t="str">
        <f>CONCATENATE("INSERT INTO users (name, username, email, password) VALUES ('",B22,"', '",Tabla4[[#This Row],[username]],"', '",Tabla4[[#This Row],[email]],"', '",Tabla4[[#This Row],[password]],"'); ")</f>
        <v xml:space="preserve">INSERT INTO users (name, username, email, password) VALUES ('Tomas', 'tomas', 'tomas@email.com', '$2a$10$5VmIyfjdIhdb6GKfIkxwSelOCbI516ZxAfOJic21gHk.KnWE8N.gK'); </v>
      </c>
      <c r="K22" s="2" t="s">
        <v>141</v>
      </c>
      <c r="L22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'Tomas') , 'tttt'); </v>
      </c>
      <c r="N22" s="2" t="s">
        <v>141</v>
      </c>
      <c r="O22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'Tomas'), ( SELECT role_id FROM roles WHERE role_name LIKE 'ROLE_THIRDPARTY') ); </v>
      </c>
    </row>
    <row r="23" spans="2:20" x14ac:dyDescent="0.25">
      <c r="B23" t="s">
        <v>93</v>
      </c>
      <c r="C23" t="str">
        <f>LOWER(Tabla4[[#This Row],[name]])</f>
        <v>ubaldo</v>
      </c>
      <c r="D23" t="str">
        <f>CONCATENATE(Tabla4[[#This Row],[username]],"@email.com")</f>
        <v>ubaldo@email.com</v>
      </c>
      <c r="E23" t="s">
        <v>190</v>
      </c>
      <c r="F23" t="str">
        <f>CONCATENATE("(SELECT user_id FROM  users WHERE NAME LIKE '",Tabla4[[#This Row],[name]],"') ")</f>
        <v xml:space="preserve">(SELECT user_id FROM  users WHERE NAME LIKE 'Ubaldo') </v>
      </c>
      <c r="G23" t="s">
        <v>122</v>
      </c>
      <c r="H23" s="19" t="s">
        <v>197</v>
      </c>
      <c r="I23" s="20" t="s">
        <v>141</v>
      </c>
      <c r="J23" s="11" t="str">
        <f>CONCATENATE("INSERT INTO users (name, username, email, password) VALUES ('",B23,"', '",Tabla4[[#This Row],[username]],"', '",Tabla4[[#This Row],[email]],"', '",Tabla4[[#This Row],[password]],"'); ")</f>
        <v xml:space="preserve">INSERT INTO users (name, username, email, password) VALUES ('Ubaldo', 'ubaldo', 'ubaldo@email.com', '$2a$10$5VmIyfjdIhdb6GKfIkxwSelOCbI516ZxAfOJic21gHk.KnWE8N.gK'); </v>
      </c>
      <c r="K23" s="2" t="s">
        <v>141</v>
      </c>
      <c r="L23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'Ubaldo') , 'uuuu'); </v>
      </c>
      <c r="N23" s="2" t="s">
        <v>141</v>
      </c>
      <c r="O23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'Ubaldo'), ( SELECT role_id FROM roles WHERE role_name LIKE 'ROLE_THIRDPARTY') ); </v>
      </c>
    </row>
    <row r="24" spans="2:20" x14ac:dyDescent="0.25">
      <c r="B24" t="s">
        <v>92</v>
      </c>
      <c r="C24" t="str">
        <f>LOWER(Tabla4[[#This Row],[name]])</f>
        <v>veronica</v>
      </c>
      <c r="D24" t="str">
        <f>CONCATENATE(Tabla4[[#This Row],[username]],"@email.com")</f>
        <v>veronica@email.com</v>
      </c>
      <c r="E24" t="s">
        <v>190</v>
      </c>
      <c r="F24" t="str">
        <f>CONCATENATE("(SELECT user_id FROM  users WHERE NAME LIKE '",Tabla4[[#This Row],[name]],"') ")</f>
        <v xml:space="preserve">(SELECT user_id FROM  users WHERE NAME LIKE 'Veronica') </v>
      </c>
      <c r="G24" t="s">
        <v>123</v>
      </c>
      <c r="H24" s="19" t="s">
        <v>197</v>
      </c>
      <c r="I24" s="20" t="s">
        <v>141</v>
      </c>
      <c r="J24" s="11" t="str">
        <f>CONCATENATE("INSERT INTO users (name, username, email, password) VALUES ('",B24,"', '",Tabla4[[#This Row],[username]],"', '",Tabla4[[#This Row],[email]],"', '",Tabla4[[#This Row],[password]],"'); ")</f>
        <v xml:space="preserve">INSERT INTO users (name, username, email, password) VALUES ('Veronica', 'veronica', 'veronica@email.com', '$2a$10$5VmIyfjdIhdb6GKfIkxwSelOCbI516ZxAfOJic21gHk.KnWE8N.gK'); </v>
      </c>
      <c r="K24" s="2" t="s">
        <v>141</v>
      </c>
      <c r="L24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'Veronica') , 'vvvv'); </v>
      </c>
      <c r="N24" s="2" t="s">
        <v>141</v>
      </c>
      <c r="O24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'Veronica'), ( SELECT role_id FROM roles WHERE role_name LIKE 'ROLE_THIRDPARTY') ); </v>
      </c>
    </row>
    <row r="25" spans="2:20" x14ac:dyDescent="0.25">
      <c r="B25" t="s">
        <v>94</v>
      </c>
      <c r="C25" t="str">
        <f>LOWER(Tabla4[[#This Row],[name]])</f>
        <v>wendy</v>
      </c>
      <c r="D25" t="str">
        <f>CONCATENATE(Tabla4[[#This Row],[username]],"@email.com")</f>
        <v>wendy@email.com</v>
      </c>
      <c r="E25" t="s">
        <v>190</v>
      </c>
      <c r="F25" t="str">
        <f>CONCATENATE("(SELECT user_id FROM  users WHERE NAME LIKE '",Tabla4[[#This Row],[name]],"') ")</f>
        <v xml:space="preserve">(SELECT user_id FROM  users WHERE NAME LIKE 'Wendy') </v>
      </c>
      <c r="G25" t="s">
        <v>124</v>
      </c>
      <c r="H25" s="19" t="s">
        <v>197</v>
      </c>
      <c r="I25" s="20" t="s">
        <v>141</v>
      </c>
      <c r="J25" s="11" t="str">
        <f>CONCATENATE("INSERT INTO users (name, username, email, password) VALUES ('",B25,"', '",Tabla4[[#This Row],[username]],"', '",Tabla4[[#This Row],[email]],"', '",Tabla4[[#This Row],[password]],"'); ")</f>
        <v xml:space="preserve">INSERT INTO users (name, username, email, password) VALUES ('Wendy', 'wendy', 'wendy@email.com', '$2a$10$5VmIyfjdIhdb6GKfIkxwSelOCbI516ZxAfOJic21gHk.KnWE8N.gK'); </v>
      </c>
      <c r="K25" s="2" t="s">
        <v>141</v>
      </c>
      <c r="L25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'Wendy') , 'wwww'); </v>
      </c>
      <c r="N25" s="2" t="s">
        <v>141</v>
      </c>
      <c r="O25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'Wendy'), ( SELECT role_id FROM roles WHERE role_name LIKE 'ROLE_THIRDPARTY') ); </v>
      </c>
    </row>
    <row r="26" spans="2:20" x14ac:dyDescent="0.25">
      <c r="B26" t="s">
        <v>95</v>
      </c>
      <c r="C26" t="str">
        <f>LOWER(Tabla4[[#This Row],[name]])</f>
        <v>xochil</v>
      </c>
      <c r="D26" t="str">
        <f>CONCATENATE(Tabla4[[#This Row],[username]],"@email.com")</f>
        <v>xochil@email.com</v>
      </c>
      <c r="E26" t="s">
        <v>190</v>
      </c>
      <c r="F26" t="str">
        <f>CONCATENATE("(SELECT user_id FROM  users WHERE NAME LIKE '",Tabla4[[#This Row],[name]],"') ")</f>
        <v xml:space="preserve">(SELECT user_id FROM  users WHERE NAME LIKE 'Xochil') </v>
      </c>
      <c r="G26" t="s">
        <v>125</v>
      </c>
      <c r="H26" s="19" t="s">
        <v>197</v>
      </c>
      <c r="I26" s="20" t="s">
        <v>141</v>
      </c>
      <c r="J26" s="11" t="str">
        <f>CONCATENATE("INSERT INTO users (name, username, email, password) VALUES ('",B26,"', '",Tabla4[[#This Row],[username]],"', '",Tabla4[[#This Row],[email]],"', '",Tabla4[[#This Row],[password]],"'); ")</f>
        <v xml:space="preserve">INSERT INTO users (name, username, email, password) VALUES ('Xochil', 'xochil', 'xochil@email.com', '$2a$10$5VmIyfjdIhdb6GKfIkxwSelOCbI516ZxAfOJic21gHk.KnWE8N.gK'); </v>
      </c>
      <c r="K26" s="2" t="s">
        <v>141</v>
      </c>
      <c r="L26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'Xochil') , 'xxxx'); </v>
      </c>
      <c r="N26" s="2" t="s">
        <v>141</v>
      </c>
      <c r="O26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'Xochil'), ( SELECT role_id FROM roles WHERE role_name LIKE 'ROLE_THIRDPARTY') ); </v>
      </c>
    </row>
    <row r="27" spans="2:20" x14ac:dyDescent="0.25">
      <c r="B27" t="s">
        <v>96</v>
      </c>
      <c r="C27" t="str">
        <f>LOWER(Tabla4[[#This Row],[name]])</f>
        <v>yolanda</v>
      </c>
      <c r="D27" t="str">
        <f>CONCATENATE(Tabla4[[#This Row],[username]],"@email.com")</f>
        <v>yolanda@email.com</v>
      </c>
      <c r="E27" t="s">
        <v>190</v>
      </c>
      <c r="F27" t="str">
        <f>CONCATENATE("(SELECT user_id FROM  users WHERE NAME LIKE '",Tabla4[[#This Row],[name]],"') ")</f>
        <v xml:space="preserve">(SELECT user_id FROM  users WHERE NAME LIKE 'Yolanda') </v>
      </c>
      <c r="G27" t="s">
        <v>126</v>
      </c>
      <c r="H27" s="19" t="s">
        <v>197</v>
      </c>
      <c r="I27" s="20" t="s">
        <v>141</v>
      </c>
      <c r="J27" s="11" t="str">
        <f>CONCATENATE("INSERT INTO users (name, username, email, password) VALUES ('",B27,"', '",Tabla4[[#This Row],[username]],"', '",Tabla4[[#This Row],[email]],"', '",Tabla4[[#This Row],[password]],"'); ")</f>
        <v xml:space="preserve">INSERT INTO users (name, username, email, password) VALUES ('Yolanda', 'yolanda', 'yolanda@email.com', '$2a$10$5VmIyfjdIhdb6GKfIkxwSelOCbI516ZxAfOJic21gHk.KnWE8N.gK'); </v>
      </c>
      <c r="K27" s="2" t="s">
        <v>141</v>
      </c>
      <c r="L27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'Yolanda') , 'yyyy'); </v>
      </c>
      <c r="N27" s="2" t="s">
        <v>141</v>
      </c>
      <c r="O27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'Yolanda'), ( SELECT role_id FROM roles WHERE role_name LIKE 'ROLE_THIRDPARTY') ); </v>
      </c>
    </row>
    <row r="28" spans="2:20" x14ac:dyDescent="0.25">
      <c r="B28" t="s">
        <v>97</v>
      </c>
      <c r="C28" t="str">
        <f>LOWER(Tabla4[[#This Row],[name]])</f>
        <v>zoe</v>
      </c>
      <c r="D28" t="str">
        <f>CONCATENATE(Tabla4[[#This Row],[username]],"@email.com")</f>
        <v>zoe@email.com</v>
      </c>
      <c r="E28" t="s">
        <v>190</v>
      </c>
      <c r="F28" t="str">
        <f>CONCATENATE("(SELECT user_id FROM  users WHERE NAME LIKE '",Tabla4[[#This Row],[name]],"') ")</f>
        <v xml:space="preserve">(SELECT user_id FROM  users WHERE NAME LIKE 'Zoe') </v>
      </c>
      <c r="G28" t="s">
        <v>127</v>
      </c>
      <c r="H28" s="19" t="s">
        <v>197</v>
      </c>
      <c r="I28" s="20" t="s">
        <v>141</v>
      </c>
      <c r="J28" s="11" t="str">
        <f>CONCATENATE("INSERT INTO users (name, username, email, password) VALUES ('",B28,"', '",Tabla4[[#This Row],[username]],"', '",Tabla4[[#This Row],[email]],"', '",Tabla4[[#This Row],[password]],"'); ")</f>
        <v xml:space="preserve">INSERT INTO users (name, username, email, password) VALUES ('Zoe', 'zoe', 'zoe@email.com', '$2a$10$5VmIyfjdIhdb6GKfIkxwSelOCbI516ZxAfOJic21gHk.KnWE8N.gK'); </v>
      </c>
      <c r="K28" s="2" t="s">
        <v>141</v>
      </c>
      <c r="L28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'Zoe') , 'zzzz'); </v>
      </c>
      <c r="N28" s="2" t="s">
        <v>141</v>
      </c>
      <c r="O28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'Zoe'), ( SELECT role_id FROM roles WHERE role_name LIKE 'ROLE_THIRDPARTY') ); </v>
      </c>
    </row>
    <row r="30" spans="2:20" x14ac:dyDescent="0.25">
      <c r="E30" t="s">
        <v>191</v>
      </c>
    </row>
    <row r="31" spans="2:20" x14ac:dyDescent="0.25">
      <c r="B31" t="s">
        <v>187</v>
      </c>
    </row>
    <row r="32" spans="2:20" x14ac:dyDescent="0.25">
      <c r="B32" t="s">
        <v>188</v>
      </c>
    </row>
    <row r="33" spans="2:2" x14ac:dyDescent="0.25">
      <c r="B33" t="s">
        <v>189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EndPoints</vt:lpstr>
      <vt:lpstr>Address &amp; Admin</vt:lpstr>
      <vt:lpstr>AccountHolder</vt:lpstr>
      <vt:lpstr>ThirdParty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2022-09-26T20:26:48Z</dcterms:created>
  <dcterms:modified xsi:type="dcterms:W3CDTF">2022-11-01T15:58:53Z</dcterms:modified>
</cp:coreProperties>
</file>