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ubuntu\html\ancalayola\DDBB\"/>
    </mc:Choice>
  </mc:AlternateContent>
  <bookViews>
    <workbookView xWindow="0" yWindow="0" windowWidth="28800" windowHeight="12300" activeTab="5"/>
  </bookViews>
  <sheets>
    <sheet name="1 Categorias" sheetId="6" r:id="rId1"/>
    <sheet name="2 Presentacion" sheetId="7" r:id="rId2"/>
    <sheet name="3 Ingredientes" sheetId="8" r:id="rId3"/>
    <sheet name="4 Productos" sheetId="1" r:id="rId4"/>
    <sheet name="Datos" sheetId="3" r:id="rId5"/>
    <sheet name="5 prod INSERT" sheetId="2" r:id="rId6"/>
  </sheets>
  <definedNames>
    <definedName name="ingredientes">Datos!$B$3:$B$11</definedName>
  </definedNames>
  <calcPr calcId="162913"/>
</workbook>
</file>

<file path=xl/calcChain.xml><?xml version="1.0" encoding="utf-8"?>
<calcChain xmlns="http://schemas.openxmlformats.org/spreadsheetml/2006/main">
  <c r="P49" i="2" l="1"/>
  <c r="R49" i="2"/>
  <c r="T49" i="2"/>
  <c r="V49" i="2"/>
  <c r="X49" i="2"/>
  <c r="P50" i="2"/>
  <c r="X50" i="2" s="1"/>
  <c r="R50" i="2"/>
  <c r="T50" i="2"/>
  <c r="V50" i="2"/>
  <c r="N49" i="2"/>
  <c r="N50" i="2"/>
  <c r="B49" i="2"/>
  <c r="B50" i="2"/>
  <c r="C49" i="2"/>
  <c r="C50" i="2"/>
  <c r="D49" i="2"/>
  <c r="D50" i="2"/>
  <c r="F49" i="2"/>
  <c r="F50" i="2"/>
  <c r="G49" i="2"/>
  <c r="G50" i="2"/>
  <c r="H49" i="2"/>
  <c r="H50" i="2"/>
  <c r="I49" i="2"/>
  <c r="I50" i="2"/>
  <c r="J49" i="2"/>
  <c r="J50" i="2"/>
  <c r="K49" i="2"/>
  <c r="K50" i="2"/>
  <c r="L49" i="2"/>
  <c r="L50" i="2"/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1" i="8" l="1"/>
  <c r="J4" i="8"/>
  <c r="L4" i="8" s="1"/>
  <c r="J5" i="8"/>
  <c r="L5" i="8" s="1"/>
  <c r="J6" i="8"/>
  <c r="L6" i="8" s="1"/>
  <c r="J7" i="8"/>
  <c r="L7" i="8"/>
  <c r="J8" i="8"/>
  <c r="L8" i="8" s="1"/>
  <c r="J9" i="8"/>
  <c r="L9" i="8" s="1"/>
  <c r="J10" i="8"/>
  <c r="L10" i="8" s="1"/>
  <c r="J11" i="8"/>
  <c r="L11" i="8" s="1"/>
  <c r="J12" i="8"/>
  <c r="L12" i="8"/>
  <c r="J13" i="8"/>
  <c r="L13" i="8"/>
  <c r="F3" i="7"/>
  <c r="F4" i="7"/>
  <c r="F5" i="7"/>
  <c r="F6" i="7"/>
  <c r="F7" i="7"/>
  <c r="F8" i="7"/>
  <c r="F9" i="7"/>
  <c r="F10" i="7"/>
  <c r="H2" i="6"/>
  <c r="H3" i="6"/>
  <c r="H4" i="6"/>
  <c r="H5" i="6"/>
  <c r="H6" i="6"/>
  <c r="H7" i="6"/>
  <c r="H8" i="6"/>
  <c r="H9" i="6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J2" i="2"/>
  <c r="V2" i="2" s="1"/>
  <c r="J3" i="2"/>
  <c r="V3" i="2" s="1"/>
  <c r="J4" i="2"/>
  <c r="V4" i="2" s="1"/>
  <c r="J5" i="2"/>
  <c r="V5" i="2" s="1"/>
  <c r="J6" i="2"/>
  <c r="V6" i="2" s="1"/>
  <c r="J7" i="2"/>
  <c r="V7" i="2" s="1"/>
  <c r="J8" i="2"/>
  <c r="V8" i="2" s="1"/>
  <c r="J9" i="2"/>
  <c r="V9" i="2" s="1"/>
  <c r="J10" i="2"/>
  <c r="V10" i="2" s="1"/>
  <c r="J11" i="2"/>
  <c r="V11" i="2" s="1"/>
  <c r="J12" i="2"/>
  <c r="V12" i="2" s="1"/>
  <c r="J13" i="2"/>
  <c r="V13" i="2" s="1"/>
  <c r="J14" i="2"/>
  <c r="V14" i="2" s="1"/>
  <c r="J15" i="2"/>
  <c r="V15" i="2" s="1"/>
  <c r="J16" i="2"/>
  <c r="V16" i="2" s="1"/>
  <c r="J17" i="2"/>
  <c r="V17" i="2" s="1"/>
  <c r="J18" i="2"/>
  <c r="V18" i="2" s="1"/>
  <c r="J19" i="2"/>
  <c r="V19" i="2" s="1"/>
  <c r="J20" i="2"/>
  <c r="V20" i="2" s="1"/>
  <c r="J21" i="2"/>
  <c r="V21" i="2" s="1"/>
  <c r="J22" i="2"/>
  <c r="V22" i="2" s="1"/>
  <c r="J23" i="2"/>
  <c r="V23" i="2" s="1"/>
  <c r="J24" i="2"/>
  <c r="V24" i="2" s="1"/>
  <c r="J25" i="2"/>
  <c r="V25" i="2" s="1"/>
  <c r="J26" i="2"/>
  <c r="V26" i="2" s="1"/>
  <c r="J27" i="2"/>
  <c r="V27" i="2" s="1"/>
  <c r="J28" i="2"/>
  <c r="V28" i="2" s="1"/>
  <c r="J29" i="2"/>
  <c r="V29" i="2" s="1"/>
  <c r="J30" i="2"/>
  <c r="V30" i="2" s="1"/>
  <c r="J31" i="2"/>
  <c r="V31" i="2" s="1"/>
  <c r="J32" i="2"/>
  <c r="V32" i="2" s="1"/>
  <c r="J33" i="2"/>
  <c r="V33" i="2" s="1"/>
  <c r="J34" i="2"/>
  <c r="V34" i="2" s="1"/>
  <c r="J35" i="2"/>
  <c r="V35" i="2" s="1"/>
  <c r="J36" i="2"/>
  <c r="V36" i="2" s="1"/>
  <c r="J37" i="2"/>
  <c r="V37" i="2" s="1"/>
  <c r="J38" i="2"/>
  <c r="V38" i="2" s="1"/>
  <c r="J39" i="2"/>
  <c r="V39" i="2" s="1"/>
  <c r="J40" i="2"/>
  <c r="V40" i="2" s="1"/>
  <c r="J41" i="2"/>
  <c r="V41" i="2" s="1"/>
  <c r="J42" i="2"/>
  <c r="V42" i="2" s="1"/>
  <c r="J43" i="2"/>
  <c r="V43" i="2" s="1"/>
  <c r="J44" i="2"/>
  <c r="V44" i="2" s="1"/>
  <c r="J45" i="2"/>
  <c r="V45" i="2" s="1"/>
  <c r="J46" i="2"/>
  <c r="V46" i="2" s="1"/>
  <c r="J47" i="2"/>
  <c r="V47" i="2" s="1"/>
  <c r="J48" i="2"/>
  <c r="V48" i="2" s="1"/>
  <c r="I2" i="2"/>
  <c r="T2" i="2" s="1"/>
  <c r="I3" i="2"/>
  <c r="T3" i="2" s="1"/>
  <c r="I4" i="2"/>
  <c r="T4" i="2" s="1"/>
  <c r="I5" i="2"/>
  <c r="T5" i="2" s="1"/>
  <c r="I6" i="2"/>
  <c r="T6" i="2" s="1"/>
  <c r="I7" i="2"/>
  <c r="T7" i="2" s="1"/>
  <c r="I8" i="2"/>
  <c r="T8" i="2" s="1"/>
  <c r="I9" i="2"/>
  <c r="T9" i="2" s="1"/>
  <c r="I10" i="2"/>
  <c r="T10" i="2" s="1"/>
  <c r="I11" i="2"/>
  <c r="T11" i="2" s="1"/>
  <c r="I12" i="2"/>
  <c r="T12" i="2" s="1"/>
  <c r="I13" i="2"/>
  <c r="T13" i="2" s="1"/>
  <c r="I14" i="2"/>
  <c r="T14" i="2" s="1"/>
  <c r="I15" i="2"/>
  <c r="T15" i="2" s="1"/>
  <c r="I16" i="2"/>
  <c r="T16" i="2" s="1"/>
  <c r="I17" i="2"/>
  <c r="T17" i="2" s="1"/>
  <c r="I18" i="2"/>
  <c r="T18" i="2" s="1"/>
  <c r="I19" i="2"/>
  <c r="T19" i="2" s="1"/>
  <c r="I20" i="2"/>
  <c r="T20" i="2" s="1"/>
  <c r="I21" i="2"/>
  <c r="T21" i="2" s="1"/>
  <c r="I22" i="2"/>
  <c r="T22" i="2" s="1"/>
  <c r="I23" i="2"/>
  <c r="T23" i="2" s="1"/>
  <c r="I24" i="2"/>
  <c r="T24" i="2" s="1"/>
  <c r="I25" i="2"/>
  <c r="T25" i="2" s="1"/>
  <c r="I26" i="2"/>
  <c r="T26" i="2" s="1"/>
  <c r="I27" i="2"/>
  <c r="T27" i="2" s="1"/>
  <c r="I28" i="2"/>
  <c r="T28" i="2" s="1"/>
  <c r="I29" i="2"/>
  <c r="T29" i="2" s="1"/>
  <c r="I30" i="2"/>
  <c r="T30" i="2" s="1"/>
  <c r="I31" i="2"/>
  <c r="T31" i="2" s="1"/>
  <c r="I32" i="2"/>
  <c r="T32" i="2" s="1"/>
  <c r="I33" i="2"/>
  <c r="T33" i="2" s="1"/>
  <c r="I34" i="2"/>
  <c r="T34" i="2" s="1"/>
  <c r="I35" i="2"/>
  <c r="T35" i="2" s="1"/>
  <c r="I36" i="2"/>
  <c r="T36" i="2" s="1"/>
  <c r="I37" i="2"/>
  <c r="T37" i="2" s="1"/>
  <c r="I38" i="2"/>
  <c r="T38" i="2" s="1"/>
  <c r="I39" i="2"/>
  <c r="T39" i="2" s="1"/>
  <c r="I40" i="2"/>
  <c r="T40" i="2" s="1"/>
  <c r="I41" i="2"/>
  <c r="T41" i="2" s="1"/>
  <c r="I42" i="2"/>
  <c r="T42" i="2" s="1"/>
  <c r="I43" i="2"/>
  <c r="T43" i="2" s="1"/>
  <c r="I44" i="2"/>
  <c r="T44" i="2" s="1"/>
  <c r="I45" i="2"/>
  <c r="T45" i="2" s="1"/>
  <c r="I46" i="2"/>
  <c r="T46" i="2" s="1"/>
  <c r="I47" i="2"/>
  <c r="T47" i="2" s="1"/>
  <c r="I48" i="2"/>
  <c r="T48" i="2" s="1"/>
  <c r="H2" i="2"/>
  <c r="R2" i="2" s="1"/>
  <c r="H3" i="2"/>
  <c r="R3" i="2" s="1"/>
  <c r="H4" i="2"/>
  <c r="R4" i="2" s="1"/>
  <c r="H5" i="2"/>
  <c r="R5" i="2" s="1"/>
  <c r="H6" i="2"/>
  <c r="R6" i="2" s="1"/>
  <c r="H7" i="2"/>
  <c r="R7" i="2" s="1"/>
  <c r="H8" i="2"/>
  <c r="R8" i="2" s="1"/>
  <c r="H9" i="2"/>
  <c r="R9" i="2" s="1"/>
  <c r="H10" i="2"/>
  <c r="R10" i="2" s="1"/>
  <c r="H11" i="2"/>
  <c r="R11" i="2" s="1"/>
  <c r="H12" i="2"/>
  <c r="R12" i="2" s="1"/>
  <c r="H13" i="2"/>
  <c r="R13" i="2" s="1"/>
  <c r="H14" i="2"/>
  <c r="R14" i="2" s="1"/>
  <c r="H15" i="2"/>
  <c r="R15" i="2" s="1"/>
  <c r="H16" i="2"/>
  <c r="R16" i="2" s="1"/>
  <c r="H17" i="2"/>
  <c r="R17" i="2" s="1"/>
  <c r="H18" i="2"/>
  <c r="R18" i="2" s="1"/>
  <c r="H19" i="2"/>
  <c r="R19" i="2" s="1"/>
  <c r="H20" i="2"/>
  <c r="R20" i="2" s="1"/>
  <c r="H21" i="2"/>
  <c r="R21" i="2" s="1"/>
  <c r="H22" i="2"/>
  <c r="R22" i="2" s="1"/>
  <c r="H23" i="2"/>
  <c r="R23" i="2" s="1"/>
  <c r="H24" i="2"/>
  <c r="R24" i="2" s="1"/>
  <c r="H25" i="2"/>
  <c r="R25" i="2" s="1"/>
  <c r="H26" i="2"/>
  <c r="R26" i="2" s="1"/>
  <c r="H27" i="2"/>
  <c r="R27" i="2" s="1"/>
  <c r="H28" i="2"/>
  <c r="R28" i="2" s="1"/>
  <c r="H29" i="2"/>
  <c r="R29" i="2" s="1"/>
  <c r="H30" i="2"/>
  <c r="R30" i="2" s="1"/>
  <c r="H31" i="2"/>
  <c r="R31" i="2" s="1"/>
  <c r="H32" i="2"/>
  <c r="R32" i="2" s="1"/>
  <c r="H33" i="2"/>
  <c r="R33" i="2" s="1"/>
  <c r="H34" i="2"/>
  <c r="R34" i="2" s="1"/>
  <c r="H35" i="2"/>
  <c r="R35" i="2" s="1"/>
  <c r="H36" i="2"/>
  <c r="R36" i="2" s="1"/>
  <c r="H37" i="2"/>
  <c r="R37" i="2" s="1"/>
  <c r="H38" i="2"/>
  <c r="R38" i="2" s="1"/>
  <c r="H39" i="2"/>
  <c r="R39" i="2" s="1"/>
  <c r="H40" i="2"/>
  <c r="R40" i="2" s="1"/>
  <c r="H41" i="2"/>
  <c r="R41" i="2" s="1"/>
  <c r="H42" i="2"/>
  <c r="R42" i="2" s="1"/>
  <c r="H43" i="2"/>
  <c r="R43" i="2" s="1"/>
  <c r="H44" i="2"/>
  <c r="R44" i="2" s="1"/>
  <c r="H45" i="2"/>
  <c r="R45" i="2" s="1"/>
  <c r="H46" i="2"/>
  <c r="R46" i="2" s="1"/>
  <c r="H47" i="2"/>
  <c r="R47" i="2" s="1"/>
  <c r="H48" i="2"/>
  <c r="R48" i="2" s="1"/>
  <c r="G2" i="2"/>
  <c r="P2" i="2" s="1"/>
  <c r="G3" i="2"/>
  <c r="P3" i="2" s="1"/>
  <c r="G4" i="2"/>
  <c r="P4" i="2" s="1"/>
  <c r="G5" i="2"/>
  <c r="P5" i="2" s="1"/>
  <c r="G6" i="2"/>
  <c r="P6" i="2" s="1"/>
  <c r="G7" i="2"/>
  <c r="P7" i="2" s="1"/>
  <c r="G8" i="2"/>
  <c r="P8" i="2" s="1"/>
  <c r="G9" i="2"/>
  <c r="P9" i="2" s="1"/>
  <c r="G10" i="2"/>
  <c r="P10" i="2" s="1"/>
  <c r="G11" i="2"/>
  <c r="P11" i="2" s="1"/>
  <c r="G12" i="2"/>
  <c r="P12" i="2" s="1"/>
  <c r="G13" i="2"/>
  <c r="P13" i="2" s="1"/>
  <c r="G14" i="2"/>
  <c r="P14" i="2" s="1"/>
  <c r="G15" i="2"/>
  <c r="P15" i="2" s="1"/>
  <c r="G16" i="2"/>
  <c r="P16" i="2" s="1"/>
  <c r="G17" i="2"/>
  <c r="P17" i="2" s="1"/>
  <c r="G18" i="2"/>
  <c r="P18" i="2" s="1"/>
  <c r="G19" i="2"/>
  <c r="P19" i="2" s="1"/>
  <c r="G20" i="2"/>
  <c r="P20" i="2" s="1"/>
  <c r="G21" i="2"/>
  <c r="P21" i="2" s="1"/>
  <c r="G22" i="2"/>
  <c r="P22" i="2" s="1"/>
  <c r="G23" i="2"/>
  <c r="P23" i="2" s="1"/>
  <c r="G24" i="2"/>
  <c r="P24" i="2" s="1"/>
  <c r="G25" i="2"/>
  <c r="P25" i="2" s="1"/>
  <c r="G26" i="2"/>
  <c r="P26" i="2" s="1"/>
  <c r="G27" i="2"/>
  <c r="P27" i="2" s="1"/>
  <c r="G28" i="2"/>
  <c r="P28" i="2" s="1"/>
  <c r="G29" i="2"/>
  <c r="P29" i="2" s="1"/>
  <c r="G30" i="2"/>
  <c r="P30" i="2" s="1"/>
  <c r="G31" i="2"/>
  <c r="P31" i="2" s="1"/>
  <c r="G32" i="2"/>
  <c r="P32" i="2" s="1"/>
  <c r="G33" i="2"/>
  <c r="P33" i="2" s="1"/>
  <c r="G34" i="2"/>
  <c r="P34" i="2" s="1"/>
  <c r="G35" i="2"/>
  <c r="P35" i="2" s="1"/>
  <c r="G36" i="2"/>
  <c r="P36" i="2" s="1"/>
  <c r="G37" i="2"/>
  <c r="P37" i="2" s="1"/>
  <c r="G38" i="2"/>
  <c r="P38" i="2" s="1"/>
  <c r="G39" i="2"/>
  <c r="P39" i="2" s="1"/>
  <c r="G40" i="2"/>
  <c r="P40" i="2" s="1"/>
  <c r="G41" i="2"/>
  <c r="P41" i="2" s="1"/>
  <c r="G42" i="2"/>
  <c r="P42" i="2" s="1"/>
  <c r="G43" i="2"/>
  <c r="P43" i="2" s="1"/>
  <c r="G44" i="2"/>
  <c r="P44" i="2" s="1"/>
  <c r="G45" i="2"/>
  <c r="P45" i="2" s="1"/>
  <c r="G46" i="2"/>
  <c r="P46" i="2" s="1"/>
  <c r="G47" i="2"/>
  <c r="P47" i="2" s="1"/>
  <c r="G48" i="2"/>
  <c r="P48" i="2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D2" i="2"/>
  <c r="N2" i="2" s="1"/>
  <c r="D3" i="2"/>
  <c r="N3" i="2" s="1"/>
  <c r="D4" i="2"/>
  <c r="N4" i="2" s="1"/>
  <c r="D5" i="2"/>
  <c r="N5" i="2" s="1"/>
  <c r="D6" i="2"/>
  <c r="N6" i="2" s="1"/>
  <c r="D7" i="2"/>
  <c r="N7" i="2" s="1"/>
  <c r="D8" i="2"/>
  <c r="N8" i="2" s="1"/>
  <c r="X8" i="2" s="1"/>
  <c r="D9" i="2"/>
  <c r="N9" i="2" s="1"/>
  <c r="X9" i="2" s="1"/>
  <c r="D10" i="2"/>
  <c r="N10" i="2" s="1"/>
  <c r="X10" i="2" s="1"/>
  <c r="D11" i="2"/>
  <c r="N11" i="2" s="1"/>
  <c r="X11" i="2" s="1"/>
  <c r="D12" i="2"/>
  <c r="N12" i="2" s="1"/>
  <c r="X12" i="2" s="1"/>
  <c r="D13" i="2"/>
  <c r="N13" i="2" s="1"/>
  <c r="X13" i="2" s="1"/>
  <c r="D14" i="2"/>
  <c r="N14" i="2" s="1"/>
  <c r="X14" i="2" s="1"/>
  <c r="D15" i="2"/>
  <c r="N15" i="2" s="1"/>
  <c r="X15" i="2" s="1"/>
  <c r="D16" i="2"/>
  <c r="N16" i="2" s="1"/>
  <c r="X16" i="2" s="1"/>
  <c r="D17" i="2"/>
  <c r="N17" i="2" s="1"/>
  <c r="X17" i="2" s="1"/>
  <c r="D18" i="2"/>
  <c r="N18" i="2" s="1"/>
  <c r="X18" i="2" s="1"/>
  <c r="D19" i="2"/>
  <c r="N19" i="2" s="1"/>
  <c r="X19" i="2" s="1"/>
  <c r="D20" i="2"/>
  <c r="N20" i="2" s="1"/>
  <c r="X20" i="2" s="1"/>
  <c r="D21" i="2"/>
  <c r="N21" i="2" s="1"/>
  <c r="X21" i="2" s="1"/>
  <c r="D22" i="2"/>
  <c r="N22" i="2" s="1"/>
  <c r="X22" i="2" s="1"/>
  <c r="D23" i="2"/>
  <c r="N23" i="2" s="1"/>
  <c r="X23" i="2" s="1"/>
  <c r="D24" i="2"/>
  <c r="N24" i="2" s="1"/>
  <c r="X24" i="2" s="1"/>
  <c r="D25" i="2"/>
  <c r="N25" i="2" s="1"/>
  <c r="X25" i="2" s="1"/>
  <c r="D26" i="2"/>
  <c r="N26" i="2" s="1"/>
  <c r="X26" i="2" s="1"/>
  <c r="D27" i="2"/>
  <c r="N27" i="2" s="1"/>
  <c r="X27" i="2" s="1"/>
  <c r="D28" i="2"/>
  <c r="N28" i="2" s="1"/>
  <c r="X28" i="2" s="1"/>
  <c r="D29" i="2"/>
  <c r="N29" i="2" s="1"/>
  <c r="X29" i="2" s="1"/>
  <c r="D30" i="2"/>
  <c r="N30" i="2" s="1"/>
  <c r="X30" i="2" s="1"/>
  <c r="D31" i="2"/>
  <c r="N31" i="2" s="1"/>
  <c r="X31" i="2" s="1"/>
  <c r="D32" i="2"/>
  <c r="N32" i="2" s="1"/>
  <c r="X32" i="2" s="1"/>
  <c r="D33" i="2"/>
  <c r="N33" i="2" s="1"/>
  <c r="X33" i="2" s="1"/>
  <c r="D34" i="2"/>
  <c r="N34" i="2" s="1"/>
  <c r="X34" i="2" s="1"/>
  <c r="D35" i="2"/>
  <c r="N35" i="2" s="1"/>
  <c r="X35" i="2" s="1"/>
  <c r="D36" i="2"/>
  <c r="N36" i="2" s="1"/>
  <c r="X36" i="2" s="1"/>
  <c r="D37" i="2"/>
  <c r="N37" i="2" s="1"/>
  <c r="X37" i="2" s="1"/>
  <c r="D38" i="2"/>
  <c r="N38" i="2" s="1"/>
  <c r="D39" i="2"/>
  <c r="N39" i="2" s="1"/>
  <c r="X39" i="2" s="1"/>
  <c r="D40" i="2"/>
  <c r="N40" i="2" s="1"/>
  <c r="D41" i="2"/>
  <c r="N41" i="2" s="1"/>
  <c r="D42" i="2"/>
  <c r="N42" i="2" s="1"/>
  <c r="D43" i="2"/>
  <c r="N43" i="2" s="1"/>
  <c r="D44" i="2"/>
  <c r="N44" i="2" s="1"/>
  <c r="D45" i="2"/>
  <c r="N45" i="2" s="1"/>
  <c r="D46" i="2"/>
  <c r="N46" i="2" s="1"/>
  <c r="D47" i="2"/>
  <c r="N47" i="2" s="1"/>
  <c r="D48" i="2"/>
  <c r="N48" i="2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B2" i="2"/>
  <c r="B3" i="2"/>
  <c r="B4" i="2"/>
  <c r="B5" i="2"/>
  <c r="B6" i="2"/>
  <c r="X6" i="2" s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X41" i="2" s="1"/>
  <c r="B42" i="2"/>
  <c r="X42" i="2" s="1"/>
  <c r="B43" i="2"/>
  <c r="X43" i="2" s="1"/>
  <c r="B44" i="2"/>
  <c r="B45" i="2"/>
  <c r="B46" i="2"/>
  <c r="B47" i="2"/>
  <c r="B48" i="2"/>
  <c r="X47" i="2" l="1"/>
  <c r="X46" i="2"/>
  <c r="X45" i="2"/>
  <c r="X48" i="2"/>
  <c r="X44" i="2"/>
  <c r="X5" i="2"/>
  <c r="X40" i="2"/>
  <c r="X4" i="2"/>
  <c r="X3" i="2"/>
  <c r="X2" i="2"/>
  <c r="X7" i="2"/>
  <c r="X38" i="2"/>
</calcChain>
</file>

<file path=xl/sharedStrings.xml><?xml version="1.0" encoding="utf-8"?>
<sst xmlns="http://schemas.openxmlformats.org/spreadsheetml/2006/main" count="612" uniqueCount="241">
  <si>
    <t>prod_codigo</t>
  </si>
  <si>
    <t>prod_nombre</t>
  </si>
  <si>
    <t>prod_categoria</t>
  </si>
  <si>
    <t>prod_creacion</t>
  </si>
  <si>
    <t>prod_precio</t>
  </si>
  <si>
    <t>prod_presentacion</t>
  </si>
  <si>
    <t>prod_ingrediente1</t>
  </si>
  <si>
    <t>prod_ingrediente2</t>
  </si>
  <si>
    <t>prod_ingrediente3</t>
  </si>
  <si>
    <t>prod_status</t>
  </si>
  <si>
    <t>hor1lt</t>
  </si>
  <si>
    <t>Horchata Litro</t>
  </si>
  <si>
    <t>A</t>
  </si>
  <si>
    <t>hor05lt</t>
  </si>
  <si>
    <t>Horchata 500ml</t>
  </si>
  <si>
    <t>jam1lt</t>
  </si>
  <si>
    <t>Jamaica Litro</t>
  </si>
  <si>
    <t>jam05lt</t>
  </si>
  <si>
    <t>Jamaica 500ml</t>
  </si>
  <si>
    <t>choco1lt</t>
  </si>
  <si>
    <t>Chocomilk Litro</t>
  </si>
  <si>
    <t>choco05ml</t>
  </si>
  <si>
    <t>Chocomilk 500ml</t>
  </si>
  <si>
    <t>Coca-Cola 600ml</t>
  </si>
  <si>
    <t>P-Pollo</t>
  </si>
  <si>
    <t>pollo</t>
  </si>
  <si>
    <t>cerdo</t>
  </si>
  <si>
    <t>res</t>
  </si>
  <si>
    <t>queso</t>
  </si>
  <si>
    <t>bola</t>
  </si>
  <si>
    <t>frijol</t>
  </si>
  <si>
    <t>azucar</t>
  </si>
  <si>
    <t>P-Pierna</t>
  </si>
  <si>
    <t>P-Frijol</t>
  </si>
  <si>
    <t xml:space="preserve">P-Queso  </t>
  </si>
  <si>
    <t>p-r</t>
  </si>
  <si>
    <t>p-cq</t>
  </si>
  <si>
    <t>p-cf</t>
  </si>
  <si>
    <t>p-q</t>
  </si>
  <si>
    <t>p-pq</t>
  </si>
  <si>
    <t>p-pc</t>
  </si>
  <si>
    <t>p-pf</t>
  </si>
  <si>
    <t xml:space="preserve">p-rf </t>
  </si>
  <si>
    <t>p-rq</t>
  </si>
  <si>
    <t>p-b</t>
  </si>
  <si>
    <t>p-cqf</t>
  </si>
  <si>
    <t>p-pqf</t>
  </si>
  <si>
    <t>p-pb</t>
  </si>
  <si>
    <t>p-rb</t>
  </si>
  <si>
    <t>p-qb</t>
  </si>
  <si>
    <t>p-rqf</t>
  </si>
  <si>
    <t>p-cb</t>
  </si>
  <si>
    <t>Zanahoria</t>
  </si>
  <si>
    <t>p-kf</t>
  </si>
  <si>
    <t>p-p</t>
  </si>
  <si>
    <t>p-c</t>
  </si>
  <si>
    <t>p-f</t>
  </si>
  <si>
    <t>p-a</t>
  </si>
  <si>
    <t>P-Azúcar</t>
  </si>
  <si>
    <t>p-k</t>
  </si>
  <si>
    <t>P-Camarón</t>
  </si>
  <si>
    <t>p-cbf</t>
  </si>
  <si>
    <t>p-qf</t>
  </si>
  <si>
    <t>p-rbf</t>
  </si>
  <si>
    <t>p-qk</t>
  </si>
  <si>
    <t>p-qkf</t>
  </si>
  <si>
    <t>p-bk</t>
  </si>
  <si>
    <t>p-bf</t>
  </si>
  <si>
    <t>Sensao 600ml</t>
  </si>
  <si>
    <t>Coca Light 600ml</t>
  </si>
  <si>
    <t>Coca Lata 355ml</t>
  </si>
  <si>
    <t>Coca Botellita 233ml</t>
  </si>
  <si>
    <t>Coca 3Lt</t>
  </si>
  <si>
    <t>prod_imagen</t>
  </si>
  <si>
    <t>cocacola.jpg</t>
  </si>
  <si>
    <t>camaron</t>
  </si>
  <si>
    <t>P-Res</t>
  </si>
  <si>
    <t>P-Bola</t>
  </si>
  <si>
    <t>P-Pollo-Bola</t>
  </si>
  <si>
    <t>P-Pollo-Queso</t>
  </si>
  <si>
    <t>P-Pollo-Pierna</t>
  </si>
  <si>
    <t>P-Pollo-Frijol</t>
  </si>
  <si>
    <t>P-Pollo-Queso-Frijol</t>
  </si>
  <si>
    <t>P-Pierna-Queso</t>
  </si>
  <si>
    <t>P-Pierna-Bola</t>
  </si>
  <si>
    <t>P-Pierna-Frijol</t>
  </si>
  <si>
    <t>P-Pierna-Queso-Frijol</t>
  </si>
  <si>
    <t>P-Pierna-Bola-Frijol</t>
  </si>
  <si>
    <t>P-Res-Queso</t>
  </si>
  <si>
    <t>P-Res-Bola</t>
  </si>
  <si>
    <t xml:space="preserve">P-Res-Frijol </t>
  </si>
  <si>
    <t>P-Res-Queso-Frijol</t>
  </si>
  <si>
    <t>P-Res-Bola-Frijol</t>
  </si>
  <si>
    <t>P-3 Quesos</t>
  </si>
  <si>
    <t>P-Queso-Camarón</t>
  </si>
  <si>
    <t>P-Queso-Frijol</t>
  </si>
  <si>
    <t>P-Queso-Camarón-Frijol</t>
  </si>
  <si>
    <t>P-Bola-Camarón</t>
  </si>
  <si>
    <t>P-Bola-Frijol</t>
  </si>
  <si>
    <t>P-Bola-Camarón-Frijol</t>
  </si>
  <si>
    <t>P-Camarón-Frijol</t>
  </si>
  <si>
    <t>Fanta Naranja 600ml</t>
  </si>
  <si>
    <t>Fanta Fresa 600ml</t>
  </si>
  <si>
    <t>Coca Sin Azucar 600ml</t>
  </si>
  <si>
    <t>cc-light06</t>
  </si>
  <si>
    <t>cc-coca06</t>
  </si>
  <si>
    <t>cc-zero06</t>
  </si>
  <si>
    <t>cc-lata035</t>
  </si>
  <si>
    <t>cc-vidrio023</t>
  </si>
  <si>
    <t>cc-fam3</t>
  </si>
  <si>
    <t>r-fannar06</t>
  </si>
  <si>
    <t>r-sen06</t>
  </si>
  <si>
    <t>r-fanfre06</t>
  </si>
  <si>
    <t>bebidas</t>
  </si>
  <si>
    <t>panuchos</t>
  </si>
  <si>
    <t>refrescos</t>
  </si>
  <si>
    <t>aguas_sabores</t>
  </si>
  <si>
    <t>agua</t>
  </si>
  <si>
    <t>coca-cola</t>
  </si>
  <si>
    <t>refrescos-varios</t>
  </si>
  <si>
    <t>extras</t>
  </si>
  <si>
    <t>categorias</t>
  </si>
  <si>
    <t>NULL</t>
  </si>
  <si>
    <t>p-pr</t>
  </si>
  <si>
    <t>P-Pollo-Res</t>
  </si>
  <si>
    <t>N</t>
  </si>
  <si>
    <t>otros refrescos embotellados</t>
  </si>
  <si>
    <t>ORefr</t>
  </si>
  <si>
    <t xml:space="preserve">productos coca-cola </t>
  </si>
  <si>
    <t>coca</t>
  </si>
  <si>
    <t>agua embotellada</t>
  </si>
  <si>
    <t>AgB</t>
  </si>
  <si>
    <t>aguas de sabores preparadas artesanales</t>
  </si>
  <si>
    <t>AgS</t>
  </si>
  <si>
    <t>refrescos embotellados</t>
  </si>
  <si>
    <t>Refr</t>
  </si>
  <si>
    <t>productos extras como dulces, salsas, acompañantes (zanahoria), panques, etc</t>
  </si>
  <si>
    <t>extra</t>
  </si>
  <si>
    <t>productos ventas primarias</t>
  </si>
  <si>
    <t>P</t>
  </si>
  <si>
    <t>B</t>
  </si>
  <si>
    <t>INSERT INTO categorias (cat_nombre, cat_codigo, cat_descripcion, cat_padre, cat_nivel, cat_status) VALUES </t>
  </si>
  <si>
    <t>cat_status</t>
  </si>
  <si>
    <t>cat_nivel</t>
  </si>
  <si>
    <t>cat_padre</t>
  </si>
  <si>
    <t>cat_descripcion</t>
  </si>
  <si>
    <t>cat_codigo</t>
  </si>
  <si>
    <t>cat_nombre</t>
  </si>
  <si>
    <t>233 ml - Liquidos</t>
  </si>
  <si>
    <t>233 ml</t>
  </si>
  <si>
    <t>233ml</t>
  </si>
  <si>
    <t>355 ml - Liquidos</t>
  </si>
  <si>
    <t>355 ml</t>
  </si>
  <si>
    <t>355ml</t>
  </si>
  <si>
    <t>Medio litro - liquidos</t>
  </si>
  <si>
    <t>500 ml - 1/2 litro</t>
  </si>
  <si>
    <t>500ml</t>
  </si>
  <si>
    <t>600 ml - liquidos</t>
  </si>
  <si>
    <t>600 ml</t>
  </si>
  <si>
    <t>600ml</t>
  </si>
  <si>
    <t>Litro - liquidos</t>
  </si>
  <si>
    <t>Litro</t>
  </si>
  <si>
    <t>lt</t>
  </si>
  <si>
    <t>3Lt - Liquidos</t>
  </si>
  <si>
    <t>3 Lt</t>
  </si>
  <si>
    <t>3Lt</t>
  </si>
  <si>
    <t>Unidad minima de medida</t>
  </si>
  <si>
    <t>unidad</t>
  </si>
  <si>
    <t>und</t>
  </si>
  <si>
    <t>Indefinida - desconocida</t>
  </si>
  <si>
    <t>Indefinida</t>
  </si>
  <si>
    <t>indef</t>
  </si>
  <si>
    <t>INSERT INTO `presentacion` (`presentacion_codigo`, `presentacion_nombre`, `presentacion_descripcion`, `presentacion_status`) VALUES </t>
  </si>
  <si>
    <t>presentacion_status</t>
  </si>
  <si>
    <t>presentacion_descripcion</t>
  </si>
  <si>
    <t>presentacion_nombre</t>
  </si>
  <si>
    <t>presentacion_codigo</t>
  </si>
  <si>
    <t>manual.png</t>
  </si>
  <si>
    <t>Pedido de edicion manual</t>
  </si>
  <si>
    <t>Manual</t>
  </si>
  <si>
    <t>manual</t>
  </si>
  <si>
    <t>pedido</t>
  </si>
  <si>
    <t>sugar_cube.png</t>
  </si>
  <si>
    <t>Mezcla de azúcar y queso para relleno de panuchos</t>
  </si>
  <si>
    <t>Azúcar</t>
  </si>
  <si>
    <t>frijol.png</t>
  </si>
  <si>
    <t>Frijol refrito para relleno de panuchos</t>
  </si>
  <si>
    <t>Frijol</t>
  </si>
  <si>
    <t>camaron.png</t>
  </si>
  <si>
    <t>Camaron para relleno de panuchos</t>
  </si>
  <si>
    <t>Camarón</t>
  </si>
  <si>
    <t>bola.png</t>
  </si>
  <si>
    <t>Queso de Bola para rellono de panuchos</t>
  </si>
  <si>
    <t>Q. Bola</t>
  </si>
  <si>
    <t>queso.png</t>
  </si>
  <si>
    <t>Queso Manchego y Hebra para relleno de panuchos</t>
  </si>
  <si>
    <t>Queso</t>
  </si>
  <si>
    <t>res.png</t>
  </si>
  <si>
    <t>Res deshebrado para rellenos de los panuchos</t>
  </si>
  <si>
    <t>Res</t>
  </si>
  <si>
    <t>cerdo_face.png</t>
  </si>
  <si>
    <t>Cerdo deshebrado para rellenos de los panuchos</t>
  </si>
  <si>
    <t>Cerdo</t>
  </si>
  <si>
    <t>pollo.png</t>
  </si>
  <si>
    <t>Pollo deshebrado para rellenos de los panuchos.</t>
  </si>
  <si>
    <t>Pollo</t>
  </si>
  <si>
    <t>Indefinido o no conocido</t>
  </si>
  <si>
    <t>Indefinido</t>
  </si>
  <si>
    <t>INSERT</t>
  </si>
  <si>
    <t>SELECT</t>
  </si>
  <si>
    <t>ingred_status</t>
  </si>
  <si>
    <t>ingred_imagen</t>
  </si>
  <si>
    <t>ingred_presentacion</t>
  </si>
  <si>
    <t>ingred_descripcion</t>
  </si>
  <si>
    <t>ingred_codigo</t>
  </si>
  <si>
    <t>ingred_tipo</t>
  </si>
  <si>
    <t>SEL PRESENTACION</t>
  </si>
  <si>
    <t>SEL CATEGORIA</t>
  </si>
  <si>
    <t>SEL INGREDIENTE1</t>
  </si>
  <si>
    <t>SEL INGREDIENTE2</t>
  </si>
  <si>
    <t>SEL INGREDIENTE3</t>
  </si>
  <si>
    <t xml:space="preserve">INSERT INTO productos (prod_codigo, prod_nombre, prod_categoria, prod_creacion, prod_precio, prod_presentacion, prod_ingrediente1, prod_ingrediente2, prod_ingrediente3, prod_status, prod_imagen) </t>
  </si>
  <si>
    <t>p-bkf</t>
  </si>
  <si>
    <t>ingred_ingrediente</t>
  </si>
  <si>
    <t>horchata-1.png</t>
  </si>
  <si>
    <t>horchata-1-2.png</t>
  </si>
  <si>
    <t>jamaica1.png</t>
  </si>
  <si>
    <t>jamaica1-2.png</t>
  </si>
  <si>
    <t>choco1.png</t>
  </si>
  <si>
    <t>choco1-2.png</t>
  </si>
  <si>
    <t>Coca-Cola_Light.png</t>
  </si>
  <si>
    <t>coca-cola-zero.png</t>
  </si>
  <si>
    <t>coca-cola-lata-355.png</t>
  </si>
  <si>
    <t>coca-cola-botellita.png</t>
  </si>
  <si>
    <t>Coca-cola-3lt.png</t>
  </si>
  <si>
    <t>fanta-naranja.jpg</t>
  </si>
  <si>
    <t>fanta-fresa.png</t>
  </si>
  <si>
    <t>senzao.png</t>
  </si>
  <si>
    <t>E-Zah</t>
  </si>
  <si>
    <t>E-Tre</t>
  </si>
  <si>
    <t>Trenza Nutella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</si>
</sst>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scheme val="minor"/>
    </font>
    <font>
      <b/>
      <sz val="11"/>
      <color theme="1"/>
      <name val="Calibri"/>
      <scheme val="minor"/>
    </font>
    <font>
      <sz val="11"/>
      <name val="Consolas"/>
      <family val="3"/>
    </font>
    <font>
      <b/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9">
    <xf numFmtId="0" fontId="0" fillId="0" borderId="0" xfId="0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8" borderId="8" xfId="15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8" borderId="8" xfId="15" applyFont="1" applyAlignment="1">
      <alignment horizontal="center" vertical="center" wrapText="1"/>
    </xf>
    <xf numFmtId="0" fontId="6" fillId="2" borderId="8" xfId="6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8" fillId="8" borderId="10" xfId="15" applyFont="1" applyBorder="1" applyAlignment="1">
      <alignment horizontal="center" vertical="center" wrapText="1"/>
    </xf>
    <xf numFmtId="0" fontId="0" fillId="33" borderId="0" xfId="0" applyFill="1" applyBorder="1" applyAlignment="1">
      <alignment vertical="center" wrapText="1"/>
    </xf>
    <xf numFmtId="0" fontId="0" fillId="33" borderId="0" xfId="0" applyFill="1" applyBorder="1" applyAlignment="1">
      <alignment horizontal="center" vertical="center" wrapText="1"/>
    </xf>
    <xf numFmtId="22" fontId="0" fillId="0" borderId="0" xfId="0" applyNumberFormat="1" applyBorder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13" fillId="34" borderId="11" xfId="0" applyFont="1" applyFill="1" applyBorder="1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8" borderId="8" xfId="15" applyFont="1" applyAlignment="1">
      <alignment vertical="center" wrapText="1"/>
    </xf>
    <xf numFmtId="22" fontId="0" fillId="8" borderId="8" xfId="15" applyNumberFormat="1" applyFont="1" applyAlignment="1">
      <alignment horizontal="center" vertical="center" wrapText="1"/>
    </xf>
    <xf numFmtId="0" fontId="6" fillId="2" borderId="8" xfId="6" applyBorder="1" applyAlignment="1">
      <alignment vertical="center" wrapText="1"/>
    </xf>
    <xf numFmtId="22" fontId="6" fillId="2" borderId="8" xfId="6" applyNumberFormat="1" applyBorder="1" applyAlignment="1">
      <alignment horizontal="center" vertical="center" wrapText="1"/>
    </xf>
    <xf numFmtId="0" fontId="6" fillId="2" borderId="0" xfId="6" applyAlignment="1">
      <alignment vertical="center" wrapText="1"/>
    </xf>
    <xf numFmtId="0" fontId="6" fillId="2" borderId="0" xfId="6" applyAlignment="1">
      <alignment horizontal="center" vertical="center" wrapText="1"/>
    </xf>
    <xf numFmtId="0" fontId="6" fillId="2" borderId="0" xfId="6" applyBorder="1" applyAlignment="1">
      <alignment vertical="center" wrapText="1"/>
    </xf>
    <xf numFmtId="0" fontId="6" fillId="2" borderId="0" xfId="6" applyBorder="1" applyAlignment="1">
      <alignment horizontal="center" vertical="center" wrapText="1"/>
    </xf>
    <xf numFmtId="0" fontId="6" fillId="2" borderId="10" xfId="6" applyBorder="1" applyAlignment="1">
      <alignment horizontal="center" vertical="center" wrapText="1"/>
    </xf>
    <xf numFmtId="0" fontId="9" fillId="5" borderId="4" xfId="9" applyAlignment="1">
      <alignment vertical="center" wrapText="1"/>
    </xf>
    <xf numFmtId="0" fontId="9" fillId="5" borderId="4" xfId="9" applyAlignment="1">
      <alignment horizontal="center" vertical="center" wrapText="1"/>
    </xf>
    <xf numFmtId="22" fontId="9" fillId="5" borderId="4" xfId="9" applyNumberFormat="1" applyAlignment="1">
      <alignment horizontal="center" vertical="center" wrapText="1"/>
    </xf>
    <xf numFmtId="0" fontId="0" fillId="0" borderId="0" xfId="0" applyNumberFormat="1"/>
    <xf numFmtId="0" fontId="0" fillId="0" borderId="0" xfId="0" applyAlignment="1">
      <alignment horizontal="left"/>
    </xf>
    <xf numFmtId="0" fontId="9" fillId="5" borderId="12" xfId="9" applyBorder="1" applyAlignment="1">
      <alignment vertical="center" wrapText="1"/>
    </xf>
    <xf numFmtId="0" fontId="9" fillId="5" borderId="12" xfId="9" applyBorder="1" applyAlignment="1">
      <alignment horizontal="center" vertical="center" wrapText="1"/>
    </xf>
    <xf numFmtId="22" fontId="9" fillId="5" borderId="12" xfId="9" applyNumberFormat="1" applyBorder="1" applyAlignment="1">
      <alignment horizontal="center" vertical="center" wrapText="1"/>
    </xf>
    <xf numFmtId="0" fontId="6" fillId="2" borderId="0" xfId="6"/>
    <xf numFmtId="0" fontId="6" fillId="2" borderId="0" xfId="6" applyAlignment="1">
      <alignment horizontal="center" vertical="center"/>
    </xf>
    <xf numFmtId="0" fontId="7" fillId="3" borderId="0" xfId="7"/>
    <xf numFmtId="0" fontId="6" fillId="33" borderId="0" xfId="6" applyFill="1" applyBorder="1" applyAlignment="1">
      <alignment vertical="center" wrapText="1"/>
    </xf>
    <xf numFmtId="0" fontId="6" fillId="33" borderId="0" xfId="6" applyFill="1" applyBorder="1" applyAlignment="1">
      <alignment horizontal="center" vertical="center" wrapText="1"/>
    </xf>
    <xf numFmtId="22" fontId="6" fillId="33" borderId="8" xfId="6" applyNumberFormat="1" applyFill="1" applyBorder="1" applyAlignment="1">
      <alignment horizontal="center" vertical="center" wrapText="1"/>
    </xf>
    <xf numFmtId="0" fontId="18" fillId="33" borderId="8" xfId="15" applyFont="1" applyFill="1" applyAlignment="1">
      <alignment horizontal="center" vertical="center" wrapText="1"/>
    </xf>
    <xf numFmtId="0" fontId="18" fillId="33" borderId="8" xfId="15" applyFont="1" applyFill="1" applyAlignment="1">
      <alignment vertical="center" wrapText="1"/>
    </xf>
    <xf numFmtId="22" fontId="0" fillId="33" borderId="0" xfId="0" applyNumberFormat="1" applyFill="1" applyBorder="1" applyAlignment="1">
      <alignment horizontal="center" vertical="center" wrapText="1"/>
    </xf>
    <xf numFmtId="0" fontId="18" fillId="8" borderId="10" xfId="15" applyFont="1" applyBorder="1" applyAlignment="1">
      <alignment vertical="center" wrapText="1"/>
    </xf>
    <xf numFmtId="0" fontId="0" fillId="0" borderId="0" xfId="0" applyAlignment="1">
      <alignment horizontal="center"/>
    </xf>
    <xf numFmtId="0" fontId="20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8" fillId="4" borderId="0" xfId="8"/>
    <xf numFmtId="0" fontId="8" fillId="4" borderId="0" xfId="8" applyAlignment="1">
      <alignment horizontal="center" vertical="center"/>
    </xf>
    <xf numFmtId="0" fontId="7" fillId="3" borderId="0" xfId="7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8" fillId="37" borderId="0" xfId="8" applyFill="1"/>
    <xf numFmtId="0" fontId="0" fillId="37" borderId="0" xfId="0" applyFill="1"/>
    <xf numFmtId="0" fontId="0" fillId="35" borderId="0" xfId="0" applyFill="1"/>
    <xf numFmtId="0" fontId="21" fillId="0" borderId="0" xfId="8" applyFont="1" applyFill="1"/>
    <xf numFmtId="0" fontId="21" fillId="0" borderId="0" xfId="7" applyFont="1" applyFill="1"/>
    <xf numFmtId="0" fontId="22" fillId="2" borderId="0" xfId="6" applyFont="1" applyAlignment="1">
      <alignment horizontal="left" vertical="center"/>
    </xf>
    <xf numFmtId="0" fontId="0" fillId="0" borderId="0" xfId="0" applyNumberFormat="1" applyAlignment="1">
      <alignment horizontal="left"/>
    </xf>
    <xf numFmtId="0" fontId="8" fillId="4" borderId="0" xfId="8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7" fillId="3" borderId="0" xfId="7" applyNumberFormat="1" applyAlignment="1">
      <alignment horizontal="center" vertical="center"/>
    </xf>
    <xf numFmtId="0" fontId="0" fillId="35" borderId="0" xfId="0" applyNumberFormat="1" applyFill="1" applyAlignment="1">
      <alignment horizontal="center" vertical="center"/>
    </xf>
    <xf numFmtId="0" fontId="6" fillId="2" borderId="0" xfId="6" applyNumberFormat="1" applyAlignment="1">
      <alignment horizontal="center" vertical="center"/>
    </xf>
    <xf numFmtId="0" fontId="0" fillId="36" borderId="0" xfId="0" applyNumberFormat="1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4"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7" formatCode="dd/mm/yyyy\ h:mm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a14" displayName="Tabla14" ref="A1:F9" totalsRowShown="0" headerRowDxfId="33" headerRowCellStyle="Normal" dataCellStyle="Normal">
  <tableColumns count="6">
    <tableColumn id="1" name="cat_nombre" dataCellStyle="Normal"/>
    <tableColumn id="2" name="cat_codigo" dataCellStyle="Normal"/>
    <tableColumn id="3" name="cat_descripcion" dataCellStyle="Normal"/>
    <tableColumn id="4" name="cat_padre" dataDxfId="32" dataCellStyle="Normal"/>
    <tableColumn id="5" name="cat_nivel" dataDxfId="31" dataCellStyle="Normal"/>
    <tableColumn id="6" name="cat_status" dataDxfId="30" dataCellStyle="Normal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4" name="Tabla25" displayName="Tabla25" ref="A2:D10" totalsRowShown="0" headerRowDxfId="29">
  <tableColumns count="4">
    <tableColumn id="1" name="presentacion_codigo"/>
    <tableColumn id="2" name="presentacion_nombre"/>
    <tableColumn id="3" name="presentacion_descripcion"/>
    <tableColumn id="4" name="presentacion_status" dataDxfId="2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a3" displayName="Tabla3" ref="B3:H13" totalsRowShown="0">
  <tableColumns count="7">
    <tableColumn id="1" name="ingred_tipo"/>
    <tableColumn id="2" name="ingred_codigo"/>
    <tableColumn id="3" name="ingred_ingrediente"/>
    <tableColumn id="4" name="ingred_descripcion"/>
    <tableColumn id="5" name="ingred_presentacion" dataDxfId="27"/>
    <tableColumn id="6" name="ingred_imagen"/>
    <tableColumn id="7" name="ingred_status" dataDxfId="26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id="1" name="Tabla1" displayName="Tabla1" ref="B1:L50" totalsRowShown="0" headerRowDxfId="25" dataDxfId="24" dataCellStyle="Notas">
  <tableColumns count="11">
    <tableColumn id="1" name="prod_codigo" dataDxfId="23"/>
    <tableColumn id="2" name="prod_nombre" dataDxfId="22"/>
    <tableColumn id="3" name="prod_categoria" dataDxfId="21"/>
    <tableColumn id="4" name="prod_creacion" dataDxfId="20"/>
    <tableColumn id="5" name="prod_precio" dataDxfId="19"/>
    <tableColumn id="6" name="prod_presentacion" dataDxfId="18"/>
    <tableColumn id="7" name="prod_ingrediente1" dataDxfId="17" dataCellStyle="Notas"/>
    <tableColumn id="8" name="prod_ingrediente2" dataDxfId="16" dataCellStyle="Notas"/>
    <tableColumn id="9" name="prod_ingrediente3" dataDxfId="15" dataCellStyle="Notas"/>
    <tableColumn id="10" name="prod_status" dataDxfId="14"/>
    <tableColumn id="11" name="prod_imagen" dataDxfId="13" dataCellStyle="Notas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id="2" name="Tabla2" displayName="Tabla2" ref="B1:L50" totalsRowShown="0" headerRowDxfId="12" dataDxfId="11">
  <tableColumns count="11">
    <tableColumn id="1" name="prod_codigo" dataDxfId="10">
      <calculatedColumnFormula>Tabla1[[#This Row],[prod_codigo]]</calculatedColumnFormula>
    </tableColumn>
    <tableColumn id="2" name="prod_nombre" dataDxfId="9">
      <calculatedColumnFormula>Tabla1[[#This Row],[prod_nombre]]</calculatedColumnFormula>
    </tableColumn>
    <tableColumn id="3" name="prod_categoria" dataDxfId="8" dataCellStyle="Neutral">
      <calculatedColumnFormula>Tabla1[[#This Row],[prod_categoria]]</calculatedColumnFormula>
    </tableColumn>
    <tableColumn id="4" name="prod_creacion" dataDxfId="7"/>
    <tableColumn id="5" name="prod_precio" dataDxfId="6">
      <calculatedColumnFormula>Tabla1[[#This Row],[prod_precio]]</calculatedColumnFormula>
    </tableColumn>
    <tableColumn id="6" name="prod_presentacion" dataDxfId="5" dataCellStyle="Incorrecto">
      <calculatedColumnFormula>Tabla1[[#This Row],[prod_presentacion]]</calculatedColumnFormula>
    </tableColumn>
    <tableColumn id="7" name="prod_ingrediente1" dataDxfId="4">
      <calculatedColumnFormula>Tabla1[[#This Row],[prod_ingrediente1]]</calculatedColumnFormula>
    </tableColumn>
    <tableColumn id="8" name="prod_ingrediente2" dataDxfId="3" dataCellStyle="Bueno">
      <calculatedColumnFormula>Tabla1[[#This Row],[prod_ingrediente2]]</calculatedColumnFormula>
    </tableColumn>
    <tableColumn id="9" name="prod_ingrediente3" dataDxfId="2">
      <calculatedColumnFormula>Tabla1[[#This Row],[prod_ingrediente3]]</calculatedColumnFormula>
    </tableColumn>
    <tableColumn id="10" name="prod_status" dataDxfId="1">
      <calculatedColumnFormula>Tabla1[[#This Row],[prod_status]]</calculatedColumnFormula>
    </tableColumn>
    <tableColumn id="11" name="prod_imagen" dataDxfId="0">
      <calculatedColumnFormula>IF(Tabla1[[#This Row],[prod_imagen]] = 0,"",Tabla1[[#This Row],[prod_imagen]])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F18" sqref="F18"/>
    </sheetView>
  </sheetViews>
  <sheetFormatPr baseColWidth="10" defaultRowHeight="15" x14ac:dyDescent="0.25"/>
  <cols>
    <col min="1" max="1" width="19" customWidth="1"/>
    <col min="2" max="2" width="15.5703125" customWidth="1"/>
    <col min="3" max="3" width="71.42578125" bestFit="1" customWidth="1"/>
    <col min="4" max="4" width="13.140625" style="48" customWidth="1"/>
    <col min="5" max="5" width="12.5703125" style="48" customWidth="1"/>
    <col min="6" max="6" width="12" style="48" customWidth="1"/>
    <col min="8" max="8" width="62.85546875" customWidth="1"/>
  </cols>
  <sheetData>
    <row r="1" spans="1:8" x14ac:dyDescent="0.25">
      <c r="A1" s="2" t="s">
        <v>147</v>
      </c>
      <c r="B1" s="2" t="s">
        <v>146</v>
      </c>
      <c r="C1" s="2" t="s">
        <v>145</v>
      </c>
      <c r="D1" s="2" t="s">
        <v>144</v>
      </c>
      <c r="E1" s="2" t="s">
        <v>143</v>
      </c>
      <c r="F1" s="2" t="s">
        <v>142</v>
      </c>
      <c r="H1" s="49" t="s">
        <v>141</v>
      </c>
    </row>
    <row r="2" spans="1:8" x14ac:dyDescent="0.25">
      <c r="A2" t="s">
        <v>113</v>
      </c>
      <c r="B2" t="s">
        <v>140</v>
      </c>
      <c r="C2" t="s">
        <v>113</v>
      </c>
      <c r="D2" s="48" t="s">
        <v>122</v>
      </c>
      <c r="E2" s="48">
        <v>0</v>
      </c>
      <c r="F2" s="48" t="s">
        <v>12</v>
      </c>
      <c r="H2" t="str">
        <f>CONCATENATE("('",Tabla14[[#This Row],[cat_nombre]],"', '",Tabla14[[#This Row],[cat_codigo]],"', '",Tabla14[[#This Row],[cat_descripcion]],"', ",Tabla14[[#This Row],[cat_padre]],", ",Tabla14[[#This Row],[cat_nivel]],", '",Tabla14[[#This Row],[cat_status]],"'), ")</f>
        <v xml:space="preserve">('bebidas', 'B', 'bebidas', NULL, 0, 'A'), </v>
      </c>
    </row>
    <row r="3" spans="1:8" x14ac:dyDescent="0.25">
      <c r="A3" t="s">
        <v>114</v>
      </c>
      <c r="B3" t="s">
        <v>139</v>
      </c>
      <c r="C3" t="s">
        <v>138</v>
      </c>
      <c r="D3" s="48" t="s">
        <v>122</v>
      </c>
      <c r="E3" s="48">
        <v>0</v>
      </c>
      <c r="F3" s="48" t="s">
        <v>12</v>
      </c>
      <c r="H3" t="str">
        <f>CONCATENATE("('",Tabla14[[#This Row],[cat_nombre]],"', '",Tabla14[[#This Row],[cat_codigo]],"', '",Tabla14[[#This Row],[cat_descripcion]],"', ",Tabla14[[#This Row],[cat_padre]],", ",Tabla14[[#This Row],[cat_nivel]],", '",Tabla14[[#This Row],[cat_status]],"'), ")</f>
        <v xml:space="preserve">('panuchos', 'P', 'productos ventas primarias', NULL, 0, 'A'), </v>
      </c>
    </row>
    <row r="4" spans="1:8" x14ac:dyDescent="0.25">
      <c r="A4" t="s">
        <v>120</v>
      </c>
      <c r="B4" t="s">
        <v>137</v>
      </c>
      <c r="C4" t="s">
        <v>136</v>
      </c>
      <c r="D4" s="48" t="s">
        <v>122</v>
      </c>
      <c r="E4" s="48">
        <v>0</v>
      </c>
      <c r="F4" s="48" t="s">
        <v>12</v>
      </c>
      <c r="H4" t="str">
        <f>CONCATENATE("('",Tabla14[[#This Row],[cat_nombre]],"', '",Tabla14[[#This Row],[cat_codigo]],"', '",Tabla14[[#This Row],[cat_descripcion]],"', ",Tabla14[[#This Row],[cat_padre]],", ",Tabla14[[#This Row],[cat_nivel]],", '",Tabla14[[#This Row],[cat_status]],"'), ")</f>
        <v xml:space="preserve">('extras', 'extra', 'productos extras como dulces, salsas, acompañantes (zanahoria), panques, etc', NULL, 0, 'A'), </v>
      </c>
    </row>
    <row r="5" spans="1:8" x14ac:dyDescent="0.25">
      <c r="A5" t="s">
        <v>115</v>
      </c>
      <c r="B5" t="s">
        <v>135</v>
      </c>
      <c r="C5" t="s">
        <v>134</v>
      </c>
      <c r="D5" s="48">
        <v>1</v>
      </c>
      <c r="E5" s="48">
        <v>1</v>
      </c>
      <c r="F5" s="48" t="s">
        <v>12</v>
      </c>
      <c r="H5" t="str">
        <f>CONCATENATE("('",Tabla14[[#This Row],[cat_nombre]],"', '",Tabla14[[#This Row],[cat_codigo]],"', '",Tabla14[[#This Row],[cat_descripcion]],"', ",Tabla14[[#This Row],[cat_padre]],", ",Tabla14[[#This Row],[cat_nivel]],", '",Tabla14[[#This Row],[cat_status]],"'), ")</f>
        <v xml:space="preserve">('refrescos', 'Refr', 'refrescos embotellados', 1, 1, 'A'), </v>
      </c>
    </row>
    <row r="6" spans="1:8" x14ac:dyDescent="0.25">
      <c r="A6" t="s">
        <v>116</v>
      </c>
      <c r="B6" t="s">
        <v>133</v>
      </c>
      <c r="C6" t="s">
        <v>132</v>
      </c>
      <c r="D6" s="48">
        <v>1</v>
      </c>
      <c r="E6" s="48">
        <v>1</v>
      </c>
      <c r="F6" s="48" t="s">
        <v>12</v>
      </c>
      <c r="H6" t="str">
        <f>CONCATENATE("('",Tabla14[[#This Row],[cat_nombre]],"', '",Tabla14[[#This Row],[cat_codigo]],"', '",Tabla14[[#This Row],[cat_descripcion]],"', ",Tabla14[[#This Row],[cat_padre]],", ",Tabla14[[#This Row],[cat_nivel]],", '",Tabla14[[#This Row],[cat_status]],"'), ")</f>
        <v xml:space="preserve">('aguas_sabores', 'AgS', 'aguas de sabores preparadas artesanales', 1, 1, 'A'), </v>
      </c>
    </row>
    <row r="7" spans="1:8" x14ac:dyDescent="0.25">
      <c r="A7" t="s">
        <v>117</v>
      </c>
      <c r="B7" t="s">
        <v>131</v>
      </c>
      <c r="C7" t="s">
        <v>130</v>
      </c>
      <c r="D7" s="48">
        <v>1</v>
      </c>
      <c r="E7" s="48">
        <v>1</v>
      </c>
      <c r="F7" s="48" t="s">
        <v>12</v>
      </c>
      <c r="H7" t="str">
        <f>CONCATENATE("('",Tabla14[[#This Row],[cat_nombre]],"', '",Tabla14[[#This Row],[cat_codigo]],"', '",Tabla14[[#This Row],[cat_descripcion]],"', ",Tabla14[[#This Row],[cat_padre]],", ",Tabla14[[#This Row],[cat_nivel]],", '",Tabla14[[#This Row],[cat_status]],"'), ")</f>
        <v xml:space="preserve">('agua', 'AgB', 'agua embotellada', 1, 1, 'A'), </v>
      </c>
    </row>
    <row r="8" spans="1:8" x14ac:dyDescent="0.25">
      <c r="A8" t="s">
        <v>118</v>
      </c>
      <c r="B8" t="s">
        <v>129</v>
      </c>
      <c r="C8" t="s">
        <v>128</v>
      </c>
      <c r="D8" s="48">
        <v>3</v>
      </c>
      <c r="E8" s="48">
        <v>2</v>
      </c>
      <c r="F8" s="48" t="s">
        <v>12</v>
      </c>
      <c r="H8" t="str">
        <f>CONCATENATE("('",Tabla14[[#This Row],[cat_nombre]],"', '",Tabla14[[#This Row],[cat_codigo]],"', '",Tabla14[[#This Row],[cat_descripcion]],"', ",Tabla14[[#This Row],[cat_padre]],", ",Tabla14[[#This Row],[cat_nivel]],", '",Tabla14[[#This Row],[cat_status]],"'), ")</f>
        <v xml:space="preserve">('coca-cola', 'coca', 'productos coca-cola ', 3, 2, 'A'), </v>
      </c>
    </row>
    <row r="9" spans="1:8" x14ac:dyDescent="0.25">
      <c r="A9" t="s">
        <v>119</v>
      </c>
      <c r="B9" t="s">
        <v>127</v>
      </c>
      <c r="C9" t="s">
        <v>126</v>
      </c>
      <c r="D9" s="48">
        <v>3</v>
      </c>
      <c r="E9" s="48">
        <v>2</v>
      </c>
      <c r="F9" s="48" t="s">
        <v>12</v>
      </c>
      <c r="H9" t="str">
        <f>CONCATENATE("('",Tabla14[[#This Row],[cat_nombre]],"', '",Tabla14[[#This Row],[cat_codigo]],"', '",Tabla14[[#This Row],[cat_descripcion]],"', ",Tabla14[[#This Row],[cat_padre]],", ",Tabla14[[#This Row],[cat_nivel]],", '",Tabla14[[#This Row],[cat_status]],"'), ")</f>
        <v xml:space="preserve">('refrescos-varios', 'ORefr', 'otros refrescos embotellados', 3, 2, 'A'), 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workbookViewId="0">
      <selection activeCell="F14" sqref="F14"/>
    </sheetView>
  </sheetViews>
  <sheetFormatPr baseColWidth="10" defaultRowHeight="15" x14ac:dyDescent="0.25"/>
  <cols>
    <col min="1" max="1" width="21.5703125" customWidth="1"/>
    <col min="2" max="2" width="22.7109375" customWidth="1"/>
    <col min="3" max="3" width="25.85546875" customWidth="1"/>
    <col min="4" max="4" width="21" style="2" customWidth="1"/>
    <col min="6" max="6" width="102.28515625" customWidth="1"/>
  </cols>
  <sheetData>
    <row r="2" spans="1:6" s="2" customFormat="1" x14ac:dyDescent="0.25">
      <c r="A2" s="2" t="s">
        <v>176</v>
      </c>
      <c r="B2" s="2" t="s">
        <v>175</v>
      </c>
      <c r="C2" s="2" t="s">
        <v>174</v>
      </c>
      <c r="D2" s="2" t="s">
        <v>173</v>
      </c>
      <c r="F2" s="50" t="s">
        <v>172</v>
      </c>
    </row>
    <row r="3" spans="1:6" x14ac:dyDescent="0.25">
      <c r="A3" t="s">
        <v>171</v>
      </c>
      <c r="B3" t="s">
        <v>170</v>
      </c>
      <c r="C3" t="s">
        <v>169</v>
      </c>
      <c r="D3" s="2" t="s">
        <v>12</v>
      </c>
      <c r="F3" t="str">
        <f>CONCATENATE("('",Tabla25[[#This Row],[presentacion_codigo]],"', '",Tabla25[[#This Row],[presentacion_nombre]],"', '",Tabla25[[#This Row],[presentacion_descripcion]],"', '",Tabla25[[#This Row],[presentacion_status]],"'), ")</f>
        <v xml:space="preserve">('indef', 'Indefinida', 'Indefinida - desconocida', 'A'), </v>
      </c>
    </row>
    <row r="4" spans="1:6" x14ac:dyDescent="0.25">
      <c r="A4" t="s">
        <v>168</v>
      </c>
      <c r="B4" t="s">
        <v>167</v>
      </c>
      <c r="C4" t="s">
        <v>166</v>
      </c>
      <c r="D4" s="2" t="s">
        <v>12</v>
      </c>
      <c r="F4" t="str">
        <f>CONCATENATE("('",Tabla25[[#This Row],[presentacion_codigo]],"', '",Tabla25[[#This Row],[presentacion_nombre]],"', '",Tabla25[[#This Row],[presentacion_descripcion]],"', '",Tabla25[[#This Row],[presentacion_status]],"'), ")</f>
        <v xml:space="preserve">('und', 'unidad', 'Unidad minima de medida', 'A'), </v>
      </c>
    </row>
    <row r="5" spans="1:6" x14ac:dyDescent="0.25">
      <c r="A5" t="s">
        <v>165</v>
      </c>
      <c r="B5" t="s">
        <v>164</v>
      </c>
      <c r="C5" t="s">
        <v>163</v>
      </c>
      <c r="D5" s="2" t="s">
        <v>12</v>
      </c>
      <c r="F5" t="str">
        <f>CONCATENATE("('",Tabla25[[#This Row],[presentacion_codigo]],"', '",Tabla25[[#This Row],[presentacion_nombre]],"', '",Tabla25[[#This Row],[presentacion_descripcion]],"', '",Tabla25[[#This Row],[presentacion_status]],"'), ")</f>
        <v xml:space="preserve">('3Lt', '3 Lt', '3Lt - Liquidos', 'A'), </v>
      </c>
    </row>
    <row r="6" spans="1:6" x14ac:dyDescent="0.25">
      <c r="A6" t="s">
        <v>162</v>
      </c>
      <c r="B6" t="s">
        <v>161</v>
      </c>
      <c r="C6" t="s">
        <v>160</v>
      </c>
      <c r="D6" s="2" t="s">
        <v>12</v>
      </c>
      <c r="F6" t="str">
        <f>CONCATENATE("('",Tabla25[[#This Row],[presentacion_codigo]],"', '",Tabla25[[#This Row],[presentacion_nombre]],"', '",Tabla25[[#This Row],[presentacion_descripcion]],"', '",Tabla25[[#This Row],[presentacion_status]],"'), ")</f>
        <v xml:space="preserve">('lt', 'Litro', 'Litro - liquidos', 'A'), </v>
      </c>
    </row>
    <row r="7" spans="1:6" x14ac:dyDescent="0.25">
      <c r="A7" t="s">
        <v>159</v>
      </c>
      <c r="B7" t="s">
        <v>158</v>
      </c>
      <c r="C7" t="s">
        <v>157</v>
      </c>
      <c r="D7" s="2" t="s">
        <v>12</v>
      </c>
      <c r="F7" t="str">
        <f>CONCATENATE("('",Tabla25[[#This Row],[presentacion_codigo]],"', '",Tabla25[[#This Row],[presentacion_nombre]],"', '",Tabla25[[#This Row],[presentacion_descripcion]],"', '",Tabla25[[#This Row],[presentacion_status]],"'), ")</f>
        <v xml:space="preserve">('600ml', '600 ml', '600 ml - liquidos', 'A'), </v>
      </c>
    </row>
    <row r="8" spans="1:6" x14ac:dyDescent="0.25">
      <c r="A8" t="s">
        <v>156</v>
      </c>
      <c r="B8" t="s">
        <v>155</v>
      </c>
      <c r="C8" t="s">
        <v>154</v>
      </c>
      <c r="D8" s="2" t="s">
        <v>12</v>
      </c>
      <c r="F8" t="str">
        <f>CONCATENATE("('",Tabla25[[#This Row],[presentacion_codigo]],"', '",Tabla25[[#This Row],[presentacion_nombre]],"', '",Tabla25[[#This Row],[presentacion_descripcion]],"', '",Tabla25[[#This Row],[presentacion_status]],"'), ")</f>
        <v xml:space="preserve">('500ml', '500 ml - 1/2 litro', 'Medio litro - liquidos', 'A'), </v>
      </c>
    </row>
    <row r="9" spans="1:6" x14ac:dyDescent="0.25">
      <c r="A9" t="s">
        <v>153</v>
      </c>
      <c r="B9" t="s">
        <v>152</v>
      </c>
      <c r="C9" t="s">
        <v>151</v>
      </c>
      <c r="D9" s="2" t="s">
        <v>12</v>
      </c>
      <c r="F9" t="str">
        <f>CONCATENATE("('",Tabla25[[#This Row],[presentacion_codigo]],"', '",Tabla25[[#This Row],[presentacion_nombre]],"', '",Tabla25[[#This Row],[presentacion_descripcion]],"', '",Tabla25[[#This Row],[presentacion_status]],"'), ")</f>
        <v xml:space="preserve">('355ml', '355 ml', '355 ml - Liquidos', 'A'), </v>
      </c>
    </row>
    <row r="10" spans="1:6" x14ac:dyDescent="0.25">
      <c r="A10" t="s">
        <v>150</v>
      </c>
      <c r="B10" t="s">
        <v>149</v>
      </c>
      <c r="C10" t="s">
        <v>148</v>
      </c>
      <c r="D10" s="2" t="s">
        <v>12</v>
      </c>
      <c r="F10" t="str">
        <f>CONCATENATE("('",Tabla25[[#This Row],[presentacion_codigo]],"', '",Tabla25[[#This Row],[presentacion_nombre]],"', '",Tabla25[[#This Row],[presentacion_descripcion]],"', '",Tabla25[[#This Row],[presentacion_status]],"'), ")</f>
        <v xml:space="preserve">('233ml', '233 ml', '233 ml - Liquidos', 'A'), 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workbookViewId="0">
      <selection activeCell="D4" sqref="D4"/>
    </sheetView>
  </sheetViews>
  <sheetFormatPr baseColWidth="10" defaultRowHeight="15" x14ac:dyDescent="0.25"/>
  <cols>
    <col min="1" max="1" width="4.7109375" customWidth="1"/>
    <col min="2" max="2" width="13.42578125" customWidth="1"/>
    <col min="3" max="3" width="15.7109375" customWidth="1"/>
    <col min="4" max="4" width="16.85546875" customWidth="1"/>
    <col min="5" max="5" width="47.140625" bestFit="1" customWidth="1"/>
    <col min="6" max="6" width="21.42578125" customWidth="1"/>
    <col min="7" max="7" width="16.42578125" customWidth="1"/>
    <col min="8" max="8" width="15.140625" customWidth="1"/>
    <col min="9" max="9" width="3.5703125" customWidth="1"/>
    <col min="10" max="10" width="13.28515625" customWidth="1"/>
    <col min="11" max="11" width="6.5703125" customWidth="1"/>
    <col min="12" max="12" width="90" customWidth="1"/>
  </cols>
  <sheetData>
    <row r="1" spans="2:12" x14ac:dyDescent="0.25">
      <c r="L1" t="str">
        <f>CONCATENATE("INSERT INTO (",Tabla3[[#Headers],[ingred_tipo]],", ",Tabla3[[#Headers],[ingred_codigo]],", ",Tabla3[[#Headers],[ingred_ingrediente]],", ",Tabla3[[#Headers],[ingred_descripcion]],", ",Tabla3[[#Headers],[ingred_presentacion]],", ",Tabla3[[#Headers],[ingred_imagen]],", ",Tabla3[[#Headers],[ingred_status]],") VALUES ")</f>
        <v xml:space="preserve">INSERT INTO (ingred_tipo, ingred_codigo, ingred_ingrediente, ingred_descripcion, ingred_presentacion, ingred_imagen, ingred_status) VALUES </v>
      </c>
    </row>
    <row r="3" spans="2:12" x14ac:dyDescent="0.25">
      <c r="B3" t="s">
        <v>215</v>
      </c>
      <c r="C3" t="s">
        <v>214</v>
      </c>
      <c r="D3" t="s">
        <v>223</v>
      </c>
      <c r="E3" t="s">
        <v>213</v>
      </c>
      <c r="F3" t="s">
        <v>212</v>
      </c>
      <c r="G3" t="s">
        <v>211</v>
      </c>
      <c r="H3" t="s">
        <v>210</v>
      </c>
      <c r="J3" s="38" t="s">
        <v>209</v>
      </c>
      <c r="L3" s="38" t="s">
        <v>208</v>
      </c>
    </row>
    <row r="4" spans="2:12" x14ac:dyDescent="0.25">
      <c r="B4" t="s">
        <v>171</v>
      </c>
      <c r="C4" t="s">
        <v>171</v>
      </c>
      <c r="D4" t="s">
        <v>207</v>
      </c>
      <c r="E4" t="s">
        <v>206</v>
      </c>
      <c r="F4" s="2" t="s">
        <v>171</v>
      </c>
      <c r="G4" t="s">
        <v>122</v>
      </c>
      <c r="H4" s="2" t="s">
        <v>12</v>
      </c>
      <c r="J4" s="38" t="str">
        <f>CONCATENATE("(SELECT presentacion_id FROM presentacion WHERE presentacion_codigo = '",Tabla3[[#This Row],[ingred_presentacion]],"')")</f>
        <v>(SELECT presentacion_id FROM presentacion WHERE presentacion_codigo = 'indef')</v>
      </c>
      <c r="L4" s="38" t="str">
        <f>CONCATENATE("('",Tabla3[[#This Row],[ingred_tipo]],"', '",Tabla3[[#This Row],[ingred_codigo]],"', '",+Tabla3[[#This Row],[ingred_ingrediente]],"', '",+Tabla3[[#This Row],[ingred_descripcion]],"', ",J4,", '",Tabla3[[#This Row],[ingred_imagen]],"', '",Tabla3[[#This Row],[ingred_status]],"'), ")</f>
        <v xml:space="preserve">('indef', 'indef', 'Indefinido', 'Indefinido o no conocido', (SELECT presentacion_id FROM presentacion WHERE presentacion_codigo = 'indef'), 'NULL', 'A'), </v>
      </c>
    </row>
    <row r="5" spans="2:12" x14ac:dyDescent="0.25">
      <c r="B5" t="s">
        <v>181</v>
      </c>
      <c r="C5" t="s">
        <v>25</v>
      </c>
      <c r="D5" t="s">
        <v>205</v>
      </c>
      <c r="E5" t="s">
        <v>204</v>
      </c>
      <c r="F5" s="2" t="s">
        <v>168</v>
      </c>
      <c r="G5" t="s">
        <v>203</v>
      </c>
      <c r="H5" s="2" t="s">
        <v>12</v>
      </c>
      <c r="J5" s="38" t="str">
        <f>CONCATENATE("(SELECT presentacion_id FROM presentacion WHERE presentacion_codigo = '",Tabla3[[#This Row],[ingred_presentacion]],"')")</f>
        <v>(SELECT presentacion_id FROM presentacion WHERE presentacion_codigo = 'und')</v>
      </c>
      <c r="L5" s="38" t="str">
        <f>CONCATENATE("('",Tabla3[[#This Row],[ingred_tipo]],"', '",Tabla3[[#This Row],[ingred_codigo]],"', '",+Tabla3[[#This Row],[ingred_ingrediente]],"', '",+Tabla3[[#This Row],[ingred_descripcion]],"', ",J5,", '",Tabla3[[#This Row],[ingred_imagen]],"', '",Tabla3[[#This Row],[ingred_status]],"'), ")</f>
        <v xml:space="preserve">('pedido', 'pollo', 'Pollo', 'Pollo deshebrado para rellenos de los panuchos.', (SELECT presentacion_id FROM presentacion WHERE presentacion_codigo = 'und'), 'pollo.png', 'A'), </v>
      </c>
    </row>
    <row r="6" spans="2:12" x14ac:dyDescent="0.25">
      <c r="B6" t="s">
        <v>181</v>
      </c>
      <c r="C6" t="s">
        <v>26</v>
      </c>
      <c r="D6" t="s">
        <v>202</v>
      </c>
      <c r="E6" t="s">
        <v>201</v>
      </c>
      <c r="F6" s="2" t="s">
        <v>168</v>
      </c>
      <c r="G6" t="s">
        <v>200</v>
      </c>
      <c r="H6" s="2" t="s">
        <v>12</v>
      </c>
      <c r="J6" s="38" t="str">
        <f>CONCATENATE("(SELECT presentacion_id FROM presentacion WHERE presentacion_codigo = '",Tabla3[[#This Row],[ingred_presentacion]],"')")</f>
        <v>(SELECT presentacion_id FROM presentacion WHERE presentacion_codigo = 'und')</v>
      </c>
      <c r="L6" s="38" t="str">
        <f>CONCATENATE("('",Tabla3[[#This Row],[ingred_tipo]],"', '",Tabla3[[#This Row],[ingred_codigo]],"', '",+Tabla3[[#This Row],[ingred_ingrediente]],"', '",+Tabla3[[#This Row],[ingred_descripcion]],"', ",J6,", '",Tabla3[[#This Row],[ingred_imagen]],"', '",Tabla3[[#This Row],[ingred_status]],"'), ")</f>
        <v xml:space="preserve">('pedido', 'cerdo', 'Cerdo', 'Cerdo deshebrado para rellenos de los panuchos', (SELECT presentacion_id FROM presentacion WHERE presentacion_codigo = 'und'), 'cerdo_face.png', 'A'), </v>
      </c>
    </row>
    <row r="7" spans="2:12" x14ac:dyDescent="0.25">
      <c r="B7" t="s">
        <v>181</v>
      </c>
      <c r="C7" t="s">
        <v>27</v>
      </c>
      <c r="D7" t="s">
        <v>199</v>
      </c>
      <c r="E7" t="s">
        <v>198</v>
      </c>
      <c r="F7" s="2" t="s">
        <v>168</v>
      </c>
      <c r="G7" t="s">
        <v>197</v>
      </c>
      <c r="H7" s="2" t="s">
        <v>12</v>
      </c>
      <c r="J7" s="38" t="str">
        <f>CONCATENATE("(SELECT presentacion_id FROM presentacion WHERE presentacion_codigo = '",Tabla3[[#This Row],[ingred_presentacion]],"')")</f>
        <v>(SELECT presentacion_id FROM presentacion WHERE presentacion_codigo = 'und')</v>
      </c>
      <c r="L7" s="38" t="str">
        <f>CONCATENATE("('",Tabla3[[#This Row],[ingred_tipo]],"', '",Tabla3[[#This Row],[ingred_codigo]],"', '",+Tabla3[[#This Row],[ingred_ingrediente]],"', '",+Tabla3[[#This Row],[ingred_descripcion]],"', ",J7,", '",Tabla3[[#This Row],[ingred_imagen]],"', '",Tabla3[[#This Row],[ingred_status]],"'), ")</f>
        <v xml:space="preserve">('pedido', 'res', 'Res', 'Res deshebrado para rellenos de los panuchos', (SELECT presentacion_id FROM presentacion WHERE presentacion_codigo = 'und'), 'res.png', 'A'), </v>
      </c>
    </row>
    <row r="8" spans="2:12" x14ac:dyDescent="0.25">
      <c r="B8" t="s">
        <v>181</v>
      </c>
      <c r="C8" t="s">
        <v>28</v>
      </c>
      <c r="D8" t="s">
        <v>196</v>
      </c>
      <c r="E8" t="s">
        <v>195</v>
      </c>
      <c r="F8" s="2" t="s">
        <v>168</v>
      </c>
      <c r="G8" t="s">
        <v>194</v>
      </c>
      <c r="H8" s="2" t="s">
        <v>12</v>
      </c>
      <c r="J8" s="38" t="str">
        <f>CONCATENATE("(SELECT presentacion_id FROM presentacion WHERE presentacion_codigo = '",Tabla3[[#This Row],[ingred_presentacion]],"')")</f>
        <v>(SELECT presentacion_id FROM presentacion WHERE presentacion_codigo = 'und')</v>
      </c>
      <c r="L8" s="38" t="str">
        <f>CONCATENATE("('",Tabla3[[#This Row],[ingred_tipo]],"', '",Tabla3[[#This Row],[ingred_codigo]],"', '",+Tabla3[[#This Row],[ingred_ingrediente]],"', '",+Tabla3[[#This Row],[ingred_descripcion]],"', ",J8,", '",Tabla3[[#This Row],[ingred_imagen]],"', '",Tabla3[[#This Row],[ingred_status]],"'), ")</f>
        <v xml:space="preserve">('pedido', 'queso', 'Queso', 'Queso Manchego y Hebra para relleno de panuchos', (SELECT presentacion_id FROM presentacion WHERE presentacion_codigo = 'und'), 'queso.png', 'A'), </v>
      </c>
    </row>
    <row r="9" spans="2:12" x14ac:dyDescent="0.25">
      <c r="B9" t="s">
        <v>181</v>
      </c>
      <c r="C9" t="s">
        <v>29</v>
      </c>
      <c r="D9" t="s">
        <v>193</v>
      </c>
      <c r="E9" t="s">
        <v>192</v>
      </c>
      <c r="F9" s="2" t="s">
        <v>168</v>
      </c>
      <c r="G9" t="s">
        <v>191</v>
      </c>
      <c r="H9" s="2" t="s">
        <v>12</v>
      </c>
      <c r="J9" s="38" t="str">
        <f>CONCATENATE("(SELECT presentacion_id FROM presentacion WHERE presentacion_codigo = '",Tabla3[[#This Row],[ingred_presentacion]],"')")</f>
        <v>(SELECT presentacion_id FROM presentacion WHERE presentacion_codigo = 'und')</v>
      </c>
      <c r="L9" s="38" t="str">
        <f>CONCATENATE("('",Tabla3[[#This Row],[ingred_tipo]],"', '",Tabla3[[#This Row],[ingred_codigo]],"', '",+Tabla3[[#This Row],[ingred_ingrediente]],"', '",+Tabla3[[#This Row],[ingred_descripcion]],"', ",J9,", '",Tabla3[[#This Row],[ingred_imagen]],"', '",Tabla3[[#This Row],[ingred_status]],"'), ")</f>
        <v xml:space="preserve">('pedido', 'bola', 'Q. Bola', 'Queso de Bola para rellono de panuchos', (SELECT presentacion_id FROM presentacion WHERE presentacion_codigo = 'und'), 'bola.png', 'A'), </v>
      </c>
    </row>
    <row r="10" spans="2:12" x14ac:dyDescent="0.25">
      <c r="B10" t="s">
        <v>181</v>
      </c>
      <c r="C10" t="s">
        <v>75</v>
      </c>
      <c r="D10" t="s">
        <v>190</v>
      </c>
      <c r="E10" t="s">
        <v>189</v>
      </c>
      <c r="F10" s="2" t="s">
        <v>168</v>
      </c>
      <c r="G10" t="s">
        <v>188</v>
      </c>
      <c r="H10" s="2" t="s">
        <v>12</v>
      </c>
      <c r="J10" s="38" t="str">
        <f>CONCATENATE("(SELECT presentacion_id FROM presentacion WHERE presentacion_codigo = '",Tabla3[[#This Row],[ingred_presentacion]],"')")</f>
        <v>(SELECT presentacion_id FROM presentacion WHERE presentacion_codigo = 'und')</v>
      </c>
      <c r="L10" s="38" t="str">
        <f>CONCATENATE("('",Tabla3[[#This Row],[ingred_tipo]],"', '",Tabla3[[#This Row],[ingred_codigo]],"', '",+Tabla3[[#This Row],[ingred_ingrediente]],"', '",+Tabla3[[#This Row],[ingred_descripcion]],"', ",J10,", '",Tabla3[[#This Row],[ingred_imagen]],"', '",Tabla3[[#This Row],[ingred_status]],"'), ")</f>
        <v xml:space="preserve">('pedido', 'camaron', 'Camarón', 'Camaron para relleno de panuchos', (SELECT presentacion_id FROM presentacion WHERE presentacion_codigo = 'und'), 'camaron.png', 'A'), </v>
      </c>
    </row>
    <row r="11" spans="2:12" x14ac:dyDescent="0.25">
      <c r="B11" t="s">
        <v>181</v>
      </c>
      <c r="C11" t="s">
        <v>30</v>
      </c>
      <c r="D11" t="s">
        <v>187</v>
      </c>
      <c r="E11" t="s">
        <v>186</v>
      </c>
      <c r="F11" s="2" t="s">
        <v>168</v>
      </c>
      <c r="G11" t="s">
        <v>185</v>
      </c>
      <c r="H11" s="2" t="s">
        <v>12</v>
      </c>
      <c r="J11" s="38" t="str">
        <f>CONCATENATE("(SELECT presentacion_id FROM presentacion WHERE presentacion_codigo = '",Tabla3[[#This Row],[ingred_presentacion]],"')")</f>
        <v>(SELECT presentacion_id FROM presentacion WHERE presentacion_codigo = 'und')</v>
      </c>
      <c r="L11" s="38" t="str">
        <f>CONCATENATE("('",Tabla3[[#This Row],[ingred_tipo]],"', '",Tabla3[[#This Row],[ingred_codigo]],"', '",+Tabla3[[#This Row],[ingred_ingrediente]],"', '",+Tabla3[[#This Row],[ingred_descripcion]],"', ",J11,", '",Tabla3[[#This Row],[ingred_imagen]],"', '",Tabla3[[#This Row],[ingred_status]],"'), ")</f>
        <v xml:space="preserve">('pedido', 'frijol', 'Frijol', 'Frijol refrito para relleno de panuchos', (SELECT presentacion_id FROM presentacion WHERE presentacion_codigo = 'und'), 'frijol.png', 'A'), </v>
      </c>
    </row>
    <row r="12" spans="2:12" x14ac:dyDescent="0.25">
      <c r="B12" t="s">
        <v>181</v>
      </c>
      <c r="C12" t="s">
        <v>31</v>
      </c>
      <c r="D12" t="s">
        <v>184</v>
      </c>
      <c r="E12" t="s">
        <v>183</v>
      </c>
      <c r="F12" s="2" t="s">
        <v>168</v>
      </c>
      <c r="G12" t="s">
        <v>182</v>
      </c>
      <c r="H12" s="2" t="s">
        <v>12</v>
      </c>
      <c r="J12" s="38" t="str">
        <f>CONCATENATE("(SELECT presentacion_id FROM presentacion WHERE presentacion_codigo = '",Tabla3[[#This Row],[ingred_presentacion]],"')")</f>
        <v>(SELECT presentacion_id FROM presentacion WHERE presentacion_codigo = 'und')</v>
      </c>
      <c r="L12" s="38" t="str">
        <f>CONCATENATE("('",Tabla3[[#This Row],[ingred_tipo]],"', '",Tabla3[[#This Row],[ingred_codigo]],"', '",+Tabla3[[#This Row],[ingred_ingrediente]],"', '",+Tabla3[[#This Row],[ingred_descripcion]],"', ",J12,", '",Tabla3[[#This Row],[ingred_imagen]],"', '",Tabla3[[#This Row],[ingred_status]],"'), ")</f>
        <v xml:space="preserve">('pedido', 'azucar', 'Azúcar', 'Mezcla de azúcar y queso para relleno de panuchos', (SELECT presentacion_id FROM presentacion WHERE presentacion_codigo = 'und'), 'sugar_cube.png', 'A'), </v>
      </c>
    </row>
    <row r="13" spans="2:12" x14ac:dyDescent="0.25">
      <c r="B13" t="s">
        <v>181</v>
      </c>
      <c r="C13" t="s">
        <v>180</v>
      </c>
      <c r="D13" t="s">
        <v>179</v>
      </c>
      <c r="E13" t="s">
        <v>178</v>
      </c>
      <c r="F13" s="2" t="s">
        <v>171</v>
      </c>
      <c r="G13" t="s">
        <v>177</v>
      </c>
      <c r="H13" s="2" t="s">
        <v>12</v>
      </c>
      <c r="J13" s="38" t="str">
        <f>CONCATENATE("(SELECT presentacion_id FROM presentacion WHERE presentacion_codigo = '",Tabla3[[#This Row],[ingred_presentacion]],"')")</f>
        <v>(SELECT presentacion_id FROM presentacion WHERE presentacion_codigo = 'indef')</v>
      </c>
      <c r="L13" s="38" t="str">
        <f>CONCATENATE("('",Tabla3[[#This Row],[ingred_tipo]],"', '",Tabla3[[#This Row],[ingred_codigo]],"', '",+Tabla3[[#This Row],[ingred_ingrediente]],"', '",+Tabla3[[#This Row],[ingred_descripcion]],"', ",J13,", '",Tabla3[[#This Row],[ingred_imagen]],"', '",Tabla3[[#This Row],[ingred_status]],"'), ")</f>
        <v xml:space="preserve">('pedido', 'manual', 'Manual', 'Pedido de edicion manual', (SELECT presentacion_id FROM presentacion WHERE presentacion_codigo = 'indef'), 'manual.png', 'A'), 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0"/>
  <sheetViews>
    <sheetView topLeftCell="A25" zoomScale="90" zoomScaleNormal="90" workbookViewId="0">
      <selection activeCell="C51" sqref="C51"/>
    </sheetView>
  </sheetViews>
  <sheetFormatPr baseColWidth="10" defaultRowHeight="15" x14ac:dyDescent="0.25"/>
  <cols>
    <col min="1" max="1" width="1.5703125" style="9" customWidth="1"/>
    <col min="2" max="2" width="12" style="9" bestFit="1" customWidth="1"/>
    <col min="3" max="3" width="26.7109375" style="9" customWidth="1"/>
    <col min="4" max="4" width="14.28515625" style="6" bestFit="1" customWidth="1"/>
    <col min="5" max="5" width="15.7109375" style="8" bestFit="1" customWidth="1"/>
    <col min="6" max="6" width="11.7109375" style="8" bestFit="1" customWidth="1"/>
    <col min="7" max="7" width="17.85546875" style="8" bestFit="1" customWidth="1"/>
    <col min="8" max="9" width="17.7109375" style="6" bestFit="1" customWidth="1"/>
    <col min="10" max="10" width="19.7109375" style="6" customWidth="1"/>
    <col min="11" max="11" width="11.42578125" style="8" bestFit="1" customWidth="1"/>
    <col min="12" max="12" width="18.5703125" style="8" bestFit="1" customWidth="1"/>
    <col min="13" max="13" width="11.42578125" style="8"/>
    <col min="14" max="14" width="60" style="9" bestFit="1" customWidth="1"/>
    <col min="15" max="16384" width="11.42578125" style="9"/>
  </cols>
  <sheetData>
    <row r="1" spans="2:14" s="5" customFormat="1" ht="30" x14ac:dyDescent="0.25">
      <c r="B1" s="4" t="s">
        <v>0</v>
      </c>
      <c r="C1" s="4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18" t="s">
        <v>73</v>
      </c>
    </row>
    <row r="2" spans="2:14" x14ac:dyDescent="0.25">
      <c r="B2" s="21" t="s">
        <v>10</v>
      </c>
      <c r="C2" s="21" t="s">
        <v>11</v>
      </c>
      <c r="D2" s="10" t="s">
        <v>133</v>
      </c>
      <c r="E2" s="22"/>
      <c r="F2" s="10">
        <v>45</v>
      </c>
      <c r="G2" s="10" t="s">
        <v>162</v>
      </c>
      <c r="H2" s="7" t="s">
        <v>171</v>
      </c>
      <c r="I2" s="7" t="s">
        <v>171</v>
      </c>
      <c r="J2" s="7" t="s">
        <v>171</v>
      </c>
      <c r="K2" s="10" t="s">
        <v>12</v>
      </c>
      <c r="L2" t="s">
        <v>224</v>
      </c>
      <c r="N2"/>
    </row>
    <row r="3" spans="2:14" x14ac:dyDescent="0.25">
      <c r="B3" s="21" t="s">
        <v>13</v>
      </c>
      <c r="C3" s="21" t="s">
        <v>14</v>
      </c>
      <c r="D3" s="10" t="s">
        <v>133</v>
      </c>
      <c r="E3" s="22"/>
      <c r="F3" s="10">
        <v>23</v>
      </c>
      <c r="G3" s="10" t="s">
        <v>156</v>
      </c>
      <c r="H3" s="7" t="s">
        <v>171</v>
      </c>
      <c r="I3" s="7" t="s">
        <v>171</v>
      </c>
      <c r="J3" s="7" t="s">
        <v>171</v>
      </c>
      <c r="K3" s="10" t="s">
        <v>12</v>
      </c>
      <c r="L3" t="s">
        <v>225</v>
      </c>
      <c r="N3"/>
    </row>
    <row r="4" spans="2:14" x14ac:dyDescent="0.25">
      <c r="B4" s="21" t="s">
        <v>15</v>
      </c>
      <c r="C4" s="21" t="s">
        <v>16</v>
      </c>
      <c r="D4" s="10" t="s">
        <v>133</v>
      </c>
      <c r="E4" s="22"/>
      <c r="F4" s="10">
        <v>45</v>
      </c>
      <c r="G4" s="10" t="s">
        <v>162</v>
      </c>
      <c r="H4" s="7" t="s">
        <v>171</v>
      </c>
      <c r="I4" s="7" t="s">
        <v>171</v>
      </c>
      <c r="J4" s="7" t="s">
        <v>171</v>
      </c>
      <c r="K4" s="10" t="s">
        <v>12</v>
      </c>
      <c r="L4" t="s">
        <v>226</v>
      </c>
      <c r="N4"/>
    </row>
    <row r="5" spans="2:14" x14ac:dyDescent="0.25">
      <c r="B5" s="21" t="s">
        <v>17</v>
      </c>
      <c r="C5" s="21" t="s">
        <v>18</v>
      </c>
      <c r="D5" s="10" t="s">
        <v>133</v>
      </c>
      <c r="E5" s="22"/>
      <c r="F5" s="10">
        <v>23</v>
      </c>
      <c r="G5" s="10" t="s">
        <v>156</v>
      </c>
      <c r="H5" s="7" t="s">
        <v>171</v>
      </c>
      <c r="I5" s="7" t="s">
        <v>171</v>
      </c>
      <c r="J5" s="7" t="s">
        <v>171</v>
      </c>
      <c r="K5" s="10" t="s">
        <v>12</v>
      </c>
      <c r="L5" t="s">
        <v>227</v>
      </c>
      <c r="N5"/>
    </row>
    <row r="6" spans="2:14" x14ac:dyDescent="0.25">
      <c r="B6" s="21" t="s">
        <v>19</v>
      </c>
      <c r="C6" s="21" t="s">
        <v>20</v>
      </c>
      <c r="D6" s="10" t="s">
        <v>133</v>
      </c>
      <c r="E6" s="22"/>
      <c r="F6" s="10">
        <v>45</v>
      </c>
      <c r="G6" s="10" t="s">
        <v>162</v>
      </c>
      <c r="H6" s="7" t="s">
        <v>171</v>
      </c>
      <c r="I6" s="7" t="s">
        <v>171</v>
      </c>
      <c r="J6" s="7" t="s">
        <v>171</v>
      </c>
      <c r="K6" s="10" t="s">
        <v>12</v>
      </c>
      <c r="L6" t="s">
        <v>228</v>
      </c>
      <c r="N6"/>
    </row>
    <row r="7" spans="2:14" x14ac:dyDescent="0.25">
      <c r="B7" s="21" t="s">
        <v>21</v>
      </c>
      <c r="C7" s="21" t="s">
        <v>22</v>
      </c>
      <c r="D7" s="10" t="s">
        <v>133</v>
      </c>
      <c r="E7" s="22"/>
      <c r="F7" s="10">
        <v>23</v>
      </c>
      <c r="G7" s="10" t="s">
        <v>156</v>
      </c>
      <c r="H7" s="7" t="s">
        <v>171</v>
      </c>
      <c r="I7" s="7" t="s">
        <v>171</v>
      </c>
      <c r="J7" s="7" t="s">
        <v>171</v>
      </c>
      <c r="K7" s="10" t="s">
        <v>12</v>
      </c>
      <c r="L7" t="s">
        <v>229</v>
      </c>
      <c r="N7"/>
    </row>
    <row r="8" spans="2:14" x14ac:dyDescent="0.25">
      <c r="B8" s="23" t="s">
        <v>54</v>
      </c>
      <c r="C8" s="23" t="s">
        <v>24</v>
      </c>
      <c r="D8" s="11" t="s">
        <v>139</v>
      </c>
      <c r="E8" s="24"/>
      <c r="F8" s="11">
        <v>25</v>
      </c>
      <c r="G8" s="11" t="s">
        <v>168</v>
      </c>
      <c r="H8" s="11" t="s">
        <v>25</v>
      </c>
      <c r="I8" s="7" t="s">
        <v>171</v>
      </c>
      <c r="J8" s="7" t="s">
        <v>171</v>
      </c>
      <c r="K8" s="11" t="s">
        <v>12</v>
      </c>
      <c r="L8" s="23"/>
      <c r="N8"/>
    </row>
    <row r="9" spans="2:14" x14ac:dyDescent="0.25">
      <c r="B9" s="25" t="s">
        <v>55</v>
      </c>
      <c r="C9" s="25" t="s">
        <v>32</v>
      </c>
      <c r="D9" s="11" t="s">
        <v>139</v>
      </c>
      <c r="E9" s="24"/>
      <c r="F9" s="26">
        <v>25</v>
      </c>
      <c r="G9" s="26" t="s">
        <v>168</v>
      </c>
      <c r="H9" s="26" t="s">
        <v>26</v>
      </c>
      <c r="I9" s="7" t="s">
        <v>171</v>
      </c>
      <c r="J9" s="7" t="s">
        <v>171</v>
      </c>
      <c r="K9" s="26" t="s">
        <v>12</v>
      </c>
      <c r="L9" s="23"/>
      <c r="N9"/>
    </row>
    <row r="10" spans="2:14" x14ac:dyDescent="0.25">
      <c r="B10" s="27" t="s">
        <v>35</v>
      </c>
      <c r="C10" s="27" t="s">
        <v>76</v>
      </c>
      <c r="D10" s="11" t="s">
        <v>139</v>
      </c>
      <c r="E10" s="24"/>
      <c r="F10" s="28">
        <v>30</v>
      </c>
      <c r="G10" s="26" t="s">
        <v>168</v>
      </c>
      <c r="H10" s="29" t="s">
        <v>27</v>
      </c>
      <c r="I10" s="7" t="s">
        <v>171</v>
      </c>
      <c r="J10" s="7" t="s">
        <v>171</v>
      </c>
      <c r="K10" s="28" t="s">
        <v>12</v>
      </c>
      <c r="L10" s="23"/>
      <c r="N10"/>
    </row>
    <row r="11" spans="2:14" x14ac:dyDescent="0.25">
      <c r="B11" s="27" t="s">
        <v>38</v>
      </c>
      <c r="C11" s="27" t="s">
        <v>34</v>
      </c>
      <c r="D11" s="11" t="s">
        <v>139</v>
      </c>
      <c r="E11" s="24"/>
      <c r="F11" s="28">
        <v>30</v>
      </c>
      <c r="G11" s="26" t="s">
        <v>168</v>
      </c>
      <c r="H11" s="29" t="s">
        <v>28</v>
      </c>
      <c r="I11" s="7" t="s">
        <v>171</v>
      </c>
      <c r="J11" s="7" t="s">
        <v>171</v>
      </c>
      <c r="K11" s="28" t="s">
        <v>12</v>
      </c>
      <c r="L11" s="23"/>
      <c r="N11"/>
    </row>
    <row r="12" spans="2:14" x14ac:dyDescent="0.25">
      <c r="B12" s="27" t="s">
        <v>44</v>
      </c>
      <c r="C12" s="27" t="s">
        <v>77</v>
      </c>
      <c r="D12" s="11" t="s">
        <v>139</v>
      </c>
      <c r="E12" s="24"/>
      <c r="F12" s="28">
        <v>40</v>
      </c>
      <c r="G12" s="26" t="s">
        <v>168</v>
      </c>
      <c r="H12" s="29" t="s">
        <v>29</v>
      </c>
      <c r="I12" s="7" t="s">
        <v>171</v>
      </c>
      <c r="J12" s="7" t="s">
        <v>171</v>
      </c>
      <c r="K12" s="28" t="s">
        <v>12</v>
      </c>
      <c r="L12" s="23"/>
      <c r="N12"/>
    </row>
    <row r="13" spans="2:14" x14ac:dyDescent="0.25">
      <c r="B13" s="27" t="s">
        <v>59</v>
      </c>
      <c r="C13" s="27" t="s">
        <v>60</v>
      </c>
      <c r="D13" s="11" t="s">
        <v>139</v>
      </c>
      <c r="E13" s="24"/>
      <c r="F13" s="28">
        <v>40</v>
      </c>
      <c r="G13" s="26" t="s">
        <v>168</v>
      </c>
      <c r="H13" s="29" t="s">
        <v>75</v>
      </c>
      <c r="I13" s="7" t="s">
        <v>171</v>
      </c>
      <c r="J13" s="7" t="s">
        <v>171</v>
      </c>
      <c r="K13" s="28" t="s">
        <v>12</v>
      </c>
      <c r="L13" s="23"/>
      <c r="N13"/>
    </row>
    <row r="14" spans="2:14" x14ac:dyDescent="0.25">
      <c r="B14" s="27" t="s">
        <v>56</v>
      </c>
      <c r="C14" s="27" t="s">
        <v>33</v>
      </c>
      <c r="D14" s="11" t="s">
        <v>139</v>
      </c>
      <c r="E14" s="24"/>
      <c r="F14" s="28">
        <v>25</v>
      </c>
      <c r="G14" s="26" t="s">
        <v>168</v>
      </c>
      <c r="H14" s="29" t="s">
        <v>30</v>
      </c>
      <c r="I14" s="7" t="s">
        <v>171</v>
      </c>
      <c r="J14" s="7" t="s">
        <v>171</v>
      </c>
      <c r="K14" s="28" t="s">
        <v>12</v>
      </c>
      <c r="L14" s="23"/>
      <c r="N14"/>
    </row>
    <row r="15" spans="2:14" x14ac:dyDescent="0.25">
      <c r="B15" s="27" t="s">
        <v>57</v>
      </c>
      <c r="C15" s="27" t="s">
        <v>58</v>
      </c>
      <c r="D15" s="11" t="s">
        <v>139</v>
      </c>
      <c r="E15" s="24"/>
      <c r="F15" s="28">
        <v>30</v>
      </c>
      <c r="G15" s="26" t="s">
        <v>168</v>
      </c>
      <c r="H15" s="29" t="s">
        <v>31</v>
      </c>
      <c r="I15" s="7" t="s">
        <v>171</v>
      </c>
      <c r="J15" s="7" t="s">
        <v>171</v>
      </c>
      <c r="K15" s="28" t="s">
        <v>12</v>
      </c>
      <c r="L15" s="23"/>
      <c r="N15"/>
    </row>
    <row r="16" spans="2:14" x14ac:dyDescent="0.25">
      <c r="B16" s="27" t="s">
        <v>40</v>
      </c>
      <c r="C16" s="27" t="s">
        <v>80</v>
      </c>
      <c r="D16" s="11" t="s">
        <v>139</v>
      </c>
      <c r="E16" s="24"/>
      <c r="F16" s="28">
        <v>35</v>
      </c>
      <c r="G16" s="26" t="s">
        <v>168</v>
      </c>
      <c r="H16" s="29" t="s">
        <v>25</v>
      </c>
      <c r="I16" s="29" t="s">
        <v>26</v>
      </c>
      <c r="J16" s="7" t="s">
        <v>171</v>
      </c>
      <c r="K16" s="28" t="s">
        <v>12</v>
      </c>
      <c r="L16" s="23"/>
      <c r="N16"/>
    </row>
    <row r="17" spans="2:14" x14ac:dyDescent="0.25">
      <c r="B17" s="41" t="s">
        <v>123</v>
      </c>
      <c r="C17" s="41" t="s">
        <v>124</v>
      </c>
      <c r="D17" s="11" t="s">
        <v>139</v>
      </c>
      <c r="E17" s="43"/>
      <c r="F17" s="42">
        <v>0</v>
      </c>
      <c r="G17" s="26" t="s">
        <v>168</v>
      </c>
      <c r="H17" s="44" t="s">
        <v>25</v>
      </c>
      <c r="I17" s="44" t="s">
        <v>27</v>
      </c>
      <c r="J17" s="7" t="s">
        <v>171</v>
      </c>
      <c r="K17" s="42" t="s">
        <v>125</v>
      </c>
      <c r="L17" s="45"/>
      <c r="N17"/>
    </row>
    <row r="18" spans="2:14" x14ac:dyDescent="0.25">
      <c r="B18" s="27" t="s">
        <v>39</v>
      </c>
      <c r="C18" s="27" t="s">
        <v>79</v>
      </c>
      <c r="D18" s="11" t="s">
        <v>139</v>
      </c>
      <c r="E18" s="24"/>
      <c r="F18" s="28">
        <v>35</v>
      </c>
      <c r="G18" s="26" t="s">
        <v>168</v>
      </c>
      <c r="H18" s="29" t="s">
        <v>25</v>
      </c>
      <c r="I18" s="29" t="s">
        <v>28</v>
      </c>
      <c r="J18" s="7" t="s">
        <v>171</v>
      </c>
      <c r="K18" s="28" t="s">
        <v>12</v>
      </c>
      <c r="L18" s="23"/>
      <c r="N18"/>
    </row>
    <row r="19" spans="2:14" x14ac:dyDescent="0.25">
      <c r="B19" s="27" t="s">
        <v>47</v>
      </c>
      <c r="C19" s="27" t="s">
        <v>78</v>
      </c>
      <c r="D19" s="11" t="s">
        <v>139</v>
      </c>
      <c r="E19" s="24"/>
      <c r="F19" s="28">
        <v>45</v>
      </c>
      <c r="G19" s="26" t="s">
        <v>168</v>
      </c>
      <c r="H19" s="29" t="s">
        <v>25</v>
      </c>
      <c r="I19" s="29" t="s">
        <v>29</v>
      </c>
      <c r="J19" s="7" t="s">
        <v>171</v>
      </c>
      <c r="K19" s="28" t="s">
        <v>12</v>
      </c>
      <c r="L19" s="23"/>
      <c r="N19"/>
    </row>
    <row r="20" spans="2:14" x14ac:dyDescent="0.25">
      <c r="B20" s="27" t="s">
        <v>41</v>
      </c>
      <c r="C20" s="27" t="s">
        <v>81</v>
      </c>
      <c r="D20" s="11" t="s">
        <v>139</v>
      </c>
      <c r="E20" s="24"/>
      <c r="F20" s="28">
        <v>35</v>
      </c>
      <c r="G20" s="26" t="s">
        <v>168</v>
      </c>
      <c r="H20" s="29" t="s">
        <v>25</v>
      </c>
      <c r="I20" s="29" t="s">
        <v>30</v>
      </c>
      <c r="J20" s="7" t="s">
        <v>171</v>
      </c>
      <c r="K20" s="28" t="s">
        <v>12</v>
      </c>
      <c r="L20" s="23"/>
      <c r="N20"/>
    </row>
    <row r="21" spans="2:14" ht="17.25" customHeight="1" x14ac:dyDescent="0.25">
      <c r="B21" s="27" t="s">
        <v>46</v>
      </c>
      <c r="C21" s="27" t="s">
        <v>82</v>
      </c>
      <c r="D21" s="11" t="s">
        <v>139</v>
      </c>
      <c r="E21" s="24"/>
      <c r="F21" s="28">
        <v>40</v>
      </c>
      <c r="G21" s="26" t="s">
        <v>168</v>
      </c>
      <c r="H21" s="29" t="s">
        <v>25</v>
      </c>
      <c r="I21" s="29" t="s">
        <v>28</v>
      </c>
      <c r="J21" s="29" t="s">
        <v>30</v>
      </c>
      <c r="K21" s="28" t="s">
        <v>12</v>
      </c>
      <c r="L21" s="23"/>
      <c r="N21"/>
    </row>
    <row r="22" spans="2:14" ht="17.25" customHeight="1" x14ac:dyDescent="0.25">
      <c r="B22" s="27" t="s">
        <v>36</v>
      </c>
      <c r="C22" s="27" t="s">
        <v>83</v>
      </c>
      <c r="D22" s="11" t="s">
        <v>139</v>
      </c>
      <c r="E22" s="24"/>
      <c r="F22" s="28">
        <v>30</v>
      </c>
      <c r="G22" s="26" t="s">
        <v>168</v>
      </c>
      <c r="H22" s="29" t="s">
        <v>26</v>
      </c>
      <c r="I22" s="29" t="s">
        <v>28</v>
      </c>
      <c r="J22" s="29" t="s">
        <v>171</v>
      </c>
      <c r="K22" s="28" t="s">
        <v>12</v>
      </c>
      <c r="L22" s="23"/>
      <c r="N22"/>
    </row>
    <row r="23" spans="2:14" ht="17.25" customHeight="1" x14ac:dyDescent="0.25">
      <c r="B23" s="27" t="s">
        <v>51</v>
      </c>
      <c r="C23" s="27" t="s">
        <v>84</v>
      </c>
      <c r="D23" s="11" t="s">
        <v>139</v>
      </c>
      <c r="E23" s="24"/>
      <c r="F23" s="28">
        <v>50</v>
      </c>
      <c r="G23" s="26" t="s">
        <v>168</v>
      </c>
      <c r="H23" s="29" t="s">
        <v>26</v>
      </c>
      <c r="I23" s="29" t="s">
        <v>29</v>
      </c>
      <c r="J23" s="29" t="s">
        <v>171</v>
      </c>
      <c r="K23" s="28" t="s">
        <v>12</v>
      </c>
      <c r="L23" s="23"/>
      <c r="N23"/>
    </row>
    <row r="24" spans="2:14" ht="17.25" customHeight="1" x14ac:dyDescent="0.25">
      <c r="B24" s="27" t="s">
        <v>37</v>
      </c>
      <c r="C24" s="27" t="s">
        <v>85</v>
      </c>
      <c r="D24" s="11" t="s">
        <v>139</v>
      </c>
      <c r="E24" s="24"/>
      <c r="F24" s="28">
        <v>30</v>
      </c>
      <c r="G24" s="26" t="s">
        <v>168</v>
      </c>
      <c r="H24" s="29" t="s">
        <v>26</v>
      </c>
      <c r="I24" s="29" t="s">
        <v>30</v>
      </c>
      <c r="J24" s="29" t="s">
        <v>171</v>
      </c>
      <c r="K24" s="28" t="s">
        <v>12</v>
      </c>
      <c r="L24" s="23"/>
      <c r="N24"/>
    </row>
    <row r="25" spans="2:14" ht="17.25" customHeight="1" x14ac:dyDescent="0.25">
      <c r="B25" s="27" t="s">
        <v>45</v>
      </c>
      <c r="C25" s="27" t="s">
        <v>86</v>
      </c>
      <c r="D25" s="11" t="s">
        <v>139</v>
      </c>
      <c r="E25" s="24"/>
      <c r="F25" s="28">
        <v>40</v>
      </c>
      <c r="G25" s="26" t="s">
        <v>168</v>
      </c>
      <c r="H25" s="29" t="s">
        <v>26</v>
      </c>
      <c r="I25" s="29" t="s">
        <v>28</v>
      </c>
      <c r="J25" s="29" t="s">
        <v>30</v>
      </c>
      <c r="K25" s="28" t="s">
        <v>12</v>
      </c>
      <c r="L25" s="23"/>
      <c r="N25"/>
    </row>
    <row r="26" spans="2:14" ht="17.25" customHeight="1" x14ac:dyDescent="0.25">
      <c r="B26" s="27" t="s">
        <v>61</v>
      </c>
      <c r="C26" s="27" t="s">
        <v>87</v>
      </c>
      <c r="D26" s="11" t="s">
        <v>139</v>
      </c>
      <c r="E26" s="24"/>
      <c r="F26" s="28">
        <v>45</v>
      </c>
      <c r="G26" s="26" t="s">
        <v>168</v>
      </c>
      <c r="H26" s="29" t="s">
        <v>26</v>
      </c>
      <c r="I26" s="29" t="s">
        <v>29</v>
      </c>
      <c r="J26" s="29" t="s">
        <v>30</v>
      </c>
      <c r="K26" s="28" t="s">
        <v>12</v>
      </c>
      <c r="L26" s="23"/>
      <c r="N26"/>
    </row>
    <row r="27" spans="2:14" ht="17.25" customHeight="1" x14ac:dyDescent="0.25">
      <c r="B27" s="27" t="s">
        <v>43</v>
      </c>
      <c r="C27" s="27" t="s">
        <v>88</v>
      </c>
      <c r="D27" s="11" t="s">
        <v>139</v>
      </c>
      <c r="E27" s="24"/>
      <c r="F27" s="28">
        <v>40</v>
      </c>
      <c r="G27" s="26" t="s">
        <v>168</v>
      </c>
      <c r="H27" s="29" t="s">
        <v>27</v>
      </c>
      <c r="I27" s="29" t="s">
        <v>28</v>
      </c>
      <c r="J27" s="29" t="s">
        <v>171</v>
      </c>
      <c r="K27" s="28" t="s">
        <v>12</v>
      </c>
      <c r="L27" s="23"/>
      <c r="N27"/>
    </row>
    <row r="28" spans="2:14" x14ac:dyDescent="0.25">
      <c r="B28" s="27" t="s">
        <v>48</v>
      </c>
      <c r="C28" s="27" t="s">
        <v>89</v>
      </c>
      <c r="D28" s="11" t="s">
        <v>139</v>
      </c>
      <c r="E28" s="24"/>
      <c r="F28" s="28">
        <v>45</v>
      </c>
      <c r="G28" s="26" t="s">
        <v>168</v>
      </c>
      <c r="H28" s="29" t="s">
        <v>27</v>
      </c>
      <c r="I28" s="29" t="s">
        <v>29</v>
      </c>
      <c r="J28" s="29" t="s">
        <v>171</v>
      </c>
      <c r="K28" s="28" t="s">
        <v>12</v>
      </c>
      <c r="L28" s="23"/>
      <c r="N28"/>
    </row>
    <row r="29" spans="2:14" x14ac:dyDescent="0.25">
      <c r="B29" s="27" t="s">
        <v>42</v>
      </c>
      <c r="C29" s="27" t="s">
        <v>90</v>
      </c>
      <c r="D29" s="11" t="s">
        <v>139</v>
      </c>
      <c r="E29" s="24"/>
      <c r="F29" s="28">
        <v>35</v>
      </c>
      <c r="G29" s="26" t="s">
        <v>168</v>
      </c>
      <c r="H29" s="29" t="s">
        <v>27</v>
      </c>
      <c r="I29" s="29" t="s">
        <v>30</v>
      </c>
      <c r="J29" s="29" t="s">
        <v>171</v>
      </c>
      <c r="K29" s="28" t="s">
        <v>12</v>
      </c>
      <c r="L29" s="23"/>
      <c r="N29"/>
    </row>
    <row r="30" spans="2:14" x14ac:dyDescent="0.25">
      <c r="B30" s="27" t="s">
        <v>50</v>
      </c>
      <c r="C30" s="27" t="s">
        <v>91</v>
      </c>
      <c r="D30" s="11" t="s">
        <v>139</v>
      </c>
      <c r="E30" s="24"/>
      <c r="F30" s="28">
        <v>45</v>
      </c>
      <c r="G30" s="26" t="s">
        <v>168</v>
      </c>
      <c r="H30" s="29" t="s">
        <v>27</v>
      </c>
      <c r="I30" s="29" t="s">
        <v>28</v>
      </c>
      <c r="J30" s="29" t="s">
        <v>30</v>
      </c>
      <c r="K30" s="28" t="s">
        <v>12</v>
      </c>
      <c r="L30" s="23"/>
      <c r="N30"/>
    </row>
    <row r="31" spans="2:14" x14ac:dyDescent="0.25">
      <c r="B31" s="27" t="s">
        <v>63</v>
      </c>
      <c r="C31" s="27" t="s">
        <v>92</v>
      </c>
      <c r="D31" s="11" t="s">
        <v>139</v>
      </c>
      <c r="E31" s="24"/>
      <c r="F31" s="28">
        <v>50</v>
      </c>
      <c r="G31" s="26" t="s">
        <v>168</v>
      </c>
      <c r="H31" s="29" t="s">
        <v>27</v>
      </c>
      <c r="I31" s="29" t="s">
        <v>29</v>
      </c>
      <c r="J31" s="29" t="s">
        <v>30</v>
      </c>
      <c r="K31" s="28" t="s">
        <v>12</v>
      </c>
      <c r="L31" s="23"/>
      <c r="N31"/>
    </row>
    <row r="32" spans="2:14" x14ac:dyDescent="0.25">
      <c r="B32" s="27" t="s">
        <v>49</v>
      </c>
      <c r="C32" s="27" t="s">
        <v>93</v>
      </c>
      <c r="D32" s="11" t="s">
        <v>139</v>
      </c>
      <c r="E32" s="24"/>
      <c r="F32" s="28">
        <v>45</v>
      </c>
      <c r="G32" s="26" t="s">
        <v>168</v>
      </c>
      <c r="H32" s="29" t="s">
        <v>28</v>
      </c>
      <c r="I32" s="29" t="s">
        <v>29</v>
      </c>
      <c r="J32" s="29" t="s">
        <v>171</v>
      </c>
      <c r="K32" s="28" t="s">
        <v>12</v>
      </c>
      <c r="L32" s="23"/>
      <c r="N32"/>
    </row>
    <row r="33" spans="2:14" x14ac:dyDescent="0.25">
      <c r="B33" s="27" t="s">
        <v>64</v>
      </c>
      <c r="C33" s="27" t="s">
        <v>94</v>
      </c>
      <c r="D33" s="11" t="s">
        <v>139</v>
      </c>
      <c r="E33" s="24"/>
      <c r="F33" s="28">
        <v>50</v>
      </c>
      <c r="G33" s="26" t="s">
        <v>168</v>
      </c>
      <c r="H33" s="29" t="s">
        <v>28</v>
      </c>
      <c r="I33" s="29" t="s">
        <v>75</v>
      </c>
      <c r="J33" s="29" t="s">
        <v>171</v>
      </c>
      <c r="K33" s="28" t="s">
        <v>12</v>
      </c>
      <c r="L33" s="23"/>
      <c r="N33"/>
    </row>
    <row r="34" spans="2:14" x14ac:dyDescent="0.25">
      <c r="B34" s="27" t="s">
        <v>62</v>
      </c>
      <c r="C34" s="27" t="s">
        <v>95</v>
      </c>
      <c r="D34" s="11" t="s">
        <v>139</v>
      </c>
      <c r="E34" s="24"/>
      <c r="F34" s="28">
        <v>30</v>
      </c>
      <c r="G34" s="26" t="s">
        <v>168</v>
      </c>
      <c r="H34" s="11" t="s">
        <v>28</v>
      </c>
      <c r="I34" s="11" t="s">
        <v>30</v>
      </c>
      <c r="J34" s="11" t="s">
        <v>171</v>
      </c>
      <c r="K34" s="28" t="s">
        <v>12</v>
      </c>
      <c r="L34" s="23"/>
      <c r="N34"/>
    </row>
    <row r="35" spans="2:14" x14ac:dyDescent="0.25">
      <c r="B35" s="27" t="s">
        <v>65</v>
      </c>
      <c r="C35" s="27" t="s">
        <v>96</v>
      </c>
      <c r="D35" s="11" t="s">
        <v>139</v>
      </c>
      <c r="E35" s="24"/>
      <c r="F35" s="28">
        <v>55</v>
      </c>
      <c r="G35" s="26" t="s">
        <v>168</v>
      </c>
      <c r="H35" s="11" t="s">
        <v>28</v>
      </c>
      <c r="I35" s="11" t="s">
        <v>75</v>
      </c>
      <c r="J35" s="11" t="s">
        <v>30</v>
      </c>
      <c r="K35" s="28" t="s">
        <v>12</v>
      </c>
      <c r="L35" s="23"/>
      <c r="N35"/>
    </row>
    <row r="36" spans="2:14" x14ac:dyDescent="0.25">
      <c r="B36" s="27" t="s">
        <v>66</v>
      </c>
      <c r="C36" s="27" t="s">
        <v>97</v>
      </c>
      <c r="D36" s="11" t="s">
        <v>139</v>
      </c>
      <c r="E36" s="24"/>
      <c r="F36" s="28">
        <v>60</v>
      </c>
      <c r="G36" s="26" t="s">
        <v>168</v>
      </c>
      <c r="H36" s="29" t="s">
        <v>29</v>
      </c>
      <c r="I36" s="29" t="s">
        <v>75</v>
      </c>
      <c r="J36" s="29" t="s">
        <v>171</v>
      </c>
      <c r="K36" s="28" t="s">
        <v>12</v>
      </c>
      <c r="L36" s="23"/>
      <c r="N36"/>
    </row>
    <row r="37" spans="2:14" x14ac:dyDescent="0.25">
      <c r="B37" s="27" t="s">
        <v>67</v>
      </c>
      <c r="C37" s="27" t="s">
        <v>98</v>
      </c>
      <c r="D37" s="11" t="s">
        <v>139</v>
      </c>
      <c r="E37" s="24"/>
      <c r="F37" s="28">
        <v>45</v>
      </c>
      <c r="G37" s="26" t="s">
        <v>168</v>
      </c>
      <c r="H37" s="29" t="s">
        <v>29</v>
      </c>
      <c r="I37" s="29" t="s">
        <v>30</v>
      </c>
      <c r="J37" s="29" t="s">
        <v>171</v>
      </c>
      <c r="K37" s="28" t="s">
        <v>12</v>
      </c>
      <c r="L37" s="23"/>
      <c r="N37"/>
    </row>
    <row r="38" spans="2:14" x14ac:dyDescent="0.25">
      <c r="B38" s="27" t="s">
        <v>222</v>
      </c>
      <c r="C38" s="27" t="s">
        <v>99</v>
      </c>
      <c r="D38" s="11" t="s">
        <v>139</v>
      </c>
      <c r="E38" s="24"/>
      <c r="F38" s="28">
        <v>60</v>
      </c>
      <c r="G38" s="26" t="s">
        <v>168</v>
      </c>
      <c r="H38" s="29" t="s">
        <v>29</v>
      </c>
      <c r="I38" s="29" t="s">
        <v>75</v>
      </c>
      <c r="J38" s="29" t="s">
        <v>30</v>
      </c>
      <c r="K38" s="28" t="s">
        <v>12</v>
      </c>
      <c r="L38" s="23"/>
      <c r="N38"/>
    </row>
    <row r="39" spans="2:14" x14ac:dyDescent="0.25">
      <c r="B39" s="27" t="s">
        <v>53</v>
      </c>
      <c r="C39" s="27" t="s">
        <v>100</v>
      </c>
      <c r="D39" s="11" t="s">
        <v>139</v>
      </c>
      <c r="E39" s="24"/>
      <c r="F39" s="28">
        <v>45</v>
      </c>
      <c r="G39" s="26" t="s">
        <v>168</v>
      </c>
      <c r="H39" s="29" t="s">
        <v>75</v>
      </c>
      <c r="I39" s="29" t="s">
        <v>30</v>
      </c>
      <c r="J39" s="29" t="s">
        <v>171</v>
      </c>
      <c r="K39" s="28" t="s">
        <v>12</v>
      </c>
      <c r="L39" s="23"/>
      <c r="N39"/>
    </row>
    <row r="40" spans="2:14" x14ac:dyDescent="0.25">
      <c r="B40" s="30" t="s">
        <v>105</v>
      </c>
      <c r="C40" s="30" t="s">
        <v>23</v>
      </c>
      <c r="D40" s="31" t="s">
        <v>129</v>
      </c>
      <c r="E40" s="32"/>
      <c r="F40" s="31">
        <v>20</v>
      </c>
      <c r="G40" s="31" t="s">
        <v>159</v>
      </c>
      <c r="H40" s="31" t="s">
        <v>171</v>
      </c>
      <c r="I40" s="31" t="s">
        <v>171</v>
      </c>
      <c r="J40" s="31" t="s">
        <v>171</v>
      </c>
      <c r="K40" s="31" t="s">
        <v>12</v>
      </c>
      <c r="L40" t="s">
        <v>74</v>
      </c>
      <c r="N40"/>
    </row>
    <row r="41" spans="2:14" x14ac:dyDescent="0.25">
      <c r="B41" s="30" t="s">
        <v>104</v>
      </c>
      <c r="C41" s="30" t="s">
        <v>69</v>
      </c>
      <c r="D41" s="31" t="s">
        <v>129</v>
      </c>
      <c r="E41" s="32"/>
      <c r="F41" s="31">
        <v>20</v>
      </c>
      <c r="G41" s="31" t="s">
        <v>159</v>
      </c>
      <c r="H41" s="31" t="s">
        <v>171</v>
      </c>
      <c r="I41" s="31" t="s">
        <v>171</v>
      </c>
      <c r="J41" s="31" t="s">
        <v>171</v>
      </c>
      <c r="K41" s="31" t="s">
        <v>12</v>
      </c>
      <c r="L41" t="s">
        <v>230</v>
      </c>
      <c r="N41"/>
    </row>
    <row r="42" spans="2:14" x14ac:dyDescent="0.25">
      <c r="B42" s="30" t="s">
        <v>106</v>
      </c>
      <c r="C42" s="30" t="s">
        <v>103</v>
      </c>
      <c r="D42" s="31" t="s">
        <v>129</v>
      </c>
      <c r="E42" s="32"/>
      <c r="F42" s="31">
        <v>20</v>
      </c>
      <c r="G42" s="31" t="s">
        <v>159</v>
      </c>
      <c r="H42" s="31" t="s">
        <v>171</v>
      </c>
      <c r="I42" s="31" t="s">
        <v>171</v>
      </c>
      <c r="J42" s="31" t="s">
        <v>171</v>
      </c>
      <c r="K42" s="31" t="s">
        <v>12</v>
      </c>
      <c r="L42" t="s">
        <v>231</v>
      </c>
      <c r="N42"/>
    </row>
    <row r="43" spans="2:14" x14ac:dyDescent="0.25">
      <c r="B43" s="30" t="s">
        <v>107</v>
      </c>
      <c r="C43" s="30" t="s">
        <v>70</v>
      </c>
      <c r="D43" s="31" t="s">
        <v>129</v>
      </c>
      <c r="E43" s="32"/>
      <c r="F43" s="31">
        <v>15</v>
      </c>
      <c r="G43" s="31" t="s">
        <v>153</v>
      </c>
      <c r="H43" s="31" t="s">
        <v>171</v>
      </c>
      <c r="I43" s="31" t="s">
        <v>171</v>
      </c>
      <c r="J43" s="31" t="s">
        <v>171</v>
      </c>
      <c r="K43" s="31" t="s">
        <v>12</v>
      </c>
      <c r="L43" t="s">
        <v>232</v>
      </c>
      <c r="N43"/>
    </row>
    <row r="44" spans="2:14" x14ac:dyDescent="0.25">
      <c r="B44" s="30" t="s">
        <v>108</v>
      </c>
      <c r="C44" s="30" t="s">
        <v>71</v>
      </c>
      <c r="D44" s="31" t="s">
        <v>129</v>
      </c>
      <c r="E44" s="32"/>
      <c r="F44" s="31">
        <v>10</v>
      </c>
      <c r="G44" s="31" t="s">
        <v>150</v>
      </c>
      <c r="H44" s="31" t="s">
        <v>171</v>
      </c>
      <c r="I44" s="31" t="s">
        <v>171</v>
      </c>
      <c r="J44" s="31" t="s">
        <v>171</v>
      </c>
      <c r="K44" s="31" t="s">
        <v>12</v>
      </c>
      <c r="L44" t="s">
        <v>233</v>
      </c>
      <c r="N44"/>
    </row>
    <row r="45" spans="2:14" x14ac:dyDescent="0.25">
      <c r="B45" s="30" t="s">
        <v>109</v>
      </c>
      <c r="C45" s="30" t="s">
        <v>72</v>
      </c>
      <c r="D45" s="31" t="s">
        <v>129</v>
      </c>
      <c r="E45" s="32"/>
      <c r="F45" s="31">
        <v>50</v>
      </c>
      <c r="G45" s="31" t="s">
        <v>165</v>
      </c>
      <c r="H45" s="31" t="s">
        <v>171</v>
      </c>
      <c r="I45" s="31" t="s">
        <v>171</v>
      </c>
      <c r="J45" s="31" t="s">
        <v>171</v>
      </c>
      <c r="K45" s="31" t="s">
        <v>12</v>
      </c>
      <c r="L45" t="s">
        <v>234</v>
      </c>
      <c r="N45"/>
    </row>
    <row r="46" spans="2:14" x14ac:dyDescent="0.25">
      <c r="B46" s="12" t="s">
        <v>110</v>
      </c>
      <c r="C46" s="12" t="s">
        <v>101</v>
      </c>
      <c r="D46" s="13" t="s">
        <v>127</v>
      </c>
      <c r="E46" s="17"/>
      <c r="F46" s="13">
        <v>20</v>
      </c>
      <c r="G46" s="13" t="s">
        <v>159</v>
      </c>
      <c r="H46" s="31" t="s">
        <v>171</v>
      </c>
      <c r="I46" s="31" t="s">
        <v>171</v>
      </c>
      <c r="J46" s="14" t="s">
        <v>171</v>
      </c>
      <c r="K46" s="13" t="s">
        <v>12</v>
      </c>
      <c r="L46" t="s">
        <v>235</v>
      </c>
      <c r="N46"/>
    </row>
    <row r="47" spans="2:14" x14ac:dyDescent="0.25">
      <c r="B47" s="12" t="s">
        <v>112</v>
      </c>
      <c r="C47" s="12" t="s">
        <v>102</v>
      </c>
      <c r="D47" s="13" t="s">
        <v>127</v>
      </c>
      <c r="E47" s="17"/>
      <c r="F47" s="13">
        <v>20</v>
      </c>
      <c r="G47" s="13" t="s">
        <v>159</v>
      </c>
      <c r="H47" s="31" t="s">
        <v>171</v>
      </c>
      <c r="I47" s="31" t="s">
        <v>171</v>
      </c>
      <c r="J47" s="14" t="s">
        <v>171</v>
      </c>
      <c r="K47" s="13" t="s">
        <v>12</v>
      </c>
      <c r="L47" t="s">
        <v>236</v>
      </c>
      <c r="N47"/>
    </row>
    <row r="48" spans="2:14" x14ac:dyDescent="0.25">
      <c r="B48" s="35" t="s">
        <v>111</v>
      </c>
      <c r="C48" s="35" t="s">
        <v>68</v>
      </c>
      <c r="D48" s="36" t="s">
        <v>127</v>
      </c>
      <c r="E48" s="37"/>
      <c r="F48" s="36">
        <v>20</v>
      </c>
      <c r="G48" s="36" t="s">
        <v>159</v>
      </c>
      <c r="H48" s="31" t="s">
        <v>171</v>
      </c>
      <c r="I48" s="31" t="s">
        <v>171</v>
      </c>
      <c r="J48" s="14" t="s">
        <v>171</v>
      </c>
      <c r="K48" s="36" t="s">
        <v>12</v>
      </c>
      <c r="L48" t="s">
        <v>237</v>
      </c>
      <c r="N48"/>
    </row>
    <row r="49" spans="2:12" x14ac:dyDescent="0.25">
      <c r="B49" s="15" t="s">
        <v>238</v>
      </c>
      <c r="C49" s="15" t="s">
        <v>52</v>
      </c>
      <c r="D49" s="16" t="s">
        <v>137</v>
      </c>
      <c r="E49" s="46"/>
      <c r="F49" s="16">
        <v>10</v>
      </c>
      <c r="G49" s="16" t="s">
        <v>168</v>
      </c>
      <c r="H49" s="31" t="s">
        <v>171</v>
      </c>
      <c r="I49" s="31" t="s">
        <v>171</v>
      </c>
      <c r="J49" s="14" t="s">
        <v>171</v>
      </c>
      <c r="K49" s="16" t="s">
        <v>12</v>
      </c>
      <c r="L49" s="47"/>
    </row>
    <row r="50" spans="2:12" x14ac:dyDescent="0.25">
      <c r="B50" s="12" t="s">
        <v>239</v>
      </c>
      <c r="C50" s="12" t="s">
        <v>240</v>
      </c>
      <c r="D50" s="16" t="s">
        <v>137</v>
      </c>
      <c r="E50" s="17"/>
      <c r="F50" s="13">
        <v>15</v>
      </c>
      <c r="G50" s="16" t="s">
        <v>168</v>
      </c>
      <c r="H50" s="14" t="s">
        <v>171</v>
      </c>
      <c r="I50" s="14" t="s">
        <v>171</v>
      </c>
      <c r="J50" s="14" t="s">
        <v>171</v>
      </c>
      <c r="K50" s="13" t="s">
        <v>12</v>
      </c>
      <c r="L50" s="47"/>
    </row>
  </sheetData>
  <dataValidations count="1">
    <dataValidation type="list" allowBlank="1" showInputMessage="1" showErrorMessage="1" sqref="H1:J1048576">
      <formula1>ingredientes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workbookViewId="0">
      <selection activeCell="B11" sqref="B11"/>
    </sheetView>
  </sheetViews>
  <sheetFormatPr baseColWidth="10" defaultRowHeight="15" x14ac:dyDescent="0.25"/>
  <cols>
    <col min="2" max="3" width="17.7109375" bestFit="1" customWidth="1"/>
    <col min="4" max="4" width="19.28515625" customWidth="1"/>
    <col min="5" max="5" width="23.140625" customWidth="1"/>
  </cols>
  <sheetData>
    <row r="2" spans="2:5" x14ac:dyDescent="0.25">
      <c r="B2" s="1" t="s">
        <v>6</v>
      </c>
      <c r="C2" s="1"/>
      <c r="D2" s="1" t="s">
        <v>121</v>
      </c>
    </row>
    <row r="3" spans="2:5" x14ac:dyDescent="0.25">
      <c r="B3" s="38" t="s">
        <v>25</v>
      </c>
      <c r="D3" s="40">
        <v>1</v>
      </c>
      <c r="E3" s="40" t="s">
        <v>113</v>
      </c>
    </row>
    <row r="4" spans="2:5" x14ac:dyDescent="0.25">
      <c r="B4" s="38" t="s">
        <v>26</v>
      </c>
      <c r="D4" s="40">
        <v>2</v>
      </c>
      <c r="E4" s="40" t="s">
        <v>114</v>
      </c>
    </row>
    <row r="5" spans="2:5" x14ac:dyDescent="0.25">
      <c r="B5" s="38" t="s">
        <v>27</v>
      </c>
      <c r="D5" s="40">
        <v>3</v>
      </c>
      <c r="E5" s="40" t="s">
        <v>115</v>
      </c>
    </row>
    <row r="6" spans="2:5" x14ac:dyDescent="0.25">
      <c r="B6" s="38" t="s">
        <v>28</v>
      </c>
      <c r="D6" s="40">
        <v>4</v>
      </c>
      <c r="E6" s="40" t="s">
        <v>116</v>
      </c>
    </row>
    <row r="7" spans="2:5" x14ac:dyDescent="0.25">
      <c r="B7" s="38" t="s">
        <v>29</v>
      </c>
      <c r="D7" s="40">
        <v>5</v>
      </c>
      <c r="E7" s="40" t="s">
        <v>117</v>
      </c>
    </row>
    <row r="8" spans="2:5" x14ac:dyDescent="0.25">
      <c r="B8" s="38" t="s">
        <v>75</v>
      </c>
      <c r="D8" s="40">
        <v>6</v>
      </c>
      <c r="E8" s="40" t="s">
        <v>118</v>
      </c>
    </row>
    <row r="9" spans="2:5" x14ac:dyDescent="0.25">
      <c r="B9" s="38" t="s">
        <v>30</v>
      </c>
      <c r="D9" s="40">
        <v>7</v>
      </c>
      <c r="E9" s="40" t="s">
        <v>119</v>
      </c>
    </row>
    <row r="10" spans="2:5" x14ac:dyDescent="0.25">
      <c r="B10" s="38" t="s">
        <v>31</v>
      </c>
      <c r="D10" s="40">
        <v>9</v>
      </c>
      <c r="E10" s="40" t="s">
        <v>120</v>
      </c>
    </row>
    <row r="11" spans="2:5" x14ac:dyDescent="0.25">
      <c r="B11" s="61" t="s">
        <v>171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2"/>
  <sheetViews>
    <sheetView tabSelected="1" topLeftCell="I1" workbookViewId="0">
      <selection activeCell="P18" sqref="P18"/>
    </sheetView>
  </sheetViews>
  <sheetFormatPr baseColWidth="10" defaultRowHeight="15" x14ac:dyDescent="0.25"/>
  <cols>
    <col min="1" max="1" width="2.28515625" customWidth="1"/>
    <col min="2" max="2" width="12" style="34" bestFit="1" customWidth="1"/>
    <col min="3" max="3" width="22.7109375" bestFit="1" customWidth="1"/>
    <col min="4" max="4" width="14.28515625" style="2" bestFit="1" customWidth="1"/>
    <col min="5" max="5" width="5.5703125" style="20" customWidth="1"/>
    <col min="6" max="6" width="11.7109375" style="2" bestFit="1" customWidth="1"/>
    <col min="7" max="7" width="17.85546875" style="2" bestFit="1" customWidth="1"/>
    <col min="8" max="10" width="17.7109375" style="2" bestFit="1" customWidth="1"/>
    <col min="11" max="11" width="11.42578125" style="2" bestFit="1" customWidth="1"/>
    <col min="12" max="12" width="18.5703125" bestFit="1" customWidth="1"/>
    <col min="13" max="13" width="3.42578125" customWidth="1"/>
    <col min="14" max="14" width="14.42578125" customWidth="1"/>
    <col min="15" max="15" width="3.28515625" style="57" customWidth="1"/>
    <col min="16" max="16" width="15.140625" style="40" customWidth="1"/>
    <col min="17" max="17" width="3.28515625" style="57" customWidth="1"/>
    <col min="18" max="18" width="13.5703125" style="58" customWidth="1"/>
    <col min="19" max="19" width="3.28515625" style="57" customWidth="1"/>
    <col min="20" max="20" width="13.85546875" customWidth="1"/>
    <col min="21" max="21" width="3.28515625" style="57" customWidth="1"/>
    <col min="22" max="22" width="13.28515625" customWidth="1"/>
    <col min="23" max="23" width="7.140625" style="57" customWidth="1"/>
    <col min="24" max="24" width="56.5703125" customWidth="1"/>
  </cols>
  <sheetData>
    <row r="1" spans="2:24" x14ac:dyDescent="0.25">
      <c r="B1" s="1" t="s">
        <v>0</v>
      </c>
      <c r="C1" s="1" t="s">
        <v>1</v>
      </c>
      <c r="D1" s="1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9" t="s">
        <v>73</v>
      </c>
      <c r="N1" s="59" t="s">
        <v>217</v>
      </c>
      <c r="O1" s="59"/>
      <c r="P1" s="60" t="s">
        <v>216</v>
      </c>
      <c r="Q1" s="59"/>
      <c r="R1" s="59" t="s">
        <v>218</v>
      </c>
      <c r="S1" s="59"/>
      <c r="T1" s="59" t="s">
        <v>219</v>
      </c>
      <c r="U1" s="59"/>
      <c r="V1" s="59" t="s">
        <v>220</v>
      </c>
      <c r="W1" s="59"/>
      <c r="X1" s="40" t="s">
        <v>221</v>
      </c>
    </row>
    <row r="2" spans="2:24" x14ac:dyDescent="0.25">
      <c r="B2" s="34" t="str">
        <f>Tabla1[[#This Row],[prod_codigo]]</f>
        <v>hor1lt</v>
      </c>
      <c r="C2" t="str">
        <f>Tabla1[[#This Row],[prod_nombre]]</f>
        <v>Horchata Litro</v>
      </c>
      <c r="D2" s="52" t="str">
        <f>Tabla1[[#This Row],[prod_categoria]]</f>
        <v>AgS</v>
      </c>
      <c r="F2" s="2">
        <f>Tabla1[[#This Row],[prod_precio]]</f>
        <v>45</v>
      </c>
      <c r="G2" s="53" t="str">
        <f>Tabla1[[#This Row],[prod_presentacion]]</f>
        <v>lt</v>
      </c>
      <c r="H2" s="54" t="str">
        <f>Tabla1[[#This Row],[prod_ingrediente1]]</f>
        <v>indef</v>
      </c>
      <c r="I2" s="39" t="str">
        <f>Tabla1[[#This Row],[prod_ingrediente2]]</f>
        <v>indef</v>
      </c>
      <c r="J2" s="55" t="str">
        <f>Tabla1[[#This Row],[prod_ingrediente3]]</f>
        <v>indef</v>
      </c>
      <c r="K2" s="2" t="str">
        <f>Tabla1[[#This Row],[prod_status]]</f>
        <v>A</v>
      </c>
      <c r="L2" t="str">
        <f>IF(Tabla1[[#This Row],[prod_imagen]] = 0,"",Tabla1[[#This Row],[prod_imagen]])</f>
        <v>horchata-1.png</v>
      </c>
      <c r="N2" s="51" t="str">
        <f>CONCATENATE("(SELECT cat_id FROM categorias WHERE cat_status = 'A' AND cat_codigo = '",Tabla2[[#This Row],[prod_categoria]],"')")</f>
        <v>(SELECT cat_id FROM categorias WHERE cat_status = 'A' AND cat_codigo = 'AgS')</v>
      </c>
      <c r="O2" s="56"/>
      <c r="P2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'lt') </v>
      </c>
      <c r="Q2" s="56"/>
      <c r="R2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2" s="56"/>
      <c r="T2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2" s="56"/>
      <c r="V2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2" s="56"/>
      <c r="X2" t="str">
        <f>CONCATENATE("('",Tabla2[[#This Row],[prod_codigo]],"', '",Tabla2[[#This Row],[prod_nombre]],"', ",N2,", ",Tabla2[[#This Row],[prod_precio]],", ",P2,", ",R2,", ",T2,", ",V2,", '",Tabla2[[#This Row],[prod_status]],"', '",Tabla2[[#This Row],[prod_imagen]],"'), ")</f>
        <v xml:space="preserve">('hor1lt', 'Horchata Litro', (SELECT cat_id FROM categorias WHERE cat_status = 'A' AND cat_codigo = 'AgS'), 45, (SELECT presentacion_id FROM presentacion WHERE presentacion_status = 'A' AND presentacion_codigo = 'lt')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'horchata-1.png'), </v>
      </c>
    </row>
    <row r="3" spans="2:24" x14ac:dyDescent="0.25">
      <c r="B3" s="34" t="str">
        <f>Tabla1[[#This Row],[prod_codigo]]</f>
        <v>hor05lt</v>
      </c>
      <c r="C3" t="str">
        <f>Tabla1[[#This Row],[prod_nombre]]</f>
        <v>Horchata 500ml</v>
      </c>
      <c r="D3" s="52" t="str">
        <f>Tabla1[[#This Row],[prod_categoria]]</f>
        <v>AgS</v>
      </c>
      <c r="F3" s="2">
        <f>Tabla1[[#This Row],[prod_precio]]</f>
        <v>23</v>
      </c>
      <c r="G3" s="53" t="str">
        <f>Tabla1[[#This Row],[prod_presentacion]]</f>
        <v>500ml</v>
      </c>
      <c r="H3" s="54" t="str">
        <f>Tabla1[[#This Row],[prod_ingrediente1]]</f>
        <v>indef</v>
      </c>
      <c r="I3" s="39" t="str">
        <f>Tabla1[[#This Row],[prod_ingrediente2]]</f>
        <v>indef</v>
      </c>
      <c r="J3" s="55" t="str">
        <f>Tabla1[[#This Row],[prod_ingrediente3]]</f>
        <v>indef</v>
      </c>
      <c r="K3" s="2" t="str">
        <f>Tabla1[[#This Row],[prod_status]]</f>
        <v>A</v>
      </c>
      <c r="L3" t="str">
        <f>IF(Tabla1[[#This Row],[prod_imagen]] = 0,"",Tabla1[[#This Row],[prod_imagen]])</f>
        <v>horchata-1-2.png</v>
      </c>
      <c r="N3" s="51" t="str">
        <f>CONCATENATE("(SELECT cat_id FROM categorias WHERE cat_status = 'A' AND cat_codigo = '",Tabla2[[#This Row],[prod_categoria]],"')")</f>
        <v>(SELECT cat_id FROM categorias WHERE cat_status = 'A' AND cat_codigo = 'AgS')</v>
      </c>
      <c r="O3" s="56"/>
      <c r="P3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'500ml') </v>
      </c>
      <c r="Q3" s="56"/>
      <c r="R3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3" s="56"/>
      <c r="T3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3" s="56"/>
      <c r="V3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3" s="56"/>
      <c r="X3" t="str">
        <f>CONCATENATE("('",Tabla2[[#This Row],[prod_codigo]],"', '",Tabla2[[#This Row],[prod_nombre]],"', ",N3,", ",Tabla2[[#This Row],[prod_precio]],", ",P3,", ",R3,", ",T3,", ",V3,", '",Tabla2[[#This Row],[prod_status]],"', '",Tabla2[[#This Row],[prod_imagen]],"'), ")</f>
        <v xml:space="preserve">('hor05lt', 'Horchata 500ml', (SELECT cat_id FROM categorias WHERE cat_status = 'A' AND cat_codigo = 'AgS'), 23, (SELECT presentacion_id FROM presentacion WHERE presentacion_status = 'A' AND presentacion_codigo = '500ml')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'horchata-1-2.png'), </v>
      </c>
    </row>
    <row r="4" spans="2:24" x14ac:dyDescent="0.25">
      <c r="B4" s="34" t="str">
        <f>Tabla1[[#This Row],[prod_codigo]]</f>
        <v>jam1lt</v>
      </c>
      <c r="C4" t="str">
        <f>Tabla1[[#This Row],[prod_nombre]]</f>
        <v>Jamaica Litro</v>
      </c>
      <c r="D4" s="52" t="str">
        <f>Tabla1[[#This Row],[prod_categoria]]</f>
        <v>AgS</v>
      </c>
      <c r="F4" s="2">
        <f>Tabla1[[#This Row],[prod_precio]]</f>
        <v>45</v>
      </c>
      <c r="G4" s="53" t="str">
        <f>Tabla1[[#This Row],[prod_presentacion]]</f>
        <v>lt</v>
      </c>
      <c r="H4" s="54" t="str">
        <f>Tabla1[[#This Row],[prod_ingrediente1]]</f>
        <v>indef</v>
      </c>
      <c r="I4" s="39" t="str">
        <f>Tabla1[[#This Row],[prod_ingrediente2]]</f>
        <v>indef</v>
      </c>
      <c r="J4" s="55" t="str">
        <f>Tabla1[[#This Row],[prod_ingrediente3]]</f>
        <v>indef</v>
      </c>
      <c r="K4" s="2" t="str">
        <f>Tabla1[[#This Row],[prod_status]]</f>
        <v>A</v>
      </c>
      <c r="L4" t="str">
        <f>IF(Tabla1[[#This Row],[prod_imagen]] = 0,"",Tabla1[[#This Row],[prod_imagen]])</f>
        <v>jamaica1.png</v>
      </c>
      <c r="N4" s="51" t="str">
        <f>CONCATENATE("(SELECT cat_id FROM categorias WHERE cat_status = 'A' AND cat_codigo = '",Tabla2[[#This Row],[prod_categoria]],"')")</f>
        <v>(SELECT cat_id FROM categorias WHERE cat_status = 'A' AND cat_codigo = 'AgS')</v>
      </c>
      <c r="O4" s="56"/>
      <c r="P4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'lt') </v>
      </c>
      <c r="Q4" s="56"/>
      <c r="R4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4" s="56"/>
      <c r="T4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4" s="56"/>
      <c r="V4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4" s="56"/>
      <c r="X4" t="str">
        <f>CONCATENATE("('",Tabla2[[#This Row],[prod_codigo]],"', '",Tabla2[[#This Row],[prod_nombre]],"', ",N4,", ",Tabla2[[#This Row],[prod_precio]],", ",P4,", ",R4,", ",T4,", ",V4,", '",Tabla2[[#This Row],[prod_status]],"', '",Tabla2[[#This Row],[prod_imagen]],"'), ")</f>
        <v xml:space="preserve">('jam1lt', 'Jamaica Litro', (SELECT cat_id FROM categorias WHERE cat_status = 'A' AND cat_codigo = 'AgS'), 45, (SELECT presentacion_id FROM presentacion WHERE presentacion_status = 'A' AND presentacion_codigo = 'lt')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'jamaica1.png'), </v>
      </c>
    </row>
    <row r="5" spans="2:24" x14ac:dyDescent="0.25">
      <c r="B5" s="34" t="str">
        <f>Tabla1[[#This Row],[prod_codigo]]</f>
        <v>jam05lt</v>
      </c>
      <c r="C5" t="str">
        <f>Tabla1[[#This Row],[prod_nombre]]</f>
        <v>Jamaica 500ml</v>
      </c>
      <c r="D5" s="52" t="str">
        <f>Tabla1[[#This Row],[prod_categoria]]</f>
        <v>AgS</v>
      </c>
      <c r="F5" s="2">
        <f>Tabla1[[#This Row],[prod_precio]]</f>
        <v>23</v>
      </c>
      <c r="G5" s="53" t="str">
        <f>Tabla1[[#This Row],[prod_presentacion]]</f>
        <v>500ml</v>
      </c>
      <c r="H5" s="54" t="str">
        <f>Tabla1[[#This Row],[prod_ingrediente1]]</f>
        <v>indef</v>
      </c>
      <c r="I5" s="39" t="str">
        <f>Tabla1[[#This Row],[prod_ingrediente2]]</f>
        <v>indef</v>
      </c>
      <c r="J5" s="55" t="str">
        <f>Tabla1[[#This Row],[prod_ingrediente3]]</f>
        <v>indef</v>
      </c>
      <c r="K5" s="2" t="str">
        <f>Tabla1[[#This Row],[prod_status]]</f>
        <v>A</v>
      </c>
      <c r="L5" t="str">
        <f>IF(Tabla1[[#This Row],[prod_imagen]] = 0,"",Tabla1[[#This Row],[prod_imagen]])</f>
        <v>jamaica1-2.png</v>
      </c>
      <c r="N5" s="51" t="str">
        <f>CONCATENATE("(SELECT cat_id FROM categorias WHERE cat_status = 'A' AND cat_codigo = '",Tabla2[[#This Row],[prod_categoria]],"')")</f>
        <v>(SELECT cat_id FROM categorias WHERE cat_status = 'A' AND cat_codigo = 'AgS')</v>
      </c>
      <c r="O5" s="56"/>
      <c r="P5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'500ml') </v>
      </c>
      <c r="Q5" s="56"/>
      <c r="R5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5" s="56"/>
      <c r="T5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5" s="56"/>
      <c r="V5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5" s="56"/>
      <c r="X5" t="str">
        <f>CONCATENATE("('",Tabla2[[#This Row],[prod_codigo]],"', '",Tabla2[[#This Row],[prod_nombre]],"', ",N5,", ",Tabla2[[#This Row],[prod_precio]],", ",P5,", ",R5,", ",T5,", ",V5,", '",Tabla2[[#This Row],[prod_status]],"', '",Tabla2[[#This Row],[prod_imagen]],"'), ")</f>
        <v xml:space="preserve">('jam05lt', 'Jamaica 500ml', (SELECT cat_id FROM categorias WHERE cat_status = 'A' AND cat_codigo = 'AgS'), 23, (SELECT presentacion_id FROM presentacion WHERE presentacion_status = 'A' AND presentacion_codigo = '500ml')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'jamaica1-2.png'), </v>
      </c>
    </row>
    <row r="6" spans="2:24" x14ac:dyDescent="0.25">
      <c r="B6" s="34" t="str">
        <f>Tabla1[[#This Row],[prod_codigo]]</f>
        <v>choco1lt</v>
      </c>
      <c r="C6" t="str">
        <f>Tabla1[[#This Row],[prod_nombre]]</f>
        <v>Chocomilk Litro</v>
      </c>
      <c r="D6" s="52" t="str">
        <f>Tabla1[[#This Row],[prod_categoria]]</f>
        <v>AgS</v>
      </c>
      <c r="F6" s="2">
        <f>Tabla1[[#This Row],[prod_precio]]</f>
        <v>45</v>
      </c>
      <c r="G6" s="53" t="str">
        <f>Tabla1[[#This Row],[prod_presentacion]]</f>
        <v>lt</v>
      </c>
      <c r="H6" s="54" t="str">
        <f>Tabla1[[#This Row],[prod_ingrediente1]]</f>
        <v>indef</v>
      </c>
      <c r="I6" s="39" t="str">
        <f>Tabla1[[#This Row],[prod_ingrediente2]]</f>
        <v>indef</v>
      </c>
      <c r="J6" s="55" t="str">
        <f>Tabla1[[#This Row],[prod_ingrediente3]]</f>
        <v>indef</v>
      </c>
      <c r="K6" s="2" t="str">
        <f>Tabla1[[#This Row],[prod_status]]</f>
        <v>A</v>
      </c>
      <c r="L6" t="str">
        <f>IF(Tabla1[[#This Row],[prod_imagen]] = 0,"",Tabla1[[#This Row],[prod_imagen]])</f>
        <v>choco1.png</v>
      </c>
      <c r="N6" s="51" t="str">
        <f>CONCATENATE("(SELECT cat_id FROM categorias WHERE cat_status = 'A' AND cat_codigo = '",Tabla2[[#This Row],[prod_categoria]],"')")</f>
        <v>(SELECT cat_id FROM categorias WHERE cat_status = 'A' AND cat_codigo = 'AgS')</v>
      </c>
      <c r="O6" s="56"/>
      <c r="P6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'lt') </v>
      </c>
      <c r="Q6" s="56"/>
      <c r="R6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6" s="56"/>
      <c r="T6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6" s="56"/>
      <c r="V6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6" s="56"/>
      <c r="X6" t="str">
        <f>CONCATENATE("('",Tabla2[[#This Row],[prod_codigo]],"', '",Tabla2[[#This Row],[prod_nombre]],"', ",N6,", ",Tabla2[[#This Row],[prod_precio]],", ",P6,", ",R6,", ",T6,", ",V6,", '",Tabla2[[#This Row],[prod_status]],"', '",Tabla2[[#This Row],[prod_imagen]],"'), ")</f>
        <v xml:space="preserve">('choco1lt', 'Chocomilk Litro', (SELECT cat_id FROM categorias WHERE cat_status = 'A' AND cat_codigo = 'AgS'), 45, (SELECT presentacion_id FROM presentacion WHERE presentacion_status = 'A' AND presentacion_codigo = 'lt')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'choco1.png'), </v>
      </c>
    </row>
    <row r="7" spans="2:24" x14ac:dyDescent="0.25">
      <c r="B7" s="34" t="str">
        <f>Tabla1[[#This Row],[prod_codigo]]</f>
        <v>choco05ml</v>
      </c>
      <c r="C7" t="str">
        <f>Tabla1[[#This Row],[prod_nombre]]</f>
        <v>Chocomilk 500ml</v>
      </c>
      <c r="D7" s="52" t="str">
        <f>Tabla1[[#This Row],[prod_categoria]]</f>
        <v>AgS</v>
      </c>
      <c r="F7" s="2">
        <f>Tabla1[[#This Row],[prod_precio]]</f>
        <v>23</v>
      </c>
      <c r="G7" s="53" t="str">
        <f>Tabla1[[#This Row],[prod_presentacion]]</f>
        <v>500ml</v>
      </c>
      <c r="H7" s="54" t="str">
        <f>Tabla1[[#This Row],[prod_ingrediente1]]</f>
        <v>indef</v>
      </c>
      <c r="I7" s="39" t="str">
        <f>Tabla1[[#This Row],[prod_ingrediente2]]</f>
        <v>indef</v>
      </c>
      <c r="J7" s="55" t="str">
        <f>Tabla1[[#This Row],[prod_ingrediente3]]</f>
        <v>indef</v>
      </c>
      <c r="K7" s="2" t="str">
        <f>Tabla1[[#This Row],[prod_status]]</f>
        <v>A</v>
      </c>
      <c r="L7" t="str">
        <f>IF(Tabla1[[#This Row],[prod_imagen]] = 0,"",Tabla1[[#This Row],[prod_imagen]])</f>
        <v>choco1-2.png</v>
      </c>
      <c r="N7" s="51" t="str">
        <f>CONCATENATE("(SELECT cat_id FROM categorias WHERE cat_status = 'A' AND cat_codigo = '",Tabla2[[#This Row],[prod_categoria]],"')")</f>
        <v>(SELECT cat_id FROM categorias WHERE cat_status = 'A' AND cat_codigo = 'AgS')</v>
      </c>
      <c r="O7" s="56"/>
      <c r="P7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'500ml') </v>
      </c>
      <c r="Q7" s="56"/>
      <c r="R7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7" s="56"/>
      <c r="T7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7" s="56"/>
      <c r="V7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7" s="56"/>
      <c r="X7" t="str">
        <f>CONCATENATE("('",Tabla2[[#This Row],[prod_codigo]],"', '",Tabla2[[#This Row],[prod_nombre]],"', ",N7,", ",Tabla2[[#This Row],[prod_precio]],", ",P7,", ",R7,", ",T7,", ",V7,", '",Tabla2[[#This Row],[prod_status]],"', '",Tabla2[[#This Row],[prod_imagen]],"'), ")</f>
        <v xml:space="preserve">('choco05ml', 'Chocomilk 500ml', (SELECT cat_id FROM categorias WHERE cat_status = 'A' AND cat_codigo = 'AgS'), 23, (SELECT presentacion_id FROM presentacion WHERE presentacion_status = 'A' AND presentacion_codigo = '500ml')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'choco1-2.png'), </v>
      </c>
    </row>
    <row r="8" spans="2:24" x14ac:dyDescent="0.25">
      <c r="B8" s="34" t="str">
        <f>Tabla1[[#This Row],[prod_codigo]]</f>
        <v>p-p</v>
      </c>
      <c r="C8" t="str">
        <f>Tabla1[[#This Row],[prod_nombre]]</f>
        <v>P-Pollo</v>
      </c>
      <c r="D8" s="52" t="str">
        <f>Tabla1[[#This Row],[prod_categoria]]</f>
        <v>P</v>
      </c>
      <c r="F8" s="2">
        <f>Tabla1[[#This Row],[prod_precio]]</f>
        <v>25</v>
      </c>
      <c r="G8" s="53" t="str">
        <f>Tabla1[[#This Row],[prod_presentacion]]</f>
        <v>und</v>
      </c>
      <c r="H8" s="54" t="str">
        <f>Tabla1[[#This Row],[prod_ingrediente1]]</f>
        <v>pollo</v>
      </c>
      <c r="I8" s="39" t="str">
        <f>Tabla1[[#This Row],[prod_ingrediente2]]</f>
        <v>indef</v>
      </c>
      <c r="J8" s="55" t="str">
        <f>Tabla1[[#This Row],[prod_ingrediente3]]</f>
        <v>indef</v>
      </c>
      <c r="K8" s="2" t="str">
        <f>Tabla1[[#This Row],[prod_status]]</f>
        <v>A</v>
      </c>
      <c r="L8" t="str">
        <f>IF(Tabla1[[#This Row],[prod_imagen]] = 0,"",Tabla1[[#This Row],[prod_imagen]])</f>
        <v/>
      </c>
      <c r="N8" s="51" t="str">
        <f>CONCATENATE("(SELECT cat_id FROM categorias WHERE cat_status = 'A' AND cat_codigo = '",Tabla2[[#This Row],[prod_categoria]],"')")</f>
        <v>(SELECT cat_id FROM categorias WHERE cat_status = 'A' AND cat_codigo = 'P')</v>
      </c>
      <c r="O8" s="56"/>
      <c r="P8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8" s="56"/>
      <c r="R8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'pollo') </v>
      </c>
      <c r="S8" s="56"/>
      <c r="T8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8" s="56"/>
      <c r="V8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8" s="56"/>
      <c r="X8" t="str">
        <f>CONCATENATE("('",Tabla2[[#This Row],[prod_codigo]],"', '",Tabla2[[#This Row],[prod_nombre]],"', ",N8,", ",Tabla2[[#This Row],[prod_precio]],", ",P8,", ",R8,", ",T8,", ",V8,", '",Tabla2[[#This Row],[prod_status]],"', '",Tabla2[[#This Row],[prod_imagen]],"'), ")</f>
        <v xml:space="preserve">('p-p', 'P-Pollo', (SELECT cat_id FROM categorias WHERE cat_status = 'A' AND cat_codigo = 'P'), 25, (SELECT presentacion_id FROM presentacion WHERE presentacion_status = 'A' AND presentacion_codigo = 'und') , (SELECT ingred_id FROM ingredientes WHERE ingred_status = 'A' AND ingred_codigo = 'pollo') , (SELECT ingred_id FROM ingredientes WHERE ingred_status = 'A' AND ingred_codigo = 'indef') , (SELECT ingred_id FROM ingredientes WHERE ingred_status = 'A' AND ingred_codigo = 'indef') , 'A', ''), </v>
      </c>
    </row>
    <row r="9" spans="2:24" x14ac:dyDescent="0.25">
      <c r="B9" s="34" t="str">
        <f>Tabla1[[#This Row],[prod_codigo]]</f>
        <v>p-c</v>
      </c>
      <c r="C9" t="str">
        <f>Tabla1[[#This Row],[prod_nombre]]</f>
        <v>P-Pierna</v>
      </c>
      <c r="D9" s="52" t="str">
        <f>Tabla1[[#This Row],[prod_categoria]]</f>
        <v>P</v>
      </c>
      <c r="F9" s="2">
        <f>Tabla1[[#This Row],[prod_precio]]</f>
        <v>25</v>
      </c>
      <c r="G9" s="53" t="str">
        <f>Tabla1[[#This Row],[prod_presentacion]]</f>
        <v>und</v>
      </c>
      <c r="H9" s="54" t="str">
        <f>Tabla1[[#This Row],[prod_ingrediente1]]</f>
        <v>cerdo</v>
      </c>
      <c r="I9" s="39" t="str">
        <f>Tabla1[[#This Row],[prod_ingrediente2]]</f>
        <v>indef</v>
      </c>
      <c r="J9" s="55" t="str">
        <f>Tabla1[[#This Row],[prod_ingrediente3]]</f>
        <v>indef</v>
      </c>
      <c r="K9" s="2" t="str">
        <f>Tabla1[[#This Row],[prod_status]]</f>
        <v>A</v>
      </c>
      <c r="L9" t="str">
        <f>IF(Tabla1[[#This Row],[prod_imagen]] = 0,"",Tabla1[[#This Row],[prod_imagen]])</f>
        <v/>
      </c>
      <c r="N9" s="51" t="str">
        <f>CONCATENATE("(SELECT cat_id FROM categorias WHERE cat_status = 'A' AND cat_codigo = '",Tabla2[[#This Row],[prod_categoria]],"')")</f>
        <v>(SELECT cat_id FROM categorias WHERE cat_status = 'A' AND cat_codigo = 'P')</v>
      </c>
      <c r="O9" s="56"/>
      <c r="P9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9" s="56"/>
      <c r="R9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'cerdo') </v>
      </c>
      <c r="S9" s="56"/>
      <c r="T9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9" s="56"/>
      <c r="V9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9" s="56"/>
      <c r="X9" t="str">
        <f>CONCATENATE("('",Tabla2[[#This Row],[prod_codigo]],"', '",Tabla2[[#This Row],[prod_nombre]],"', ",N9,", ",Tabla2[[#This Row],[prod_precio]],", ",P9,", ",R9,", ",T9,", ",V9,", '",Tabla2[[#This Row],[prod_status]],"', '",Tabla2[[#This Row],[prod_imagen]],"'), ")</f>
        <v xml:space="preserve">('p-c', 'P-Pierna', (SELECT cat_id FROM categorias WHERE cat_status = 'A' AND cat_codigo = 'P'), 25, (SELECT presentacion_id FROM presentacion WHERE presentacion_status = 'A' AND presentacion_codigo = 'und') , (SELECT ingred_id FROM ingredientes WHERE ingred_status = 'A' AND ingred_codigo = 'cerdo') , (SELECT ingred_id FROM ingredientes WHERE ingred_status = 'A' AND ingred_codigo = 'indef') , (SELECT ingred_id FROM ingredientes WHERE ingred_status = 'A' AND ingred_codigo = 'indef') , 'A', ''), </v>
      </c>
    </row>
    <row r="10" spans="2:24" x14ac:dyDescent="0.25">
      <c r="B10" s="34" t="str">
        <f>Tabla1[[#This Row],[prod_codigo]]</f>
        <v>p-r</v>
      </c>
      <c r="C10" t="str">
        <f>Tabla1[[#This Row],[prod_nombre]]</f>
        <v>P-Res</v>
      </c>
      <c r="D10" s="52" t="str">
        <f>Tabla1[[#This Row],[prod_categoria]]</f>
        <v>P</v>
      </c>
      <c r="F10" s="2">
        <f>Tabla1[[#This Row],[prod_precio]]</f>
        <v>30</v>
      </c>
      <c r="G10" s="53" t="str">
        <f>Tabla1[[#This Row],[prod_presentacion]]</f>
        <v>und</v>
      </c>
      <c r="H10" s="54" t="str">
        <f>Tabla1[[#This Row],[prod_ingrediente1]]</f>
        <v>res</v>
      </c>
      <c r="I10" s="39" t="str">
        <f>Tabla1[[#This Row],[prod_ingrediente2]]</f>
        <v>indef</v>
      </c>
      <c r="J10" s="55" t="str">
        <f>Tabla1[[#This Row],[prod_ingrediente3]]</f>
        <v>indef</v>
      </c>
      <c r="K10" s="2" t="str">
        <f>Tabla1[[#This Row],[prod_status]]</f>
        <v>A</v>
      </c>
      <c r="L10" t="str">
        <f>IF(Tabla1[[#This Row],[prod_imagen]] = 0,"",Tabla1[[#This Row],[prod_imagen]])</f>
        <v/>
      </c>
      <c r="N10" s="51" t="str">
        <f>CONCATENATE("(SELECT cat_id FROM categorias WHERE cat_status = 'A' AND cat_codigo = '",Tabla2[[#This Row],[prod_categoria]],"')")</f>
        <v>(SELECT cat_id FROM categorias WHERE cat_status = 'A' AND cat_codigo = 'P')</v>
      </c>
      <c r="O10" s="56"/>
      <c r="P10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10" s="56"/>
      <c r="R10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'res') </v>
      </c>
      <c r="S10" s="56"/>
      <c r="T10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10" s="56"/>
      <c r="V10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10" s="56"/>
      <c r="X10" t="str">
        <f>CONCATENATE("('",Tabla2[[#This Row],[prod_codigo]],"', '",Tabla2[[#This Row],[prod_nombre]],"', ",N10,", ",Tabla2[[#This Row],[prod_precio]],", ",P10,", ",R10,", ",T10,", ",V10,", '",Tabla2[[#This Row],[prod_status]],"', '",Tabla2[[#This Row],[prod_imagen]],"'), ")</f>
        <v xml:space="preserve">('p-r', 'P-Res', (SELECT cat_id FROM categorias WHERE cat_status = 'A' AND cat_codigo = 'P'), 30, (SELECT presentacion_id FROM presentacion WHERE presentacion_status = 'A' AND presentacion_codigo = 'und') , (SELECT ingred_id FROM ingredientes WHERE ingred_status = 'A' AND ingred_codigo = 'res') , (SELECT ingred_id FROM ingredientes WHERE ingred_status = 'A' AND ingred_codigo = 'indef') , (SELECT ingred_id FROM ingredientes WHERE ingred_status = 'A' AND ingred_codigo = 'indef') , 'A', ''), </v>
      </c>
    </row>
    <row r="11" spans="2:24" x14ac:dyDescent="0.25">
      <c r="B11" s="34" t="str">
        <f>Tabla1[[#This Row],[prod_codigo]]</f>
        <v>p-q</v>
      </c>
      <c r="C11" t="str">
        <f>Tabla1[[#This Row],[prod_nombre]]</f>
        <v xml:space="preserve">P-Queso  </v>
      </c>
      <c r="D11" s="52" t="str">
        <f>Tabla1[[#This Row],[prod_categoria]]</f>
        <v>P</v>
      </c>
      <c r="F11" s="2">
        <f>Tabla1[[#This Row],[prod_precio]]</f>
        <v>30</v>
      </c>
      <c r="G11" s="53" t="str">
        <f>Tabla1[[#This Row],[prod_presentacion]]</f>
        <v>und</v>
      </c>
      <c r="H11" s="54" t="str">
        <f>Tabla1[[#This Row],[prod_ingrediente1]]</f>
        <v>queso</v>
      </c>
      <c r="I11" s="39" t="str">
        <f>Tabla1[[#This Row],[prod_ingrediente2]]</f>
        <v>indef</v>
      </c>
      <c r="J11" s="55" t="str">
        <f>Tabla1[[#This Row],[prod_ingrediente3]]</f>
        <v>indef</v>
      </c>
      <c r="K11" s="2" t="str">
        <f>Tabla1[[#This Row],[prod_status]]</f>
        <v>A</v>
      </c>
      <c r="L11" t="str">
        <f>IF(Tabla1[[#This Row],[prod_imagen]] = 0,"",Tabla1[[#This Row],[prod_imagen]])</f>
        <v/>
      </c>
      <c r="N11" s="51" t="str">
        <f>CONCATENATE("(SELECT cat_id FROM categorias WHERE cat_status = 'A' AND cat_codigo = '",Tabla2[[#This Row],[prod_categoria]],"')")</f>
        <v>(SELECT cat_id FROM categorias WHERE cat_status = 'A' AND cat_codigo = 'P')</v>
      </c>
      <c r="O11" s="56"/>
      <c r="P11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11" s="56"/>
      <c r="R11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'queso') </v>
      </c>
      <c r="S11" s="56"/>
      <c r="T11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11" s="56"/>
      <c r="V11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11" s="56"/>
      <c r="X11" t="str">
        <f>CONCATENATE("('",Tabla2[[#This Row],[prod_codigo]],"', '",Tabla2[[#This Row],[prod_nombre]],"', ",N11,", ",Tabla2[[#This Row],[prod_precio]],", ",P11,", ",R11,", ",T11,", ",V11,", '",Tabla2[[#This Row],[prod_status]],"', '",Tabla2[[#This Row],[prod_imagen]],"'), ")</f>
        <v xml:space="preserve">('p-q', 'P-Queso  ', (SELECT cat_id FROM categorias WHERE cat_status = 'A' AND cat_codigo = 'P'), 30, (SELECT presentacion_id FROM presentacion WHERE presentacion_status = 'A' AND presentacion_codigo = 'und') , (SELECT ingred_id FROM ingredientes WHERE ingred_status = 'A' AND ingred_codigo = 'queso') , (SELECT ingred_id FROM ingredientes WHERE ingred_status = 'A' AND ingred_codigo = 'indef') , (SELECT ingred_id FROM ingredientes WHERE ingred_status = 'A' AND ingred_codigo = 'indef') , 'A', ''), </v>
      </c>
    </row>
    <row r="12" spans="2:24" x14ac:dyDescent="0.25">
      <c r="B12" s="34" t="str">
        <f>Tabla1[[#This Row],[prod_codigo]]</f>
        <v>p-b</v>
      </c>
      <c r="C12" t="str">
        <f>Tabla1[[#This Row],[prod_nombre]]</f>
        <v>P-Bola</v>
      </c>
      <c r="D12" s="52" t="str">
        <f>Tabla1[[#This Row],[prod_categoria]]</f>
        <v>P</v>
      </c>
      <c r="F12" s="2">
        <f>Tabla1[[#This Row],[prod_precio]]</f>
        <v>40</v>
      </c>
      <c r="G12" s="53" t="str">
        <f>Tabla1[[#This Row],[prod_presentacion]]</f>
        <v>und</v>
      </c>
      <c r="H12" s="54" t="str">
        <f>Tabla1[[#This Row],[prod_ingrediente1]]</f>
        <v>bola</v>
      </c>
      <c r="I12" s="39" t="str">
        <f>Tabla1[[#This Row],[prod_ingrediente2]]</f>
        <v>indef</v>
      </c>
      <c r="J12" s="55" t="str">
        <f>Tabla1[[#This Row],[prod_ingrediente3]]</f>
        <v>indef</v>
      </c>
      <c r="K12" s="2" t="str">
        <f>Tabla1[[#This Row],[prod_status]]</f>
        <v>A</v>
      </c>
      <c r="L12" t="str">
        <f>IF(Tabla1[[#This Row],[prod_imagen]] = 0,"",Tabla1[[#This Row],[prod_imagen]])</f>
        <v/>
      </c>
      <c r="N12" s="51" t="str">
        <f>CONCATENATE("(SELECT cat_id FROM categorias WHERE cat_status = 'A' AND cat_codigo = '",Tabla2[[#This Row],[prod_categoria]],"')")</f>
        <v>(SELECT cat_id FROM categorias WHERE cat_status = 'A' AND cat_codigo = 'P')</v>
      </c>
      <c r="O12" s="56"/>
      <c r="P12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12" s="56"/>
      <c r="R12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'bola') </v>
      </c>
      <c r="S12" s="56"/>
      <c r="T12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12" s="56"/>
      <c r="V12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12" s="56"/>
      <c r="X12" t="str">
        <f>CONCATENATE("('",Tabla2[[#This Row],[prod_codigo]],"', '",Tabla2[[#This Row],[prod_nombre]],"', ",N12,", ",Tabla2[[#This Row],[prod_precio]],", ",P12,", ",R12,", ",T12,", ",V12,", '",Tabla2[[#This Row],[prod_status]],"', '",Tabla2[[#This Row],[prod_imagen]],"'), ")</f>
        <v xml:space="preserve">('p-b', 'P-Bola', (SELECT cat_id FROM categorias WHERE cat_status = 'A' AND cat_codigo = 'P'), 40, (SELECT presentacion_id FROM presentacion WHERE presentacion_status = 'A' AND presentacion_codigo = 'und') , (SELECT ingred_id FROM ingredientes WHERE ingred_status = 'A' AND ingred_codigo = 'bola') , (SELECT ingred_id FROM ingredientes WHERE ingred_status = 'A' AND ingred_codigo = 'indef') , (SELECT ingred_id FROM ingredientes WHERE ingred_status = 'A' AND ingred_codigo = 'indef') , 'A', ''), </v>
      </c>
    </row>
    <row r="13" spans="2:24" x14ac:dyDescent="0.25">
      <c r="B13" s="34" t="str">
        <f>Tabla1[[#This Row],[prod_codigo]]</f>
        <v>p-k</v>
      </c>
      <c r="C13" t="str">
        <f>Tabla1[[#This Row],[prod_nombre]]</f>
        <v>P-Camarón</v>
      </c>
      <c r="D13" s="52" t="str">
        <f>Tabla1[[#This Row],[prod_categoria]]</f>
        <v>P</v>
      </c>
      <c r="F13" s="2">
        <f>Tabla1[[#This Row],[prod_precio]]</f>
        <v>40</v>
      </c>
      <c r="G13" s="53" t="str">
        <f>Tabla1[[#This Row],[prod_presentacion]]</f>
        <v>und</v>
      </c>
      <c r="H13" s="54" t="str">
        <f>Tabla1[[#This Row],[prod_ingrediente1]]</f>
        <v>camaron</v>
      </c>
      <c r="I13" s="39" t="str">
        <f>Tabla1[[#This Row],[prod_ingrediente2]]</f>
        <v>indef</v>
      </c>
      <c r="J13" s="55" t="str">
        <f>Tabla1[[#This Row],[prod_ingrediente3]]</f>
        <v>indef</v>
      </c>
      <c r="K13" s="2" t="str">
        <f>Tabla1[[#This Row],[prod_status]]</f>
        <v>A</v>
      </c>
      <c r="L13" t="str">
        <f>IF(Tabla1[[#This Row],[prod_imagen]] = 0,"",Tabla1[[#This Row],[prod_imagen]])</f>
        <v/>
      </c>
      <c r="N13" s="51" t="str">
        <f>CONCATENATE("(SELECT cat_id FROM categorias WHERE cat_status = 'A' AND cat_codigo = '",Tabla2[[#This Row],[prod_categoria]],"')")</f>
        <v>(SELECT cat_id FROM categorias WHERE cat_status = 'A' AND cat_codigo = 'P')</v>
      </c>
      <c r="O13" s="56"/>
      <c r="P13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13" s="56"/>
      <c r="R13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'camaron') </v>
      </c>
      <c r="S13" s="56"/>
      <c r="T13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13" s="56"/>
      <c r="V13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13" s="56"/>
      <c r="X13" t="str">
        <f>CONCATENATE("('",Tabla2[[#This Row],[prod_codigo]],"', '",Tabla2[[#This Row],[prod_nombre]],"', ",N13,", ",Tabla2[[#This Row],[prod_precio]],", ",P13,", ",R13,", ",T13,", ",V13,", '",Tabla2[[#This Row],[prod_status]],"', '",Tabla2[[#This Row],[prod_imagen]],"'), ")</f>
        <v xml:space="preserve">('p-k', 'P-Camarón', (SELECT cat_id FROM categorias WHERE cat_status = 'A' AND cat_codigo = 'P'), 40, (SELECT presentacion_id FROM presentacion WHERE presentacion_status = 'A' AND presentacion_codigo = 'und') , (SELECT ingred_id FROM ingredientes WHERE ingred_status = 'A' AND ingred_codigo = 'camaron') , (SELECT ingred_id FROM ingredientes WHERE ingred_status = 'A' AND ingred_codigo = 'indef') , (SELECT ingred_id FROM ingredientes WHERE ingred_status = 'A' AND ingred_codigo = 'indef') , 'A', ''), </v>
      </c>
    </row>
    <row r="14" spans="2:24" x14ac:dyDescent="0.25">
      <c r="B14" s="34" t="str">
        <f>Tabla1[[#This Row],[prod_codigo]]</f>
        <v>p-f</v>
      </c>
      <c r="C14" t="str">
        <f>Tabla1[[#This Row],[prod_nombre]]</f>
        <v>P-Frijol</v>
      </c>
      <c r="D14" s="52" t="str">
        <f>Tabla1[[#This Row],[prod_categoria]]</f>
        <v>P</v>
      </c>
      <c r="F14" s="2">
        <f>Tabla1[[#This Row],[prod_precio]]</f>
        <v>25</v>
      </c>
      <c r="G14" s="53" t="str">
        <f>Tabla1[[#This Row],[prod_presentacion]]</f>
        <v>und</v>
      </c>
      <c r="H14" s="54" t="str">
        <f>Tabla1[[#This Row],[prod_ingrediente1]]</f>
        <v>frijol</v>
      </c>
      <c r="I14" s="39" t="str">
        <f>Tabla1[[#This Row],[prod_ingrediente2]]</f>
        <v>indef</v>
      </c>
      <c r="J14" s="55" t="str">
        <f>Tabla1[[#This Row],[prod_ingrediente3]]</f>
        <v>indef</v>
      </c>
      <c r="K14" s="2" t="str">
        <f>Tabla1[[#This Row],[prod_status]]</f>
        <v>A</v>
      </c>
      <c r="L14" t="str">
        <f>IF(Tabla1[[#This Row],[prod_imagen]] = 0,"",Tabla1[[#This Row],[prod_imagen]])</f>
        <v/>
      </c>
      <c r="N14" s="51" t="str">
        <f>CONCATENATE("(SELECT cat_id FROM categorias WHERE cat_status = 'A' AND cat_codigo = '",Tabla2[[#This Row],[prod_categoria]],"')")</f>
        <v>(SELECT cat_id FROM categorias WHERE cat_status = 'A' AND cat_codigo = 'P')</v>
      </c>
      <c r="O14" s="56"/>
      <c r="P14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14" s="56"/>
      <c r="R14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'frijol') </v>
      </c>
      <c r="S14" s="56"/>
      <c r="T14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14" s="56"/>
      <c r="V14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14" s="56"/>
      <c r="X14" t="str">
        <f>CONCATENATE("('",Tabla2[[#This Row],[prod_codigo]],"', '",Tabla2[[#This Row],[prod_nombre]],"', ",N14,", ",Tabla2[[#This Row],[prod_precio]],", ",P14,", ",R14,", ",T14,", ",V14,", '",Tabla2[[#This Row],[prod_status]],"', '",Tabla2[[#This Row],[prod_imagen]],"'), ")</f>
        <v xml:space="preserve">('p-f', 'P-Frijol', (SELECT cat_id FROM categorias WHERE cat_status = 'A' AND cat_codigo = 'P'), 25, (SELECT presentacion_id FROM presentacion WHERE presentacion_status = 'A' AND presentacion_codigo = 'und') , (SELECT ingred_id FROM ingredientes WHERE ingred_status = 'A' AND ingred_codigo = 'frijol') , (SELECT ingred_id FROM ingredientes WHERE ingred_status = 'A' AND ingred_codigo = 'indef') , (SELECT ingred_id FROM ingredientes WHERE ingred_status = 'A' AND ingred_codigo = 'indef') , 'A', ''), </v>
      </c>
    </row>
    <row r="15" spans="2:24" x14ac:dyDescent="0.25">
      <c r="B15" s="34" t="str">
        <f>Tabla1[[#This Row],[prod_codigo]]</f>
        <v>p-a</v>
      </c>
      <c r="C15" t="str">
        <f>Tabla1[[#This Row],[prod_nombre]]</f>
        <v>P-Azúcar</v>
      </c>
      <c r="D15" s="52" t="str">
        <f>Tabla1[[#This Row],[prod_categoria]]</f>
        <v>P</v>
      </c>
      <c r="F15" s="2">
        <f>Tabla1[[#This Row],[prod_precio]]</f>
        <v>30</v>
      </c>
      <c r="G15" s="53" t="str">
        <f>Tabla1[[#This Row],[prod_presentacion]]</f>
        <v>und</v>
      </c>
      <c r="H15" s="54" t="str">
        <f>Tabla1[[#This Row],[prod_ingrediente1]]</f>
        <v>azucar</v>
      </c>
      <c r="I15" s="39" t="str">
        <f>Tabla1[[#This Row],[prod_ingrediente2]]</f>
        <v>indef</v>
      </c>
      <c r="J15" s="55" t="str">
        <f>Tabla1[[#This Row],[prod_ingrediente3]]</f>
        <v>indef</v>
      </c>
      <c r="K15" s="2" t="str">
        <f>Tabla1[[#This Row],[prod_status]]</f>
        <v>A</v>
      </c>
      <c r="L15" t="str">
        <f>IF(Tabla1[[#This Row],[prod_imagen]] = 0,"",Tabla1[[#This Row],[prod_imagen]])</f>
        <v/>
      </c>
      <c r="N15" s="51" t="str">
        <f>CONCATENATE("(SELECT cat_id FROM categorias WHERE cat_status = 'A' AND cat_codigo = '",Tabla2[[#This Row],[prod_categoria]],"')")</f>
        <v>(SELECT cat_id FROM categorias WHERE cat_status = 'A' AND cat_codigo = 'P')</v>
      </c>
      <c r="O15" s="56"/>
      <c r="P15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15" s="56"/>
      <c r="R15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'azucar') </v>
      </c>
      <c r="S15" s="56"/>
      <c r="T15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15" s="56"/>
      <c r="V15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15" s="56"/>
      <c r="X15" t="str">
        <f>CONCATENATE("('",Tabla2[[#This Row],[prod_codigo]],"', '",Tabla2[[#This Row],[prod_nombre]],"', ",N15,", ",Tabla2[[#This Row],[prod_precio]],", ",P15,", ",R15,", ",T15,", ",V15,", '",Tabla2[[#This Row],[prod_status]],"', '",Tabla2[[#This Row],[prod_imagen]],"'), ")</f>
        <v xml:space="preserve">('p-a', 'P-Azúcar', (SELECT cat_id FROM categorias WHERE cat_status = 'A' AND cat_codigo = 'P'), 30, (SELECT presentacion_id FROM presentacion WHERE presentacion_status = 'A' AND presentacion_codigo = 'und') , (SELECT ingred_id FROM ingredientes WHERE ingred_status = 'A' AND ingred_codigo = 'azucar') , (SELECT ingred_id FROM ingredientes WHERE ingred_status = 'A' AND ingred_codigo = 'indef') , (SELECT ingred_id FROM ingredientes WHERE ingred_status = 'A' AND ingred_codigo = 'indef') , 'A', ''), </v>
      </c>
    </row>
    <row r="16" spans="2:24" x14ac:dyDescent="0.25">
      <c r="B16" s="34" t="str">
        <f>Tabla1[[#This Row],[prod_codigo]]</f>
        <v>p-pc</v>
      </c>
      <c r="C16" t="str">
        <f>Tabla1[[#This Row],[prod_nombre]]</f>
        <v>P-Pollo-Pierna</v>
      </c>
      <c r="D16" s="52" t="str">
        <f>Tabla1[[#This Row],[prod_categoria]]</f>
        <v>P</v>
      </c>
      <c r="F16" s="2">
        <f>Tabla1[[#This Row],[prod_precio]]</f>
        <v>35</v>
      </c>
      <c r="G16" s="53" t="str">
        <f>Tabla1[[#This Row],[prod_presentacion]]</f>
        <v>und</v>
      </c>
      <c r="H16" s="54" t="str">
        <f>Tabla1[[#This Row],[prod_ingrediente1]]</f>
        <v>pollo</v>
      </c>
      <c r="I16" s="39" t="str">
        <f>Tabla1[[#This Row],[prod_ingrediente2]]</f>
        <v>cerdo</v>
      </c>
      <c r="J16" s="55" t="str">
        <f>Tabla1[[#This Row],[prod_ingrediente3]]</f>
        <v>indef</v>
      </c>
      <c r="K16" s="2" t="str">
        <f>Tabla1[[#This Row],[prod_status]]</f>
        <v>A</v>
      </c>
      <c r="L16" t="str">
        <f>IF(Tabla1[[#This Row],[prod_imagen]] = 0,"",Tabla1[[#This Row],[prod_imagen]])</f>
        <v/>
      </c>
      <c r="N16" s="51" t="str">
        <f>CONCATENATE("(SELECT cat_id FROM categorias WHERE cat_status = 'A' AND cat_codigo = '",Tabla2[[#This Row],[prod_categoria]],"')")</f>
        <v>(SELECT cat_id FROM categorias WHERE cat_status = 'A' AND cat_codigo = 'P')</v>
      </c>
      <c r="O16" s="56"/>
      <c r="P16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16" s="56"/>
      <c r="R16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'pollo') </v>
      </c>
      <c r="S16" s="56"/>
      <c r="T16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'cerdo') </v>
      </c>
      <c r="U16" s="56"/>
      <c r="V16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16" s="56"/>
      <c r="X16" t="str">
        <f>CONCATENATE("('",Tabla2[[#This Row],[prod_codigo]],"', '",Tabla2[[#This Row],[prod_nombre]],"', ",N16,", ",Tabla2[[#This Row],[prod_precio]],", ",P16,", ",R16,", ",T16,", ",V16,", '",Tabla2[[#This Row],[prod_status]],"', '",Tabla2[[#This Row],[prod_imagen]],"'), ")</f>
        <v xml:space="preserve">('p-pc', 'P-Pollo-Pierna', (SELECT cat_id FROM categorias WHERE cat_status = 'A' AND cat_codigo = 'P'), 35, (SELECT presentacion_id FROM presentacion WHERE presentacion_status = 'A' AND presentacion_codigo = 'und') , (SELECT ingred_id FROM ingredientes WHERE ingred_status = 'A' AND ingred_codigo = 'pollo') , (SELECT ingred_id FROM ingredientes WHERE ingred_status = 'A' AND ingred_codigo = 'cerdo') , (SELECT ingred_id FROM ingredientes WHERE ingred_status = 'A' AND ingred_codigo = 'indef') , 'A', ''), </v>
      </c>
    </row>
    <row r="17" spans="2:24" x14ac:dyDescent="0.25">
      <c r="B17" s="34" t="str">
        <f>Tabla1[[#This Row],[prod_codigo]]</f>
        <v>p-pr</v>
      </c>
      <c r="C17" t="str">
        <f>Tabla1[[#This Row],[prod_nombre]]</f>
        <v>P-Pollo-Res</v>
      </c>
      <c r="D17" s="52" t="str">
        <f>Tabla1[[#This Row],[prod_categoria]]</f>
        <v>P</v>
      </c>
      <c r="F17" s="2">
        <f>Tabla1[[#This Row],[prod_precio]]</f>
        <v>0</v>
      </c>
      <c r="G17" s="53" t="str">
        <f>Tabla1[[#This Row],[prod_presentacion]]</f>
        <v>und</v>
      </c>
      <c r="H17" s="54" t="str">
        <f>Tabla1[[#This Row],[prod_ingrediente1]]</f>
        <v>pollo</v>
      </c>
      <c r="I17" s="39" t="str">
        <f>Tabla1[[#This Row],[prod_ingrediente2]]</f>
        <v>res</v>
      </c>
      <c r="J17" s="55" t="str">
        <f>Tabla1[[#This Row],[prod_ingrediente3]]</f>
        <v>indef</v>
      </c>
      <c r="K17" s="2" t="str">
        <f>Tabla1[[#This Row],[prod_status]]</f>
        <v>N</v>
      </c>
      <c r="L17" t="str">
        <f>IF(Tabla1[[#This Row],[prod_imagen]] = 0,"",Tabla1[[#This Row],[prod_imagen]])</f>
        <v/>
      </c>
      <c r="N17" s="51" t="str">
        <f>CONCATENATE("(SELECT cat_id FROM categorias WHERE cat_status = 'A' AND cat_codigo = '",Tabla2[[#This Row],[prod_categoria]],"')")</f>
        <v>(SELECT cat_id FROM categorias WHERE cat_status = 'A' AND cat_codigo = 'P')</v>
      </c>
      <c r="O17" s="56"/>
      <c r="P17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17" s="56"/>
      <c r="R17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'pollo') </v>
      </c>
      <c r="S17" s="56"/>
      <c r="T17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'res') </v>
      </c>
      <c r="U17" s="56"/>
      <c r="V17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17" s="56"/>
      <c r="X17" t="str">
        <f>CONCATENATE("('",Tabla2[[#This Row],[prod_codigo]],"', '",Tabla2[[#This Row],[prod_nombre]],"', ",N17,", ",Tabla2[[#This Row],[prod_precio]],", ",P17,", ",R17,", ",T17,", ",V17,", '",Tabla2[[#This Row],[prod_status]],"', '",Tabla2[[#This Row],[prod_imagen]],"'), ")</f>
        <v xml:space="preserve">('p-pr', 'P-Pollo-Res', (SELECT cat_id FROM categorias WHERE cat_status = 'A' AND cat_codigo = 'P'), 0, (SELECT presentacion_id FROM presentacion WHERE presentacion_status = 'A' AND presentacion_codigo = 'und') , (SELECT ingred_id FROM ingredientes WHERE ingred_status = 'A' AND ingred_codigo = 'pollo') , (SELECT ingred_id FROM ingredientes WHERE ingred_status = 'A' AND ingred_codigo = 'res') , (SELECT ingred_id FROM ingredientes WHERE ingred_status = 'A' AND ingred_codigo = 'indef') , 'N', ''), </v>
      </c>
    </row>
    <row r="18" spans="2:24" x14ac:dyDescent="0.25">
      <c r="B18" s="34" t="str">
        <f>Tabla1[[#This Row],[prod_codigo]]</f>
        <v>p-pq</v>
      </c>
      <c r="C18" t="str">
        <f>Tabla1[[#This Row],[prod_nombre]]</f>
        <v>P-Pollo-Queso</v>
      </c>
      <c r="D18" s="52" t="str">
        <f>Tabla1[[#This Row],[prod_categoria]]</f>
        <v>P</v>
      </c>
      <c r="F18" s="2">
        <f>Tabla1[[#This Row],[prod_precio]]</f>
        <v>35</v>
      </c>
      <c r="G18" s="53" t="str">
        <f>Tabla1[[#This Row],[prod_presentacion]]</f>
        <v>und</v>
      </c>
      <c r="H18" s="54" t="str">
        <f>Tabla1[[#This Row],[prod_ingrediente1]]</f>
        <v>pollo</v>
      </c>
      <c r="I18" s="39" t="str">
        <f>Tabla1[[#This Row],[prod_ingrediente2]]</f>
        <v>queso</v>
      </c>
      <c r="J18" s="55" t="str">
        <f>Tabla1[[#This Row],[prod_ingrediente3]]</f>
        <v>indef</v>
      </c>
      <c r="K18" s="2" t="str">
        <f>Tabla1[[#This Row],[prod_status]]</f>
        <v>A</v>
      </c>
      <c r="L18" t="str">
        <f>IF(Tabla1[[#This Row],[prod_imagen]] = 0,"",Tabla1[[#This Row],[prod_imagen]])</f>
        <v/>
      </c>
      <c r="N18" s="51" t="str">
        <f>CONCATENATE("(SELECT cat_id FROM categorias WHERE cat_status = 'A' AND cat_codigo = '",Tabla2[[#This Row],[prod_categoria]],"')")</f>
        <v>(SELECT cat_id FROM categorias WHERE cat_status = 'A' AND cat_codigo = 'P')</v>
      </c>
      <c r="O18" s="56"/>
      <c r="P18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18" s="56"/>
      <c r="R18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'pollo') </v>
      </c>
      <c r="S18" s="56"/>
      <c r="T18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'queso') </v>
      </c>
      <c r="U18" s="56"/>
      <c r="V18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18" s="56"/>
      <c r="X18" t="str">
        <f>CONCATENATE("('",Tabla2[[#This Row],[prod_codigo]],"', '",Tabla2[[#This Row],[prod_nombre]],"', ",N18,", ",Tabla2[[#This Row],[prod_precio]],", ",P18,", ",R18,", ",T18,", ",V18,", '",Tabla2[[#This Row],[prod_status]],"', '",Tabla2[[#This Row],[prod_imagen]],"'), ")</f>
        <v xml:space="preserve">('p-pq', 'P-Pollo-Queso', (SELECT cat_id FROM categorias WHERE cat_status = 'A' AND cat_codigo = 'P'), 35, (SELECT presentacion_id FROM presentacion WHERE presentacion_status = 'A' AND presentacion_codigo = 'und') , (SELECT ingred_id FROM ingredientes WHERE ingred_status = 'A' AND ingred_codigo = 'pollo') , (SELECT ingred_id FROM ingredientes WHERE ingred_status = 'A' AND ingred_codigo = 'queso') , (SELECT ingred_id FROM ingredientes WHERE ingred_status = 'A' AND ingred_codigo = 'indef') , 'A', ''), </v>
      </c>
    </row>
    <row r="19" spans="2:24" x14ac:dyDescent="0.25">
      <c r="B19" s="34" t="str">
        <f>Tabla1[[#This Row],[prod_codigo]]</f>
        <v>p-pb</v>
      </c>
      <c r="C19" t="str">
        <f>Tabla1[[#This Row],[prod_nombre]]</f>
        <v>P-Pollo-Bola</v>
      </c>
      <c r="D19" s="52" t="str">
        <f>Tabla1[[#This Row],[prod_categoria]]</f>
        <v>P</v>
      </c>
      <c r="F19" s="2">
        <f>Tabla1[[#This Row],[prod_precio]]</f>
        <v>45</v>
      </c>
      <c r="G19" s="53" t="str">
        <f>Tabla1[[#This Row],[prod_presentacion]]</f>
        <v>und</v>
      </c>
      <c r="H19" s="54" t="str">
        <f>Tabla1[[#This Row],[prod_ingrediente1]]</f>
        <v>pollo</v>
      </c>
      <c r="I19" s="39" t="str">
        <f>Tabla1[[#This Row],[prod_ingrediente2]]</f>
        <v>bola</v>
      </c>
      <c r="J19" s="55" t="str">
        <f>Tabla1[[#This Row],[prod_ingrediente3]]</f>
        <v>indef</v>
      </c>
      <c r="K19" s="2" t="str">
        <f>Tabla1[[#This Row],[prod_status]]</f>
        <v>A</v>
      </c>
      <c r="L19" t="str">
        <f>IF(Tabla1[[#This Row],[prod_imagen]] = 0,"",Tabla1[[#This Row],[prod_imagen]])</f>
        <v/>
      </c>
      <c r="N19" s="51" t="str">
        <f>CONCATENATE("(SELECT cat_id FROM categorias WHERE cat_status = 'A' AND cat_codigo = '",Tabla2[[#This Row],[prod_categoria]],"')")</f>
        <v>(SELECT cat_id FROM categorias WHERE cat_status = 'A' AND cat_codigo = 'P')</v>
      </c>
      <c r="O19" s="56"/>
      <c r="P19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19" s="56"/>
      <c r="R19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'pollo') </v>
      </c>
      <c r="S19" s="56"/>
      <c r="T19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'bola') </v>
      </c>
      <c r="U19" s="56"/>
      <c r="V19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19" s="56"/>
      <c r="X19" t="str">
        <f>CONCATENATE("('",Tabla2[[#This Row],[prod_codigo]],"', '",Tabla2[[#This Row],[prod_nombre]],"', ",N19,", ",Tabla2[[#This Row],[prod_precio]],", ",P19,", ",R19,", ",T19,", ",V19,", '",Tabla2[[#This Row],[prod_status]],"', '",Tabla2[[#This Row],[prod_imagen]],"'), ")</f>
        <v xml:space="preserve">('p-pb', 'P-Pollo-Bola', (SELECT cat_id FROM categorias WHERE cat_status = 'A' AND cat_codigo = 'P'), 45, (SELECT presentacion_id FROM presentacion WHERE presentacion_status = 'A' AND presentacion_codigo = 'und') , (SELECT ingred_id FROM ingredientes WHERE ingred_status = 'A' AND ingred_codigo = 'pollo') , (SELECT ingred_id FROM ingredientes WHERE ingred_status = 'A' AND ingred_codigo = 'bola') , (SELECT ingred_id FROM ingredientes WHERE ingred_status = 'A' AND ingred_codigo = 'indef') , 'A', ''), </v>
      </c>
    </row>
    <row r="20" spans="2:24" x14ac:dyDescent="0.25">
      <c r="B20" s="34" t="str">
        <f>Tabla1[[#This Row],[prod_codigo]]</f>
        <v>p-pf</v>
      </c>
      <c r="C20" t="str">
        <f>Tabla1[[#This Row],[prod_nombre]]</f>
        <v>P-Pollo-Frijol</v>
      </c>
      <c r="D20" s="52" t="str">
        <f>Tabla1[[#This Row],[prod_categoria]]</f>
        <v>P</v>
      </c>
      <c r="F20" s="2">
        <f>Tabla1[[#This Row],[prod_precio]]</f>
        <v>35</v>
      </c>
      <c r="G20" s="53" t="str">
        <f>Tabla1[[#This Row],[prod_presentacion]]</f>
        <v>und</v>
      </c>
      <c r="H20" s="54" t="str">
        <f>Tabla1[[#This Row],[prod_ingrediente1]]</f>
        <v>pollo</v>
      </c>
      <c r="I20" s="39" t="str">
        <f>Tabla1[[#This Row],[prod_ingrediente2]]</f>
        <v>frijol</v>
      </c>
      <c r="J20" s="55" t="str">
        <f>Tabla1[[#This Row],[prod_ingrediente3]]</f>
        <v>indef</v>
      </c>
      <c r="K20" s="2" t="str">
        <f>Tabla1[[#This Row],[prod_status]]</f>
        <v>A</v>
      </c>
      <c r="L20" t="str">
        <f>IF(Tabla1[[#This Row],[prod_imagen]] = 0,"",Tabla1[[#This Row],[prod_imagen]])</f>
        <v/>
      </c>
      <c r="N20" s="51" t="str">
        <f>CONCATENATE("(SELECT cat_id FROM categorias WHERE cat_status = 'A' AND cat_codigo = '",Tabla2[[#This Row],[prod_categoria]],"')")</f>
        <v>(SELECT cat_id FROM categorias WHERE cat_status = 'A' AND cat_codigo = 'P')</v>
      </c>
      <c r="O20" s="56"/>
      <c r="P20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20" s="56"/>
      <c r="R20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'pollo') </v>
      </c>
      <c r="S20" s="56"/>
      <c r="T20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'frijol') </v>
      </c>
      <c r="U20" s="56"/>
      <c r="V20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20" s="56"/>
      <c r="X20" t="str">
        <f>CONCATENATE("('",Tabla2[[#This Row],[prod_codigo]],"', '",Tabla2[[#This Row],[prod_nombre]],"', ",N20,", ",Tabla2[[#This Row],[prod_precio]],", ",P20,", ",R20,", ",T20,", ",V20,", '",Tabla2[[#This Row],[prod_status]],"', '",Tabla2[[#This Row],[prod_imagen]],"'), ")</f>
        <v xml:space="preserve">('p-pf', 'P-Pollo-Frijol', (SELECT cat_id FROM categorias WHERE cat_status = 'A' AND cat_codigo = 'P'), 35, (SELECT presentacion_id FROM presentacion WHERE presentacion_status = 'A' AND presentacion_codigo = 'und') , (SELECT ingred_id FROM ingredientes WHERE ingred_status = 'A' AND ingred_codigo = 'pollo') , (SELECT ingred_id FROM ingredientes WHERE ingred_status = 'A' AND ingred_codigo = 'frijol') , (SELECT ingred_id FROM ingredientes WHERE ingred_status = 'A' AND ingred_codigo = 'indef') , 'A', ''), </v>
      </c>
    </row>
    <row r="21" spans="2:24" x14ac:dyDescent="0.25">
      <c r="B21" s="34" t="str">
        <f>Tabla1[[#This Row],[prod_codigo]]</f>
        <v>p-pqf</v>
      </c>
      <c r="C21" t="str">
        <f>Tabla1[[#This Row],[prod_nombre]]</f>
        <v>P-Pollo-Queso-Frijol</v>
      </c>
      <c r="D21" s="52" t="str">
        <f>Tabla1[[#This Row],[prod_categoria]]</f>
        <v>P</v>
      </c>
      <c r="F21" s="2">
        <f>Tabla1[[#This Row],[prod_precio]]</f>
        <v>40</v>
      </c>
      <c r="G21" s="53" t="str">
        <f>Tabla1[[#This Row],[prod_presentacion]]</f>
        <v>und</v>
      </c>
      <c r="H21" s="54" t="str">
        <f>Tabla1[[#This Row],[prod_ingrediente1]]</f>
        <v>pollo</v>
      </c>
      <c r="I21" s="39" t="str">
        <f>Tabla1[[#This Row],[prod_ingrediente2]]</f>
        <v>queso</v>
      </c>
      <c r="J21" s="55" t="str">
        <f>Tabla1[[#This Row],[prod_ingrediente3]]</f>
        <v>frijol</v>
      </c>
      <c r="K21" s="2" t="str">
        <f>Tabla1[[#This Row],[prod_status]]</f>
        <v>A</v>
      </c>
      <c r="L21" t="str">
        <f>IF(Tabla1[[#This Row],[prod_imagen]] = 0,"",Tabla1[[#This Row],[prod_imagen]])</f>
        <v/>
      </c>
      <c r="N21" s="51" t="str">
        <f>CONCATENATE("(SELECT cat_id FROM categorias WHERE cat_status = 'A' AND cat_codigo = '",Tabla2[[#This Row],[prod_categoria]],"')")</f>
        <v>(SELECT cat_id FROM categorias WHERE cat_status = 'A' AND cat_codigo = 'P')</v>
      </c>
      <c r="O21" s="56"/>
      <c r="P21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21" s="56"/>
      <c r="R21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'pollo') </v>
      </c>
      <c r="S21" s="56"/>
      <c r="T21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'queso') </v>
      </c>
      <c r="U21" s="56"/>
      <c r="V21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'frijol') </v>
      </c>
      <c r="W21" s="56"/>
      <c r="X21" t="str">
        <f>CONCATENATE("('",Tabla2[[#This Row],[prod_codigo]],"', '",Tabla2[[#This Row],[prod_nombre]],"', ",N21,", ",Tabla2[[#This Row],[prod_precio]],", ",P21,", ",R21,", ",T21,", ",V21,", '",Tabla2[[#This Row],[prod_status]],"', '",Tabla2[[#This Row],[prod_imagen]],"'), ")</f>
        <v xml:space="preserve">('p-pqf', 'P-Pollo-Queso-Frijol', (SELECT cat_id FROM categorias WHERE cat_status = 'A' AND cat_codigo = 'P'), 40, (SELECT presentacion_id FROM presentacion WHERE presentacion_status = 'A' AND presentacion_codigo = 'und') , (SELECT ingred_id FROM ingredientes WHERE ingred_status = 'A' AND ingred_codigo = 'pollo') , (SELECT ingred_id FROM ingredientes WHERE ingred_status = 'A' AND ingred_codigo = 'queso') , (SELECT ingred_id FROM ingredientes WHERE ingred_status = 'A' AND ingred_codigo = 'frijol') , 'A', ''), </v>
      </c>
    </row>
    <row r="22" spans="2:24" x14ac:dyDescent="0.25">
      <c r="B22" s="34" t="str">
        <f>Tabla1[[#This Row],[prod_codigo]]</f>
        <v>p-cq</v>
      </c>
      <c r="C22" t="str">
        <f>Tabla1[[#This Row],[prod_nombre]]</f>
        <v>P-Pierna-Queso</v>
      </c>
      <c r="D22" s="52" t="str">
        <f>Tabla1[[#This Row],[prod_categoria]]</f>
        <v>P</v>
      </c>
      <c r="F22" s="2">
        <f>Tabla1[[#This Row],[prod_precio]]</f>
        <v>30</v>
      </c>
      <c r="G22" s="53" t="str">
        <f>Tabla1[[#This Row],[prod_presentacion]]</f>
        <v>und</v>
      </c>
      <c r="H22" s="54" t="str">
        <f>Tabla1[[#This Row],[prod_ingrediente1]]</f>
        <v>cerdo</v>
      </c>
      <c r="I22" s="39" t="str">
        <f>Tabla1[[#This Row],[prod_ingrediente2]]</f>
        <v>queso</v>
      </c>
      <c r="J22" s="55" t="str">
        <f>Tabla1[[#This Row],[prod_ingrediente3]]</f>
        <v>indef</v>
      </c>
      <c r="K22" s="2" t="str">
        <f>Tabla1[[#This Row],[prod_status]]</f>
        <v>A</v>
      </c>
      <c r="L22" t="str">
        <f>IF(Tabla1[[#This Row],[prod_imagen]] = 0,"",Tabla1[[#This Row],[prod_imagen]])</f>
        <v/>
      </c>
      <c r="N22" s="51" t="str">
        <f>CONCATENATE("(SELECT cat_id FROM categorias WHERE cat_status = 'A' AND cat_codigo = '",Tabla2[[#This Row],[prod_categoria]],"')")</f>
        <v>(SELECT cat_id FROM categorias WHERE cat_status = 'A' AND cat_codigo = 'P')</v>
      </c>
      <c r="O22" s="56"/>
      <c r="P22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22" s="56"/>
      <c r="R22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'cerdo') </v>
      </c>
      <c r="S22" s="56"/>
      <c r="T22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'queso') </v>
      </c>
      <c r="U22" s="56"/>
      <c r="V22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22" s="56"/>
      <c r="X22" t="str">
        <f>CONCATENATE("('",Tabla2[[#This Row],[prod_codigo]],"', '",Tabla2[[#This Row],[prod_nombre]],"', ",N22,", ",Tabla2[[#This Row],[prod_precio]],", ",P22,", ",R22,", ",T22,", ",V22,", '",Tabla2[[#This Row],[prod_status]],"', '",Tabla2[[#This Row],[prod_imagen]],"'), ")</f>
        <v xml:space="preserve">('p-cq', 'P-Pierna-Queso', (SELECT cat_id FROM categorias WHERE cat_status = 'A' AND cat_codigo = 'P'), 30, (SELECT presentacion_id FROM presentacion WHERE presentacion_status = 'A' AND presentacion_codigo = 'und') , (SELECT ingred_id FROM ingredientes WHERE ingred_status = 'A' AND ingred_codigo = 'cerdo') , (SELECT ingred_id FROM ingredientes WHERE ingred_status = 'A' AND ingred_codigo = 'queso') , (SELECT ingred_id FROM ingredientes WHERE ingred_status = 'A' AND ingred_codigo = 'indef') , 'A', ''), </v>
      </c>
    </row>
    <row r="23" spans="2:24" x14ac:dyDescent="0.25">
      <c r="B23" s="34" t="str">
        <f>Tabla1[[#This Row],[prod_codigo]]</f>
        <v>p-cb</v>
      </c>
      <c r="C23" t="str">
        <f>Tabla1[[#This Row],[prod_nombre]]</f>
        <v>P-Pierna-Bola</v>
      </c>
      <c r="D23" s="52" t="str">
        <f>Tabla1[[#This Row],[prod_categoria]]</f>
        <v>P</v>
      </c>
      <c r="F23" s="2">
        <f>Tabla1[[#This Row],[prod_precio]]</f>
        <v>50</v>
      </c>
      <c r="G23" s="53" t="str">
        <f>Tabla1[[#This Row],[prod_presentacion]]</f>
        <v>und</v>
      </c>
      <c r="H23" s="54" t="str">
        <f>Tabla1[[#This Row],[prod_ingrediente1]]</f>
        <v>cerdo</v>
      </c>
      <c r="I23" s="39" t="str">
        <f>Tabla1[[#This Row],[prod_ingrediente2]]</f>
        <v>bola</v>
      </c>
      <c r="J23" s="55" t="str">
        <f>Tabla1[[#This Row],[prod_ingrediente3]]</f>
        <v>indef</v>
      </c>
      <c r="K23" s="2" t="str">
        <f>Tabla1[[#This Row],[prod_status]]</f>
        <v>A</v>
      </c>
      <c r="L23" t="str">
        <f>IF(Tabla1[[#This Row],[prod_imagen]] = 0,"",Tabla1[[#This Row],[prod_imagen]])</f>
        <v/>
      </c>
      <c r="N23" s="51" t="str">
        <f>CONCATENATE("(SELECT cat_id FROM categorias WHERE cat_status = 'A' AND cat_codigo = '",Tabla2[[#This Row],[prod_categoria]],"')")</f>
        <v>(SELECT cat_id FROM categorias WHERE cat_status = 'A' AND cat_codigo = 'P')</v>
      </c>
      <c r="O23" s="56"/>
      <c r="P23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23" s="56"/>
      <c r="R23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'cerdo') </v>
      </c>
      <c r="S23" s="56"/>
      <c r="T23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'bola') </v>
      </c>
      <c r="U23" s="56"/>
      <c r="V23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23" s="56"/>
      <c r="X23" t="str">
        <f>CONCATENATE("('",Tabla2[[#This Row],[prod_codigo]],"', '",Tabla2[[#This Row],[prod_nombre]],"', ",N23,", ",Tabla2[[#This Row],[prod_precio]],", ",P23,", ",R23,", ",T23,", ",V23,", '",Tabla2[[#This Row],[prod_status]],"', '",Tabla2[[#This Row],[prod_imagen]],"'), ")</f>
        <v xml:space="preserve">('p-cb', 'P-Pierna-Bola', (SELECT cat_id FROM categorias WHERE cat_status = 'A' AND cat_codigo = 'P'), 50, (SELECT presentacion_id FROM presentacion WHERE presentacion_status = 'A' AND presentacion_codigo = 'und') , (SELECT ingred_id FROM ingredientes WHERE ingred_status = 'A' AND ingred_codigo = 'cerdo') , (SELECT ingred_id FROM ingredientes WHERE ingred_status = 'A' AND ingred_codigo = 'bola') , (SELECT ingred_id FROM ingredientes WHERE ingred_status = 'A' AND ingred_codigo = 'indef') , 'A', ''), </v>
      </c>
    </row>
    <row r="24" spans="2:24" x14ac:dyDescent="0.25">
      <c r="B24" s="34" t="str">
        <f>Tabla1[[#This Row],[prod_codigo]]</f>
        <v>p-cf</v>
      </c>
      <c r="C24" t="str">
        <f>Tabla1[[#This Row],[prod_nombre]]</f>
        <v>P-Pierna-Frijol</v>
      </c>
      <c r="D24" s="52" t="str">
        <f>Tabla1[[#This Row],[prod_categoria]]</f>
        <v>P</v>
      </c>
      <c r="F24" s="2">
        <f>Tabla1[[#This Row],[prod_precio]]</f>
        <v>30</v>
      </c>
      <c r="G24" s="53" t="str">
        <f>Tabla1[[#This Row],[prod_presentacion]]</f>
        <v>und</v>
      </c>
      <c r="H24" s="54" t="str">
        <f>Tabla1[[#This Row],[prod_ingrediente1]]</f>
        <v>cerdo</v>
      </c>
      <c r="I24" s="39" t="str">
        <f>Tabla1[[#This Row],[prod_ingrediente2]]</f>
        <v>frijol</v>
      </c>
      <c r="J24" s="55" t="str">
        <f>Tabla1[[#This Row],[prod_ingrediente3]]</f>
        <v>indef</v>
      </c>
      <c r="K24" s="2" t="str">
        <f>Tabla1[[#This Row],[prod_status]]</f>
        <v>A</v>
      </c>
      <c r="L24" t="str">
        <f>IF(Tabla1[[#This Row],[prod_imagen]] = 0,"",Tabla1[[#This Row],[prod_imagen]])</f>
        <v/>
      </c>
      <c r="N24" s="51" t="str">
        <f>CONCATENATE("(SELECT cat_id FROM categorias WHERE cat_status = 'A' AND cat_codigo = '",Tabla2[[#This Row],[prod_categoria]],"')")</f>
        <v>(SELECT cat_id FROM categorias WHERE cat_status = 'A' AND cat_codigo = 'P')</v>
      </c>
      <c r="O24" s="56"/>
      <c r="P24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24" s="56"/>
      <c r="R24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'cerdo') </v>
      </c>
      <c r="S24" s="56"/>
      <c r="T24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'frijol') </v>
      </c>
      <c r="U24" s="56"/>
      <c r="V24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24" s="56"/>
      <c r="X24" t="str">
        <f>CONCATENATE("('",Tabla2[[#This Row],[prod_codigo]],"', '",Tabla2[[#This Row],[prod_nombre]],"', ",N24,", ",Tabla2[[#This Row],[prod_precio]],", ",P24,", ",R24,", ",T24,", ",V24,", '",Tabla2[[#This Row],[prod_status]],"', '",Tabla2[[#This Row],[prod_imagen]],"'), ")</f>
        <v xml:space="preserve">('p-cf', 'P-Pierna-Frijol', (SELECT cat_id FROM categorias WHERE cat_status = 'A' AND cat_codigo = 'P'), 30, (SELECT presentacion_id FROM presentacion WHERE presentacion_status = 'A' AND presentacion_codigo = 'und') , (SELECT ingred_id FROM ingredientes WHERE ingred_status = 'A' AND ingred_codigo = 'cerdo') , (SELECT ingred_id FROM ingredientes WHERE ingred_status = 'A' AND ingred_codigo = 'frijol') , (SELECT ingred_id FROM ingredientes WHERE ingred_status = 'A' AND ingred_codigo = 'indef') , 'A', ''), </v>
      </c>
    </row>
    <row r="25" spans="2:24" x14ac:dyDescent="0.25">
      <c r="B25" s="34" t="str">
        <f>Tabla1[[#This Row],[prod_codigo]]</f>
        <v>p-cqf</v>
      </c>
      <c r="C25" t="str">
        <f>Tabla1[[#This Row],[prod_nombre]]</f>
        <v>P-Pierna-Queso-Frijol</v>
      </c>
      <c r="D25" s="52" t="str">
        <f>Tabla1[[#This Row],[prod_categoria]]</f>
        <v>P</v>
      </c>
      <c r="F25" s="2">
        <f>Tabla1[[#This Row],[prod_precio]]</f>
        <v>40</v>
      </c>
      <c r="G25" s="53" t="str">
        <f>Tabla1[[#This Row],[prod_presentacion]]</f>
        <v>und</v>
      </c>
      <c r="H25" s="54" t="str">
        <f>Tabla1[[#This Row],[prod_ingrediente1]]</f>
        <v>cerdo</v>
      </c>
      <c r="I25" s="39" t="str">
        <f>Tabla1[[#This Row],[prod_ingrediente2]]</f>
        <v>queso</v>
      </c>
      <c r="J25" s="55" t="str">
        <f>Tabla1[[#This Row],[prod_ingrediente3]]</f>
        <v>frijol</v>
      </c>
      <c r="K25" s="2" t="str">
        <f>Tabla1[[#This Row],[prod_status]]</f>
        <v>A</v>
      </c>
      <c r="L25" t="str">
        <f>IF(Tabla1[[#This Row],[prod_imagen]] = 0,"",Tabla1[[#This Row],[prod_imagen]])</f>
        <v/>
      </c>
      <c r="N25" s="51" t="str">
        <f>CONCATENATE("(SELECT cat_id FROM categorias WHERE cat_status = 'A' AND cat_codigo = '",Tabla2[[#This Row],[prod_categoria]],"')")</f>
        <v>(SELECT cat_id FROM categorias WHERE cat_status = 'A' AND cat_codigo = 'P')</v>
      </c>
      <c r="O25" s="56"/>
      <c r="P25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25" s="56"/>
      <c r="R25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'cerdo') </v>
      </c>
      <c r="S25" s="56"/>
      <c r="T25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'queso') </v>
      </c>
      <c r="U25" s="56"/>
      <c r="V25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'frijol') </v>
      </c>
      <c r="W25" s="56"/>
      <c r="X25" t="str">
        <f>CONCATENATE("('",Tabla2[[#This Row],[prod_codigo]],"', '",Tabla2[[#This Row],[prod_nombre]],"', ",N25,", ",Tabla2[[#This Row],[prod_precio]],", ",P25,", ",R25,", ",T25,", ",V25,", '",Tabla2[[#This Row],[prod_status]],"', '",Tabla2[[#This Row],[prod_imagen]],"'), ")</f>
        <v xml:space="preserve">('p-cqf', 'P-Pierna-Queso-Frijol', (SELECT cat_id FROM categorias WHERE cat_status = 'A' AND cat_codigo = 'P'), 40, (SELECT presentacion_id FROM presentacion WHERE presentacion_status = 'A' AND presentacion_codigo = 'und') , (SELECT ingred_id FROM ingredientes WHERE ingred_status = 'A' AND ingred_codigo = 'cerdo') , (SELECT ingred_id FROM ingredientes WHERE ingred_status = 'A' AND ingred_codigo = 'queso') , (SELECT ingred_id FROM ingredientes WHERE ingred_status = 'A' AND ingred_codigo = 'frijol') , 'A', ''), </v>
      </c>
    </row>
    <row r="26" spans="2:24" x14ac:dyDescent="0.25">
      <c r="B26" s="34" t="str">
        <f>Tabla1[[#This Row],[prod_codigo]]</f>
        <v>p-cbf</v>
      </c>
      <c r="C26" t="str">
        <f>Tabla1[[#This Row],[prod_nombre]]</f>
        <v>P-Pierna-Bola-Frijol</v>
      </c>
      <c r="D26" s="52" t="str">
        <f>Tabla1[[#This Row],[prod_categoria]]</f>
        <v>P</v>
      </c>
      <c r="F26" s="2">
        <f>Tabla1[[#This Row],[prod_precio]]</f>
        <v>45</v>
      </c>
      <c r="G26" s="53" t="str">
        <f>Tabla1[[#This Row],[prod_presentacion]]</f>
        <v>und</v>
      </c>
      <c r="H26" s="54" t="str">
        <f>Tabla1[[#This Row],[prod_ingrediente1]]</f>
        <v>cerdo</v>
      </c>
      <c r="I26" s="39" t="str">
        <f>Tabla1[[#This Row],[prod_ingrediente2]]</f>
        <v>bola</v>
      </c>
      <c r="J26" s="55" t="str">
        <f>Tabla1[[#This Row],[prod_ingrediente3]]</f>
        <v>frijol</v>
      </c>
      <c r="K26" s="2" t="str">
        <f>Tabla1[[#This Row],[prod_status]]</f>
        <v>A</v>
      </c>
      <c r="L26" t="str">
        <f>IF(Tabla1[[#This Row],[prod_imagen]] = 0,"",Tabla1[[#This Row],[prod_imagen]])</f>
        <v/>
      </c>
      <c r="N26" s="51" t="str">
        <f>CONCATENATE("(SELECT cat_id FROM categorias WHERE cat_status = 'A' AND cat_codigo = '",Tabla2[[#This Row],[prod_categoria]],"')")</f>
        <v>(SELECT cat_id FROM categorias WHERE cat_status = 'A' AND cat_codigo = 'P')</v>
      </c>
      <c r="O26" s="56"/>
      <c r="P26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26" s="56"/>
      <c r="R26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'cerdo') </v>
      </c>
      <c r="S26" s="56"/>
      <c r="T26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'bola') </v>
      </c>
      <c r="U26" s="56"/>
      <c r="V26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'frijol') </v>
      </c>
      <c r="W26" s="56"/>
      <c r="X26" t="str">
        <f>CONCATENATE("('",Tabla2[[#This Row],[prod_codigo]],"', '",Tabla2[[#This Row],[prod_nombre]],"', ",N26,", ",Tabla2[[#This Row],[prod_precio]],", ",P26,", ",R26,", ",T26,", ",V26,", '",Tabla2[[#This Row],[prod_status]],"', '",Tabla2[[#This Row],[prod_imagen]],"'), ")</f>
        <v xml:space="preserve">('p-cbf', 'P-Pierna-Bola-Frijol', (SELECT cat_id FROM categorias WHERE cat_status = 'A' AND cat_codigo = 'P'), 45, (SELECT presentacion_id FROM presentacion WHERE presentacion_status = 'A' AND presentacion_codigo = 'und') , (SELECT ingred_id FROM ingredientes WHERE ingred_status = 'A' AND ingred_codigo = 'cerdo') , (SELECT ingred_id FROM ingredientes WHERE ingred_status = 'A' AND ingred_codigo = 'bola') , (SELECT ingred_id FROM ingredientes WHERE ingred_status = 'A' AND ingred_codigo = 'frijol') , 'A', ''), </v>
      </c>
    </row>
    <row r="27" spans="2:24" x14ac:dyDescent="0.25">
      <c r="B27" s="34" t="str">
        <f>Tabla1[[#This Row],[prod_codigo]]</f>
        <v>p-rq</v>
      </c>
      <c r="C27" t="str">
        <f>Tabla1[[#This Row],[prod_nombre]]</f>
        <v>P-Res-Queso</v>
      </c>
      <c r="D27" s="52" t="str">
        <f>Tabla1[[#This Row],[prod_categoria]]</f>
        <v>P</v>
      </c>
      <c r="F27" s="2">
        <f>Tabla1[[#This Row],[prod_precio]]</f>
        <v>40</v>
      </c>
      <c r="G27" s="53" t="str">
        <f>Tabla1[[#This Row],[prod_presentacion]]</f>
        <v>und</v>
      </c>
      <c r="H27" s="54" t="str">
        <f>Tabla1[[#This Row],[prod_ingrediente1]]</f>
        <v>res</v>
      </c>
      <c r="I27" s="39" t="str">
        <f>Tabla1[[#This Row],[prod_ingrediente2]]</f>
        <v>queso</v>
      </c>
      <c r="J27" s="55" t="str">
        <f>Tabla1[[#This Row],[prod_ingrediente3]]</f>
        <v>indef</v>
      </c>
      <c r="K27" s="2" t="str">
        <f>Tabla1[[#This Row],[prod_status]]</f>
        <v>A</v>
      </c>
      <c r="L27" t="str">
        <f>IF(Tabla1[[#This Row],[prod_imagen]] = 0,"",Tabla1[[#This Row],[prod_imagen]])</f>
        <v/>
      </c>
      <c r="N27" s="51" t="str">
        <f>CONCATENATE("(SELECT cat_id FROM categorias WHERE cat_status = 'A' AND cat_codigo = '",Tabla2[[#This Row],[prod_categoria]],"')")</f>
        <v>(SELECT cat_id FROM categorias WHERE cat_status = 'A' AND cat_codigo = 'P')</v>
      </c>
      <c r="O27" s="56"/>
      <c r="P27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27" s="56"/>
      <c r="R27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'res') </v>
      </c>
      <c r="S27" s="56"/>
      <c r="T27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'queso') </v>
      </c>
      <c r="U27" s="56"/>
      <c r="V27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27" s="56"/>
      <c r="X27" t="str">
        <f>CONCATENATE("('",Tabla2[[#This Row],[prod_codigo]],"', '",Tabla2[[#This Row],[prod_nombre]],"', ",N27,", ",Tabla2[[#This Row],[prod_precio]],", ",P27,", ",R27,", ",T27,", ",V27,", '",Tabla2[[#This Row],[prod_status]],"', '",Tabla2[[#This Row],[prod_imagen]],"'), ")</f>
        <v xml:space="preserve">('p-rq', 'P-Res-Queso', (SELECT cat_id FROM categorias WHERE cat_status = 'A' AND cat_codigo = 'P'), 40, (SELECT presentacion_id FROM presentacion WHERE presentacion_status = 'A' AND presentacion_codigo = 'und') , (SELECT ingred_id FROM ingredientes WHERE ingred_status = 'A' AND ingred_codigo = 'res') , (SELECT ingred_id FROM ingredientes WHERE ingred_status = 'A' AND ingred_codigo = 'queso') , (SELECT ingred_id FROM ingredientes WHERE ingred_status = 'A' AND ingred_codigo = 'indef') , 'A', ''), </v>
      </c>
    </row>
    <row r="28" spans="2:24" x14ac:dyDescent="0.25">
      <c r="B28" s="34" t="str">
        <f>Tabla1[[#This Row],[prod_codigo]]</f>
        <v>p-rb</v>
      </c>
      <c r="C28" t="str">
        <f>Tabla1[[#This Row],[prod_nombre]]</f>
        <v>P-Res-Bola</v>
      </c>
      <c r="D28" s="52" t="str">
        <f>Tabla1[[#This Row],[prod_categoria]]</f>
        <v>P</v>
      </c>
      <c r="F28" s="2">
        <f>Tabla1[[#This Row],[prod_precio]]</f>
        <v>45</v>
      </c>
      <c r="G28" s="53" t="str">
        <f>Tabla1[[#This Row],[prod_presentacion]]</f>
        <v>und</v>
      </c>
      <c r="H28" s="54" t="str">
        <f>Tabla1[[#This Row],[prod_ingrediente1]]</f>
        <v>res</v>
      </c>
      <c r="I28" s="39" t="str">
        <f>Tabla1[[#This Row],[prod_ingrediente2]]</f>
        <v>bola</v>
      </c>
      <c r="J28" s="55" t="str">
        <f>Tabla1[[#This Row],[prod_ingrediente3]]</f>
        <v>indef</v>
      </c>
      <c r="K28" s="2" t="str">
        <f>Tabla1[[#This Row],[prod_status]]</f>
        <v>A</v>
      </c>
      <c r="L28" s="33" t="str">
        <f>IF(Tabla1[[#This Row],[prod_imagen]] = 0,"",Tabla1[[#This Row],[prod_imagen]])</f>
        <v/>
      </c>
      <c r="N28" s="51" t="str">
        <f>CONCATENATE("(SELECT cat_id FROM categorias WHERE cat_status = 'A' AND cat_codigo = '",Tabla2[[#This Row],[prod_categoria]],"')")</f>
        <v>(SELECT cat_id FROM categorias WHERE cat_status = 'A' AND cat_codigo = 'P')</v>
      </c>
      <c r="O28" s="56"/>
      <c r="P28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28" s="56"/>
      <c r="R28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'res') </v>
      </c>
      <c r="S28" s="56"/>
      <c r="T28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'bola') </v>
      </c>
      <c r="U28" s="56"/>
      <c r="V28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28" s="56"/>
      <c r="X28" t="str">
        <f>CONCATENATE("('",Tabla2[[#This Row],[prod_codigo]],"', '",Tabla2[[#This Row],[prod_nombre]],"', ",N28,", ",Tabla2[[#This Row],[prod_precio]],", ",P28,", ",R28,", ",T28,", ",V28,", '",Tabla2[[#This Row],[prod_status]],"', '",Tabla2[[#This Row],[prod_imagen]],"'), ")</f>
        <v xml:space="preserve">('p-rb', 'P-Res-Bola', (SELECT cat_id FROM categorias WHERE cat_status = 'A' AND cat_codigo = 'P'), 45, (SELECT presentacion_id FROM presentacion WHERE presentacion_status = 'A' AND presentacion_codigo = 'und') , (SELECT ingred_id FROM ingredientes WHERE ingred_status = 'A' AND ingred_codigo = 'res') , (SELECT ingred_id FROM ingredientes WHERE ingred_status = 'A' AND ingred_codigo = 'bola') , (SELECT ingred_id FROM ingredientes WHERE ingred_status = 'A' AND ingred_codigo = 'indef') , 'A', ''), </v>
      </c>
    </row>
    <row r="29" spans="2:24" x14ac:dyDescent="0.25">
      <c r="B29" s="34" t="str">
        <f>Tabla1[[#This Row],[prod_codigo]]</f>
        <v xml:space="preserve">p-rf </v>
      </c>
      <c r="C29" t="str">
        <f>Tabla1[[#This Row],[prod_nombre]]</f>
        <v xml:space="preserve">P-Res-Frijol </v>
      </c>
      <c r="D29" s="52" t="str">
        <f>Tabla1[[#This Row],[prod_categoria]]</f>
        <v>P</v>
      </c>
      <c r="F29" s="2">
        <f>Tabla1[[#This Row],[prod_precio]]</f>
        <v>35</v>
      </c>
      <c r="G29" s="53" t="str">
        <f>Tabla1[[#This Row],[prod_presentacion]]</f>
        <v>und</v>
      </c>
      <c r="H29" s="54" t="str">
        <f>Tabla1[[#This Row],[prod_ingrediente1]]</f>
        <v>res</v>
      </c>
      <c r="I29" s="39" t="str">
        <f>Tabla1[[#This Row],[prod_ingrediente2]]</f>
        <v>frijol</v>
      </c>
      <c r="J29" s="55" t="str">
        <f>Tabla1[[#This Row],[prod_ingrediente3]]</f>
        <v>indef</v>
      </c>
      <c r="K29" s="2" t="str">
        <f>Tabla1[[#This Row],[prod_status]]</f>
        <v>A</v>
      </c>
      <c r="L29" s="33" t="str">
        <f>IF(Tabla1[[#This Row],[prod_imagen]] = 0,"",Tabla1[[#This Row],[prod_imagen]])</f>
        <v/>
      </c>
      <c r="N29" s="51" t="str">
        <f>CONCATENATE("(SELECT cat_id FROM categorias WHERE cat_status = 'A' AND cat_codigo = '",Tabla2[[#This Row],[prod_categoria]],"')")</f>
        <v>(SELECT cat_id FROM categorias WHERE cat_status = 'A' AND cat_codigo = 'P')</v>
      </c>
      <c r="O29" s="56"/>
      <c r="P29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29" s="56"/>
      <c r="R29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'res') </v>
      </c>
      <c r="S29" s="56"/>
      <c r="T29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'frijol') </v>
      </c>
      <c r="U29" s="56"/>
      <c r="V29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29" s="56"/>
      <c r="X29" t="str">
        <f>CONCATENATE("('",Tabla2[[#This Row],[prod_codigo]],"', '",Tabla2[[#This Row],[prod_nombre]],"', ",N29,", ",Tabla2[[#This Row],[prod_precio]],", ",P29,", ",R29,", ",T29,", ",V29,", '",Tabla2[[#This Row],[prod_status]],"', '",Tabla2[[#This Row],[prod_imagen]],"'), ")</f>
        <v xml:space="preserve">('p-rf ', 'P-Res-Frijol ', (SELECT cat_id FROM categorias WHERE cat_status = 'A' AND cat_codigo = 'P'), 35, (SELECT presentacion_id FROM presentacion WHERE presentacion_status = 'A' AND presentacion_codigo = 'und') , (SELECT ingred_id FROM ingredientes WHERE ingred_status = 'A' AND ingred_codigo = 'res') , (SELECT ingred_id FROM ingredientes WHERE ingred_status = 'A' AND ingred_codigo = 'frijol') , (SELECT ingred_id FROM ingredientes WHERE ingred_status = 'A' AND ingred_codigo = 'indef') , 'A', ''), </v>
      </c>
    </row>
    <row r="30" spans="2:24" x14ac:dyDescent="0.25">
      <c r="B30" s="34" t="str">
        <f>Tabla1[[#This Row],[prod_codigo]]</f>
        <v>p-rqf</v>
      </c>
      <c r="C30" t="str">
        <f>Tabla1[[#This Row],[prod_nombre]]</f>
        <v>P-Res-Queso-Frijol</v>
      </c>
      <c r="D30" s="52" t="str">
        <f>Tabla1[[#This Row],[prod_categoria]]</f>
        <v>P</v>
      </c>
      <c r="F30" s="2">
        <f>Tabla1[[#This Row],[prod_precio]]</f>
        <v>45</v>
      </c>
      <c r="G30" s="53" t="str">
        <f>Tabla1[[#This Row],[prod_presentacion]]</f>
        <v>und</v>
      </c>
      <c r="H30" s="54" t="str">
        <f>Tabla1[[#This Row],[prod_ingrediente1]]</f>
        <v>res</v>
      </c>
      <c r="I30" s="39" t="str">
        <f>Tabla1[[#This Row],[prod_ingrediente2]]</f>
        <v>queso</v>
      </c>
      <c r="J30" s="55" t="str">
        <f>Tabla1[[#This Row],[prod_ingrediente3]]</f>
        <v>frijol</v>
      </c>
      <c r="K30" s="2" t="str">
        <f>Tabla1[[#This Row],[prod_status]]</f>
        <v>A</v>
      </c>
      <c r="L30" s="33" t="str">
        <f>IF(Tabla1[[#This Row],[prod_imagen]] = 0,"",Tabla1[[#This Row],[prod_imagen]])</f>
        <v/>
      </c>
      <c r="N30" s="51" t="str">
        <f>CONCATENATE("(SELECT cat_id FROM categorias WHERE cat_status = 'A' AND cat_codigo = '",Tabla2[[#This Row],[prod_categoria]],"')")</f>
        <v>(SELECT cat_id FROM categorias WHERE cat_status = 'A' AND cat_codigo = 'P')</v>
      </c>
      <c r="O30" s="56"/>
      <c r="P30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30" s="56"/>
      <c r="R30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'res') </v>
      </c>
      <c r="S30" s="56"/>
      <c r="T30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'queso') </v>
      </c>
      <c r="U30" s="56"/>
      <c r="V30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'frijol') </v>
      </c>
      <c r="W30" s="56"/>
      <c r="X30" t="str">
        <f>CONCATENATE("('",Tabla2[[#This Row],[prod_codigo]],"', '",Tabla2[[#This Row],[prod_nombre]],"', ",N30,", ",Tabla2[[#This Row],[prod_precio]],", ",P30,", ",R30,", ",T30,", ",V30,", '",Tabla2[[#This Row],[prod_status]],"', '",Tabla2[[#This Row],[prod_imagen]],"'), ")</f>
        <v xml:space="preserve">('p-rqf', 'P-Res-Queso-Frijol', (SELECT cat_id FROM categorias WHERE cat_status = 'A' AND cat_codigo = 'P'), 45, (SELECT presentacion_id FROM presentacion WHERE presentacion_status = 'A' AND presentacion_codigo = 'und') , (SELECT ingred_id FROM ingredientes WHERE ingred_status = 'A' AND ingred_codigo = 'res') , (SELECT ingred_id FROM ingredientes WHERE ingred_status = 'A' AND ingred_codigo = 'queso') , (SELECT ingred_id FROM ingredientes WHERE ingred_status = 'A' AND ingred_codigo = 'frijol') , 'A', ''), </v>
      </c>
    </row>
    <row r="31" spans="2:24" x14ac:dyDescent="0.25">
      <c r="B31" s="34" t="str">
        <f>Tabla1[[#This Row],[prod_codigo]]</f>
        <v>p-rbf</v>
      </c>
      <c r="C31" t="str">
        <f>Tabla1[[#This Row],[prod_nombre]]</f>
        <v>P-Res-Bola-Frijol</v>
      </c>
      <c r="D31" s="52" t="str">
        <f>Tabla1[[#This Row],[prod_categoria]]</f>
        <v>P</v>
      </c>
      <c r="F31" s="2">
        <f>Tabla1[[#This Row],[prod_precio]]</f>
        <v>50</v>
      </c>
      <c r="G31" s="53" t="str">
        <f>Tabla1[[#This Row],[prod_presentacion]]</f>
        <v>und</v>
      </c>
      <c r="H31" s="54" t="str">
        <f>Tabla1[[#This Row],[prod_ingrediente1]]</f>
        <v>res</v>
      </c>
      <c r="I31" s="39" t="str">
        <f>Tabla1[[#This Row],[prod_ingrediente2]]</f>
        <v>bola</v>
      </c>
      <c r="J31" s="55" t="str">
        <f>Tabla1[[#This Row],[prod_ingrediente3]]</f>
        <v>frijol</v>
      </c>
      <c r="K31" s="2" t="str">
        <f>Tabla1[[#This Row],[prod_status]]</f>
        <v>A</v>
      </c>
      <c r="L31" s="33" t="str">
        <f>IF(Tabla1[[#This Row],[prod_imagen]] = 0,"",Tabla1[[#This Row],[prod_imagen]])</f>
        <v/>
      </c>
      <c r="N31" s="51" t="str">
        <f>CONCATENATE("(SELECT cat_id FROM categorias WHERE cat_status = 'A' AND cat_codigo = '",Tabla2[[#This Row],[prod_categoria]],"')")</f>
        <v>(SELECT cat_id FROM categorias WHERE cat_status = 'A' AND cat_codigo = 'P')</v>
      </c>
      <c r="O31" s="56"/>
      <c r="P31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31" s="56"/>
      <c r="R31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'res') </v>
      </c>
      <c r="S31" s="56"/>
      <c r="T31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'bola') </v>
      </c>
      <c r="U31" s="56"/>
      <c r="V31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'frijol') </v>
      </c>
      <c r="W31" s="56"/>
      <c r="X31" t="str">
        <f>CONCATENATE("('",Tabla2[[#This Row],[prod_codigo]],"', '",Tabla2[[#This Row],[prod_nombre]],"', ",N31,", ",Tabla2[[#This Row],[prod_precio]],", ",P31,", ",R31,", ",T31,", ",V31,", '",Tabla2[[#This Row],[prod_status]],"', '",Tabla2[[#This Row],[prod_imagen]],"'), ")</f>
        <v xml:space="preserve">('p-rbf', 'P-Res-Bola-Frijol', (SELECT cat_id FROM categorias WHERE cat_status = 'A' AND cat_codigo = 'P'), 50, (SELECT presentacion_id FROM presentacion WHERE presentacion_status = 'A' AND presentacion_codigo = 'und') , (SELECT ingred_id FROM ingredientes WHERE ingred_status = 'A' AND ingred_codigo = 'res') , (SELECT ingred_id FROM ingredientes WHERE ingred_status = 'A' AND ingred_codigo = 'bola') , (SELECT ingred_id FROM ingredientes WHERE ingred_status = 'A' AND ingred_codigo = 'frijol') , 'A', ''), </v>
      </c>
    </row>
    <row r="32" spans="2:24" x14ac:dyDescent="0.25">
      <c r="B32" s="34" t="str">
        <f>Tabla1[[#This Row],[prod_codigo]]</f>
        <v>p-qb</v>
      </c>
      <c r="C32" t="str">
        <f>Tabla1[[#This Row],[prod_nombre]]</f>
        <v>P-3 Quesos</v>
      </c>
      <c r="D32" s="52" t="str">
        <f>Tabla1[[#This Row],[prod_categoria]]</f>
        <v>P</v>
      </c>
      <c r="F32" s="2">
        <f>Tabla1[[#This Row],[prod_precio]]</f>
        <v>45</v>
      </c>
      <c r="G32" s="53" t="str">
        <f>Tabla1[[#This Row],[prod_presentacion]]</f>
        <v>und</v>
      </c>
      <c r="H32" s="54" t="str">
        <f>Tabla1[[#This Row],[prod_ingrediente1]]</f>
        <v>queso</v>
      </c>
      <c r="I32" s="39" t="str">
        <f>Tabla1[[#This Row],[prod_ingrediente2]]</f>
        <v>bola</v>
      </c>
      <c r="J32" s="55" t="str">
        <f>Tabla1[[#This Row],[prod_ingrediente3]]</f>
        <v>indef</v>
      </c>
      <c r="K32" s="2" t="str">
        <f>Tabla1[[#This Row],[prod_status]]</f>
        <v>A</v>
      </c>
      <c r="L32" s="33" t="str">
        <f>IF(Tabla1[[#This Row],[prod_imagen]] = 0,"",Tabla1[[#This Row],[prod_imagen]])</f>
        <v/>
      </c>
      <c r="N32" s="51" t="str">
        <f>CONCATENATE("(SELECT cat_id FROM categorias WHERE cat_status = 'A' AND cat_codigo = '",Tabla2[[#This Row],[prod_categoria]],"')")</f>
        <v>(SELECT cat_id FROM categorias WHERE cat_status = 'A' AND cat_codigo = 'P')</v>
      </c>
      <c r="O32" s="56"/>
      <c r="P32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32" s="56"/>
      <c r="R32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'queso') </v>
      </c>
      <c r="S32" s="56"/>
      <c r="T32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'bola') </v>
      </c>
      <c r="U32" s="56"/>
      <c r="V32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32" s="56"/>
      <c r="X32" t="str">
        <f>CONCATENATE("('",Tabla2[[#This Row],[prod_codigo]],"', '",Tabla2[[#This Row],[prod_nombre]],"', ",N32,", ",Tabla2[[#This Row],[prod_precio]],", ",P32,", ",R32,", ",T32,", ",V32,", '",Tabla2[[#This Row],[prod_status]],"', '",Tabla2[[#This Row],[prod_imagen]],"'), ")</f>
        <v xml:space="preserve">('p-qb', 'P-3 Quesos', (SELECT cat_id FROM categorias WHERE cat_status = 'A' AND cat_codigo = 'P'), 45, (SELECT presentacion_id FROM presentacion WHERE presentacion_status = 'A' AND presentacion_codigo = 'und') , (SELECT ingred_id FROM ingredientes WHERE ingred_status = 'A' AND ingred_codigo = 'queso') , (SELECT ingred_id FROM ingredientes WHERE ingred_status = 'A' AND ingred_codigo = 'bola') , (SELECT ingred_id FROM ingredientes WHERE ingred_status = 'A' AND ingred_codigo = 'indef') , 'A', ''), </v>
      </c>
    </row>
    <row r="33" spans="2:24" x14ac:dyDescent="0.25">
      <c r="B33" s="34" t="str">
        <f>Tabla1[[#This Row],[prod_codigo]]</f>
        <v>p-qk</v>
      </c>
      <c r="C33" t="str">
        <f>Tabla1[[#This Row],[prod_nombre]]</f>
        <v>P-Queso-Camarón</v>
      </c>
      <c r="D33" s="52" t="str">
        <f>Tabla1[[#This Row],[prod_categoria]]</f>
        <v>P</v>
      </c>
      <c r="F33" s="2">
        <f>Tabla1[[#This Row],[prod_precio]]</f>
        <v>50</v>
      </c>
      <c r="G33" s="53" t="str">
        <f>Tabla1[[#This Row],[prod_presentacion]]</f>
        <v>und</v>
      </c>
      <c r="H33" s="54" t="str">
        <f>Tabla1[[#This Row],[prod_ingrediente1]]</f>
        <v>queso</v>
      </c>
      <c r="I33" s="39" t="str">
        <f>Tabla1[[#This Row],[prod_ingrediente2]]</f>
        <v>camaron</v>
      </c>
      <c r="J33" s="55" t="str">
        <f>Tabla1[[#This Row],[prod_ingrediente3]]</f>
        <v>indef</v>
      </c>
      <c r="K33" s="2" t="str">
        <f>Tabla1[[#This Row],[prod_status]]</f>
        <v>A</v>
      </c>
      <c r="L33" s="33" t="str">
        <f>IF(Tabla1[[#This Row],[prod_imagen]] = 0,"",Tabla1[[#This Row],[prod_imagen]])</f>
        <v/>
      </c>
      <c r="N33" s="51" t="str">
        <f>CONCATENATE("(SELECT cat_id FROM categorias WHERE cat_status = 'A' AND cat_codigo = '",Tabla2[[#This Row],[prod_categoria]],"')")</f>
        <v>(SELECT cat_id FROM categorias WHERE cat_status = 'A' AND cat_codigo = 'P')</v>
      </c>
      <c r="O33" s="56"/>
      <c r="P33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33" s="56"/>
      <c r="R33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'queso') </v>
      </c>
      <c r="S33" s="56"/>
      <c r="T33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'camaron') </v>
      </c>
      <c r="U33" s="56"/>
      <c r="V33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33" s="56"/>
      <c r="X33" t="str">
        <f>CONCATENATE("('",Tabla2[[#This Row],[prod_codigo]],"', '",Tabla2[[#This Row],[prod_nombre]],"', ",N33,", ",Tabla2[[#This Row],[prod_precio]],", ",P33,", ",R33,", ",T33,", ",V33,", '",Tabla2[[#This Row],[prod_status]],"', '",Tabla2[[#This Row],[prod_imagen]],"'), ")</f>
        <v xml:space="preserve">('p-qk', 'P-Queso-Camarón', (SELECT cat_id FROM categorias WHERE cat_status = 'A' AND cat_codigo = 'P'), 50, (SELECT presentacion_id FROM presentacion WHERE presentacion_status = 'A' AND presentacion_codigo = 'und') , (SELECT ingred_id FROM ingredientes WHERE ingred_status = 'A' AND ingred_codigo = 'queso') , (SELECT ingred_id FROM ingredientes WHERE ingred_status = 'A' AND ingred_codigo = 'camaron') , (SELECT ingred_id FROM ingredientes WHERE ingred_status = 'A' AND ingred_codigo = 'indef') , 'A', ''), </v>
      </c>
    </row>
    <row r="34" spans="2:24" x14ac:dyDescent="0.25">
      <c r="B34" s="34" t="str">
        <f>Tabla1[[#This Row],[prod_codigo]]</f>
        <v>p-qf</v>
      </c>
      <c r="C34" t="str">
        <f>Tabla1[[#This Row],[prod_nombre]]</f>
        <v>P-Queso-Frijol</v>
      </c>
      <c r="D34" s="52" t="str">
        <f>Tabla1[[#This Row],[prod_categoria]]</f>
        <v>P</v>
      </c>
      <c r="F34" s="2">
        <f>Tabla1[[#This Row],[prod_precio]]</f>
        <v>30</v>
      </c>
      <c r="G34" s="53" t="str">
        <f>Tabla1[[#This Row],[prod_presentacion]]</f>
        <v>und</v>
      </c>
      <c r="H34" s="54" t="str">
        <f>Tabla1[[#This Row],[prod_ingrediente1]]</f>
        <v>queso</v>
      </c>
      <c r="I34" s="39" t="str">
        <f>Tabla1[[#This Row],[prod_ingrediente2]]</f>
        <v>frijol</v>
      </c>
      <c r="J34" s="55" t="str">
        <f>Tabla1[[#This Row],[prod_ingrediente3]]</f>
        <v>indef</v>
      </c>
      <c r="K34" s="2" t="str">
        <f>Tabla1[[#This Row],[prod_status]]</f>
        <v>A</v>
      </c>
      <c r="L34" s="33" t="str">
        <f>IF(Tabla1[[#This Row],[prod_imagen]] = 0,"",Tabla1[[#This Row],[prod_imagen]])</f>
        <v/>
      </c>
      <c r="N34" s="51" t="str">
        <f>CONCATENATE("(SELECT cat_id FROM categorias WHERE cat_status = 'A' AND cat_codigo = '",Tabla2[[#This Row],[prod_categoria]],"')")</f>
        <v>(SELECT cat_id FROM categorias WHERE cat_status = 'A' AND cat_codigo = 'P')</v>
      </c>
      <c r="O34" s="56"/>
      <c r="P34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34" s="56"/>
      <c r="R34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'queso') </v>
      </c>
      <c r="S34" s="56"/>
      <c r="T34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'frijol') </v>
      </c>
      <c r="U34" s="56"/>
      <c r="V34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34" s="56"/>
      <c r="X34" t="str">
        <f>CONCATENATE("('",Tabla2[[#This Row],[prod_codigo]],"', '",Tabla2[[#This Row],[prod_nombre]],"', ",N34,", ",Tabla2[[#This Row],[prod_precio]],", ",P34,", ",R34,", ",T34,", ",V34,", '",Tabla2[[#This Row],[prod_status]],"', '",Tabla2[[#This Row],[prod_imagen]],"'), ")</f>
        <v xml:space="preserve">('p-qf', 'P-Queso-Frijol', (SELECT cat_id FROM categorias WHERE cat_status = 'A' AND cat_codigo = 'P'), 30, (SELECT presentacion_id FROM presentacion WHERE presentacion_status = 'A' AND presentacion_codigo = 'und') , (SELECT ingred_id FROM ingredientes WHERE ingred_status = 'A' AND ingred_codigo = 'queso') , (SELECT ingred_id FROM ingredientes WHERE ingred_status = 'A' AND ingred_codigo = 'frijol') , (SELECT ingred_id FROM ingredientes WHERE ingred_status = 'A' AND ingred_codigo = 'indef') , 'A', ''), </v>
      </c>
    </row>
    <row r="35" spans="2:24" x14ac:dyDescent="0.25">
      <c r="B35" s="34" t="str">
        <f>Tabla1[[#This Row],[prod_codigo]]</f>
        <v>p-qkf</v>
      </c>
      <c r="C35" t="str">
        <f>Tabla1[[#This Row],[prod_nombre]]</f>
        <v>P-Queso-Camarón-Frijol</v>
      </c>
      <c r="D35" s="52" t="str">
        <f>Tabla1[[#This Row],[prod_categoria]]</f>
        <v>P</v>
      </c>
      <c r="F35" s="2">
        <f>Tabla1[[#This Row],[prod_precio]]</f>
        <v>55</v>
      </c>
      <c r="G35" s="53" t="str">
        <f>Tabla1[[#This Row],[prod_presentacion]]</f>
        <v>und</v>
      </c>
      <c r="H35" s="54" t="str">
        <f>Tabla1[[#This Row],[prod_ingrediente1]]</f>
        <v>queso</v>
      </c>
      <c r="I35" s="39" t="str">
        <f>Tabla1[[#This Row],[prod_ingrediente2]]</f>
        <v>camaron</v>
      </c>
      <c r="J35" s="55" t="str">
        <f>Tabla1[[#This Row],[prod_ingrediente3]]</f>
        <v>frijol</v>
      </c>
      <c r="K35" s="2" t="str">
        <f>Tabla1[[#This Row],[prod_status]]</f>
        <v>A</v>
      </c>
      <c r="L35" s="33" t="str">
        <f>IF(Tabla1[[#This Row],[prod_imagen]] = 0,"",Tabla1[[#This Row],[prod_imagen]])</f>
        <v/>
      </c>
      <c r="N35" s="51" t="str">
        <f>CONCATENATE("(SELECT cat_id FROM categorias WHERE cat_status = 'A' AND cat_codigo = '",Tabla2[[#This Row],[prod_categoria]],"')")</f>
        <v>(SELECT cat_id FROM categorias WHERE cat_status = 'A' AND cat_codigo = 'P')</v>
      </c>
      <c r="O35" s="56"/>
      <c r="P35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35" s="56"/>
      <c r="R35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'queso') </v>
      </c>
      <c r="S35" s="56"/>
      <c r="T35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'camaron') </v>
      </c>
      <c r="U35" s="56"/>
      <c r="V35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'frijol') </v>
      </c>
      <c r="W35" s="56"/>
      <c r="X35" t="str">
        <f>CONCATENATE("('",Tabla2[[#This Row],[prod_codigo]],"', '",Tabla2[[#This Row],[prod_nombre]],"', ",N35,", ",Tabla2[[#This Row],[prod_precio]],", ",P35,", ",R35,", ",T35,", ",V35,", '",Tabla2[[#This Row],[prod_status]],"', '",Tabla2[[#This Row],[prod_imagen]],"'), ")</f>
        <v xml:space="preserve">('p-qkf', 'P-Queso-Camarón-Frijol', (SELECT cat_id FROM categorias WHERE cat_status = 'A' AND cat_codigo = 'P'), 55, (SELECT presentacion_id FROM presentacion WHERE presentacion_status = 'A' AND presentacion_codigo = 'und') , (SELECT ingred_id FROM ingredientes WHERE ingred_status = 'A' AND ingred_codigo = 'queso') , (SELECT ingred_id FROM ingredientes WHERE ingred_status = 'A' AND ingred_codigo = 'camaron') , (SELECT ingred_id FROM ingredientes WHERE ingred_status = 'A' AND ingred_codigo = 'frijol') , 'A', ''), </v>
      </c>
    </row>
    <row r="36" spans="2:24" x14ac:dyDescent="0.25">
      <c r="B36" s="34" t="str">
        <f>Tabla1[[#This Row],[prod_codigo]]</f>
        <v>p-bk</v>
      </c>
      <c r="C36" t="str">
        <f>Tabla1[[#This Row],[prod_nombre]]</f>
        <v>P-Bola-Camarón</v>
      </c>
      <c r="D36" s="52" t="str">
        <f>Tabla1[[#This Row],[prod_categoria]]</f>
        <v>P</v>
      </c>
      <c r="F36" s="2">
        <f>Tabla1[[#This Row],[prod_precio]]</f>
        <v>60</v>
      </c>
      <c r="G36" s="53" t="str">
        <f>Tabla1[[#This Row],[prod_presentacion]]</f>
        <v>und</v>
      </c>
      <c r="H36" s="54" t="str">
        <f>Tabla1[[#This Row],[prod_ingrediente1]]</f>
        <v>bola</v>
      </c>
      <c r="I36" s="39" t="str">
        <f>Tabla1[[#This Row],[prod_ingrediente2]]</f>
        <v>camaron</v>
      </c>
      <c r="J36" s="55" t="str">
        <f>Tabla1[[#This Row],[prod_ingrediente3]]</f>
        <v>indef</v>
      </c>
      <c r="K36" s="2" t="str">
        <f>Tabla1[[#This Row],[prod_status]]</f>
        <v>A</v>
      </c>
      <c r="L36" s="33" t="str">
        <f>IF(Tabla1[[#This Row],[prod_imagen]] = 0,"",Tabla1[[#This Row],[prod_imagen]])</f>
        <v/>
      </c>
      <c r="N36" s="51" t="str">
        <f>CONCATENATE("(SELECT cat_id FROM categorias WHERE cat_status = 'A' AND cat_codigo = '",Tabla2[[#This Row],[prod_categoria]],"')")</f>
        <v>(SELECT cat_id FROM categorias WHERE cat_status = 'A' AND cat_codigo = 'P')</v>
      </c>
      <c r="O36" s="56"/>
      <c r="P36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36" s="56"/>
      <c r="R36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'bola') </v>
      </c>
      <c r="S36" s="56"/>
      <c r="T36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'camaron') </v>
      </c>
      <c r="U36" s="56"/>
      <c r="V36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36" s="56"/>
      <c r="X36" t="str">
        <f>CONCATENATE("('",Tabla2[[#This Row],[prod_codigo]],"', '",Tabla2[[#This Row],[prod_nombre]],"', ",N36,", ",Tabla2[[#This Row],[prod_precio]],", ",P36,", ",R36,", ",T36,", ",V36,", '",Tabla2[[#This Row],[prod_status]],"', '",Tabla2[[#This Row],[prod_imagen]],"'), ")</f>
        <v xml:space="preserve">('p-bk', 'P-Bola-Camarón', (SELECT cat_id FROM categorias WHERE cat_status = 'A' AND cat_codigo = 'P'), 60, (SELECT presentacion_id FROM presentacion WHERE presentacion_status = 'A' AND presentacion_codigo = 'und') , (SELECT ingred_id FROM ingredientes WHERE ingred_status = 'A' AND ingred_codigo = 'bola') , (SELECT ingred_id FROM ingredientes WHERE ingred_status = 'A' AND ingred_codigo = 'camaron') , (SELECT ingred_id FROM ingredientes WHERE ingred_status = 'A' AND ingred_codigo = 'indef') , 'A', ''), </v>
      </c>
    </row>
    <row r="37" spans="2:24" x14ac:dyDescent="0.25">
      <c r="B37" s="34" t="str">
        <f>Tabla1[[#This Row],[prod_codigo]]</f>
        <v>p-bf</v>
      </c>
      <c r="C37" t="str">
        <f>Tabla1[[#This Row],[prod_nombre]]</f>
        <v>P-Bola-Frijol</v>
      </c>
      <c r="D37" s="52" t="str">
        <f>Tabla1[[#This Row],[prod_categoria]]</f>
        <v>P</v>
      </c>
      <c r="F37" s="2">
        <f>Tabla1[[#This Row],[prod_precio]]</f>
        <v>45</v>
      </c>
      <c r="G37" s="53" t="str">
        <f>Tabla1[[#This Row],[prod_presentacion]]</f>
        <v>und</v>
      </c>
      <c r="H37" s="54" t="str">
        <f>Tabla1[[#This Row],[prod_ingrediente1]]</f>
        <v>bola</v>
      </c>
      <c r="I37" s="39" t="str">
        <f>Tabla1[[#This Row],[prod_ingrediente2]]</f>
        <v>frijol</v>
      </c>
      <c r="J37" s="55" t="str">
        <f>Tabla1[[#This Row],[prod_ingrediente3]]</f>
        <v>indef</v>
      </c>
      <c r="K37" s="2" t="str">
        <f>Tabla1[[#This Row],[prod_status]]</f>
        <v>A</v>
      </c>
      <c r="L37" s="33" t="str">
        <f>IF(Tabla1[[#This Row],[prod_imagen]] = 0,"",Tabla1[[#This Row],[prod_imagen]])</f>
        <v/>
      </c>
      <c r="N37" s="51" t="str">
        <f>CONCATENATE("(SELECT cat_id FROM categorias WHERE cat_status = 'A' AND cat_codigo = '",Tabla2[[#This Row],[prod_categoria]],"')")</f>
        <v>(SELECT cat_id FROM categorias WHERE cat_status = 'A' AND cat_codigo = 'P')</v>
      </c>
      <c r="O37" s="56"/>
      <c r="P37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37" s="56"/>
      <c r="R37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'bola') </v>
      </c>
      <c r="S37" s="56"/>
      <c r="T37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'frijol') </v>
      </c>
      <c r="U37" s="56"/>
      <c r="V37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37" s="56"/>
      <c r="X37" t="str">
        <f>CONCATENATE("('",Tabla2[[#This Row],[prod_codigo]],"', '",Tabla2[[#This Row],[prod_nombre]],"', ",N37,", ",Tabla2[[#This Row],[prod_precio]],", ",P37,", ",R37,", ",T37,", ",V37,", '",Tabla2[[#This Row],[prod_status]],"', '",Tabla2[[#This Row],[prod_imagen]],"'), ")</f>
        <v xml:space="preserve">('p-bf', 'P-Bola-Frijol', (SELECT cat_id FROM categorias WHERE cat_status = 'A' AND cat_codigo = 'P'), 45, (SELECT presentacion_id FROM presentacion WHERE presentacion_status = 'A' AND presentacion_codigo = 'und') , (SELECT ingred_id FROM ingredientes WHERE ingred_status = 'A' AND ingred_codigo = 'bola') , (SELECT ingred_id FROM ingredientes WHERE ingred_status = 'A' AND ingred_codigo = 'frijol') , (SELECT ingred_id FROM ingredientes WHERE ingred_status = 'A' AND ingred_codigo = 'indef') , 'A', ''), </v>
      </c>
    </row>
    <row r="38" spans="2:24" x14ac:dyDescent="0.25">
      <c r="B38" s="34" t="str">
        <f>Tabla1[[#This Row],[prod_codigo]]</f>
        <v>p-bkf</v>
      </c>
      <c r="C38" t="str">
        <f>Tabla1[[#This Row],[prod_nombre]]</f>
        <v>P-Bola-Camarón-Frijol</v>
      </c>
      <c r="D38" s="52" t="str">
        <f>Tabla1[[#This Row],[prod_categoria]]</f>
        <v>P</v>
      </c>
      <c r="F38" s="2">
        <f>Tabla1[[#This Row],[prod_precio]]</f>
        <v>60</v>
      </c>
      <c r="G38" s="53" t="str">
        <f>Tabla1[[#This Row],[prod_presentacion]]</f>
        <v>und</v>
      </c>
      <c r="H38" s="54" t="str">
        <f>Tabla1[[#This Row],[prod_ingrediente1]]</f>
        <v>bola</v>
      </c>
      <c r="I38" s="39" t="str">
        <f>Tabla1[[#This Row],[prod_ingrediente2]]</f>
        <v>camaron</v>
      </c>
      <c r="J38" s="55" t="str">
        <f>Tabla1[[#This Row],[prod_ingrediente3]]</f>
        <v>frijol</v>
      </c>
      <c r="K38" s="2" t="str">
        <f>Tabla1[[#This Row],[prod_status]]</f>
        <v>A</v>
      </c>
      <c r="L38" s="33" t="str">
        <f>IF(Tabla1[[#This Row],[prod_imagen]] = 0,"",Tabla1[[#This Row],[prod_imagen]])</f>
        <v/>
      </c>
      <c r="N38" s="51" t="str">
        <f>CONCATENATE("(SELECT cat_id FROM categorias WHERE cat_status = 'A' AND cat_codigo = '",Tabla2[[#This Row],[prod_categoria]],"')")</f>
        <v>(SELECT cat_id FROM categorias WHERE cat_status = 'A' AND cat_codigo = 'P')</v>
      </c>
      <c r="O38" s="56"/>
      <c r="P38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38" s="56"/>
      <c r="R38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'bola') </v>
      </c>
      <c r="S38" s="56"/>
      <c r="T38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'camaron') </v>
      </c>
      <c r="U38" s="56"/>
      <c r="V38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'frijol') </v>
      </c>
      <c r="W38" s="56"/>
      <c r="X38" t="str">
        <f>CONCATENATE("('",Tabla2[[#This Row],[prod_codigo]],"', '",Tabla2[[#This Row],[prod_nombre]],"', ",N38,", ",Tabla2[[#This Row],[prod_precio]],", ",P38,", ",R38,", ",T38,", ",V38,", '",Tabla2[[#This Row],[prod_status]],"', '",Tabla2[[#This Row],[prod_imagen]],"'), ")</f>
        <v xml:space="preserve">('p-bkf', 'P-Bola-Camarón-Frijol', (SELECT cat_id FROM categorias WHERE cat_status = 'A' AND cat_codigo = 'P'), 60, (SELECT presentacion_id FROM presentacion WHERE presentacion_status = 'A' AND presentacion_codigo = 'und') , (SELECT ingred_id FROM ingredientes WHERE ingred_status = 'A' AND ingred_codigo = 'bola') , (SELECT ingred_id FROM ingredientes WHERE ingred_status = 'A' AND ingred_codigo = 'camaron') , (SELECT ingred_id FROM ingredientes WHERE ingred_status = 'A' AND ingred_codigo = 'frijol') , 'A', ''), </v>
      </c>
    </row>
    <row r="39" spans="2:24" x14ac:dyDescent="0.25">
      <c r="B39" s="34" t="str">
        <f>Tabla1[[#This Row],[prod_codigo]]</f>
        <v>p-kf</v>
      </c>
      <c r="C39" t="str">
        <f>Tabla1[[#This Row],[prod_nombre]]</f>
        <v>P-Camarón-Frijol</v>
      </c>
      <c r="D39" s="52" t="str">
        <f>Tabla1[[#This Row],[prod_categoria]]</f>
        <v>P</v>
      </c>
      <c r="F39" s="2">
        <f>Tabla1[[#This Row],[prod_precio]]</f>
        <v>45</v>
      </c>
      <c r="G39" s="53" t="str">
        <f>Tabla1[[#This Row],[prod_presentacion]]</f>
        <v>und</v>
      </c>
      <c r="H39" s="54" t="str">
        <f>Tabla1[[#This Row],[prod_ingrediente1]]</f>
        <v>camaron</v>
      </c>
      <c r="I39" s="39" t="str">
        <f>Tabla1[[#This Row],[prod_ingrediente2]]</f>
        <v>frijol</v>
      </c>
      <c r="J39" s="55" t="str">
        <f>Tabla1[[#This Row],[prod_ingrediente3]]</f>
        <v>indef</v>
      </c>
      <c r="K39" s="2" t="str">
        <f>Tabla1[[#This Row],[prod_status]]</f>
        <v>A</v>
      </c>
      <c r="L39" s="33" t="str">
        <f>IF(Tabla1[[#This Row],[prod_imagen]] = 0,"",Tabla1[[#This Row],[prod_imagen]])</f>
        <v/>
      </c>
      <c r="N39" s="51" t="str">
        <f>CONCATENATE("(SELECT cat_id FROM categorias WHERE cat_status = 'A' AND cat_codigo = '",Tabla2[[#This Row],[prod_categoria]],"')")</f>
        <v>(SELECT cat_id FROM categorias WHERE cat_status = 'A' AND cat_codigo = 'P')</v>
      </c>
      <c r="O39" s="56"/>
      <c r="P39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39" s="56"/>
      <c r="R39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'camaron') </v>
      </c>
      <c r="S39" s="56"/>
      <c r="T39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'frijol') </v>
      </c>
      <c r="U39" s="56"/>
      <c r="V39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39" s="56"/>
      <c r="X39" t="str">
        <f>CONCATENATE("('",Tabla2[[#This Row],[prod_codigo]],"', '",Tabla2[[#This Row],[prod_nombre]],"', ",N39,", ",Tabla2[[#This Row],[prod_precio]],", ",P39,", ",R39,", ",T39,", ",V39,", '",Tabla2[[#This Row],[prod_status]],"', '",Tabla2[[#This Row],[prod_imagen]],"'), ")</f>
        <v xml:space="preserve">('p-kf', 'P-Camarón-Frijol', (SELECT cat_id FROM categorias WHERE cat_status = 'A' AND cat_codigo = 'P'), 45, (SELECT presentacion_id FROM presentacion WHERE presentacion_status = 'A' AND presentacion_codigo = 'und') , (SELECT ingred_id FROM ingredientes WHERE ingred_status = 'A' AND ingred_codigo = 'camaron') , (SELECT ingred_id FROM ingredientes WHERE ingred_status = 'A' AND ingred_codigo = 'frijol') , (SELECT ingred_id FROM ingredientes WHERE ingred_status = 'A' AND ingred_codigo = 'indef') , 'A', ''), </v>
      </c>
    </row>
    <row r="40" spans="2:24" x14ac:dyDescent="0.25">
      <c r="B40" s="34" t="str">
        <f>Tabla1[[#This Row],[prod_codigo]]</f>
        <v>cc-coca06</v>
      </c>
      <c r="C40" t="str">
        <f>Tabla1[[#This Row],[prod_nombre]]</f>
        <v>Coca-Cola 600ml</v>
      </c>
      <c r="D40" s="52" t="str">
        <f>Tabla1[[#This Row],[prod_categoria]]</f>
        <v>coca</v>
      </c>
      <c r="F40" s="2">
        <f>Tabla1[[#This Row],[prod_precio]]</f>
        <v>20</v>
      </c>
      <c r="G40" s="53" t="str">
        <f>Tabla1[[#This Row],[prod_presentacion]]</f>
        <v>600ml</v>
      </c>
      <c r="H40" s="54" t="str">
        <f>Tabla1[[#This Row],[prod_ingrediente1]]</f>
        <v>indef</v>
      </c>
      <c r="I40" s="39" t="str">
        <f>Tabla1[[#This Row],[prod_ingrediente2]]</f>
        <v>indef</v>
      </c>
      <c r="J40" s="55" t="str">
        <f>Tabla1[[#This Row],[prod_ingrediente3]]</f>
        <v>indef</v>
      </c>
      <c r="K40" s="2" t="str">
        <f>Tabla1[[#This Row],[prod_status]]</f>
        <v>A</v>
      </c>
      <c r="L40" s="33" t="str">
        <f>IF(Tabla1[[#This Row],[prod_imagen]] = 0,"",Tabla1[[#This Row],[prod_imagen]])</f>
        <v>cocacola.jpg</v>
      </c>
      <c r="N40" s="51" t="str">
        <f>CONCATENATE("(SELECT cat_id FROM categorias WHERE cat_status = 'A' AND cat_codigo = '",Tabla2[[#This Row],[prod_categoria]],"')")</f>
        <v>(SELECT cat_id FROM categorias WHERE cat_status = 'A' AND cat_codigo = 'coca')</v>
      </c>
      <c r="O40" s="56"/>
      <c r="P40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'600ml') </v>
      </c>
      <c r="Q40" s="56"/>
      <c r="R40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40" s="56"/>
      <c r="T40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40" s="56"/>
      <c r="V40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40" s="56"/>
      <c r="X40" t="str">
        <f>CONCATENATE("('",Tabla2[[#This Row],[prod_codigo]],"', '",Tabla2[[#This Row],[prod_nombre]],"', ",N40,", ",Tabla2[[#This Row],[prod_precio]],", ",P40,", ",R40,", ",T40,", ",V40,", '",Tabla2[[#This Row],[prod_status]],"', '",Tabla2[[#This Row],[prod_imagen]],"'), ")</f>
        <v xml:space="preserve">('cc-coca06', 'Coca-Cola 600ml', (SELECT cat_id FROM categorias WHERE cat_status = 'A' AND cat_codigo = 'coca'), 20, (SELECT presentacion_id FROM presentacion WHERE presentacion_status = 'A' AND presentacion_codigo = '600ml')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'cocacola.jpg'), </v>
      </c>
    </row>
    <row r="41" spans="2:24" x14ac:dyDescent="0.25">
      <c r="B41" s="34" t="str">
        <f>Tabla1[[#This Row],[prod_codigo]]</f>
        <v>cc-light06</v>
      </c>
      <c r="C41" t="str">
        <f>Tabla1[[#This Row],[prod_nombre]]</f>
        <v>Coca Light 600ml</v>
      </c>
      <c r="D41" s="52" t="str">
        <f>Tabla1[[#This Row],[prod_categoria]]</f>
        <v>coca</v>
      </c>
      <c r="F41" s="2">
        <f>Tabla1[[#This Row],[prod_precio]]</f>
        <v>20</v>
      </c>
      <c r="G41" s="53" t="str">
        <f>Tabla1[[#This Row],[prod_presentacion]]</f>
        <v>600ml</v>
      </c>
      <c r="H41" s="54" t="str">
        <f>Tabla1[[#This Row],[prod_ingrediente1]]</f>
        <v>indef</v>
      </c>
      <c r="I41" s="39" t="str">
        <f>Tabla1[[#This Row],[prod_ingrediente2]]</f>
        <v>indef</v>
      </c>
      <c r="J41" s="55" t="str">
        <f>Tabla1[[#This Row],[prod_ingrediente3]]</f>
        <v>indef</v>
      </c>
      <c r="K41" s="2" t="str">
        <f>Tabla1[[#This Row],[prod_status]]</f>
        <v>A</v>
      </c>
      <c r="L41" s="33" t="str">
        <f>IF(Tabla1[[#This Row],[prod_imagen]] = 0,"",Tabla1[[#This Row],[prod_imagen]])</f>
        <v>Coca-Cola_Light.png</v>
      </c>
      <c r="N41" s="51" t="str">
        <f>CONCATENATE("(SELECT cat_id FROM categorias WHERE cat_status = 'A' AND cat_codigo = '",Tabla2[[#This Row],[prod_categoria]],"')")</f>
        <v>(SELECT cat_id FROM categorias WHERE cat_status = 'A' AND cat_codigo = 'coca')</v>
      </c>
      <c r="O41" s="56"/>
      <c r="P41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'600ml') </v>
      </c>
      <c r="Q41" s="56"/>
      <c r="R41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41" s="56"/>
      <c r="T41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41" s="56"/>
      <c r="V41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41" s="56"/>
      <c r="X41" t="str">
        <f>CONCATENATE("('",Tabla2[[#This Row],[prod_codigo]],"', '",Tabla2[[#This Row],[prod_nombre]],"', ",N41,", ",Tabla2[[#This Row],[prod_precio]],", ",P41,", ",R41,", ",T41,", ",V41,", '",Tabla2[[#This Row],[prod_status]],"', '",Tabla2[[#This Row],[prod_imagen]],"'), ")</f>
        <v xml:space="preserve">('cc-light06', 'Coca Light 600ml', (SELECT cat_id FROM categorias WHERE cat_status = 'A' AND cat_codigo = 'coca'), 20, (SELECT presentacion_id FROM presentacion WHERE presentacion_status = 'A' AND presentacion_codigo = '600ml')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'Coca-Cola_Light.png'), </v>
      </c>
    </row>
    <row r="42" spans="2:24" x14ac:dyDescent="0.25">
      <c r="B42" s="34" t="str">
        <f>Tabla1[[#This Row],[prod_codigo]]</f>
        <v>cc-zero06</v>
      </c>
      <c r="C42" t="str">
        <f>Tabla1[[#This Row],[prod_nombre]]</f>
        <v>Coca Sin Azucar 600ml</v>
      </c>
      <c r="D42" s="52" t="str">
        <f>Tabla1[[#This Row],[prod_categoria]]</f>
        <v>coca</v>
      </c>
      <c r="F42" s="2">
        <f>Tabla1[[#This Row],[prod_precio]]</f>
        <v>20</v>
      </c>
      <c r="G42" s="53" t="str">
        <f>Tabla1[[#This Row],[prod_presentacion]]</f>
        <v>600ml</v>
      </c>
      <c r="H42" s="54" t="str">
        <f>Tabla1[[#This Row],[prod_ingrediente1]]</f>
        <v>indef</v>
      </c>
      <c r="I42" s="39" t="str">
        <f>Tabla1[[#This Row],[prod_ingrediente2]]</f>
        <v>indef</v>
      </c>
      <c r="J42" s="55" t="str">
        <f>Tabla1[[#This Row],[prod_ingrediente3]]</f>
        <v>indef</v>
      </c>
      <c r="K42" s="2" t="str">
        <f>Tabla1[[#This Row],[prod_status]]</f>
        <v>A</v>
      </c>
      <c r="L42" s="33" t="str">
        <f>IF(Tabla1[[#This Row],[prod_imagen]] = 0,"",Tabla1[[#This Row],[prod_imagen]])</f>
        <v>coca-cola-zero.png</v>
      </c>
      <c r="N42" s="51" t="str">
        <f>CONCATENATE("(SELECT cat_id FROM categorias WHERE cat_status = 'A' AND cat_codigo = '",Tabla2[[#This Row],[prod_categoria]],"')")</f>
        <v>(SELECT cat_id FROM categorias WHERE cat_status = 'A' AND cat_codigo = 'coca')</v>
      </c>
      <c r="O42" s="56"/>
      <c r="P42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'600ml') </v>
      </c>
      <c r="Q42" s="56"/>
      <c r="R42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42" s="56"/>
      <c r="T42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42" s="56"/>
      <c r="V42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42" s="56"/>
      <c r="X42" t="str">
        <f>CONCATENATE("('",Tabla2[[#This Row],[prod_codigo]],"', '",Tabla2[[#This Row],[prod_nombre]],"', ",N42,", ",Tabla2[[#This Row],[prod_precio]],", ",P42,", ",R42,", ",T42,", ",V42,", '",Tabla2[[#This Row],[prod_status]],"', '",Tabla2[[#This Row],[prod_imagen]],"'), ")</f>
        <v xml:space="preserve">('cc-zero06', 'Coca Sin Azucar 600ml', (SELECT cat_id FROM categorias WHERE cat_status = 'A' AND cat_codigo = 'coca'), 20, (SELECT presentacion_id FROM presentacion WHERE presentacion_status = 'A' AND presentacion_codigo = '600ml')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'coca-cola-zero.png'), </v>
      </c>
    </row>
    <row r="43" spans="2:24" x14ac:dyDescent="0.25">
      <c r="B43" s="34" t="str">
        <f>Tabla1[[#This Row],[prod_codigo]]</f>
        <v>cc-lata035</v>
      </c>
      <c r="C43" t="str">
        <f>Tabla1[[#This Row],[prod_nombre]]</f>
        <v>Coca Lata 355ml</v>
      </c>
      <c r="D43" s="52" t="str">
        <f>Tabla1[[#This Row],[prod_categoria]]</f>
        <v>coca</v>
      </c>
      <c r="F43" s="2">
        <f>Tabla1[[#This Row],[prod_precio]]</f>
        <v>15</v>
      </c>
      <c r="G43" s="53" t="str">
        <f>Tabla1[[#This Row],[prod_presentacion]]</f>
        <v>355ml</v>
      </c>
      <c r="H43" s="54" t="str">
        <f>Tabla1[[#This Row],[prod_ingrediente1]]</f>
        <v>indef</v>
      </c>
      <c r="I43" s="39" t="str">
        <f>Tabla1[[#This Row],[prod_ingrediente2]]</f>
        <v>indef</v>
      </c>
      <c r="J43" s="55" t="str">
        <f>Tabla1[[#This Row],[prod_ingrediente3]]</f>
        <v>indef</v>
      </c>
      <c r="K43" s="2" t="str">
        <f>Tabla1[[#This Row],[prod_status]]</f>
        <v>A</v>
      </c>
      <c r="L43" s="33" t="str">
        <f>IF(Tabla1[[#This Row],[prod_imagen]] = 0,"",Tabla1[[#This Row],[prod_imagen]])</f>
        <v>coca-cola-lata-355.png</v>
      </c>
      <c r="N43" s="51" t="str">
        <f>CONCATENATE("(SELECT cat_id FROM categorias WHERE cat_status = 'A' AND cat_codigo = '",Tabla2[[#This Row],[prod_categoria]],"')")</f>
        <v>(SELECT cat_id FROM categorias WHERE cat_status = 'A' AND cat_codigo = 'coca')</v>
      </c>
      <c r="O43" s="56"/>
      <c r="P43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'355ml') </v>
      </c>
      <c r="Q43" s="56"/>
      <c r="R43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43" s="56"/>
      <c r="T43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43" s="56"/>
      <c r="V43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43" s="56"/>
      <c r="X43" t="str">
        <f>CONCATENATE("('",Tabla2[[#This Row],[prod_codigo]],"', '",Tabla2[[#This Row],[prod_nombre]],"', ",N43,", ",Tabla2[[#This Row],[prod_precio]],", ",P43,", ",R43,", ",T43,", ",V43,", '",Tabla2[[#This Row],[prod_status]],"', '",Tabla2[[#This Row],[prod_imagen]],"'), ")</f>
        <v xml:space="preserve">('cc-lata035', 'Coca Lata 355ml', (SELECT cat_id FROM categorias WHERE cat_status = 'A' AND cat_codigo = 'coca'), 15, (SELECT presentacion_id FROM presentacion WHERE presentacion_status = 'A' AND presentacion_codigo = '355ml')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'coca-cola-lata-355.png'), </v>
      </c>
    </row>
    <row r="44" spans="2:24" x14ac:dyDescent="0.25">
      <c r="B44" s="34" t="str">
        <f>Tabla1[[#This Row],[prod_codigo]]</f>
        <v>cc-vidrio023</v>
      </c>
      <c r="C44" t="str">
        <f>Tabla1[[#This Row],[prod_nombre]]</f>
        <v>Coca Botellita 233ml</v>
      </c>
      <c r="D44" s="52" t="str">
        <f>Tabla1[[#This Row],[prod_categoria]]</f>
        <v>coca</v>
      </c>
      <c r="F44" s="2">
        <f>Tabla1[[#This Row],[prod_precio]]</f>
        <v>10</v>
      </c>
      <c r="G44" s="53" t="str">
        <f>Tabla1[[#This Row],[prod_presentacion]]</f>
        <v>233ml</v>
      </c>
      <c r="H44" s="54" t="str">
        <f>Tabla1[[#This Row],[prod_ingrediente1]]</f>
        <v>indef</v>
      </c>
      <c r="I44" s="39" t="str">
        <f>Tabla1[[#This Row],[prod_ingrediente2]]</f>
        <v>indef</v>
      </c>
      <c r="J44" s="55" t="str">
        <f>Tabla1[[#This Row],[prod_ingrediente3]]</f>
        <v>indef</v>
      </c>
      <c r="K44" s="2" t="str">
        <f>Tabla1[[#This Row],[prod_status]]</f>
        <v>A</v>
      </c>
      <c r="L44" s="33" t="str">
        <f>IF(Tabla1[[#This Row],[prod_imagen]] = 0,"",Tabla1[[#This Row],[prod_imagen]])</f>
        <v>coca-cola-botellita.png</v>
      </c>
      <c r="N44" s="51" t="str">
        <f>CONCATENATE("(SELECT cat_id FROM categorias WHERE cat_status = 'A' AND cat_codigo = '",Tabla2[[#This Row],[prod_categoria]],"')")</f>
        <v>(SELECT cat_id FROM categorias WHERE cat_status = 'A' AND cat_codigo = 'coca')</v>
      </c>
      <c r="O44" s="56"/>
      <c r="P44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'233ml') </v>
      </c>
      <c r="Q44" s="56"/>
      <c r="R44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44" s="56"/>
      <c r="T44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44" s="56"/>
      <c r="V44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44" s="56"/>
      <c r="X44" t="str">
        <f>CONCATENATE("('",Tabla2[[#This Row],[prod_codigo]],"', '",Tabla2[[#This Row],[prod_nombre]],"', ",N44,", ",Tabla2[[#This Row],[prod_precio]],", ",P44,", ",R44,", ",T44,", ",V44,", '",Tabla2[[#This Row],[prod_status]],"', '",Tabla2[[#This Row],[prod_imagen]],"'), ")</f>
        <v xml:space="preserve">('cc-vidrio023', 'Coca Botellita 233ml', (SELECT cat_id FROM categorias WHERE cat_status = 'A' AND cat_codigo = 'coca'), 10, (SELECT presentacion_id FROM presentacion WHERE presentacion_status = 'A' AND presentacion_codigo = '233ml')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'coca-cola-botellita.png'), </v>
      </c>
    </row>
    <row r="45" spans="2:24" x14ac:dyDescent="0.25">
      <c r="B45" s="34" t="str">
        <f>Tabla1[[#This Row],[prod_codigo]]</f>
        <v>cc-fam3</v>
      </c>
      <c r="C45" t="str">
        <f>Tabla1[[#This Row],[prod_nombre]]</f>
        <v>Coca 3Lt</v>
      </c>
      <c r="D45" s="52" t="str">
        <f>Tabla1[[#This Row],[prod_categoria]]</f>
        <v>coca</v>
      </c>
      <c r="F45" s="2">
        <f>Tabla1[[#This Row],[prod_precio]]</f>
        <v>50</v>
      </c>
      <c r="G45" s="53" t="str">
        <f>Tabla1[[#This Row],[prod_presentacion]]</f>
        <v>3Lt</v>
      </c>
      <c r="H45" s="54" t="str">
        <f>Tabla1[[#This Row],[prod_ingrediente1]]</f>
        <v>indef</v>
      </c>
      <c r="I45" s="39" t="str">
        <f>Tabla1[[#This Row],[prod_ingrediente2]]</f>
        <v>indef</v>
      </c>
      <c r="J45" s="55" t="str">
        <f>Tabla1[[#This Row],[prod_ingrediente3]]</f>
        <v>indef</v>
      </c>
      <c r="K45" s="2" t="str">
        <f>Tabla1[[#This Row],[prod_status]]</f>
        <v>A</v>
      </c>
      <c r="L45" s="33" t="str">
        <f>IF(Tabla1[[#This Row],[prod_imagen]] = 0,"",Tabla1[[#This Row],[prod_imagen]])</f>
        <v>Coca-cola-3lt.png</v>
      </c>
      <c r="N45" s="51" t="str">
        <f>CONCATENATE("(SELECT cat_id FROM categorias WHERE cat_status = 'A' AND cat_codigo = '",Tabla2[[#This Row],[prod_categoria]],"')")</f>
        <v>(SELECT cat_id FROM categorias WHERE cat_status = 'A' AND cat_codigo = 'coca')</v>
      </c>
      <c r="O45" s="56"/>
      <c r="P45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'3Lt') </v>
      </c>
      <c r="Q45" s="56"/>
      <c r="R45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45" s="56"/>
      <c r="T45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45" s="56"/>
      <c r="V45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45" s="56"/>
      <c r="X45" t="str">
        <f>CONCATENATE("('",Tabla2[[#This Row],[prod_codigo]],"', '",Tabla2[[#This Row],[prod_nombre]],"', ",N45,", ",Tabla2[[#This Row],[prod_precio]],", ",P45,", ",R45,", ",T45,", ",V45,", '",Tabla2[[#This Row],[prod_status]],"', '",Tabla2[[#This Row],[prod_imagen]],"'), ")</f>
        <v xml:space="preserve">('cc-fam3', 'Coca 3Lt', (SELECT cat_id FROM categorias WHERE cat_status = 'A' AND cat_codigo = 'coca'), 50, (SELECT presentacion_id FROM presentacion WHERE presentacion_status = 'A' AND presentacion_codigo = '3Lt')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'Coca-cola-3lt.png'), </v>
      </c>
    </row>
    <row r="46" spans="2:24" x14ac:dyDescent="0.25">
      <c r="B46" s="34" t="str">
        <f>Tabla1[[#This Row],[prod_codigo]]</f>
        <v>r-fannar06</v>
      </c>
      <c r="C46" t="str">
        <f>Tabla1[[#This Row],[prod_nombre]]</f>
        <v>Fanta Naranja 600ml</v>
      </c>
      <c r="D46" s="52" t="str">
        <f>Tabla1[[#This Row],[prod_categoria]]</f>
        <v>ORefr</v>
      </c>
      <c r="F46" s="2">
        <f>Tabla1[[#This Row],[prod_precio]]</f>
        <v>20</v>
      </c>
      <c r="G46" s="53" t="str">
        <f>Tabla1[[#This Row],[prod_presentacion]]</f>
        <v>600ml</v>
      </c>
      <c r="H46" s="54" t="str">
        <f>Tabla1[[#This Row],[prod_ingrediente1]]</f>
        <v>indef</v>
      </c>
      <c r="I46" s="39" t="str">
        <f>Tabla1[[#This Row],[prod_ingrediente2]]</f>
        <v>indef</v>
      </c>
      <c r="J46" s="55" t="str">
        <f>Tabla1[[#This Row],[prod_ingrediente3]]</f>
        <v>indef</v>
      </c>
      <c r="K46" s="2" t="str">
        <f>Tabla1[[#This Row],[prod_status]]</f>
        <v>A</v>
      </c>
      <c r="L46" s="33" t="str">
        <f>IF(Tabla1[[#This Row],[prod_imagen]] = 0,"",Tabla1[[#This Row],[prod_imagen]])</f>
        <v>fanta-naranja.jpg</v>
      </c>
      <c r="N46" s="51" t="str">
        <f>CONCATENATE("(SELECT cat_id FROM categorias WHERE cat_status = 'A' AND cat_codigo = '",Tabla2[[#This Row],[prod_categoria]],"')")</f>
        <v>(SELECT cat_id FROM categorias WHERE cat_status = 'A' AND cat_codigo = 'ORefr')</v>
      </c>
      <c r="O46" s="56"/>
      <c r="P46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'600ml') </v>
      </c>
      <c r="Q46" s="56"/>
      <c r="R46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46" s="56"/>
      <c r="T46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46" s="56"/>
      <c r="V46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46" s="56"/>
      <c r="X46" t="str">
        <f>CONCATENATE("('",Tabla2[[#This Row],[prod_codigo]],"', '",Tabla2[[#This Row],[prod_nombre]],"', ",N46,", ",Tabla2[[#This Row],[prod_precio]],", ",P46,", ",R46,", ",T46,", ",V46,", '",Tabla2[[#This Row],[prod_status]],"', '",Tabla2[[#This Row],[prod_imagen]],"'), ")</f>
        <v xml:space="preserve">('r-fannar06', 'Fanta Naranja 600ml', (SELECT cat_id FROM categorias WHERE cat_status = 'A' AND cat_codigo = 'ORefr'), 20, (SELECT presentacion_id FROM presentacion WHERE presentacion_status = 'A' AND presentacion_codigo = '600ml')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'fanta-naranja.jpg'), </v>
      </c>
    </row>
    <row r="47" spans="2:24" x14ac:dyDescent="0.25">
      <c r="B47" s="34" t="str">
        <f>Tabla1[[#This Row],[prod_codigo]]</f>
        <v>r-fanfre06</v>
      </c>
      <c r="C47" t="str">
        <f>Tabla1[[#This Row],[prod_nombre]]</f>
        <v>Fanta Fresa 600ml</v>
      </c>
      <c r="D47" s="52" t="str">
        <f>Tabla1[[#This Row],[prod_categoria]]</f>
        <v>ORefr</v>
      </c>
      <c r="F47" s="2">
        <f>Tabla1[[#This Row],[prod_precio]]</f>
        <v>20</v>
      </c>
      <c r="G47" s="53" t="str">
        <f>Tabla1[[#This Row],[prod_presentacion]]</f>
        <v>600ml</v>
      </c>
      <c r="H47" s="54" t="str">
        <f>Tabla1[[#This Row],[prod_ingrediente1]]</f>
        <v>indef</v>
      </c>
      <c r="I47" s="39" t="str">
        <f>Tabla1[[#This Row],[prod_ingrediente2]]</f>
        <v>indef</v>
      </c>
      <c r="J47" s="55" t="str">
        <f>Tabla1[[#This Row],[prod_ingrediente3]]</f>
        <v>indef</v>
      </c>
      <c r="K47" s="2" t="str">
        <f>Tabla1[[#This Row],[prod_status]]</f>
        <v>A</v>
      </c>
      <c r="L47" s="33" t="str">
        <f>IF(Tabla1[[#This Row],[prod_imagen]] = 0,"",Tabla1[[#This Row],[prod_imagen]])</f>
        <v>fanta-fresa.png</v>
      </c>
      <c r="N47" s="51" t="str">
        <f>CONCATENATE("(SELECT cat_id FROM categorias WHERE cat_status = 'A' AND cat_codigo = '",Tabla2[[#This Row],[prod_categoria]],"')")</f>
        <v>(SELECT cat_id FROM categorias WHERE cat_status = 'A' AND cat_codigo = 'ORefr')</v>
      </c>
      <c r="O47" s="56"/>
      <c r="P47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'600ml') </v>
      </c>
      <c r="Q47" s="56"/>
      <c r="R47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47" s="56"/>
      <c r="T47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47" s="56"/>
      <c r="V47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47" s="56"/>
      <c r="X47" t="str">
        <f>CONCATENATE("('",Tabla2[[#This Row],[prod_codigo]],"', '",Tabla2[[#This Row],[prod_nombre]],"', ",N47,", ",Tabla2[[#This Row],[prod_precio]],", ",P47,", ",R47,", ",T47,", ",V47,", '",Tabla2[[#This Row],[prod_status]],"', '",Tabla2[[#This Row],[prod_imagen]],"'), ")</f>
        <v xml:space="preserve">('r-fanfre06', 'Fanta Fresa 600ml', (SELECT cat_id FROM categorias WHERE cat_status = 'A' AND cat_codigo = 'ORefr'), 20, (SELECT presentacion_id FROM presentacion WHERE presentacion_status = 'A' AND presentacion_codigo = '600ml')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'fanta-fresa.png'), </v>
      </c>
    </row>
    <row r="48" spans="2:24" x14ac:dyDescent="0.25">
      <c r="B48" s="34" t="str">
        <f>Tabla1[[#This Row],[prod_codigo]]</f>
        <v>r-sen06</v>
      </c>
      <c r="C48" t="str">
        <f>Tabla1[[#This Row],[prod_nombre]]</f>
        <v>Sensao 600ml</v>
      </c>
      <c r="D48" s="52" t="str">
        <f>Tabla1[[#This Row],[prod_categoria]]</f>
        <v>ORefr</v>
      </c>
      <c r="F48" s="2">
        <f>Tabla1[[#This Row],[prod_precio]]</f>
        <v>20</v>
      </c>
      <c r="G48" s="53" t="str">
        <f>Tabla1[[#This Row],[prod_presentacion]]</f>
        <v>600ml</v>
      </c>
      <c r="H48" s="54" t="str">
        <f>Tabla1[[#This Row],[prod_ingrediente1]]</f>
        <v>indef</v>
      </c>
      <c r="I48" s="39" t="str">
        <f>Tabla1[[#This Row],[prod_ingrediente2]]</f>
        <v>indef</v>
      </c>
      <c r="J48" s="55" t="str">
        <f>Tabla1[[#This Row],[prod_ingrediente3]]</f>
        <v>indef</v>
      </c>
      <c r="K48" s="2" t="str">
        <f>Tabla1[[#This Row],[prod_status]]</f>
        <v>A</v>
      </c>
      <c r="L48" s="33" t="str">
        <f>IF(Tabla1[[#This Row],[prod_imagen]] = 0,"",Tabla1[[#This Row],[prod_imagen]])</f>
        <v>senzao.png</v>
      </c>
      <c r="N48" s="51" t="str">
        <f>CONCATENATE("(SELECT cat_id FROM categorias WHERE cat_status = 'A' AND cat_codigo = '",Tabla2[[#This Row],[prod_categoria]],"')")</f>
        <v>(SELECT cat_id FROM categorias WHERE cat_status = 'A' AND cat_codigo = 'ORefr')</v>
      </c>
      <c r="O48" s="56"/>
      <c r="P48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'600ml') </v>
      </c>
      <c r="Q48" s="56"/>
      <c r="R48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48" s="56"/>
      <c r="T48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48" s="56"/>
      <c r="V48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48" s="56"/>
      <c r="X48" t="str">
        <f>CONCATENATE("('",Tabla2[[#This Row],[prod_codigo]],"', '",Tabla2[[#This Row],[prod_nombre]],"', ",N48,", ",Tabla2[[#This Row],[prod_precio]],", ",P48,", ",R48,", ",T48,", ",V48,", '",Tabla2[[#This Row],[prod_status]],"', '",Tabla2[[#This Row],[prod_imagen]],"'), ")</f>
        <v xml:space="preserve">('r-sen06', 'Sensao 600ml', (SELECT cat_id FROM categorias WHERE cat_status = 'A' AND cat_codigo = 'ORefr'), 20, (SELECT presentacion_id FROM presentacion WHERE presentacion_status = 'A' AND presentacion_codigo = '600ml')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'senzao.png'), </v>
      </c>
    </row>
    <row r="49" spans="2:24" x14ac:dyDescent="0.25">
      <c r="B49" s="62" t="str">
        <f>Tabla1[[#This Row],[prod_codigo]]</f>
        <v>E-Zah</v>
      </c>
      <c r="C49" s="33" t="str">
        <f>Tabla1[[#This Row],[prod_nombre]]</f>
        <v>Zanahoria</v>
      </c>
      <c r="D49" s="63" t="str">
        <f>Tabla1[[#This Row],[prod_categoria]]</f>
        <v>extra</v>
      </c>
      <c r="F49" s="64">
        <f>Tabla1[[#This Row],[prod_precio]]</f>
        <v>10</v>
      </c>
      <c r="G49" s="65" t="str">
        <f>Tabla1[[#This Row],[prod_presentacion]]</f>
        <v>und</v>
      </c>
      <c r="H49" s="66" t="str">
        <f>Tabla1[[#This Row],[prod_ingrediente1]]</f>
        <v>indef</v>
      </c>
      <c r="I49" s="67" t="str">
        <f>Tabla1[[#This Row],[prod_ingrediente2]]</f>
        <v>indef</v>
      </c>
      <c r="J49" s="68" t="str">
        <f>Tabla1[[#This Row],[prod_ingrediente3]]</f>
        <v>indef</v>
      </c>
      <c r="K49" s="64" t="str">
        <f>Tabla1[[#This Row],[prod_status]]</f>
        <v>A</v>
      </c>
      <c r="L49" s="33" t="str">
        <f>IF(Tabla1[[#This Row],[prod_imagen]] = 0,"",Tabla1[[#This Row],[prod_imagen]])</f>
        <v/>
      </c>
      <c r="N49" s="51" t="str">
        <f>CONCATENATE("(SELECT cat_id FROM categorias WHERE cat_status = 'A' AND cat_codigo = '",Tabla2[[#This Row],[prod_categoria]],"')")</f>
        <v>(SELECT cat_id FROM categorias WHERE cat_status = 'A' AND cat_codigo = 'extra')</v>
      </c>
      <c r="P49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49" s="56"/>
      <c r="R49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49" s="56"/>
      <c r="T49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49" s="56"/>
      <c r="V49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49" s="56"/>
      <c r="X49" t="str">
        <f>CONCATENATE("('",Tabla2[[#This Row],[prod_codigo]],"', '",Tabla2[[#This Row],[prod_nombre]],"', ",N49,", ",Tabla2[[#This Row],[prod_precio]],", ",P49,", ",R49,", ",T49,", ",V49,", '",Tabla2[[#This Row],[prod_status]],"', '",Tabla2[[#This Row],[prod_imagen]],"'), ")</f>
        <v xml:space="preserve">('E-Zah', 'Zanahoria', (SELECT cat_id FROM categorias WHERE cat_status = 'A' AND cat_codigo = 'extra'), 10, (SELECT presentacion_id FROM presentacion WHERE presentacion_status = 'A' AND presentacion_codigo = 'und')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''), </v>
      </c>
    </row>
    <row r="50" spans="2:24" x14ac:dyDescent="0.25">
      <c r="B50" s="62" t="str">
        <f>Tabla1[[#This Row],[prod_codigo]]</f>
        <v>E-Tre</v>
      </c>
      <c r="C50" s="33" t="str">
        <f>Tabla1[[#This Row],[prod_nombre]]</f>
        <v>Trenza Nutella</v>
      </c>
      <c r="D50" s="63" t="str">
        <f>Tabla1[[#This Row],[prod_categoria]]</f>
        <v>extra</v>
      </c>
      <c r="F50" s="64">
        <f>Tabla1[[#This Row],[prod_precio]]</f>
        <v>15</v>
      </c>
      <c r="G50" s="65" t="str">
        <f>Tabla1[[#This Row],[prod_presentacion]]</f>
        <v>und</v>
      </c>
      <c r="H50" s="66" t="str">
        <f>Tabla1[[#This Row],[prod_ingrediente1]]</f>
        <v>indef</v>
      </c>
      <c r="I50" s="67" t="str">
        <f>Tabla1[[#This Row],[prod_ingrediente2]]</f>
        <v>indef</v>
      </c>
      <c r="J50" s="68" t="str">
        <f>Tabla1[[#This Row],[prod_ingrediente3]]</f>
        <v>indef</v>
      </c>
      <c r="K50" s="64" t="str">
        <f>Tabla1[[#This Row],[prod_status]]</f>
        <v>A</v>
      </c>
      <c r="L50" s="33" t="str">
        <f>IF(Tabla1[[#This Row],[prod_imagen]] = 0,"",Tabla1[[#This Row],[prod_imagen]])</f>
        <v/>
      </c>
      <c r="N50" s="51" t="str">
        <f>CONCATENATE("(SELECT cat_id FROM categorias WHERE cat_status = 'A' AND cat_codigo = '",Tabla2[[#This Row],[prod_categoria]],"')")</f>
        <v>(SELECT cat_id FROM categorias WHERE cat_status = 'A' AND cat_codigo = 'extra')</v>
      </c>
      <c r="P50" s="40" t="str">
        <f>CONCATENATE("(SELECT presentacion_id FROM presentacion WHERE presentacion_status = 'A' AND presentacion_codigo = '",Tabla2[[#This Row],[prod_presentacion]],"') ")</f>
        <v xml:space="preserve">(SELECT presentacion_id FROM presentacion WHERE presentacion_status = 'A' AND presentacion_codigo = 'und') </v>
      </c>
      <c r="Q50" s="56"/>
      <c r="R50" s="58" t="str">
        <f>CONCATENATE("(SELECT ingred_id FROM ingredientes WHERE ingred_status = 'A' AND ingred_codigo = '",Tabla2[[#This Row],[prod_ingrediente1]],"') ")</f>
        <v xml:space="preserve">(SELECT ingred_id FROM ingredientes WHERE ingred_status = 'A' AND ingred_codigo = 'indef') </v>
      </c>
      <c r="S50" s="56"/>
      <c r="T50" t="str">
        <f>CONCATENATE("(SELECT ingred_id FROM ingredientes WHERE ingred_status = 'A' AND ingred_codigo = '",Tabla2[[#This Row],[prod_ingrediente2]],"') ")</f>
        <v xml:space="preserve">(SELECT ingred_id FROM ingredientes WHERE ingred_status = 'A' AND ingred_codigo = 'indef') </v>
      </c>
      <c r="U50" s="56"/>
      <c r="V50" t="str">
        <f>CONCATENATE("(SELECT ingred_id FROM ingredientes WHERE ingred_status = 'A' AND ingred_codigo = '",Tabla2[[#This Row],[prod_ingrediente3]],"') ")</f>
        <v xml:space="preserve">(SELECT ingred_id FROM ingredientes WHERE ingred_status = 'A' AND ingred_codigo = 'indef') </v>
      </c>
      <c r="W50" s="56"/>
      <c r="X50" t="str">
        <f>CONCATENATE("('",Tabla2[[#This Row],[prod_codigo]],"', '",Tabla2[[#This Row],[prod_nombre]],"', ",N50,", ",Tabla2[[#This Row],[prod_precio]],", ",P50,", ",R50,", ",T50,", ",V50,", '",Tabla2[[#This Row],[prod_status]],"', '",Tabla2[[#This Row],[prod_imagen]],"'), ")</f>
        <v xml:space="preserve">('E-Tre', 'Trenza Nutella', (SELECT cat_id FROM categorias WHERE cat_status = 'A' AND cat_codigo = 'extra'), 15, (SELECT presentacion_id FROM presentacion WHERE presentacion_status = 'A' AND presentacion_codigo = 'und') , (SELECT ingred_id FROM ingredientes WHERE ingred_status = 'A' AND ingred_codigo = 'indef') , (SELECT ingred_id FROM ingredientes WHERE ingred_status = 'A' AND ingred_codigo = 'indef') , (SELECT ingred_id FROM ingredientes WHERE ingred_status = 'A' AND ingred_codigo = 'indef') , 'A', ''), </v>
      </c>
    </row>
    <row r="51" spans="2:24" x14ac:dyDescent="0.25">
      <c r="L51" s="33"/>
    </row>
    <row r="52" spans="2:24" x14ac:dyDescent="0.25">
      <c r="L52" s="3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1 Categorias</vt:lpstr>
      <vt:lpstr>2 Presentacion</vt:lpstr>
      <vt:lpstr>3 Ingredientes</vt:lpstr>
      <vt:lpstr>4 Productos</vt:lpstr>
      <vt:lpstr>Datos</vt:lpstr>
      <vt:lpstr>5 prod INSERT</vt:lpstr>
      <vt:lpstr>ingredientes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2021-02-09T01:47:18Z</dcterms:created>
  <dcterms:modified xsi:type="dcterms:W3CDTF">2021-04-23T00:39:28Z</dcterms:modified>
</cp:coreProperties>
</file>