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ffice\PycharmProjects\pythonProject7\"/>
    </mc:Choice>
  </mc:AlternateContent>
  <xr:revisionPtr revIDLastSave="0" documentId="13_ncr:1_{0912E37D-A57F-4674-82FD-C633383BC232}" xr6:coauthVersionLast="47" xr6:coauthVersionMax="47" xr10:uidLastSave="{00000000-0000-0000-0000-000000000000}"/>
  <bookViews>
    <workbookView xWindow="-120" yWindow="-120" windowWidth="29040" windowHeight="15840" tabRatio="1000" activeTab="1" xr2:uid="{00000000-000D-0000-FFFF-FFFF00000000}"/>
  </bookViews>
  <sheets>
    <sheet name="1072_14-6" sheetId="126" r:id="rId1"/>
    <sheet name="Sheet2" sheetId="151" r:id="rId2"/>
  </sheets>
  <definedNames>
    <definedName name="Automatic">#REF!,#REF!,#REF!,#REF!,#REF!,#REF!,#REF!,#REF!,#REF!,#REF!,#REF!,#REF!,#REF!,#REF!,#REF!,#REF!,#REF!,#REF!,#REF!,#REF!,#REF!,#REF!,#REF!</definedName>
    <definedName name="OLE_LINK1" localSheetId="0">'1072_14-6'!#REF!</definedName>
    <definedName name="_xlnm.Print_Area" localSheetId="0">'1072_14-6'!$B$5:$AB$27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126" l="1"/>
  <c r="J47" i="126"/>
  <c r="AD42" i="126"/>
  <c r="V28" i="126"/>
  <c r="Y25" i="126"/>
  <c r="X25" i="126"/>
  <c r="X28" i="126" s="1"/>
  <c r="W25" i="126"/>
  <c r="V25" i="126"/>
  <c r="V47" i="126" s="1"/>
  <c r="U25" i="126"/>
  <c r="T25" i="126"/>
  <c r="T28" i="126" s="1"/>
  <c r="R25" i="126"/>
  <c r="R47" i="126" s="1"/>
  <c r="Q25" i="126"/>
  <c r="P25" i="126"/>
  <c r="P47" i="126" s="1"/>
  <c r="N25" i="126"/>
  <c r="N47" i="126" s="1"/>
  <c r="G24" i="126"/>
  <c r="Y23" i="126"/>
  <c r="W22" i="126"/>
  <c r="F22" i="126"/>
  <c r="I21" i="126"/>
  <c r="Y20" i="126"/>
  <c r="V20" i="126"/>
  <c r="R20" i="126"/>
  <c r="F20" i="126"/>
  <c r="L20" i="126" s="1"/>
  <c r="S19" i="126"/>
  <c r="L19" i="126"/>
  <c r="F19" i="126"/>
  <c r="U18" i="126"/>
  <c r="S18" i="126"/>
  <c r="L18" i="126"/>
  <c r="G18" i="126"/>
  <c r="F18" i="126"/>
  <c r="Y17" i="126"/>
  <c r="V17" i="126"/>
  <c r="R17" i="126"/>
  <c r="Z23" i="126" s="1"/>
  <c r="L17" i="126"/>
  <c r="F17" i="126"/>
  <c r="Y16" i="126"/>
  <c r="Q16" i="126"/>
  <c r="S25" i="126" s="1"/>
  <c r="L16" i="126"/>
  <c r="F16" i="126"/>
  <c r="W15" i="126"/>
  <c r="Q15" i="126"/>
  <c r="L15" i="126"/>
  <c r="F15" i="126"/>
  <c r="T14" i="126"/>
  <c r="Q14" i="126"/>
  <c r="L14" i="126"/>
  <c r="F14" i="126"/>
  <c r="W13" i="126"/>
  <c r="R28" i="126" s="1"/>
  <c r="I13" i="126"/>
  <c r="C13" i="126"/>
  <c r="C11" i="126"/>
  <c r="AE1" i="126"/>
  <c r="W23" i="126" l="1"/>
  <c r="Z25" i="126"/>
  <c r="J28" i="126"/>
  <c r="T47" i="126"/>
  <c r="L28" i="126"/>
  <c r="N28" i="126"/>
  <c r="X47" i="126"/>
  <c r="G25" i="126"/>
  <c r="P28" i="126"/>
  <c r="Z28" i="126" l="1"/>
  <c r="Z47" i="126"/>
  <c r="AE47" i="126" s="1"/>
  <c r="AE43" i="126" s="1"/>
</calcChain>
</file>

<file path=xl/sharedStrings.xml><?xml version="1.0" encoding="utf-8"?>
<sst xmlns="http://schemas.openxmlformats.org/spreadsheetml/2006/main" count="340" uniqueCount="283">
  <si>
    <t>CR3/17</t>
  </si>
  <si>
    <t xml:space="preserve">PROJECT LOCATION </t>
  </si>
  <si>
    <t>DATE</t>
  </si>
  <si>
    <t>TICKET NO.</t>
  </si>
  <si>
    <t>TRUCK NO.</t>
  </si>
  <si>
    <t>JOB NO.</t>
  </si>
  <si>
    <t xml:space="preserve">SUPPLIER  </t>
  </si>
  <si>
    <t xml:space="preserve">MIX NO.  </t>
  </si>
  <si>
    <t xml:space="preserve">SPEC. STRENGTH       </t>
  </si>
  <si>
    <t xml:space="preserve">AGG. SIZE                              </t>
  </si>
  <si>
    <t>mm</t>
  </si>
  <si>
    <t xml:space="preserve">SPEC. AIR                                         </t>
  </si>
  <si>
    <t>%</t>
  </si>
  <si>
    <t>Max:</t>
  </si>
  <si>
    <t>Min:</t>
  </si>
  <si>
    <t xml:space="preserve">CONCRETE TEMP.       </t>
  </si>
  <si>
    <t>Min</t>
  </si>
  <si>
    <t xml:space="preserve">MEAS. SLUMP                                    </t>
  </si>
  <si>
    <t xml:space="preserve">MEAS. AIR                </t>
  </si>
  <si>
    <t xml:space="preserve">Max:            </t>
  </si>
  <si>
    <t>CLIENT NAME</t>
  </si>
  <si>
    <t>(CSA A23.2-9c)</t>
  </si>
  <si>
    <r>
      <t>m</t>
    </r>
    <r>
      <rPr>
        <vertAlign val="superscript"/>
        <sz val="11"/>
        <color theme="1"/>
        <rFont val="Times New Roman"/>
        <family val="1"/>
      </rPr>
      <t>3</t>
    </r>
  </si>
  <si>
    <t xml:space="preserve">SPEC. SLUMP                                     </t>
  </si>
  <si>
    <t>°C</t>
  </si>
  <si>
    <t>FIELD CURING BOX TEMP.</t>
  </si>
  <si>
    <t>SET NO.</t>
  </si>
  <si>
    <t xml:space="preserve">NO. OF SAMPLES    </t>
  </si>
  <si>
    <t>A</t>
  </si>
  <si>
    <t>B</t>
  </si>
  <si>
    <t>C</t>
  </si>
  <si>
    <t>AGE OF SAMPLES</t>
  </si>
  <si>
    <t>D</t>
  </si>
  <si>
    <t>E</t>
  </si>
  <si>
    <r>
      <t>lit/m</t>
    </r>
    <r>
      <rPr>
        <vertAlign val="superscript"/>
        <sz val="11"/>
        <color theme="1"/>
        <rFont val="Times New Roman"/>
        <family val="1"/>
      </rPr>
      <t>3</t>
    </r>
  </si>
  <si>
    <t>MPa</t>
  </si>
  <si>
    <t>ON-SITE   CONCRETE   REPORT</t>
  </si>
  <si>
    <t>CUM VOL.</t>
  </si>
  <si>
    <t>LOAD VOL.</t>
  </si>
  <si>
    <t>TOTAL VOL.</t>
  </si>
  <si>
    <t>Field Cured</t>
  </si>
  <si>
    <t>days</t>
  </si>
  <si>
    <t>DOSAGE</t>
  </si>
  <si>
    <t>MOULD TYPE</t>
  </si>
  <si>
    <t>BOX TYPE</t>
  </si>
  <si>
    <t xml:space="preserve">SAMPLE TIME </t>
  </si>
  <si>
    <t xml:space="preserve">CAST TIME </t>
  </si>
  <si>
    <t>BATCH TIME</t>
  </si>
  <si>
    <t>INITIAL</t>
  </si>
  <si>
    <r>
      <rPr>
        <b/>
        <sz val="11"/>
        <color theme="1"/>
        <rFont val="Times New Roman"/>
        <family val="1"/>
      </rPr>
      <t>COMMENTS</t>
    </r>
    <r>
      <rPr>
        <sz val="11"/>
        <color theme="1"/>
        <rFont val="Times New Roman"/>
        <family val="1"/>
      </rPr>
      <t xml:space="preserve">  </t>
    </r>
  </si>
  <si>
    <t>DAYS</t>
  </si>
  <si>
    <t>MOULD SIZE (")</t>
  </si>
  <si>
    <t>Job #</t>
  </si>
  <si>
    <t>Date</t>
  </si>
  <si>
    <t>Ticket #</t>
  </si>
  <si>
    <t>Truck #</t>
  </si>
  <si>
    <t>Load Vol.</t>
  </si>
  <si>
    <t>Cumulative Vol.</t>
  </si>
  <si>
    <t>Total Vol.</t>
  </si>
  <si>
    <t>Supplier</t>
  </si>
  <si>
    <t>Mix #</t>
  </si>
  <si>
    <t>Spec Strength</t>
  </si>
  <si>
    <t>Days</t>
  </si>
  <si>
    <t>Aggregate Size</t>
  </si>
  <si>
    <t>ADMIXTURE</t>
  </si>
  <si>
    <t>Admixture</t>
  </si>
  <si>
    <t>Dosage</t>
  </si>
  <si>
    <t>Mould Size</t>
  </si>
  <si>
    <t>Mould Type</t>
  </si>
  <si>
    <t>Box Type</t>
  </si>
  <si>
    <t>Spec Slump</t>
  </si>
  <si>
    <t>Slump Tolerance</t>
  </si>
  <si>
    <t>Spec Air</t>
  </si>
  <si>
    <t>Measured Air</t>
  </si>
  <si>
    <t>Ambient Temp</t>
  </si>
  <si>
    <t xml:space="preserve">AMBIENT TEMP. </t>
  </si>
  <si>
    <t>Concrete Temp</t>
  </si>
  <si>
    <t>Sample Time</t>
  </si>
  <si>
    <t>Batch Time</t>
  </si>
  <si>
    <t>Initial</t>
  </si>
  <si>
    <t>Set #</t>
  </si>
  <si>
    <t># of Samples</t>
  </si>
  <si>
    <t>Measured Slump</t>
  </si>
  <si>
    <t>Comments</t>
  </si>
  <si>
    <t>Breaking Due Date</t>
  </si>
  <si>
    <t>Field Cured 1</t>
  </si>
  <si>
    <t>Field Cured 2</t>
  </si>
  <si>
    <t>1102_2</t>
  </si>
  <si>
    <t>1102_3</t>
  </si>
  <si>
    <t>1112_2</t>
  </si>
  <si>
    <t>1116_1</t>
  </si>
  <si>
    <t>1116_2</t>
  </si>
  <si>
    <t>1019_2</t>
  </si>
  <si>
    <t>1019_1</t>
  </si>
  <si>
    <t>1633 Capilano Rd, North Vancouver</t>
  </si>
  <si>
    <t>ParkWest</t>
  </si>
  <si>
    <t>3438 Sawmill Crescent, Vancouver</t>
  </si>
  <si>
    <t>River District Parcel 16.2</t>
  </si>
  <si>
    <t>4475 W 1st Ave, Vancouver</t>
  </si>
  <si>
    <t>Wall House</t>
  </si>
  <si>
    <t>198 Ontario Pl., Vancouver</t>
  </si>
  <si>
    <t>TOMO on Main</t>
  </si>
  <si>
    <t>Legion Veterans Village</t>
  </si>
  <si>
    <t>10626 City Pkwy, Surrey</t>
  </si>
  <si>
    <t>One Central</t>
  </si>
  <si>
    <t>13350 Central Ave, Surrey</t>
  </si>
  <si>
    <t>Better Builder</t>
  </si>
  <si>
    <t>TMH Construction</t>
  </si>
  <si>
    <t>Urban One Builders</t>
  </si>
  <si>
    <t>Wesgroup Contracting</t>
  </si>
  <si>
    <t>The Haebler Group</t>
  </si>
  <si>
    <t>Lark Group</t>
  </si>
  <si>
    <t>Centreville Construction</t>
  </si>
  <si>
    <t>EllisDon Corporation</t>
  </si>
  <si>
    <t>1152_B</t>
  </si>
  <si>
    <t>1152_M</t>
  </si>
  <si>
    <t>Polygon Construction</t>
  </si>
  <si>
    <t>Syncra Construction</t>
  </si>
  <si>
    <t>MetroCan Construction</t>
  </si>
  <si>
    <t>Peak Construction</t>
  </si>
  <si>
    <t>Axiom Builders</t>
  </si>
  <si>
    <t>Chandos Construction (TransLink)</t>
  </si>
  <si>
    <t>2 Chesterfield Pl, North Vancouver</t>
  </si>
  <si>
    <t>SeaBus Terminal (Lonsdale Quay)</t>
  </si>
  <si>
    <t>Royal Columbian Hospital</t>
  </si>
  <si>
    <t>Clyde</t>
  </si>
  <si>
    <t>Skagen</t>
  </si>
  <si>
    <t>Kutak Development</t>
  </si>
  <si>
    <t>One Shaughnessy</t>
  </si>
  <si>
    <t>2446 Shaughnessy St., Port Coquitlam</t>
  </si>
  <si>
    <t>100 Braid</t>
  </si>
  <si>
    <t>100 Braid Street, New Westminster</t>
  </si>
  <si>
    <t>Anthem Properties</t>
  </si>
  <si>
    <t>Ventana Construction</t>
  </si>
  <si>
    <t>Amacon Construction</t>
  </si>
  <si>
    <t>Performance Builders</t>
  </si>
  <si>
    <t>Voyce</t>
  </si>
  <si>
    <t>Square Nine Developments</t>
  </si>
  <si>
    <t>Belvedere</t>
  </si>
  <si>
    <t>9675 King George Blvd, Surrey</t>
  </si>
  <si>
    <t>Bold Construction</t>
  </si>
  <si>
    <t>Cressey Development</t>
  </si>
  <si>
    <t>200 Esplanade, North Vancouver</t>
  </si>
  <si>
    <t>65 Chesterfield</t>
  </si>
  <si>
    <t>Century</t>
  </si>
  <si>
    <t>Central Park House</t>
  </si>
  <si>
    <t>5977 Wilson Avenue, Burnaby</t>
  </si>
  <si>
    <t>Autograph</t>
  </si>
  <si>
    <t>Assembly</t>
  </si>
  <si>
    <t>North Oriental Construction</t>
  </si>
  <si>
    <t>Dansey</t>
  </si>
  <si>
    <t>599 Dansey Ave, Coquitlam</t>
  </si>
  <si>
    <t>E 21</t>
  </si>
  <si>
    <t>1355 E 21st Ave, Vancouver</t>
  </si>
  <si>
    <t>1120 E Georgia St, Vancouver</t>
  </si>
  <si>
    <t>Mountainview</t>
  </si>
  <si>
    <t>Mann Group</t>
  </si>
  <si>
    <t>35706 Marshal Rd, Abbotsford</t>
  </si>
  <si>
    <t>5005 Ash St, Vancouver</t>
  </si>
  <si>
    <t>Saint Group</t>
  </si>
  <si>
    <t>Brighouse</t>
  </si>
  <si>
    <t>8699 Spires Rd, Richmond</t>
  </si>
  <si>
    <t>E 15</t>
  </si>
  <si>
    <t>322 East 15th Ave, Vancouver</t>
  </si>
  <si>
    <t>Allison</t>
  </si>
  <si>
    <t>1122 Hillside Rd, West Vancouver</t>
  </si>
  <si>
    <t>UBC BCR 9</t>
  </si>
  <si>
    <t>#57 28 Gray Ave, Vancouver</t>
  </si>
  <si>
    <t>5168 Cambie St, Vancouver</t>
  </si>
  <si>
    <t>Oakridge P1M</t>
  </si>
  <si>
    <t>Oakridge P1B</t>
  </si>
  <si>
    <t>650 W 41st Ave, Vancouver</t>
  </si>
  <si>
    <t>Oakridge P1NW</t>
  </si>
  <si>
    <t>Oakridge Building 1 &amp; 2</t>
  </si>
  <si>
    <t>Oakridge P1NE</t>
  </si>
  <si>
    <t>Oakridge P1S</t>
  </si>
  <si>
    <t>Brentwood 1B</t>
  </si>
  <si>
    <t>4828 Lougheed Hwy, Burnaby</t>
  </si>
  <si>
    <t>Sophora</t>
  </si>
  <si>
    <t>Soleil</t>
  </si>
  <si>
    <t>1182 Westwood St, Coquitlam</t>
  </si>
  <si>
    <t>Galleria Lot 1</t>
  </si>
  <si>
    <t>8668 Hazelbridge Way, Richmond</t>
  </si>
  <si>
    <t>Galleria Lot 2</t>
  </si>
  <si>
    <t>3328 No. 3 Rd, Richmond</t>
  </si>
  <si>
    <t>268 Nelson's Court, New Westminster</t>
  </si>
  <si>
    <t>Brewery District Building 7</t>
  </si>
  <si>
    <t>Ovation</t>
  </si>
  <si>
    <t>823 Carnarvon St, New Westminster</t>
  </si>
  <si>
    <t>Dogwood Facility</t>
  </si>
  <si>
    <t>700 W 57th Ave., Vancouver</t>
  </si>
  <si>
    <t>150 W 4th Ave, Vancouver</t>
  </si>
  <si>
    <t>150 W 4th</t>
  </si>
  <si>
    <t>1588 Johnston Rd, White Rock</t>
  </si>
  <si>
    <t>606 Foster Ave, Coquitlam</t>
  </si>
  <si>
    <t>3227 St John St., Port Moody</t>
  </si>
  <si>
    <t>330 E Columbia St, New Westminster</t>
  </si>
  <si>
    <t>Sydney</t>
  </si>
  <si>
    <t>609 Sydney Ave, Coquitlam</t>
  </si>
  <si>
    <t>1986 Stainsbury Ave, Vancouver</t>
  </si>
  <si>
    <t>Stainsbury</t>
  </si>
  <si>
    <t>POPOLO</t>
  </si>
  <si>
    <t>2235 East Broadway, Vancouver</t>
  </si>
  <si>
    <t>VAHA</t>
  </si>
  <si>
    <t>46 W Hastings St., Vancouver</t>
  </si>
  <si>
    <t>3636 west 39th Ave, Vancouver</t>
  </si>
  <si>
    <t>Dunbar &amp; 39th</t>
  </si>
  <si>
    <t>SOCO 1</t>
  </si>
  <si>
    <t>319 North Rd., Coquitlam</t>
  </si>
  <si>
    <t>2502 W 33rd Ave, Vancouver</t>
  </si>
  <si>
    <t>W 33rd</t>
  </si>
  <si>
    <t>Cape Construction</t>
  </si>
  <si>
    <t>Mansion</t>
  </si>
  <si>
    <t>477 W 63rd Ave., Vancouver</t>
  </si>
  <si>
    <t>Ofiswerks</t>
  </si>
  <si>
    <t>234 W 3rd Ave., Vancouver</t>
  </si>
  <si>
    <t>6325 Clarendon St, Vancouver</t>
  </si>
  <si>
    <t>Sunrise</t>
  </si>
  <si>
    <t>Alaska</t>
  </si>
  <si>
    <t>4455 Alaska St., Burnaby</t>
  </si>
  <si>
    <t>Trillium Projects</t>
  </si>
  <si>
    <t>8250 Manitoba St, Vancouver</t>
  </si>
  <si>
    <t>Marine Landing</t>
  </si>
  <si>
    <t>Chloe</t>
  </si>
  <si>
    <t>15215 Sitka Drive, Surrey</t>
  </si>
  <si>
    <t>Wood &amp; Water</t>
  </si>
  <si>
    <t>6386 East Blvd, Vancouver</t>
  </si>
  <si>
    <t>Millennium Development</t>
  </si>
  <si>
    <t>125 E13th</t>
  </si>
  <si>
    <t>River District - Parcel 14</t>
  </si>
  <si>
    <t>3435 Sawmill Crescent, Vancouver</t>
  </si>
  <si>
    <t>King Edward</t>
  </si>
  <si>
    <t>11 King Edward St., Coquitlam</t>
  </si>
  <si>
    <t>125 East 13th St., North Vancouver</t>
  </si>
  <si>
    <t>Quinn</t>
  </si>
  <si>
    <t>1159_1</t>
  </si>
  <si>
    <t>1159_2</t>
  </si>
  <si>
    <t>1167_1</t>
  </si>
  <si>
    <t>1167_2</t>
  </si>
  <si>
    <t>9322 Mary St, Chilliwack</t>
  </si>
  <si>
    <t>Mary Street</t>
  </si>
  <si>
    <t>Revive</t>
  </si>
  <si>
    <t>6988 Ash Ave, Vancouver</t>
  </si>
  <si>
    <t>Kanin Construction</t>
  </si>
  <si>
    <t>9456 134 St., Surrey</t>
  </si>
  <si>
    <t>Contour Development</t>
  </si>
  <si>
    <t>Oakmont</t>
  </si>
  <si>
    <t>8486 Oak St., Vancouver</t>
  </si>
  <si>
    <t>Standard</t>
  </si>
  <si>
    <t>6420 Willingdon Ave, Burnaby</t>
  </si>
  <si>
    <t>Keith Drive</t>
  </si>
  <si>
    <t>Kirya</t>
  </si>
  <si>
    <t>2150 Keith Dr., Vancouver</t>
  </si>
  <si>
    <t>1188 Burnaby St., Burnaby</t>
  </si>
  <si>
    <t>1072_14</t>
  </si>
  <si>
    <t>1072_17</t>
  </si>
  <si>
    <t>Maple Reinders</t>
  </si>
  <si>
    <t>1351 Lindsey Place, Delta</t>
  </si>
  <si>
    <t xml:space="preserve">Annacis Island Waste Water Treatment Plant							</t>
  </si>
  <si>
    <t>Three O Six</t>
  </si>
  <si>
    <t>4526 80 St Delta, BC</t>
  </si>
  <si>
    <t>Greenhouse</t>
  </si>
  <si>
    <t>Kathleen</t>
  </si>
  <si>
    <t>5980 Kathleen Ave, Burnaby</t>
  </si>
  <si>
    <t>POUR DETAILS
(STRUCTURE, LEVEL, GRIDLINES)</t>
  </si>
  <si>
    <t>Pour Details
Structure
Level
Gridlines</t>
  </si>
  <si>
    <t>250 E 15th St, North Vancouver</t>
  </si>
  <si>
    <t>Uninsulated</t>
  </si>
  <si>
    <t>6 (5 ~ 8)</t>
  </si>
  <si>
    <t>4x8</t>
  </si>
  <si>
    <t>Plastic</t>
  </si>
  <si>
    <t>Hold</t>
  </si>
  <si>
    <t>Graestone</t>
  </si>
  <si>
    <t>±30</t>
  </si>
  <si>
    <t>18</t>
  </si>
  <si>
    <t>120</t>
  </si>
  <si>
    <t>475986</t>
  </si>
  <si>
    <t>159</t>
  </si>
  <si>
    <t>3501F25</t>
  </si>
  <si>
    <t>360-1.5</t>
  </si>
  <si>
    <t>AK</t>
  </si>
  <si>
    <t>MLE Channel Wall Pour#2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</si>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</sst>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h:mm;@"/>
    <numFmt numFmtId="166" formatCode="[$-C09]dddd\,\ d\ mmmm\ yyyy;@"/>
    <numFmt numFmtId="167" formatCode="[$-F400]h:mm:ss\ AM/PM"/>
    <numFmt numFmtId="168" formatCode="yyyy/mm/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Calibri"/>
      <family val="2"/>
      <scheme val="minor"/>
    </font>
    <font>
      <b/>
      <sz val="2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/>
    <xf numFmtId="0" fontId="2" fillId="0" borderId="26" xfId="0" applyFont="1" applyBorder="1"/>
    <xf numFmtId="0" fontId="1" fillId="0" borderId="27" xfId="0" applyFont="1" applyBorder="1" applyAlignment="1">
      <alignment vertical="center"/>
    </xf>
    <xf numFmtId="0" fontId="1" fillId="0" borderId="27" xfId="0" applyFont="1" applyBorder="1" applyAlignment="1" applyProtection="1">
      <alignment horizontal="right" vertical="center"/>
      <protection hidden="1"/>
    </xf>
    <xf numFmtId="0" fontId="1" fillId="0" borderId="27" xfId="0" applyFont="1" applyBorder="1" applyAlignment="1" applyProtection="1">
      <alignment vertical="center"/>
      <protection hidden="1"/>
    </xf>
    <xf numFmtId="0" fontId="1" fillId="0" borderId="29" xfId="0" applyFont="1" applyBorder="1" applyAlignment="1" applyProtection="1">
      <alignment vertical="center"/>
      <protection hidden="1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 applyProtection="1">
      <alignment vertical="center"/>
      <protection hidden="1"/>
    </xf>
    <xf numFmtId="0" fontId="1" fillId="0" borderId="29" xfId="0" applyFont="1" applyBorder="1" applyAlignment="1" applyProtection="1">
      <alignment horizontal="left" vertical="center"/>
      <protection hidden="1"/>
    </xf>
    <xf numFmtId="0" fontId="1" fillId="0" borderId="34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9" xfId="0" applyFont="1" applyBorder="1" applyAlignment="1" applyProtection="1">
      <alignment vertical="center"/>
      <protection hidden="1"/>
    </xf>
    <xf numFmtId="0" fontId="1" fillId="0" borderId="2" xfId="0" applyFont="1" applyBorder="1" applyAlignment="1" applyProtection="1">
      <alignment horizontal="righ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3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left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 indent="1"/>
      <protection hidden="1"/>
    </xf>
    <xf numFmtId="0" fontId="5" fillId="0" borderId="0" xfId="0" applyFont="1" applyAlignment="1">
      <alignment horizontal="right" vertical="center"/>
    </xf>
    <xf numFmtId="0" fontId="17" fillId="0" borderId="0" xfId="0" applyFont="1"/>
    <xf numFmtId="0" fontId="1" fillId="0" borderId="28" xfId="0" applyFont="1" applyBorder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14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2" fontId="13" fillId="0" borderId="0" xfId="0" applyNumberFormat="1" applyFont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1" fontId="15" fillId="0" borderId="0" xfId="0" applyNumberFormat="1" applyFont="1" applyAlignment="1" applyProtection="1">
      <alignment horizontal="left" vertical="center" wrapText="1"/>
      <protection locked="0"/>
    </xf>
    <xf numFmtId="164" fontId="14" fillId="0" borderId="0" xfId="0" applyNumberFormat="1" applyFont="1" applyAlignment="1" applyProtection="1">
      <alignment horizontal="left" vertical="center" wrapText="1"/>
      <protection locked="0"/>
    </xf>
    <xf numFmtId="167" fontId="13" fillId="0" borderId="0" xfId="0" applyNumberFormat="1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hidden="1"/>
    </xf>
    <xf numFmtId="0" fontId="13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vertical="center" wrapText="1"/>
    </xf>
    <xf numFmtId="0" fontId="1" fillId="0" borderId="22" xfId="0" applyFont="1" applyBorder="1" applyAlignment="1" applyProtection="1">
      <alignment horizontal="left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164" fontId="1" fillId="0" borderId="22" xfId="0" applyNumberFormat="1" applyFont="1" applyBorder="1" applyAlignment="1" applyProtection="1">
      <alignment horizontal="right" vertical="center" wrapText="1"/>
      <protection hidden="1"/>
    </xf>
    <xf numFmtId="164" fontId="13" fillId="0" borderId="0" xfId="0" applyNumberFormat="1" applyFont="1" applyAlignment="1" applyProtection="1">
      <alignment horizontal="left" vertical="center" wrapText="1"/>
      <protection locked="0"/>
    </xf>
    <xf numFmtId="49" fontId="1" fillId="0" borderId="9" xfId="0" applyNumberFormat="1" applyFont="1" applyBorder="1" applyAlignment="1" applyProtection="1">
      <alignment horizontal="left" vertical="center" wrapText="1"/>
      <protection hidden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right" vertical="center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0" fontId="19" fillId="0" borderId="0" xfId="0" applyFont="1" applyAlignment="1">
      <alignment horizontal="center" vertical="center" wrapText="1"/>
    </xf>
    <xf numFmtId="168" fontId="17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right" vertical="center" wrapText="1"/>
    </xf>
    <xf numFmtId="0" fontId="16" fillId="0" borderId="0" xfId="0" applyFont="1" applyAlignment="1" applyProtection="1">
      <alignment horizontal="right" vertical="center"/>
      <protection hidden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left" vertical="center" indent="1"/>
    </xf>
    <xf numFmtId="0" fontId="10" fillId="0" borderId="28" xfId="0" applyFont="1" applyBorder="1" applyAlignment="1">
      <alignment horizontal="left" vertical="center" indent="1"/>
    </xf>
    <xf numFmtId="0" fontId="11" fillId="0" borderId="2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1" fillId="0" borderId="21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1" xfId="0" applyFont="1" applyBorder="1" applyAlignment="1" applyProtection="1">
      <alignment horizontal="left" vertical="center" wrapText="1"/>
      <protection hidden="1"/>
    </xf>
    <xf numFmtId="0" fontId="1" fillId="0" borderId="22" xfId="0" applyFont="1" applyBorder="1" applyAlignment="1" applyProtection="1">
      <alignment horizontal="left" vertical="center" wrapText="1"/>
      <protection hidden="1"/>
    </xf>
    <xf numFmtId="0" fontId="1" fillId="0" borderId="14" xfId="0" applyFont="1" applyBorder="1" applyAlignment="1" applyProtection="1">
      <alignment horizontal="left" vertical="center" wrapText="1"/>
      <protection hidden="1"/>
    </xf>
    <xf numFmtId="0" fontId="10" fillId="0" borderId="30" xfId="0" applyFont="1" applyBorder="1" applyAlignment="1">
      <alignment horizontal="left" vertical="center" indent="1"/>
    </xf>
    <xf numFmtId="0" fontId="10" fillId="0" borderId="25" xfId="0" applyFont="1" applyBorder="1" applyAlignment="1">
      <alignment horizontal="left" vertical="center" indent="1"/>
    </xf>
    <xf numFmtId="0" fontId="11" fillId="0" borderId="25" xfId="0" applyFont="1" applyBorder="1" applyAlignment="1" applyProtection="1">
      <alignment horizontal="center" vertical="center"/>
      <protection hidden="1"/>
    </xf>
    <xf numFmtId="0" fontId="7" fillId="0" borderId="35" xfId="0" applyFont="1" applyBorder="1" applyAlignment="1">
      <alignment horizontal="center" vertical="center" wrapText="1"/>
    </xf>
    <xf numFmtId="20" fontId="1" fillId="0" borderId="8" xfId="0" applyNumberFormat="1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left" vertical="center" indent="1"/>
      <protection hidden="1"/>
    </xf>
    <xf numFmtId="0" fontId="7" fillId="0" borderId="8" xfId="0" applyFont="1" applyBorder="1" applyAlignment="1" applyProtection="1">
      <alignment horizontal="left" vertical="center" indent="1"/>
      <protection hidden="1"/>
    </xf>
    <xf numFmtId="49" fontId="1" fillId="0" borderId="8" xfId="0" applyNumberFormat="1" applyFont="1" applyBorder="1" applyAlignment="1" applyProtection="1">
      <alignment horizontal="left" vertical="center" wrapText="1"/>
      <protection hidden="1"/>
    </xf>
    <xf numFmtId="0" fontId="1" fillId="0" borderId="8" xfId="0" applyFont="1" applyBorder="1" applyAlignment="1" applyProtection="1">
      <alignment horizontal="left" vertical="center" wrapText="1"/>
      <protection hidden="1"/>
    </xf>
    <xf numFmtId="0" fontId="1" fillId="0" borderId="18" xfId="0" applyFont="1" applyBorder="1" applyAlignment="1" applyProtection="1">
      <alignment horizontal="left" vertical="center" wrapText="1"/>
      <protection hidden="1"/>
    </xf>
    <xf numFmtId="0" fontId="7" fillId="0" borderId="33" xfId="0" applyFont="1" applyBorder="1" applyAlignment="1" applyProtection="1">
      <alignment horizontal="left" vertical="center" wrapText="1" indent="1"/>
      <protection locked="0" hidden="1"/>
    </xf>
    <xf numFmtId="0" fontId="7" fillId="0" borderId="28" xfId="0" applyFont="1" applyBorder="1" applyAlignment="1" applyProtection="1">
      <alignment horizontal="left" vertical="center" wrapText="1" indent="1"/>
      <protection locked="0" hidden="1"/>
    </xf>
    <xf numFmtId="49" fontId="1" fillId="0" borderId="28" xfId="0" applyNumberFormat="1" applyFont="1" applyBorder="1" applyAlignment="1" applyProtection="1">
      <alignment horizontal="left" vertical="center" wrapText="1" indent="1"/>
      <protection hidden="1"/>
    </xf>
    <xf numFmtId="0" fontId="1" fillId="0" borderId="28" xfId="0" applyFont="1" applyBorder="1" applyAlignment="1" applyProtection="1">
      <alignment horizontal="left" vertical="center" wrapText="1" indent="1"/>
      <protection hidden="1"/>
    </xf>
    <xf numFmtId="0" fontId="1" fillId="0" borderId="34" xfId="0" applyFont="1" applyBorder="1" applyAlignment="1" applyProtection="1">
      <alignment horizontal="left" vertical="center" wrapText="1" indent="1"/>
      <protection hidden="1"/>
    </xf>
    <xf numFmtId="0" fontId="7" fillId="0" borderId="15" xfId="0" applyFont="1" applyBorder="1" applyAlignment="1" applyProtection="1">
      <alignment horizontal="left" vertical="center" indent="1"/>
      <protection hidden="1"/>
    </xf>
    <xf numFmtId="0" fontId="7" fillId="0" borderId="5" xfId="0" applyFont="1" applyBorder="1" applyAlignment="1" applyProtection="1">
      <alignment horizontal="left" vertical="center" indent="1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left" vertical="center" indent="1"/>
      <protection hidden="1"/>
    </xf>
    <xf numFmtId="164" fontId="1" fillId="0" borderId="5" xfId="0" applyNumberFormat="1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left" vertical="center" wrapText="1" indent="1"/>
      <protection hidden="1"/>
    </xf>
    <xf numFmtId="0" fontId="7" fillId="0" borderId="5" xfId="0" applyFont="1" applyBorder="1" applyAlignment="1" applyProtection="1">
      <alignment horizontal="left" vertical="center" wrapText="1" indent="1"/>
      <protection hidden="1"/>
    </xf>
    <xf numFmtId="0" fontId="7" fillId="0" borderId="17" xfId="0" applyFont="1" applyBorder="1" applyAlignment="1" applyProtection="1">
      <alignment horizontal="left" vertical="center" indent="1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165" fontId="1" fillId="0" borderId="8" xfId="0" applyNumberFormat="1" applyFont="1" applyBorder="1" applyAlignment="1" applyProtection="1">
      <alignment horizontal="left" vertical="center"/>
      <protection hidden="1"/>
    </xf>
    <xf numFmtId="0" fontId="1" fillId="0" borderId="8" xfId="0" applyFont="1" applyBorder="1" applyAlignment="1" applyProtection="1">
      <alignment horizontal="left" vertical="center"/>
      <protection hidden="1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7" fillId="0" borderId="19" xfId="0" applyFont="1" applyBorder="1" applyAlignment="1" applyProtection="1">
      <alignment horizontal="left" vertical="center" indent="1"/>
      <protection hidden="1"/>
    </xf>
    <xf numFmtId="0" fontId="7" fillId="0" borderId="2" xfId="0" applyFont="1" applyBorder="1" applyAlignment="1" applyProtection="1">
      <alignment horizontal="left" vertical="center" indent="1"/>
      <protection hidden="1"/>
    </xf>
    <xf numFmtId="0" fontId="7" fillId="0" borderId="1" xfId="0" applyFont="1" applyBorder="1" applyAlignment="1" applyProtection="1">
      <alignment horizontal="left" vertical="center" indent="1"/>
      <protection hidden="1"/>
    </xf>
    <xf numFmtId="1" fontId="1" fillId="0" borderId="2" xfId="0" applyNumberFormat="1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7" fillId="0" borderId="20" xfId="0" applyFont="1" applyBorder="1" applyAlignment="1" applyProtection="1">
      <alignment horizontal="left" vertical="center" inden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164" fontId="1" fillId="0" borderId="8" xfId="0" applyNumberFormat="1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right" vertical="center" indent="1"/>
      <protection hidden="1"/>
    </xf>
    <xf numFmtId="0" fontId="1" fillId="0" borderId="18" xfId="0" applyFont="1" applyBorder="1" applyAlignment="1" applyProtection="1">
      <alignment horizontal="left" vertical="center"/>
      <protection hidden="1"/>
    </xf>
    <xf numFmtId="0" fontId="7" fillId="0" borderId="7" xfId="0" applyFont="1" applyBorder="1" applyAlignment="1" applyProtection="1">
      <alignment horizontal="left" vertical="center" wrapText="1" indent="1"/>
      <protection hidden="1"/>
    </xf>
    <xf numFmtId="0" fontId="7" fillId="0" borderId="8" xfId="0" applyFont="1" applyBorder="1" applyAlignment="1" applyProtection="1">
      <alignment horizontal="left" vertical="center" wrapText="1" indent="1"/>
      <protection hidden="1"/>
    </xf>
    <xf numFmtId="0" fontId="1" fillId="0" borderId="8" xfId="0" applyFont="1" applyBorder="1" applyAlignment="1" applyProtection="1">
      <alignment horizontal="right" vertical="center"/>
      <protection hidden="1"/>
    </xf>
    <xf numFmtId="0" fontId="1" fillId="0" borderId="15" xfId="0" applyFont="1" applyBorder="1" applyAlignment="1" applyProtection="1">
      <alignment horizontal="left" vertical="center" indent="1"/>
      <protection hidden="1"/>
    </xf>
    <xf numFmtId="0" fontId="1" fillId="0" borderId="5" xfId="0" applyFont="1" applyBorder="1" applyAlignment="1" applyProtection="1">
      <alignment horizontal="left" vertical="center" indent="1"/>
      <protection hidden="1"/>
    </xf>
    <xf numFmtId="0" fontId="1" fillId="0" borderId="6" xfId="0" applyFont="1" applyBorder="1" applyAlignment="1" applyProtection="1">
      <alignment horizontal="left" vertical="center" indent="1"/>
      <protection hidden="1"/>
    </xf>
    <xf numFmtId="0" fontId="1" fillId="0" borderId="4" xfId="0" applyFont="1" applyBorder="1" applyAlignment="1" applyProtection="1">
      <alignment horizontal="left" vertical="center" indent="1"/>
      <protection hidden="1"/>
    </xf>
    <xf numFmtId="166" fontId="1" fillId="0" borderId="4" xfId="0" applyNumberFormat="1" applyFont="1" applyBorder="1" applyAlignment="1">
      <alignment horizontal="left" vertical="center" indent="1"/>
    </xf>
    <xf numFmtId="166" fontId="1" fillId="0" borderId="5" xfId="0" applyNumberFormat="1" applyFont="1" applyBorder="1" applyAlignment="1">
      <alignment horizontal="left" vertical="center" indent="1"/>
    </xf>
    <xf numFmtId="166" fontId="1" fillId="0" borderId="16" xfId="0" applyNumberFormat="1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right" vertical="center"/>
    </xf>
    <xf numFmtId="0" fontId="18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2" fillId="0" borderId="22" xfId="0" applyFont="1" applyBorder="1" applyAlignment="1" applyProtection="1">
      <alignment horizontal="left" vertical="center" indent="1"/>
      <protection hidden="1"/>
    </xf>
    <xf numFmtId="0" fontId="5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7" fillId="0" borderId="12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74113B7-D87D-4A15-A3DA-F4433A802F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326572</xdr:colOff>
      <xdr:row>9</xdr:row>
      <xdr:rowOff>95250</xdr:rowOff>
    </xdr:from>
    <xdr:ext cx="802821" cy="453843"/>
    <xdr:pic>
      <xdr:nvPicPr>
        <xdr:cNvPr id="2" name="Picture 1" descr="C:\Users\Mazyar\AppData\Local\Microsoft\Windows\INetCache\Content.Word\83553 CCIL Logo - English Version      August 2011.jpg">
          <a:extLst>
            <a:ext uri="{FF2B5EF4-FFF2-40B4-BE49-F238E27FC236}">
              <a16:creationId xmlns:a16="http://schemas.microsoft.com/office/drawing/2014/main" id="{44065B4F-B202-4146-B553-2B0028CCBDD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0547" y="2162175"/>
          <a:ext cx="802821" cy="45384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1</xdr:col>
      <xdr:colOff>105833</xdr:colOff>
      <xdr:row>4</xdr:row>
      <xdr:rowOff>33924</xdr:rowOff>
    </xdr:from>
    <xdr:to>
      <xdr:col>27</xdr:col>
      <xdr:colOff>0</xdr:colOff>
      <xdr:row>9</xdr:row>
      <xdr:rowOff>33617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97A104-8806-480A-A06B-806CFA206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208" y="529224"/>
          <a:ext cx="10219267" cy="1571318"/>
        </a:xfrm>
        <a:prstGeom prst="rect">
          <a:avLst/>
        </a:prstGeom>
      </xdr:spPr>
    </xdr:pic>
    <xdr:clientData/>
  </xdr:twoCellAnchor>
  <xdr:twoCellAnchor editAs="oneCell">
    <xdr:from>
      <xdr:col>1</xdr:col>
      <xdr:colOff>100851</xdr:colOff>
      <xdr:row>25</xdr:row>
      <xdr:rowOff>156883</xdr:rowOff>
    </xdr:from>
    <xdr:to>
      <xdr:col>27</xdr:col>
      <xdr:colOff>22411</xdr:colOff>
      <xdr:row>26</xdr:row>
      <xdr:rowOff>280149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596753-7724-4458-AC3E-CDA4755162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143"/>
        <a:stretch/>
      </xdr:blipFill>
      <xdr:spPr>
        <a:xfrm>
          <a:off x="815226" y="8034058"/>
          <a:ext cx="10246660" cy="437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3230-1003-43B6-86CC-F50E33A520D5}">
  <dimension ref="B1:AJ345"/>
  <sheetViews>
    <sheetView showGridLines="0" view="pageBreakPreview" zoomScale="80" zoomScaleNormal="70" zoomScaleSheetLayoutView="80" workbookViewId="0">
      <selection activeCell="AE7" sqref="AE7"/>
    </sheetView>
  </sheetViews>
  <sheetFormatPr defaultColWidth="9.140625" defaultRowHeight="18.75" x14ac:dyDescent="0.25"/>
  <cols>
    <col min="1" max="1" width="10.7109375" style="3" customWidth="1"/>
    <col min="2" max="2" width="1.7109375" style="3" customWidth="1"/>
    <col min="3" max="8" width="6" style="1" customWidth="1"/>
    <col min="9" max="9" width="7.7109375" style="1" customWidth="1"/>
    <col min="10" max="22" width="6" style="1" customWidth="1"/>
    <col min="23" max="24" width="6.7109375" style="1" customWidth="1"/>
    <col min="25" max="25" width="6" style="1" customWidth="1"/>
    <col min="26" max="27" width="6" style="3" customWidth="1"/>
    <col min="28" max="28" width="1.7109375" style="3" customWidth="1"/>
    <col min="29" max="29" width="10.7109375" style="3" customWidth="1"/>
    <col min="30" max="30" width="15.7109375" style="29" customWidth="1"/>
    <col min="31" max="31" width="30.7109375" style="43" customWidth="1"/>
    <col min="32" max="32" width="3.7109375" style="3" customWidth="1"/>
    <col min="33" max="33" width="10.7109375" style="55" customWidth="1"/>
    <col min="34" max="35" width="25.7109375" style="50" customWidth="1"/>
    <col min="36" max="36" width="38.5703125" style="1" customWidth="1"/>
    <col min="37" max="16384" width="9.140625" style="3"/>
  </cols>
  <sheetData>
    <row r="1" spans="2:36" ht="10.15" customHeight="1" x14ac:dyDescent="0.25">
      <c r="AE1" s="132" t="str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 spans="2:36" ht="10.15" customHeight="1" x14ac:dyDescent="0.25">
      <c r="AE2" s="132"/>
      <c r="AG2" s="56" t="s">
        <v>93</v>
      </c>
      <c r="AH2" s="51" t="s">
        <v>106</v>
      </c>
    </row>
    <row r="3" spans="2:36" ht="10.15" customHeight="1" x14ac:dyDescent="0.25">
      <c r="AE3" s="132"/>
      <c r="AG3" s="56" t="s">
        <v>92</v>
      </c>
      <c r="AH3" s="51" t="s">
        <v>107</v>
      </c>
    </row>
    <row r="4" spans="2:36" ht="10.15" customHeight="1" x14ac:dyDescent="0.25">
      <c r="AE4" s="132"/>
      <c r="AG4" s="55">
        <v>1044</v>
      </c>
    </row>
    <row r="5" spans="2:36" ht="24.95" customHeight="1" x14ac:dyDescent="0.25">
      <c r="AD5" s="29" t="s">
        <v>52</v>
      </c>
      <c r="AE5" s="38" t="s">
        <v>254</v>
      </c>
      <c r="AG5" s="56" t="s">
        <v>254</v>
      </c>
      <c r="AH5" s="51" t="s">
        <v>256</v>
      </c>
      <c r="AI5" s="53" t="s">
        <v>258</v>
      </c>
      <c r="AJ5" s="52" t="s">
        <v>257</v>
      </c>
    </row>
    <row r="6" spans="2:36" ht="24.95" customHeight="1" x14ac:dyDescent="0.25">
      <c r="AD6" s="29" t="s">
        <v>53</v>
      </c>
      <c r="AE6" s="33">
        <v>44805</v>
      </c>
      <c r="AG6" s="56" t="s">
        <v>255</v>
      </c>
      <c r="AH6" s="51" t="s">
        <v>259</v>
      </c>
      <c r="AI6" s="51" t="s">
        <v>261</v>
      </c>
      <c r="AJ6" s="52" t="s">
        <v>260</v>
      </c>
    </row>
    <row r="7" spans="2:36" ht="24.95" customHeight="1" x14ac:dyDescent="0.25">
      <c r="Z7" s="2"/>
      <c r="AD7" s="29" t="s">
        <v>54</v>
      </c>
      <c r="AE7" s="34" t="s">
        <v>276</v>
      </c>
      <c r="AG7" s="55">
        <v>1100</v>
      </c>
      <c r="AH7" s="51" t="s">
        <v>108</v>
      </c>
      <c r="AI7" s="51" t="s">
        <v>95</v>
      </c>
      <c r="AJ7" s="52" t="s">
        <v>94</v>
      </c>
    </row>
    <row r="8" spans="2:36" ht="24.95" customHeight="1" x14ac:dyDescent="0.25">
      <c r="Z8" s="4"/>
      <c r="AD8" s="29" t="s">
        <v>55</v>
      </c>
      <c r="AE8" s="34" t="s">
        <v>277</v>
      </c>
      <c r="AG8" s="55">
        <v>1101</v>
      </c>
      <c r="AH8" s="51" t="s">
        <v>109</v>
      </c>
      <c r="AI8" s="51" t="s">
        <v>97</v>
      </c>
      <c r="AJ8" s="52" t="s">
        <v>96</v>
      </c>
    </row>
    <row r="9" spans="2:36" ht="24.95" customHeight="1" x14ac:dyDescent="0.25">
      <c r="AD9" s="29" t="s">
        <v>56</v>
      </c>
      <c r="AE9" s="35">
        <v>8</v>
      </c>
      <c r="AG9" s="56" t="s">
        <v>87</v>
      </c>
      <c r="AH9" s="51" t="s">
        <v>110</v>
      </c>
      <c r="AI9" s="51" t="s">
        <v>99</v>
      </c>
      <c r="AJ9" s="52" t="s">
        <v>98</v>
      </c>
    </row>
    <row r="10" spans="2:36" ht="24.95" customHeight="1" x14ac:dyDescent="0.25">
      <c r="B10" s="133" t="s">
        <v>36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D10" s="29" t="s">
        <v>57</v>
      </c>
      <c r="AE10" s="35">
        <v>8</v>
      </c>
      <c r="AG10" s="56" t="s">
        <v>88</v>
      </c>
      <c r="AH10" s="51" t="s">
        <v>110</v>
      </c>
      <c r="AI10" s="51" t="s">
        <v>101</v>
      </c>
      <c r="AJ10" s="52" t="s">
        <v>100</v>
      </c>
    </row>
    <row r="11" spans="2:36" ht="24.95" customHeight="1" thickBot="1" x14ac:dyDescent="0.3">
      <c r="C11" s="134" t="str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D11" s="134"/>
      <c r="E11" s="134"/>
      <c r="F11" s="134"/>
      <c r="G11" s="135" t="s">
        <v>21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Z11" s="136" t="s">
        <v>0</v>
      </c>
      <c r="AA11" s="136"/>
      <c r="AD11" s="29" t="s">
        <v>58</v>
      </c>
      <c r="AE11" s="35">
        <v>38</v>
      </c>
      <c r="AG11" s="55">
        <v>1105</v>
      </c>
      <c r="AH11" s="51" t="s">
        <v>111</v>
      </c>
      <c r="AI11" s="51" t="s">
        <v>102</v>
      </c>
      <c r="AJ11" s="52" t="s">
        <v>103</v>
      </c>
    </row>
    <row r="12" spans="2:36" ht="24.95" customHeight="1" thickTop="1" x14ac:dyDescent="0.25">
      <c r="C12" s="137" t="s">
        <v>20</v>
      </c>
      <c r="D12" s="138"/>
      <c r="E12" s="138"/>
      <c r="F12" s="138"/>
      <c r="G12" s="138"/>
      <c r="H12" s="139"/>
      <c r="I12" s="140" t="s">
        <v>1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40" t="s">
        <v>2</v>
      </c>
      <c r="X12" s="138"/>
      <c r="Y12" s="138"/>
      <c r="Z12" s="138"/>
      <c r="AA12" s="141"/>
      <c r="AD12" s="29" t="s">
        <v>59</v>
      </c>
      <c r="AE12" s="36" t="s">
        <v>272</v>
      </c>
      <c r="AG12" s="55">
        <v>1106</v>
      </c>
      <c r="AH12" s="51" t="s">
        <v>108</v>
      </c>
      <c r="AI12" s="51" t="s">
        <v>104</v>
      </c>
      <c r="AJ12" s="52" t="s">
        <v>105</v>
      </c>
    </row>
    <row r="13" spans="2:36" ht="24.95" customHeight="1" x14ac:dyDescent="0.25">
      <c r="C13" s="119" t="str">
        <f>IF(AE5="","",(INDEX(AH2:AH194,MATCH(AE5,AG2:AG194,0))))</f>
        <v>Maple Reinders</v>
      </c>
      <c r="D13" s="120"/>
      <c r="E13" s="120"/>
      <c r="F13" s="120"/>
      <c r="G13" s="120"/>
      <c r="H13" s="121"/>
      <c r="I13" s="122" t="str">
        <f>IF(AE5="","",(INDEX(AJ2:AJ194,MATCH(AE5,AG2:AG194,0))))</f>
        <v>1351 Lindsey Place, Delta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3">
        <f>AE6</f>
        <v>44805</v>
      </c>
      <c r="X13" s="124"/>
      <c r="Y13" s="124"/>
      <c r="Z13" s="124"/>
      <c r="AA13" s="125"/>
      <c r="AD13" s="29" t="s">
        <v>60</v>
      </c>
      <c r="AE13" s="34" t="s">
        <v>278</v>
      </c>
      <c r="AG13" s="55">
        <v>1110</v>
      </c>
      <c r="AH13" s="51" t="s">
        <v>112</v>
      </c>
      <c r="AI13" s="51" t="s">
        <v>176</v>
      </c>
      <c r="AJ13" s="52" t="s">
        <v>177</v>
      </c>
    </row>
    <row r="14" spans="2:36" ht="24.95" customHeight="1" x14ac:dyDescent="0.25">
      <c r="C14" s="126" t="s">
        <v>3</v>
      </c>
      <c r="D14" s="127"/>
      <c r="E14" s="127"/>
      <c r="F14" s="128" t="str">
        <f>AE7</f>
        <v>475986</v>
      </c>
      <c r="G14" s="128"/>
      <c r="H14" s="129"/>
      <c r="I14" s="130" t="s">
        <v>4</v>
      </c>
      <c r="J14" s="127"/>
      <c r="K14" s="127"/>
      <c r="L14" s="128" t="str">
        <f>AE8</f>
        <v>159</v>
      </c>
      <c r="M14" s="128"/>
      <c r="N14" s="129"/>
      <c r="O14" s="130" t="s">
        <v>5</v>
      </c>
      <c r="P14" s="127"/>
      <c r="Q14" s="131" t="str">
        <f>IFERROR(REPLACE(AE5,FIND("-",AE5,1),1,"_"),AE5)</f>
        <v>1072_14</v>
      </c>
      <c r="R14" s="131"/>
      <c r="S14" s="131"/>
      <c r="T14" s="102" t="str">
        <f>IF(AE5="","",(INDEX(AI2:AI194,MATCH(AE5,AG2:AG194,0))))</f>
        <v xml:space="preserve">Annacis Island Waste Water Treatment Plant							</v>
      </c>
      <c r="U14" s="102"/>
      <c r="V14" s="102"/>
      <c r="W14" s="102"/>
      <c r="X14" s="102"/>
      <c r="Y14" s="102"/>
      <c r="Z14" s="102"/>
      <c r="AA14" s="115"/>
      <c r="AD14" s="29" t="s">
        <v>61</v>
      </c>
      <c r="AE14" s="36">
        <v>35</v>
      </c>
      <c r="AG14" s="55">
        <v>1112</v>
      </c>
      <c r="AH14" s="51" t="s">
        <v>113</v>
      </c>
      <c r="AI14" s="51" t="s">
        <v>172</v>
      </c>
      <c r="AJ14" s="52" t="s">
        <v>171</v>
      </c>
    </row>
    <row r="15" spans="2:36" ht="27" customHeight="1" x14ac:dyDescent="0.25">
      <c r="C15" s="99" t="s">
        <v>38</v>
      </c>
      <c r="D15" s="83"/>
      <c r="E15" s="83"/>
      <c r="F15" s="113">
        <f>AE9</f>
        <v>8</v>
      </c>
      <c r="G15" s="113"/>
      <c r="H15" s="16" t="s">
        <v>22</v>
      </c>
      <c r="I15" s="82" t="s">
        <v>37</v>
      </c>
      <c r="J15" s="83"/>
      <c r="K15" s="83"/>
      <c r="L15" s="113">
        <f>AE10</f>
        <v>8</v>
      </c>
      <c r="M15" s="113"/>
      <c r="N15" s="16" t="s">
        <v>22</v>
      </c>
      <c r="O15" s="116" t="s">
        <v>39</v>
      </c>
      <c r="P15" s="117"/>
      <c r="Q15" s="113">
        <f>AE11</f>
        <v>38</v>
      </c>
      <c r="R15" s="113"/>
      <c r="S15" s="16" t="s">
        <v>22</v>
      </c>
      <c r="T15" s="82" t="s">
        <v>6</v>
      </c>
      <c r="U15" s="83"/>
      <c r="V15" s="83"/>
      <c r="W15" s="102" t="str">
        <f>AE12</f>
        <v>Graestone</v>
      </c>
      <c r="X15" s="102"/>
      <c r="Y15" s="102"/>
      <c r="Z15" s="102"/>
      <c r="AA15" s="115"/>
      <c r="AC15" s="5"/>
      <c r="AD15" s="29" t="s">
        <v>62</v>
      </c>
      <c r="AE15" s="36">
        <v>28</v>
      </c>
      <c r="AG15" s="56" t="s">
        <v>89</v>
      </c>
      <c r="AH15" s="51" t="s">
        <v>243</v>
      </c>
      <c r="AI15" s="51" t="s">
        <v>173</v>
      </c>
      <c r="AJ15" s="52" t="s">
        <v>171</v>
      </c>
    </row>
    <row r="16" spans="2:36" ht="30" customHeight="1" x14ac:dyDescent="0.25">
      <c r="C16" s="99" t="s">
        <v>7</v>
      </c>
      <c r="D16" s="83"/>
      <c r="E16" s="83"/>
      <c r="F16" s="81" t="str">
        <f>UPPER(AE13)</f>
        <v>3501F25</v>
      </c>
      <c r="G16" s="81"/>
      <c r="H16" s="100"/>
      <c r="I16" s="116" t="s">
        <v>8</v>
      </c>
      <c r="J16" s="117"/>
      <c r="K16" s="117"/>
      <c r="L16" s="81">
        <f>AE14</f>
        <v>35</v>
      </c>
      <c r="M16" s="81"/>
      <c r="N16" s="16" t="s">
        <v>35</v>
      </c>
      <c r="O16" s="82" t="s">
        <v>50</v>
      </c>
      <c r="P16" s="83"/>
      <c r="Q16" s="81">
        <f>AE15</f>
        <v>28</v>
      </c>
      <c r="R16" s="81"/>
      <c r="S16" s="81"/>
      <c r="T16" s="81"/>
      <c r="U16" s="81"/>
      <c r="V16" s="17"/>
      <c r="W16" s="82" t="s">
        <v>9</v>
      </c>
      <c r="X16" s="83"/>
      <c r="Y16" s="118">
        <f>AE16</f>
        <v>20</v>
      </c>
      <c r="Z16" s="118"/>
      <c r="AA16" s="27" t="s">
        <v>10</v>
      </c>
      <c r="AC16" s="5"/>
      <c r="AD16" s="29" t="s">
        <v>63</v>
      </c>
      <c r="AE16" s="36">
        <v>20</v>
      </c>
      <c r="AG16" s="55">
        <v>1113</v>
      </c>
      <c r="AH16" s="51" t="s">
        <v>113</v>
      </c>
      <c r="AI16" s="51" t="s">
        <v>174</v>
      </c>
      <c r="AJ16" s="52" t="s">
        <v>171</v>
      </c>
    </row>
    <row r="17" spans="3:36" ht="24.95" customHeight="1" x14ac:dyDescent="0.25">
      <c r="C17" s="99" t="s">
        <v>64</v>
      </c>
      <c r="D17" s="83"/>
      <c r="E17" s="83"/>
      <c r="F17" s="111" t="str">
        <f>IF(ISBLANK(AE17),"-",AE17)</f>
        <v>360-1.5</v>
      </c>
      <c r="G17" s="111"/>
      <c r="H17" s="112"/>
      <c r="I17" s="82" t="s">
        <v>42</v>
      </c>
      <c r="J17" s="83"/>
      <c r="K17" s="83"/>
      <c r="L17" s="113">
        <f>IF(ISBLANK(AE18),"-",AE18)</f>
        <v>1.5</v>
      </c>
      <c r="M17" s="113"/>
      <c r="N17" s="16" t="s">
        <v>34</v>
      </c>
      <c r="O17" s="82" t="s">
        <v>51</v>
      </c>
      <c r="P17" s="83"/>
      <c r="Q17" s="83"/>
      <c r="R17" s="26" t="str">
        <f>AE19</f>
        <v>4x8</v>
      </c>
      <c r="S17" s="114" t="s">
        <v>43</v>
      </c>
      <c r="T17" s="114"/>
      <c r="U17" s="114"/>
      <c r="V17" s="16" t="str">
        <f>AE20</f>
        <v>Plastic</v>
      </c>
      <c r="W17" s="82" t="s">
        <v>44</v>
      </c>
      <c r="X17" s="83"/>
      <c r="Y17" s="81" t="str">
        <f>AE21</f>
        <v>Uninsulated</v>
      </c>
      <c r="Z17" s="81"/>
      <c r="AA17" s="104"/>
      <c r="AC17" s="5"/>
      <c r="AD17" s="29" t="s">
        <v>65</v>
      </c>
      <c r="AE17" s="34" t="s">
        <v>279</v>
      </c>
      <c r="AF17"/>
      <c r="AG17" s="55">
        <v>1114</v>
      </c>
      <c r="AH17" s="51" t="s">
        <v>113</v>
      </c>
      <c r="AI17" s="51" t="s">
        <v>175</v>
      </c>
      <c r="AJ17" s="52" t="s">
        <v>171</v>
      </c>
    </row>
    <row r="18" spans="3:36" ht="24.95" customHeight="1" x14ac:dyDescent="0.25">
      <c r="C18" s="105" t="s">
        <v>23</v>
      </c>
      <c r="D18" s="106"/>
      <c r="E18" s="106"/>
      <c r="F18" s="18">
        <f>AE22</f>
        <v>120</v>
      </c>
      <c r="G18" s="19" t="str">
        <f>AE23</f>
        <v>±30</v>
      </c>
      <c r="H18" s="20" t="s">
        <v>10</v>
      </c>
      <c r="I18" s="107" t="s">
        <v>11</v>
      </c>
      <c r="J18" s="106"/>
      <c r="K18" s="106"/>
      <c r="L18" s="108" t="str">
        <f>AE24</f>
        <v>6 (5 ~ 8)</v>
      </c>
      <c r="M18" s="109"/>
      <c r="N18" s="20" t="s">
        <v>12</v>
      </c>
      <c r="O18" s="107" t="s">
        <v>75</v>
      </c>
      <c r="P18" s="106"/>
      <c r="Q18" s="106"/>
      <c r="R18" s="18" t="s">
        <v>13</v>
      </c>
      <c r="S18" s="21">
        <f>AE27+1</f>
        <v>19</v>
      </c>
      <c r="T18" s="18" t="s">
        <v>14</v>
      </c>
      <c r="U18" s="21">
        <f>AE27-1</f>
        <v>17</v>
      </c>
      <c r="V18" s="20" t="s">
        <v>24</v>
      </c>
      <c r="W18" s="107" t="s">
        <v>25</v>
      </c>
      <c r="X18" s="106"/>
      <c r="Y18" s="106"/>
      <c r="Z18" s="106"/>
      <c r="AA18" s="110"/>
      <c r="AC18" s="5"/>
      <c r="AD18" s="29" t="s">
        <v>66</v>
      </c>
      <c r="AE18" s="35">
        <v>1.5</v>
      </c>
      <c r="AF18"/>
      <c r="AG18" s="55">
        <v>1115</v>
      </c>
      <c r="AH18" s="51" t="s">
        <v>116</v>
      </c>
      <c r="AI18" s="51" t="s">
        <v>178</v>
      </c>
      <c r="AJ18" s="52" t="s">
        <v>180</v>
      </c>
    </row>
    <row r="19" spans="3:36" ht="24.95" customHeight="1" x14ac:dyDescent="0.25">
      <c r="C19" s="92" t="s">
        <v>17</v>
      </c>
      <c r="D19" s="93"/>
      <c r="E19" s="93"/>
      <c r="F19" s="94" t="str">
        <f>AE25</f>
        <v>120</v>
      </c>
      <c r="G19" s="94"/>
      <c r="H19" s="22" t="s">
        <v>10</v>
      </c>
      <c r="I19" s="95" t="s">
        <v>18</v>
      </c>
      <c r="J19" s="93"/>
      <c r="K19" s="93"/>
      <c r="L19" s="96">
        <f>AE26</f>
        <v>5.6</v>
      </c>
      <c r="M19" s="94"/>
      <c r="N19" s="22" t="s">
        <v>12</v>
      </c>
      <c r="O19" s="97" t="s">
        <v>15</v>
      </c>
      <c r="P19" s="98"/>
      <c r="Q19" s="98"/>
      <c r="R19" s="98"/>
      <c r="S19" s="24">
        <f>AE28</f>
        <v>25.5</v>
      </c>
      <c r="T19" s="23" t="s">
        <v>24</v>
      </c>
      <c r="U19" s="23"/>
      <c r="V19" s="22"/>
      <c r="W19" s="28" t="s">
        <v>19</v>
      </c>
      <c r="X19" s="24"/>
      <c r="Y19" s="24" t="s">
        <v>16</v>
      </c>
      <c r="Z19" s="24"/>
      <c r="AA19" s="25" t="s">
        <v>24</v>
      </c>
      <c r="AC19" s="5"/>
      <c r="AD19" s="29" t="s">
        <v>67</v>
      </c>
      <c r="AE19" s="36" t="s">
        <v>269</v>
      </c>
      <c r="AF19"/>
      <c r="AG19" s="56" t="s">
        <v>90</v>
      </c>
      <c r="AH19" s="51" t="s">
        <v>112</v>
      </c>
      <c r="AI19" s="51" t="s">
        <v>181</v>
      </c>
      <c r="AJ19" s="52" t="s">
        <v>182</v>
      </c>
    </row>
    <row r="20" spans="3:36" ht="27" customHeight="1" x14ac:dyDescent="0.25">
      <c r="C20" s="99" t="s">
        <v>45</v>
      </c>
      <c r="D20" s="83"/>
      <c r="E20" s="83"/>
      <c r="F20" s="80">
        <f>AE29</f>
        <v>0.2951388888888889</v>
      </c>
      <c r="G20" s="81"/>
      <c r="H20" s="100"/>
      <c r="I20" s="82" t="s">
        <v>46</v>
      </c>
      <c r="J20" s="83"/>
      <c r="K20" s="83"/>
      <c r="L20" s="101">
        <f>F20+0.007</f>
        <v>0.3021388888888889</v>
      </c>
      <c r="M20" s="102"/>
      <c r="N20" s="103"/>
      <c r="O20" s="82" t="s">
        <v>47</v>
      </c>
      <c r="P20" s="83"/>
      <c r="Q20" s="83"/>
      <c r="R20" s="80">
        <f>AE30</f>
        <v>0.23472222222222219</v>
      </c>
      <c r="S20" s="81"/>
      <c r="T20" s="82" t="s">
        <v>48</v>
      </c>
      <c r="U20" s="83"/>
      <c r="V20" s="49" t="str">
        <f>AE31</f>
        <v>AK</v>
      </c>
      <c r="W20" s="82" t="s">
        <v>26</v>
      </c>
      <c r="X20" s="83"/>
      <c r="Y20" s="84" t="str">
        <f>AE32</f>
        <v>6</v>
      </c>
      <c r="Z20" s="85"/>
      <c r="AA20" s="86"/>
      <c r="AC20" s="5"/>
      <c r="AD20" s="29" t="s">
        <v>68</v>
      </c>
      <c r="AE20" s="36" t="s">
        <v>270</v>
      </c>
      <c r="AG20" s="56" t="s">
        <v>91</v>
      </c>
      <c r="AH20" s="51" t="s">
        <v>112</v>
      </c>
      <c r="AI20" s="51" t="s">
        <v>183</v>
      </c>
      <c r="AJ20" s="52" t="s">
        <v>184</v>
      </c>
    </row>
    <row r="21" spans="3:36" ht="60" customHeight="1" thickBot="1" x14ac:dyDescent="0.3">
      <c r="C21" s="87" t="s">
        <v>264</v>
      </c>
      <c r="D21" s="88"/>
      <c r="E21" s="88"/>
      <c r="F21" s="88"/>
      <c r="G21" s="88"/>
      <c r="H21" s="88"/>
      <c r="I21" s="89" t="str">
        <f>AE33</f>
        <v>MLE Channel Wall Pour#2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1"/>
      <c r="AC21" s="5"/>
      <c r="AD21" s="29" t="s">
        <v>69</v>
      </c>
      <c r="AE21" s="36" t="s">
        <v>267</v>
      </c>
      <c r="AG21" s="55">
        <v>1120</v>
      </c>
      <c r="AH21" s="51" t="s">
        <v>109</v>
      </c>
      <c r="AI21" s="51" t="s">
        <v>186</v>
      </c>
      <c r="AJ21" s="52" t="s">
        <v>185</v>
      </c>
    </row>
    <row r="22" spans="3:36" ht="27.95" customHeight="1" thickTop="1" x14ac:dyDescent="0.25">
      <c r="C22" s="69" t="s">
        <v>49</v>
      </c>
      <c r="D22" s="70"/>
      <c r="E22" s="70"/>
      <c r="F22" s="73" t="str">
        <f>IF(ISBLANK(AE39),"",AE39)</f>
        <v/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 t="str">
        <f>IF((R17="4x8"),"",IF((R17="6x12"),"",IF((R17="Panel"),"Curing Condition: Wet")))</f>
        <v/>
      </c>
      <c r="X22" s="73"/>
      <c r="Y22" s="73"/>
      <c r="Z22" s="73"/>
      <c r="AA22" s="75"/>
      <c r="AC22" s="5"/>
      <c r="AD22" s="29" t="s">
        <v>70</v>
      </c>
      <c r="AE22" s="37">
        <v>120</v>
      </c>
      <c r="AG22" s="55">
        <v>1123</v>
      </c>
      <c r="AH22" s="51" t="s">
        <v>117</v>
      </c>
      <c r="AI22" s="51" t="s">
        <v>187</v>
      </c>
      <c r="AJ22" s="52" t="s">
        <v>188</v>
      </c>
    </row>
    <row r="23" spans="3:36" ht="27.95" customHeight="1" thickBot="1" x14ac:dyDescent="0.3">
      <c r="C23" s="71"/>
      <c r="D23" s="72"/>
      <c r="E23" s="72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 t="str">
        <f>IF((R17="4x8"),"",IF((R17="6x12"),"",IF((R17="Panel"),"Air at Nozzle:")))</f>
        <v/>
      </c>
      <c r="X23" s="74"/>
      <c r="Y23" s="47" t="str">
        <f>IF(ISNUMBER(AE42),AE42,"")</f>
        <v/>
      </c>
      <c r="Z23" s="45" t="str">
        <f>IF((R17="4x8"),"",IF((R17="6x12"),"",IF((R17="Panel"),"%")))</f>
        <v/>
      </c>
      <c r="AA23" s="44"/>
      <c r="AC23" s="5"/>
      <c r="AD23" s="29" t="s">
        <v>71</v>
      </c>
      <c r="AE23" s="36" t="s">
        <v>273</v>
      </c>
      <c r="AG23" s="55">
        <v>1124</v>
      </c>
      <c r="AH23" s="51" t="s">
        <v>111</v>
      </c>
      <c r="AI23" s="51" t="s">
        <v>189</v>
      </c>
      <c r="AJ23" s="52" t="s">
        <v>190</v>
      </c>
    </row>
    <row r="24" spans="3:36" ht="30" customHeight="1" thickTop="1" x14ac:dyDescent="0.25">
      <c r="C24" s="76" t="s">
        <v>27</v>
      </c>
      <c r="D24" s="77"/>
      <c r="E24" s="77"/>
      <c r="F24" s="77"/>
      <c r="G24" s="78">
        <f>AE36</f>
        <v>5</v>
      </c>
      <c r="H24" s="78"/>
      <c r="I24" s="78"/>
      <c r="J24" s="79" t="s">
        <v>28</v>
      </c>
      <c r="K24" s="63"/>
      <c r="L24" s="63" t="s">
        <v>29</v>
      </c>
      <c r="M24" s="63"/>
      <c r="N24" s="63" t="s">
        <v>30</v>
      </c>
      <c r="O24" s="63"/>
      <c r="P24" s="63" t="s">
        <v>32</v>
      </c>
      <c r="Q24" s="63"/>
      <c r="R24" s="63" t="s">
        <v>33</v>
      </c>
      <c r="S24" s="64"/>
      <c r="T24" s="65" t="s">
        <v>40</v>
      </c>
      <c r="U24" s="63"/>
      <c r="V24" s="63" t="s">
        <v>40</v>
      </c>
      <c r="W24" s="63"/>
      <c r="X24" s="63" t="s">
        <v>40</v>
      </c>
      <c r="Y24" s="63"/>
      <c r="Z24" s="63" t="s">
        <v>40</v>
      </c>
      <c r="AA24" s="64"/>
      <c r="AD24" s="29" t="s">
        <v>72</v>
      </c>
      <c r="AE24" s="38" t="s">
        <v>268</v>
      </c>
      <c r="AG24" s="55">
        <v>1126</v>
      </c>
      <c r="AH24" s="51" t="s">
        <v>111</v>
      </c>
      <c r="AI24" s="51" t="s">
        <v>192</v>
      </c>
      <c r="AJ24" s="52" t="s">
        <v>191</v>
      </c>
    </row>
    <row r="25" spans="3:36" ht="30" customHeight="1" thickBot="1" x14ac:dyDescent="0.3">
      <c r="C25" s="66" t="s">
        <v>31</v>
      </c>
      <c r="D25" s="67"/>
      <c r="E25" s="67"/>
      <c r="F25" s="67"/>
      <c r="G25" s="68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>28</v>
      </c>
      <c r="H25" s="68"/>
      <c r="I25" s="68"/>
      <c r="J25" s="11">
        <v>7</v>
      </c>
      <c r="K25" s="15" t="s">
        <v>41</v>
      </c>
      <c r="L25" s="7">
        <v>28</v>
      </c>
      <c r="M25" s="15" t="s">
        <v>41</v>
      </c>
      <c r="N25" s="9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>28</v>
      </c>
      <c r="O25" s="13" t="s">
        <v>41</v>
      </c>
      <c r="P25" s="8" t="str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 s="10" t="str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 s="8" t="str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 s="12" t="str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 s="31" t="str">
        <f>IF(ISBLANK(AE37),"",AE37)</f>
        <v>Hold</v>
      </c>
      <c r="U25" s="13" t="str">
        <f>IF(AE37="Hold","",(IF(AE37=1,"day",(IF(ISBLANK(AE37),"","days")))))</f>
        <v/>
      </c>
      <c r="V25" s="31" t="str">
        <f>IF(ISBLANK(AE38),"",AE38)</f>
        <v>Hold</v>
      </c>
      <c r="W25" s="13" t="str">
        <f>IF(AE38="Hold","",(IF(AE38=1,"day",(IF(ISBLANK(AE38),"","days")))))</f>
        <v/>
      </c>
      <c r="X25" s="8" t="str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 s="13" t="str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 s="8" t="str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A25" s="14"/>
      <c r="AB25" s="6"/>
      <c r="AD25" s="29" t="s">
        <v>82</v>
      </c>
      <c r="AE25" s="34" t="s">
        <v>275</v>
      </c>
      <c r="AG25" s="55">
        <v>1127</v>
      </c>
      <c r="AH25" s="51" t="s">
        <v>118</v>
      </c>
      <c r="AI25" s="51" t="s">
        <v>179</v>
      </c>
      <c r="AJ25" s="52" t="s">
        <v>193</v>
      </c>
    </row>
    <row r="26" spans="3:36" ht="24.95" customHeight="1" thickTop="1" x14ac:dyDescent="0.25">
      <c r="AD26" s="29" t="s">
        <v>73</v>
      </c>
      <c r="AE26" s="39">
        <v>5.6</v>
      </c>
      <c r="AG26" s="56">
        <v>1128</v>
      </c>
      <c r="AH26" s="51" t="s">
        <v>119</v>
      </c>
      <c r="AI26" s="51" t="s">
        <v>126</v>
      </c>
      <c r="AJ26" s="52" t="s">
        <v>194</v>
      </c>
    </row>
    <row r="27" spans="3:36" ht="24.95" customHeight="1" x14ac:dyDescent="0.25">
      <c r="AD27" s="29" t="s">
        <v>74</v>
      </c>
      <c r="AE27" s="34" t="s">
        <v>274</v>
      </c>
      <c r="AG27" s="55">
        <v>1132</v>
      </c>
      <c r="AH27" s="51" t="s">
        <v>220</v>
      </c>
      <c r="AI27" s="51" t="s">
        <v>125</v>
      </c>
      <c r="AJ27" s="52" t="s">
        <v>195</v>
      </c>
    </row>
    <row r="28" spans="3:36" ht="24.95" customHeight="1" x14ac:dyDescent="0.25">
      <c r="C28" s="62" t="s">
        <v>84</v>
      </c>
      <c r="D28" s="62"/>
      <c r="E28" s="62"/>
      <c r="F28" s="62"/>
      <c r="G28" s="62"/>
      <c r="H28" s="62"/>
      <c r="I28" s="62"/>
      <c r="J28" s="60">
        <f>$W$13+J25</f>
        <v>44812</v>
      </c>
      <c r="K28" s="60"/>
      <c r="L28" s="60">
        <f>$W$13+L25</f>
        <v>44833</v>
      </c>
      <c r="M28" s="60"/>
      <c r="N28" s="60">
        <f t="shared" ref="N28" si="0">$W$13+N25</f>
        <v>44833</v>
      </c>
      <c r="O28" s="60"/>
      <c r="P28" s="60" t="e">
        <f t="shared" ref="P28" si="1">$W$13+P25</f>
        <v>#VALUE!</v>
      </c>
      <c r="Q28" s="60"/>
      <c r="R28" s="60" t="e">
        <f t="shared" ref="R28" si="2">$W$13+R25</f>
        <v>#VALUE!</v>
      </c>
      <c r="S28" s="60"/>
      <c r="T28" s="60" t="str">
        <f>IF(ISNUMBER(T25),($W$13+T25),"")</f>
        <v/>
      </c>
      <c r="U28" s="60"/>
      <c r="V28" s="60" t="str">
        <f>IF(ISNUMBER(V25),$W$13+V25,"")</f>
        <v/>
      </c>
      <c r="W28" s="60"/>
      <c r="X28" s="60" t="str">
        <f>IF(ISNUMBER(X25),$W$13+X25,"")</f>
        <v/>
      </c>
      <c r="Y28" s="60"/>
      <c r="Z28" s="60" t="str">
        <f>IF(ISNUMBER(Z25),(Z25+W13),"")</f>
        <v/>
      </c>
      <c r="AA28" s="60"/>
      <c r="AB28" s="30"/>
      <c r="AD28" s="29" t="s">
        <v>76</v>
      </c>
      <c r="AE28" s="35">
        <v>25.5</v>
      </c>
      <c r="AG28" s="55">
        <v>1133</v>
      </c>
      <c r="AH28" s="51" t="s">
        <v>113</v>
      </c>
      <c r="AI28" s="51" t="s">
        <v>124</v>
      </c>
      <c r="AJ28" s="52" t="s">
        <v>196</v>
      </c>
    </row>
    <row r="29" spans="3:36" ht="24.95" customHeight="1" x14ac:dyDescent="0.25">
      <c r="AD29" s="29" t="s">
        <v>77</v>
      </c>
      <c r="AE29" s="40">
        <v>0.2951388888888889</v>
      </c>
      <c r="AG29" s="55">
        <v>1136</v>
      </c>
      <c r="AH29" s="53" t="s">
        <v>121</v>
      </c>
      <c r="AI29" s="53" t="s">
        <v>123</v>
      </c>
      <c r="AJ29" s="52" t="s">
        <v>122</v>
      </c>
    </row>
    <row r="30" spans="3:36" ht="24.95" customHeight="1" x14ac:dyDescent="0.25"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1"/>
      <c r="AD30" s="29" t="s">
        <v>78</v>
      </c>
      <c r="AE30" s="40">
        <v>0.23472222222222219</v>
      </c>
      <c r="AG30" s="55">
        <v>1139</v>
      </c>
      <c r="AH30" s="51" t="s">
        <v>127</v>
      </c>
      <c r="AI30" s="51" t="s">
        <v>128</v>
      </c>
      <c r="AJ30" s="52" t="s">
        <v>129</v>
      </c>
    </row>
    <row r="31" spans="3:36" ht="24.95" customHeight="1" x14ac:dyDescent="0.25">
      <c r="J31" s="32"/>
      <c r="L31" s="32"/>
      <c r="N31" s="32"/>
      <c r="P31" s="32"/>
      <c r="R31" s="32"/>
      <c r="T31" s="32"/>
      <c r="V31" s="32"/>
      <c r="X31" s="32"/>
      <c r="Z31" s="32"/>
      <c r="AD31" s="29" t="s">
        <v>79</v>
      </c>
      <c r="AE31" s="34" t="s">
        <v>280</v>
      </c>
      <c r="AG31" s="55">
        <v>1140</v>
      </c>
      <c r="AH31" s="51" t="s">
        <v>109</v>
      </c>
      <c r="AI31" s="51" t="s">
        <v>130</v>
      </c>
      <c r="AJ31" s="52" t="s">
        <v>131</v>
      </c>
    </row>
    <row r="32" spans="3:36" ht="24.95" customHeight="1" x14ac:dyDescent="0.25">
      <c r="J32" s="32"/>
      <c r="L32" s="32"/>
      <c r="N32" s="32"/>
      <c r="P32" s="32"/>
      <c r="R32" s="32"/>
      <c r="T32" s="32"/>
      <c r="V32" s="32"/>
      <c r="X32" s="32"/>
      <c r="Z32" s="32"/>
      <c r="AD32" s="29" t="s">
        <v>80</v>
      </c>
      <c r="AE32" s="34" t="s">
        <v>282</v>
      </c>
      <c r="AG32" s="55">
        <v>1141</v>
      </c>
      <c r="AH32" s="51" t="s">
        <v>220</v>
      </c>
      <c r="AI32" s="51" t="s">
        <v>197</v>
      </c>
      <c r="AJ32" s="52" t="s">
        <v>198</v>
      </c>
    </row>
    <row r="33" spans="10:36" ht="30" customHeight="1" x14ac:dyDescent="0.25">
      <c r="J33" s="32"/>
      <c r="L33" s="32"/>
      <c r="N33" s="32"/>
      <c r="P33" s="32"/>
      <c r="R33" s="32"/>
      <c r="T33" s="32"/>
      <c r="V33" s="32"/>
      <c r="X33" s="32"/>
      <c r="Z33" s="32"/>
      <c r="AD33" s="61" t="s">
        <v>265</v>
      </c>
      <c r="AE33" s="58" t="s">
        <v>281</v>
      </c>
      <c r="AG33" s="55">
        <v>1142</v>
      </c>
      <c r="AH33" s="51" t="s">
        <v>220</v>
      </c>
      <c r="AI33" s="51" t="s">
        <v>200</v>
      </c>
      <c r="AJ33" s="52" t="s">
        <v>199</v>
      </c>
    </row>
    <row r="34" spans="10:36" ht="60" customHeight="1" x14ac:dyDescent="0.25">
      <c r="J34" s="32"/>
      <c r="L34" s="32"/>
      <c r="N34" s="32"/>
      <c r="P34" s="32"/>
      <c r="R34" s="32"/>
      <c r="T34" s="32"/>
      <c r="V34" s="32"/>
      <c r="X34" s="32"/>
      <c r="Z34" s="32"/>
      <c r="AD34" s="61"/>
      <c r="AE34" s="58"/>
      <c r="AG34" s="55">
        <v>1143</v>
      </c>
      <c r="AH34" s="51" t="s">
        <v>117</v>
      </c>
      <c r="AI34" s="51" t="s">
        <v>201</v>
      </c>
      <c r="AJ34" s="52" t="s">
        <v>202</v>
      </c>
    </row>
    <row r="35" spans="10:36" ht="45.2" customHeight="1" x14ac:dyDescent="0.25">
      <c r="J35" s="32"/>
      <c r="L35" s="32"/>
      <c r="N35" s="32"/>
      <c r="P35" s="32"/>
      <c r="R35" s="32"/>
      <c r="T35" s="32"/>
      <c r="V35" s="32"/>
      <c r="X35" s="32"/>
      <c r="Z35" s="32"/>
      <c r="AD35" s="61"/>
      <c r="AE35" s="58"/>
      <c r="AG35" s="55">
        <v>1144</v>
      </c>
      <c r="AH35" s="51" t="s">
        <v>120</v>
      </c>
      <c r="AI35" s="51" t="s">
        <v>203</v>
      </c>
      <c r="AJ35" s="52" t="s">
        <v>204</v>
      </c>
    </row>
    <row r="36" spans="10:36" ht="24.95" customHeight="1" x14ac:dyDescent="0.25">
      <c r="J36" s="32"/>
      <c r="L36" s="32"/>
      <c r="N36" s="32"/>
      <c r="P36" s="32"/>
      <c r="R36" s="32"/>
      <c r="T36" s="32"/>
      <c r="V36" s="32"/>
      <c r="X36" s="32"/>
      <c r="Z36" s="32"/>
      <c r="AD36" s="29" t="s">
        <v>81</v>
      </c>
      <c r="AE36" s="37">
        <v>5</v>
      </c>
      <c r="AG36" s="55">
        <v>1145</v>
      </c>
      <c r="AH36" s="51" t="s">
        <v>109</v>
      </c>
      <c r="AI36" s="51" t="s">
        <v>206</v>
      </c>
      <c r="AJ36" s="52" t="s">
        <v>205</v>
      </c>
    </row>
    <row r="37" spans="10:36" ht="24.95" customHeight="1" x14ac:dyDescent="0.25">
      <c r="J37" s="32"/>
      <c r="L37" s="32"/>
      <c r="N37" s="32"/>
      <c r="P37" s="32"/>
      <c r="R37" s="32"/>
      <c r="T37" s="32"/>
      <c r="V37" s="32"/>
      <c r="X37" s="32"/>
      <c r="Z37" s="32"/>
      <c r="AD37" s="29" t="s">
        <v>85</v>
      </c>
      <c r="AE37" s="41" t="s">
        <v>271</v>
      </c>
      <c r="AG37" s="55">
        <v>1146</v>
      </c>
      <c r="AH37" s="51" t="s">
        <v>132</v>
      </c>
      <c r="AI37" s="51" t="s">
        <v>207</v>
      </c>
      <c r="AJ37" s="52" t="s">
        <v>208</v>
      </c>
    </row>
    <row r="38" spans="10:36" ht="24.95" customHeight="1" x14ac:dyDescent="0.25">
      <c r="J38" s="32"/>
      <c r="L38" s="32"/>
      <c r="N38" s="32"/>
      <c r="P38" s="32"/>
      <c r="R38" s="32"/>
      <c r="T38" s="32"/>
      <c r="V38" s="32"/>
      <c r="X38" s="32"/>
      <c r="Z38" s="32"/>
      <c r="AD38" s="29" t="s">
        <v>86</v>
      </c>
      <c r="AE38" s="41" t="s">
        <v>271</v>
      </c>
      <c r="AG38" s="55">
        <v>1147</v>
      </c>
      <c r="AH38" s="51" t="s">
        <v>220</v>
      </c>
      <c r="AI38" s="51" t="s">
        <v>210</v>
      </c>
      <c r="AJ38" s="52" t="s">
        <v>209</v>
      </c>
    </row>
    <row r="39" spans="10:36" ht="24.95" customHeight="1" x14ac:dyDescent="0.25">
      <c r="J39" s="32"/>
      <c r="L39" s="32"/>
      <c r="N39" s="32"/>
      <c r="P39" s="32"/>
      <c r="R39" s="32"/>
      <c r="T39" s="32"/>
      <c r="V39" s="32"/>
      <c r="X39" s="32"/>
      <c r="Z39" s="32"/>
      <c r="AD39" s="57" t="s">
        <v>83</v>
      </c>
      <c r="AE39" s="58"/>
      <c r="AG39" s="55">
        <v>1148</v>
      </c>
      <c r="AH39" s="51" t="s">
        <v>211</v>
      </c>
      <c r="AI39" s="51" t="s">
        <v>212</v>
      </c>
      <c r="AJ39" s="52" t="s">
        <v>213</v>
      </c>
    </row>
    <row r="40" spans="10:36" ht="24.95" customHeight="1" x14ac:dyDescent="0.25">
      <c r="J40" s="32"/>
      <c r="L40" s="32"/>
      <c r="N40" s="32"/>
      <c r="P40" s="32"/>
      <c r="R40" s="32"/>
      <c r="T40" s="32"/>
      <c r="V40" s="32"/>
      <c r="X40" s="32"/>
      <c r="Z40" s="32"/>
      <c r="AD40" s="57"/>
      <c r="AE40" s="58"/>
      <c r="AG40" s="55">
        <v>1149</v>
      </c>
      <c r="AH40" s="51" t="s">
        <v>110</v>
      </c>
      <c r="AI40" s="51" t="s">
        <v>214</v>
      </c>
      <c r="AJ40" s="52" t="s">
        <v>215</v>
      </c>
    </row>
    <row r="41" spans="10:36" ht="24.95" customHeight="1" x14ac:dyDescent="0.25">
      <c r="J41" s="32"/>
      <c r="L41" s="32"/>
      <c r="N41" s="32"/>
      <c r="P41" s="32"/>
      <c r="R41" s="32"/>
      <c r="T41" s="32"/>
      <c r="V41" s="32"/>
      <c r="X41" s="32"/>
      <c r="Z41" s="32"/>
      <c r="AD41" s="57"/>
      <c r="AE41" s="58"/>
      <c r="AG41" s="55">
        <v>1150</v>
      </c>
      <c r="AH41" s="51" t="s">
        <v>133</v>
      </c>
      <c r="AI41" s="51" t="s">
        <v>217</v>
      </c>
      <c r="AJ41" s="52" t="s">
        <v>216</v>
      </c>
    </row>
    <row r="42" spans="10:36" ht="24.95" customHeight="1" x14ac:dyDescent="0.25">
      <c r="J42" s="32"/>
      <c r="L42" s="32"/>
      <c r="N42" s="32"/>
      <c r="P42" s="32"/>
      <c r="R42" s="32"/>
      <c r="T42" s="32"/>
      <c r="V42" s="32"/>
      <c r="X42" s="32"/>
      <c r="Z42" s="32"/>
      <c r="AD42" s="46" t="str">
        <f>IF((R17="4x8"),"",IF((R17="Panel"),"Air at Nozzle:"))</f>
        <v/>
      </c>
      <c r="AE42" s="48"/>
      <c r="AG42" s="55">
        <v>1151</v>
      </c>
      <c r="AH42" s="51" t="s">
        <v>134</v>
      </c>
      <c r="AI42" s="51" t="s">
        <v>218</v>
      </c>
      <c r="AJ42" s="52" t="s">
        <v>219</v>
      </c>
    </row>
    <row r="43" spans="10:36" ht="24.95" customHeight="1" x14ac:dyDescent="0.25">
      <c r="J43" s="32"/>
      <c r="L43" s="32"/>
      <c r="N43" s="32"/>
      <c r="P43" s="32"/>
      <c r="R43" s="32"/>
      <c r="T43" s="32"/>
      <c r="V43" s="32"/>
      <c r="X43" s="32"/>
      <c r="Z43" s="32"/>
      <c r="AE43" s="59" t="str">
        <f>IF(AE36=AE47,"","Number of Samples Doesn't Match")</f>
        <v/>
      </c>
      <c r="AG43" s="56" t="s">
        <v>114</v>
      </c>
      <c r="AH43" s="51" t="s">
        <v>113</v>
      </c>
      <c r="AI43" s="51" t="s">
        <v>170</v>
      </c>
      <c r="AJ43" s="52" t="s">
        <v>171</v>
      </c>
    </row>
    <row r="44" spans="10:36" ht="24.95" customHeight="1" x14ac:dyDescent="0.25">
      <c r="J44" s="32"/>
      <c r="L44" s="32"/>
      <c r="N44" s="32"/>
      <c r="P44" s="32"/>
      <c r="R44" s="32"/>
      <c r="T44" s="32"/>
      <c r="V44" s="32"/>
      <c r="X44" s="32"/>
      <c r="Z44" s="32"/>
      <c r="AE44" s="59"/>
      <c r="AG44" s="56" t="s">
        <v>115</v>
      </c>
      <c r="AH44" s="51" t="s">
        <v>113</v>
      </c>
      <c r="AI44" s="51" t="s">
        <v>169</v>
      </c>
      <c r="AJ44" s="52" t="s">
        <v>171</v>
      </c>
    </row>
    <row r="45" spans="10:36" ht="24.95" customHeight="1" x14ac:dyDescent="0.25">
      <c r="J45" s="32"/>
      <c r="L45" s="32"/>
      <c r="N45" s="32"/>
      <c r="P45" s="32"/>
      <c r="R45" s="32"/>
      <c r="T45" s="32"/>
      <c r="V45" s="32"/>
      <c r="X45" s="32"/>
      <c r="Z45" s="32"/>
      <c r="AE45" s="59"/>
      <c r="AG45" s="55">
        <v>1153</v>
      </c>
      <c r="AH45" s="51" t="s">
        <v>119</v>
      </c>
      <c r="AI45" s="51" t="s">
        <v>166</v>
      </c>
      <c r="AJ45" s="54" t="s">
        <v>167</v>
      </c>
    </row>
    <row r="46" spans="10:36" ht="24.75" customHeight="1" x14ac:dyDescent="0.25">
      <c r="J46" s="32"/>
      <c r="L46" s="32"/>
      <c r="N46" s="32"/>
      <c r="P46" s="32"/>
      <c r="R46" s="32"/>
      <c r="T46" s="32"/>
      <c r="V46" s="32"/>
      <c r="X46" s="32"/>
      <c r="Z46" s="32"/>
      <c r="AE46" s="59"/>
      <c r="AG46" s="55">
        <v>1154</v>
      </c>
      <c r="AH46" s="51" t="s">
        <v>135</v>
      </c>
      <c r="AI46" s="51" t="s">
        <v>136</v>
      </c>
      <c r="AJ46" s="52" t="s">
        <v>168</v>
      </c>
    </row>
    <row r="47" spans="10:36" ht="24.95" hidden="1" customHeight="1" x14ac:dyDescent="0.25">
      <c r="J47" s="32">
        <f>IF(ISBLANK(J25),0,1)</f>
        <v>1</v>
      </c>
      <c r="L47" s="32">
        <f>IF(ISBLANK(L25),0,1)</f>
        <v>1</v>
      </c>
      <c r="N47" s="32">
        <f>IF(ISBLANK(N25),0,1)</f>
        <v>1</v>
      </c>
      <c r="P47" s="32">
        <f>IF(P25="56",1,IF(P25="91",1,IF(P25=56,1,IF(P25=91,1,IF(P25=28,1,IF(P25="28",1,0))))))</f>
        <v>0</v>
      </c>
      <c r="Q47" s="32"/>
      <c r="R47" s="32">
        <f>IF(R25="56",1,IF(R25="91",1,IF(R25=56,1,IF(R25=91,1,0))))</f>
        <v>0</v>
      </c>
      <c r="S47" s="32"/>
      <c r="T47" s="32">
        <f t="shared" ref="T47:Z47" si="3">IF(OR((T25=1),(T25=2),(T25=3),(T25=4),(T25=5),(T25=6),(T25=7),(T25=14),(T25="Hold")),1,0)</f>
        <v>1</v>
      </c>
      <c r="U47" s="32"/>
      <c r="V47" s="32">
        <f t="shared" si="3"/>
        <v>1</v>
      </c>
      <c r="W47" s="32"/>
      <c r="X47" s="32">
        <f>IF(OR((X25=1),(X25=1.5),(X25=2),(X25=3),(X25=4),(X25=5),(X25=6),(X25=7),(X25=12),(X25=14),(X25="Hold")),1,0)</f>
        <v>0</v>
      </c>
      <c r="Y47" s="32"/>
      <c r="Z47" s="32">
        <f t="shared" si="3"/>
        <v>0</v>
      </c>
      <c r="AE47" s="42">
        <f>VALUE(SUM(J47,L47,N47,P47,R47,T47,V47,X47,Z47))</f>
        <v>5</v>
      </c>
      <c r="AG47" s="55">
        <v>1155</v>
      </c>
      <c r="AH47" s="51" t="s">
        <v>134</v>
      </c>
      <c r="AI47" s="51" t="s">
        <v>164</v>
      </c>
      <c r="AJ47" s="52" t="s">
        <v>165</v>
      </c>
    </row>
    <row r="48" spans="10:36" ht="24.95" customHeight="1" x14ac:dyDescent="0.25">
      <c r="AE48" s="42"/>
      <c r="AG48" s="55">
        <v>1156</v>
      </c>
      <c r="AH48" s="51" t="s">
        <v>108</v>
      </c>
      <c r="AI48" s="51" t="s">
        <v>162</v>
      </c>
      <c r="AJ48" s="52" t="s">
        <v>163</v>
      </c>
    </row>
    <row r="49" spans="33:36" ht="24.95" customHeight="1" x14ac:dyDescent="0.25">
      <c r="AG49" s="55">
        <v>1157</v>
      </c>
      <c r="AH49" s="51" t="s">
        <v>159</v>
      </c>
      <c r="AI49" s="53" t="s">
        <v>160</v>
      </c>
      <c r="AJ49" s="52" t="s">
        <v>161</v>
      </c>
    </row>
    <row r="50" spans="33:36" ht="24.95" customHeight="1" x14ac:dyDescent="0.25">
      <c r="AG50" s="55">
        <v>1158</v>
      </c>
      <c r="AH50" s="53" t="s">
        <v>137</v>
      </c>
      <c r="AI50" s="51" t="s">
        <v>138</v>
      </c>
      <c r="AJ50" s="52" t="s">
        <v>139</v>
      </c>
    </row>
    <row r="51" spans="33:36" ht="24.95" customHeight="1" x14ac:dyDescent="0.25">
      <c r="AG51" s="56" t="s">
        <v>235</v>
      </c>
      <c r="AH51" s="51" t="s">
        <v>156</v>
      </c>
      <c r="AI51" s="51" t="s">
        <v>155</v>
      </c>
      <c r="AJ51" s="52" t="s">
        <v>157</v>
      </c>
    </row>
    <row r="52" spans="33:36" ht="24.95" customHeight="1" x14ac:dyDescent="0.25">
      <c r="AG52" s="56" t="s">
        <v>236</v>
      </c>
      <c r="AH52" s="51" t="s">
        <v>156</v>
      </c>
      <c r="AI52" s="51" t="s">
        <v>240</v>
      </c>
      <c r="AJ52" s="52" t="s">
        <v>239</v>
      </c>
    </row>
    <row r="53" spans="33:36" ht="24.95" customHeight="1" x14ac:dyDescent="0.25">
      <c r="AG53" s="55">
        <v>1160</v>
      </c>
      <c r="AH53" s="51" t="s">
        <v>109</v>
      </c>
      <c r="AI53" s="51" t="s">
        <v>229</v>
      </c>
      <c r="AJ53" s="54" t="s">
        <v>230</v>
      </c>
    </row>
    <row r="54" spans="33:36" ht="24.95" customHeight="1" x14ac:dyDescent="0.25">
      <c r="AG54" s="55">
        <v>1161</v>
      </c>
      <c r="AH54" s="51" t="s">
        <v>220</v>
      </c>
      <c r="AI54" s="51" t="s">
        <v>148</v>
      </c>
      <c r="AJ54" s="52" t="s">
        <v>154</v>
      </c>
    </row>
    <row r="55" spans="33:36" ht="24.95" customHeight="1" x14ac:dyDescent="0.25">
      <c r="AG55" s="55">
        <v>1162</v>
      </c>
      <c r="AH55" s="51" t="s">
        <v>140</v>
      </c>
      <c r="AI55" s="51" t="s">
        <v>152</v>
      </c>
      <c r="AJ55" s="52" t="s">
        <v>153</v>
      </c>
    </row>
    <row r="56" spans="33:36" ht="24.95" customHeight="1" x14ac:dyDescent="0.25">
      <c r="AG56" s="55">
        <v>1163</v>
      </c>
      <c r="AH56" s="51" t="s">
        <v>141</v>
      </c>
      <c r="AI56" s="51" t="s">
        <v>143</v>
      </c>
      <c r="AJ56" s="52" t="s">
        <v>142</v>
      </c>
    </row>
    <row r="57" spans="33:36" ht="24.95" customHeight="1" x14ac:dyDescent="0.25">
      <c r="AG57" s="55">
        <v>1164</v>
      </c>
      <c r="AH57" s="51" t="s">
        <v>141</v>
      </c>
      <c r="AI57" s="51" t="s">
        <v>144</v>
      </c>
      <c r="AJ57" s="52" t="s">
        <v>266</v>
      </c>
    </row>
    <row r="58" spans="33:36" ht="24.95" customHeight="1" x14ac:dyDescent="0.25">
      <c r="AG58" s="55">
        <v>1165</v>
      </c>
      <c r="AH58" s="51" t="s">
        <v>120</v>
      </c>
      <c r="AI58" s="51" t="s">
        <v>145</v>
      </c>
      <c r="AJ58" s="52" t="s">
        <v>146</v>
      </c>
    </row>
    <row r="59" spans="33:36" ht="24.95" customHeight="1" x14ac:dyDescent="0.25">
      <c r="AG59" s="55">
        <v>1166</v>
      </c>
      <c r="AH59" s="51" t="s">
        <v>220</v>
      </c>
      <c r="AI59" s="51" t="s">
        <v>147</v>
      </c>
      <c r="AJ59" s="52" t="s">
        <v>158</v>
      </c>
    </row>
    <row r="60" spans="33:36" ht="24.95" customHeight="1" x14ac:dyDescent="0.25">
      <c r="AG60" s="56" t="s">
        <v>237</v>
      </c>
      <c r="AH60" s="53" t="s">
        <v>149</v>
      </c>
      <c r="AI60" s="51" t="s">
        <v>150</v>
      </c>
      <c r="AJ60" s="52" t="s">
        <v>151</v>
      </c>
    </row>
    <row r="61" spans="33:36" ht="24.95" customHeight="1" x14ac:dyDescent="0.25">
      <c r="AG61" s="56" t="s">
        <v>238</v>
      </c>
      <c r="AH61" s="53" t="s">
        <v>149</v>
      </c>
      <c r="AI61" s="51" t="s">
        <v>241</v>
      </c>
      <c r="AJ61" s="52" t="s">
        <v>242</v>
      </c>
    </row>
    <row r="62" spans="33:36" ht="24.95" customHeight="1" x14ac:dyDescent="0.25">
      <c r="AG62" s="55">
        <v>1168</v>
      </c>
      <c r="AH62" s="51" t="s">
        <v>133</v>
      </c>
      <c r="AI62" s="51" t="s">
        <v>222</v>
      </c>
      <c r="AJ62" s="52" t="s">
        <v>221</v>
      </c>
    </row>
    <row r="63" spans="33:36" ht="24.95" customHeight="1" x14ac:dyDescent="0.25">
      <c r="AG63" s="55">
        <v>1169</v>
      </c>
      <c r="AH63" s="51" t="s">
        <v>108</v>
      </c>
      <c r="AI63" s="51" t="s">
        <v>223</v>
      </c>
      <c r="AJ63" s="52" t="s">
        <v>226</v>
      </c>
    </row>
    <row r="64" spans="33:36" ht="24.95" customHeight="1" x14ac:dyDescent="0.25">
      <c r="AG64" s="55">
        <v>1170</v>
      </c>
      <c r="AH64" s="51" t="s">
        <v>132</v>
      </c>
      <c r="AI64" s="51" t="s">
        <v>225</v>
      </c>
      <c r="AJ64" s="52" t="s">
        <v>224</v>
      </c>
    </row>
    <row r="65" spans="33:36" ht="24.95" customHeight="1" x14ac:dyDescent="0.25">
      <c r="AG65" s="55">
        <v>1171</v>
      </c>
      <c r="AH65" s="51" t="s">
        <v>227</v>
      </c>
      <c r="AI65" s="51" t="s">
        <v>228</v>
      </c>
      <c r="AJ65" s="52" t="s">
        <v>233</v>
      </c>
    </row>
    <row r="66" spans="33:36" ht="24.95" customHeight="1" x14ac:dyDescent="0.25">
      <c r="AG66" s="55">
        <v>1172</v>
      </c>
      <c r="AH66" s="51" t="s">
        <v>109</v>
      </c>
      <c r="AI66" s="51" t="s">
        <v>231</v>
      </c>
      <c r="AJ66" s="52" t="s">
        <v>232</v>
      </c>
    </row>
    <row r="67" spans="33:36" ht="24.95" customHeight="1" x14ac:dyDescent="0.25">
      <c r="AG67" s="55">
        <v>1173</v>
      </c>
      <c r="AH67" s="51" t="s">
        <v>220</v>
      </c>
      <c r="AI67" s="51" t="s">
        <v>234</v>
      </c>
      <c r="AJ67" s="52" t="s">
        <v>244</v>
      </c>
    </row>
    <row r="68" spans="33:36" ht="24.95" customHeight="1" x14ac:dyDescent="0.25">
      <c r="AG68" s="55">
        <v>1174</v>
      </c>
      <c r="AH68" s="51" t="s">
        <v>245</v>
      </c>
      <c r="AI68" s="51" t="s">
        <v>246</v>
      </c>
      <c r="AJ68" s="52" t="s">
        <v>247</v>
      </c>
    </row>
    <row r="69" spans="33:36" ht="24.95" customHeight="1" x14ac:dyDescent="0.25">
      <c r="AG69" s="55">
        <v>1175</v>
      </c>
      <c r="AH69" s="51" t="s">
        <v>132</v>
      </c>
      <c r="AI69" s="51" t="s">
        <v>248</v>
      </c>
      <c r="AJ69" s="52" t="s">
        <v>249</v>
      </c>
    </row>
    <row r="70" spans="33:36" ht="24.95" customHeight="1" x14ac:dyDescent="0.25">
      <c r="AG70" s="55">
        <v>1176</v>
      </c>
      <c r="AH70" s="51" t="s">
        <v>133</v>
      </c>
      <c r="AI70" s="51" t="s">
        <v>250</v>
      </c>
      <c r="AJ70" s="52" t="s">
        <v>252</v>
      </c>
    </row>
    <row r="71" spans="33:36" ht="24.95" customHeight="1" x14ac:dyDescent="0.25">
      <c r="AG71" s="55">
        <v>1177</v>
      </c>
      <c r="AH71" s="51" t="s">
        <v>243</v>
      </c>
      <c r="AI71" s="51" t="s">
        <v>251</v>
      </c>
      <c r="AJ71" s="52" t="s">
        <v>253</v>
      </c>
    </row>
    <row r="72" spans="33:36" ht="24.95" customHeight="1" x14ac:dyDescent="0.25">
      <c r="AG72" s="55">
        <v>1178</v>
      </c>
      <c r="AH72" s="51" t="s">
        <v>120</v>
      </c>
      <c r="AI72" s="51" t="s">
        <v>262</v>
      </c>
      <c r="AJ72" s="52" t="s">
        <v>263</v>
      </c>
    </row>
    <row r="73" spans="33:36" ht="24.95" customHeight="1" x14ac:dyDescent="0.25">
      <c r="AG73" s="55">
        <v>1179</v>
      </c>
    </row>
    <row r="74" spans="33:36" ht="24.95" customHeight="1" x14ac:dyDescent="0.25">
      <c r="AG74" s="55">
        <v>1180</v>
      </c>
    </row>
    <row r="75" spans="33:36" ht="24.95" customHeight="1" x14ac:dyDescent="0.25">
      <c r="AG75" s="55">
        <v>1181</v>
      </c>
    </row>
    <row r="76" spans="33:36" ht="24.95" customHeight="1" x14ac:dyDescent="0.25">
      <c r="AG76" s="55">
        <v>1182</v>
      </c>
    </row>
    <row r="77" spans="33:36" ht="24.95" customHeight="1" x14ac:dyDescent="0.25">
      <c r="AG77" s="55">
        <v>1183</v>
      </c>
    </row>
    <row r="78" spans="33:36" ht="24.95" customHeight="1" x14ac:dyDescent="0.25">
      <c r="AG78" s="55">
        <v>1184</v>
      </c>
    </row>
    <row r="79" spans="33:36" ht="24.95" customHeight="1" x14ac:dyDescent="0.25">
      <c r="AG79" s="55">
        <v>1185</v>
      </c>
    </row>
    <row r="80" spans="33:36" ht="24.95" customHeight="1" x14ac:dyDescent="0.25">
      <c r="AG80" s="55">
        <v>1186</v>
      </c>
    </row>
    <row r="81" spans="33:33" ht="24.95" customHeight="1" x14ac:dyDescent="0.25">
      <c r="AG81" s="55">
        <v>1187</v>
      </c>
    </row>
    <row r="82" spans="33:33" ht="24.95" customHeight="1" x14ac:dyDescent="0.25">
      <c r="AG82" s="55">
        <v>1188</v>
      </c>
    </row>
    <row r="83" spans="33:33" ht="24.95" customHeight="1" x14ac:dyDescent="0.25">
      <c r="AG83" s="55">
        <v>1189</v>
      </c>
    </row>
    <row r="84" spans="33:33" ht="24.95" customHeight="1" x14ac:dyDescent="0.25">
      <c r="AG84" s="55">
        <v>1190</v>
      </c>
    </row>
    <row r="85" spans="33:33" ht="24.95" customHeight="1" x14ac:dyDescent="0.25">
      <c r="AG85" s="55">
        <v>1191</v>
      </c>
    </row>
    <row r="86" spans="33:33" ht="24.95" customHeight="1" x14ac:dyDescent="0.25">
      <c r="AG86" s="55">
        <v>1192</v>
      </c>
    </row>
    <row r="87" spans="33:33" ht="24.95" customHeight="1" x14ac:dyDescent="0.25">
      <c r="AG87" s="55">
        <v>1193</v>
      </c>
    </row>
    <row r="88" spans="33:33" ht="24.95" customHeight="1" x14ac:dyDescent="0.25">
      <c r="AG88" s="55">
        <v>1194</v>
      </c>
    </row>
    <row r="89" spans="33:33" ht="24.95" customHeight="1" x14ac:dyDescent="0.25">
      <c r="AG89" s="55">
        <v>1195</v>
      </c>
    </row>
    <row r="90" spans="33:33" ht="24.95" customHeight="1" x14ac:dyDescent="0.25">
      <c r="AG90" s="55">
        <v>1196</v>
      </c>
    </row>
    <row r="91" spans="33:33" ht="24.95" customHeight="1" x14ac:dyDescent="0.25">
      <c r="AG91" s="55">
        <v>1197</v>
      </c>
    </row>
    <row r="92" spans="33:33" ht="24.95" customHeight="1" x14ac:dyDescent="0.25">
      <c r="AG92" s="55">
        <v>1198</v>
      </c>
    </row>
    <row r="93" spans="33:33" ht="24.95" customHeight="1" x14ac:dyDescent="0.25">
      <c r="AG93" s="55">
        <v>1199</v>
      </c>
    </row>
    <row r="94" spans="33:33" ht="24.95" customHeight="1" x14ac:dyDescent="0.25">
      <c r="AG94" s="55">
        <v>1200</v>
      </c>
    </row>
    <row r="95" spans="33:33" ht="24.95" customHeight="1" x14ac:dyDescent="0.25">
      <c r="AG95" s="55">
        <v>1201</v>
      </c>
    </row>
    <row r="96" spans="33:33" ht="24.95" customHeight="1" x14ac:dyDescent="0.25">
      <c r="AG96" s="55">
        <v>1202</v>
      </c>
    </row>
    <row r="97" spans="33:33" ht="24.95" customHeight="1" x14ac:dyDescent="0.25">
      <c r="AG97" s="55">
        <v>1203</v>
      </c>
    </row>
    <row r="98" spans="33:33" ht="24.95" customHeight="1" x14ac:dyDescent="0.25">
      <c r="AG98" s="55">
        <v>1204</v>
      </c>
    </row>
    <row r="99" spans="33:33" ht="24.95" customHeight="1" x14ac:dyDescent="0.25">
      <c r="AG99" s="55">
        <v>1205</v>
      </c>
    </row>
    <row r="100" spans="33:33" ht="24.95" customHeight="1" x14ac:dyDescent="0.25">
      <c r="AG100" s="55">
        <v>1206</v>
      </c>
    </row>
    <row r="101" spans="33:33" ht="24.95" customHeight="1" x14ac:dyDescent="0.25">
      <c r="AG101" s="55">
        <v>1207</v>
      </c>
    </row>
    <row r="102" spans="33:33" ht="24.95" customHeight="1" x14ac:dyDescent="0.25">
      <c r="AG102" s="55">
        <v>1208</v>
      </c>
    </row>
    <row r="103" spans="33:33" ht="24.95" customHeight="1" x14ac:dyDescent="0.25">
      <c r="AG103" s="55">
        <v>1209</v>
      </c>
    </row>
    <row r="104" spans="33:33" ht="24.95" customHeight="1" x14ac:dyDescent="0.25">
      <c r="AG104" s="55">
        <v>1210</v>
      </c>
    </row>
    <row r="105" spans="33:33" ht="24.95" customHeight="1" x14ac:dyDescent="0.25">
      <c r="AG105" s="55">
        <v>1211</v>
      </c>
    </row>
    <row r="106" spans="33:33" ht="24.95" customHeight="1" x14ac:dyDescent="0.25">
      <c r="AG106" s="55">
        <v>1212</v>
      </c>
    </row>
    <row r="107" spans="33:33" ht="24.95" customHeight="1" x14ac:dyDescent="0.25">
      <c r="AG107" s="55">
        <v>1213</v>
      </c>
    </row>
    <row r="108" spans="33:33" ht="24.95" customHeight="1" x14ac:dyDescent="0.25">
      <c r="AG108" s="55">
        <v>1214</v>
      </c>
    </row>
    <row r="109" spans="33:33" ht="24.95" customHeight="1" x14ac:dyDescent="0.25">
      <c r="AG109" s="55">
        <v>1215</v>
      </c>
    </row>
    <row r="110" spans="33:33" ht="24.95" customHeight="1" x14ac:dyDescent="0.25">
      <c r="AG110" s="55">
        <v>1216</v>
      </c>
    </row>
    <row r="111" spans="33:33" ht="24.95" customHeight="1" x14ac:dyDescent="0.25">
      <c r="AG111" s="55">
        <v>1217</v>
      </c>
    </row>
    <row r="112" spans="33:33" ht="24.95" customHeight="1" x14ac:dyDescent="0.25">
      <c r="AG112" s="55">
        <v>1218</v>
      </c>
    </row>
    <row r="113" spans="33:33" ht="24.95" customHeight="1" x14ac:dyDescent="0.25">
      <c r="AG113" s="55">
        <v>1219</v>
      </c>
    </row>
    <row r="114" spans="33:33" ht="24.95" customHeight="1" x14ac:dyDescent="0.25">
      <c r="AG114" s="55">
        <v>1220</v>
      </c>
    </row>
    <row r="115" spans="33:33" ht="24.95" customHeight="1" x14ac:dyDescent="0.25">
      <c r="AG115" s="55">
        <v>1221</v>
      </c>
    </row>
    <row r="116" spans="33:33" ht="24.95" customHeight="1" x14ac:dyDescent="0.25">
      <c r="AG116" s="55">
        <v>1222</v>
      </c>
    </row>
    <row r="117" spans="33:33" ht="24.95" customHeight="1" x14ac:dyDescent="0.25">
      <c r="AG117" s="55">
        <v>1223</v>
      </c>
    </row>
    <row r="118" spans="33:33" ht="24.95" customHeight="1" x14ac:dyDescent="0.25">
      <c r="AG118" s="55">
        <v>1224</v>
      </c>
    </row>
    <row r="119" spans="33:33" ht="24.95" customHeight="1" x14ac:dyDescent="0.25">
      <c r="AG119" s="55">
        <v>1225</v>
      </c>
    </row>
    <row r="120" spans="33:33" ht="24.95" customHeight="1" x14ac:dyDescent="0.25">
      <c r="AG120" s="55">
        <v>1226</v>
      </c>
    </row>
    <row r="121" spans="33:33" ht="24.95" customHeight="1" x14ac:dyDescent="0.25">
      <c r="AG121" s="55">
        <v>1227</v>
      </c>
    </row>
    <row r="122" spans="33:33" ht="24.95" customHeight="1" x14ac:dyDescent="0.25">
      <c r="AG122" s="55">
        <v>1228</v>
      </c>
    </row>
    <row r="123" spans="33:33" ht="24.95" customHeight="1" x14ac:dyDescent="0.25">
      <c r="AG123" s="55">
        <v>1229</v>
      </c>
    </row>
    <row r="124" spans="33:33" ht="24.95" customHeight="1" x14ac:dyDescent="0.25">
      <c r="AG124" s="55">
        <v>1230</v>
      </c>
    </row>
    <row r="125" spans="33:33" ht="24.95" customHeight="1" x14ac:dyDescent="0.25">
      <c r="AG125" s="55">
        <v>1231</v>
      </c>
    </row>
    <row r="126" spans="33:33" ht="24.95" customHeight="1" x14ac:dyDescent="0.25">
      <c r="AG126" s="55">
        <v>1232</v>
      </c>
    </row>
    <row r="127" spans="33:33" ht="24.95" customHeight="1" x14ac:dyDescent="0.25">
      <c r="AG127" s="55">
        <v>1233</v>
      </c>
    </row>
    <row r="128" spans="33:33" ht="24.95" customHeight="1" x14ac:dyDescent="0.25">
      <c r="AG128" s="55">
        <v>1234</v>
      </c>
    </row>
    <row r="129" spans="33:33" ht="24.95" customHeight="1" x14ac:dyDescent="0.25">
      <c r="AG129" s="55">
        <v>1235</v>
      </c>
    </row>
    <row r="130" spans="33:33" ht="24.95" customHeight="1" x14ac:dyDescent="0.25">
      <c r="AG130" s="55">
        <v>1236</v>
      </c>
    </row>
    <row r="131" spans="33:33" ht="24.95" customHeight="1" x14ac:dyDescent="0.25">
      <c r="AG131" s="55">
        <v>1237</v>
      </c>
    </row>
    <row r="132" spans="33:33" ht="24.95" customHeight="1" x14ac:dyDescent="0.25">
      <c r="AG132" s="55">
        <v>1238</v>
      </c>
    </row>
    <row r="133" spans="33:33" ht="24.95" customHeight="1" x14ac:dyDescent="0.25">
      <c r="AG133" s="55">
        <v>1239</v>
      </c>
    </row>
    <row r="134" spans="33:33" ht="24.95" customHeight="1" x14ac:dyDescent="0.25">
      <c r="AG134" s="55">
        <v>1240</v>
      </c>
    </row>
    <row r="135" spans="33:33" ht="24.95" customHeight="1" x14ac:dyDescent="0.25">
      <c r="AG135" s="55">
        <v>1241</v>
      </c>
    </row>
    <row r="136" spans="33:33" ht="24.95" customHeight="1" x14ac:dyDescent="0.25">
      <c r="AG136" s="55">
        <v>1242</v>
      </c>
    </row>
    <row r="137" spans="33:33" ht="24.95" customHeight="1" x14ac:dyDescent="0.25">
      <c r="AG137" s="55">
        <v>1243</v>
      </c>
    </row>
    <row r="138" spans="33:33" ht="24.95" customHeight="1" x14ac:dyDescent="0.25">
      <c r="AG138" s="55">
        <v>1244</v>
      </c>
    </row>
    <row r="139" spans="33:33" ht="24.95" customHeight="1" x14ac:dyDescent="0.25">
      <c r="AG139" s="55">
        <v>1245</v>
      </c>
    </row>
    <row r="140" spans="33:33" ht="24.95" customHeight="1" x14ac:dyDescent="0.25">
      <c r="AG140" s="55">
        <v>1246</v>
      </c>
    </row>
    <row r="141" spans="33:33" ht="24.95" customHeight="1" x14ac:dyDescent="0.25">
      <c r="AG141" s="55">
        <v>1247</v>
      </c>
    </row>
    <row r="142" spans="33:33" ht="24.95" customHeight="1" x14ac:dyDescent="0.25">
      <c r="AG142" s="55">
        <v>1248</v>
      </c>
    </row>
    <row r="143" spans="33:33" ht="24.95" customHeight="1" x14ac:dyDescent="0.25">
      <c r="AG143" s="55">
        <v>1249</v>
      </c>
    </row>
    <row r="144" spans="33:33" ht="24.95" customHeight="1" x14ac:dyDescent="0.25">
      <c r="AG144" s="55">
        <v>1250</v>
      </c>
    </row>
    <row r="145" spans="33:33" ht="24.95" customHeight="1" x14ac:dyDescent="0.25">
      <c r="AG145" s="55">
        <v>1251</v>
      </c>
    </row>
    <row r="146" spans="33:33" ht="24.95" customHeight="1" x14ac:dyDescent="0.25">
      <c r="AG146" s="55">
        <v>1252</v>
      </c>
    </row>
    <row r="147" spans="33:33" ht="24.95" customHeight="1" x14ac:dyDescent="0.25">
      <c r="AG147" s="55">
        <v>1253</v>
      </c>
    </row>
    <row r="148" spans="33:33" ht="24.95" customHeight="1" x14ac:dyDescent="0.25">
      <c r="AG148" s="55">
        <v>1254</v>
      </c>
    </row>
    <row r="149" spans="33:33" ht="24.95" customHeight="1" x14ac:dyDescent="0.25">
      <c r="AG149" s="55">
        <v>1255</v>
      </c>
    </row>
    <row r="150" spans="33:33" ht="24.95" customHeight="1" x14ac:dyDescent="0.25">
      <c r="AG150" s="55">
        <v>1256</v>
      </c>
    </row>
    <row r="151" spans="33:33" ht="24.95" customHeight="1" x14ac:dyDescent="0.25">
      <c r="AG151" s="55">
        <v>1257</v>
      </c>
    </row>
    <row r="152" spans="33:33" ht="24.95" customHeight="1" x14ac:dyDescent="0.25">
      <c r="AG152" s="55">
        <v>1258</v>
      </c>
    </row>
    <row r="153" spans="33:33" ht="24.95" customHeight="1" x14ac:dyDescent="0.25">
      <c r="AG153" s="55">
        <v>1259</v>
      </c>
    </row>
    <row r="154" spans="33:33" ht="24.95" customHeight="1" x14ac:dyDescent="0.25">
      <c r="AG154" s="55">
        <v>1260</v>
      </c>
    </row>
    <row r="155" spans="33:33" ht="24.95" customHeight="1" x14ac:dyDescent="0.25">
      <c r="AG155" s="55">
        <v>1261</v>
      </c>
    </row>
    <row r="156" spans="33:33" ht="24.95" customHeight="1" x14ac:dyDescent="0.25">
      <c r="AG156" s="55">
        <v>1262</v>
      </c>
    </row>
    <row r="157" spans="33:33" ht="24.95" customHeight="1" x14ac:dyDescent="0.25">
      <c r="AG157" s="55">
        <v>1263</v>
      </c>
    </row>
    <row r="158" spans="33:33" ht="24.95" customHeight="1" x14ac:dyDescent="0.25">
      <c r="AG158" s="55">
        <v>1264</v>
      </c>
    </row>
    <row r="159" spans="33:33" ht="24.95" customHeight="1" x14ac:dyDescent="0.25">
      <c r="AG159" s="55">
        <v>1265</v>
      </c>
    </row>
    <row r="160" spans="33:33" ht="24.95" customHeight="1" x14ac:dyDescent="0.25">
      <c r="AG160" s="55">
        <v>1266</v>
      </c>
    </row>
    <row r="161" spans="33:33" ht="24.95" customHeight="1" x14ac:dyDescent="0.25">
      <c r="AG161" s="55">
        <v>1267</v>
      </c>
    </row>
    <row r="162" spans="33:33" ht="24.95" customHeight="1" x14ac:dyDescent="0.25">
      <c r="AG162" s="55">
        <v>1268</v>
      </c>
    </row>
    <row r="163" spans="33:33" ht="24.95" customHeight="1" x14ac:dyDescent="0.25">
      <c r="AG163" s="55">
        <v>1269</v>
      </c>
    </row>
    <row r="164" spans="33:33" ht="24.95" customHeight="1" x14ac:dyDescent="0.25">
      <c r="AG164" s="55">
        <v>1270</v>
      </c>
    </row>
    <row r="165" spans="33:33" ht="24.95" customHeight="1" x14ac:dyDescent="0.25">
      <c r="AG165" s="55">
        <v>1271</v>
      </c>
    </row>
    <row r="166" spans="33:33" ht="24.95" customHeight="1" x14ac:dyDescent="0.25">
      <c r="AG166" s="55">
        <v>1272</v>
      </c>
    </row>
    <row r="167" spans="33:33" ht="24.95" customHeight="1" x14ac:dyDescent="0.25">
      <c r="AG167" s="55">
        <v>1273</v>
      </c>
    </row>
    <row r="168" spans="33:33" ht="24.95" customHeight="1" x14ac:dyDescent="0.25">
      <c r="AG168" s="55">
        <v>1274</v>
      </c>
    </row>
    <row r="169" spans="33:33" ht="24.95" customHeight="1" x14ac:dyDescent="0.25">
      <c r="AG169" s="55">
        <v>1275</v>
      </c>
    </row>
    <row r="170" spans="33:33" ht="24.95" customHeight="1" x14ac:dyDescent="0.25">
      <c r="AG170" s="55">
        <v>1276</v>
      </c>
    </row>
    <row r="171" spans="33:33" ht="24.95" customHeight="1" x14ac:dyDescent="0.25">
      <c r="AG171" s="55">
        <v>1277</v>
      </c>
    </row>
    <row r="172" spans="33:33" ht="24.95" customHeight="1" x14ac:dyDescent="0.25">
      <c r="AG172" s="55">
        <v>1278</v>
      </c>
    </row>
    <row r="173" spans="33:33" ht="24.95" customHeight="1" x14ac:dyDescent="0.25">
      <c r="AG173" s="55">
        <v>1279</v>
      </c>
    </row>
    <row r="174" spans="33:33" ht="24.95" customHeight="1" x14ac:dyDescent="0.25">
      <c r="AG174" s="55">
        <v>1280</v>
      </c>
    </row>
    <row r="175" spans="33:33" ht="24.95" customHeight="1" x14ac:dyDescent="0.25">
      <c r="AG175" s="55">
        <v>1281</v>
      </c>
    </row>
    <row r="176" spans="33:33" ht="24.95" customHeight="1" x14ac:dyDescent="0.25">
      <c r="AG176" s="55">
        <v>1282</v>
      </c>
    </row>
    <row r="177" spans="33:33" ht="24.95" customHeight="1" x14ac:dyDescent="0.25">
      <c r="AG177" s="55">
        <v>1283</v>
      </c>
    </row>
    <row r="178" spans="33:33" ht="24.95" customHeight="1" x14ac:dyDescent="0.25">
      <c r="AG178" s="55">
        <v>1284</v>
      </c>
    </row>
    <row r="179" spans="33:33" ht="24.95" customHeight="1" x14ac:dyDescent="0.25">
      <c r="AG179" s="55">
        <v>1285</v>
      </c>
    </row>
    <row r="180" spans="33:33" ht="24.95" customHeight="1" x14ac:dyDescent="0.25">
      <c r="AG180" s="55">
        <v>1286</v>
      </c>
    </row>
    <row r="181" spans="33:33" ht="24.95" customHeight="1" x14ac:dyDescent="0.25">
      <c r="AG181" s="55">
        <v>1287</v>
      </c>
    </row>
    <row r="182" spans="33:33" ht="24.95" customHeight="1" x14ac:dyDescent="0.25">
      <c r="AG182" s="55">
        <v>1288</v>
      </c>
    </row>
    <row r="183" spans="33:33" ht="24.95" customHeight="1" x14ac:dyDescent="0.25">
      <c r="AG183" s="55">
        <v>1289</v>
      </c>
    </row>
    <row r="184" spans="33:33" ht="24.95" customHeight="1" x14ac:dyDescent="0.25">
      <c r="AG184" s="55">
        <v>1290</v>
      </c>
    </row>
    <row r="185" spans="33:33" ht="24.95" customHeight="1" x14ac:dyDescent="0.25">
      <c r="AG185" s="55">
        <v>1291</v>
      </c>
    </row>
    <row r="186" spans="33:33" ht="24.95" customHeight="1" x14ac:dyDescent="0.25">
      <c r="AG186" s="55">
        <v>1292</v>
      </c>
    </row>
    <row r="187" spans="33:33" ht="24.95" customHeight="1" x14ac:dyDescent="0.25">
      <c r="AG187" s="55">
        <v>1293</v>
      </c>
    </row>
    <row r="188" spans="33:33" ht="24.95" customHeight="1" x14ac:dyDescent="0.25">
      <c r="AG188" s="55">
        <v>1294</v>
      </c>
    </row>
    <row r="189" spans="33:33" ht="24.95" customHeight="1" x14ac:dyDescent="0.25">
      <c r="AG189" s="55">
        <v>1295</v>
      </c>
    </row>
    <row r="190" spans="33:33" ht="24.95" customHeight="1" x14ac:dyDescent="0.25">
      <c r="AG190" s="55">
        <v>1296</v>
      </c>
    </row>
    <row r="191" spans="33:33" ht="24.95" customHeight="1" x14ac:dyDescent="0.25">
      <c r="AG191" s="55">
        <v>1297</v>
      </c>
    </row>
    <row r="192" spans="33:33" ht="24.95" customHeight="1" x14ac:dyDescent="0.25">
      <c r="AG192" s="55">
        <v>1298</v>
      </c>
    </row>
    <row r="193" spans="33:33" ht="24.95" customHeight="1" x14ac:dyDescent="0.25">
      <c r="AG193" s="55">
        <v>1299</v>
      </c>
    </row>
    <row r="194" spans="33:33" ht="24.95" customHeight="1" x14ac:dyDescent="0.25">
      <c r="AG194" s="55">
        <v>1300</v>
      </c>
    </row>
    <row r="195" spans="33:33" ht="24.95" customHeight="1" x14ac:dyDescent="0.25"/>
    <row r="196" spans="33:33" ht="24.95" customHeight="1" x14ac:dyDescent="0.25"/>
    <row r="197" spans="33:33" ht="24.95" customHeight="1" x14ac:dyDescent="0.25"/>
    <row r="198" spans="33:33" ht="24.95" customHeight="1" x14ac:dyDescent="0.25"/>
    <row r="199" spans="33:33" ht="24.95" customHeight="1" x14ac:dyDescent="0.25"/>
    <row r="200" spans="33:33" ht="24.95" customHeight="1" x14ac:dyDescent="0.25"/>
    <row r="201" spans="33:33" ht="24.95" customHeight="1" x14ac:dyDescent="0.25"/>
    <row r="202" spans="33:33" ht="24.95" customHeight="1" x14ac:dyDescent="0.25"/>
    <row r="203" spans="33:33" ht="24.95" customHeight="1" x14ac:dyDescent="0.25"/>
    <row r="204" spans="33:33" ht="24.95" customHeight="1" x14ac:dyDescent="0.25"/>
    <row r="205" spans="33:33" ht="24.95" customHeight="1" x14ac:dyDescent="0.25"/>
    <row r="206" spans="33:33" ht="24.95" customHeight="1" x14ac:dyDescent="0.25"/>
    <row r="207" spans="33:33" ht="24.95" customHeight="1" x14ac:dyDescent="0.25"/>
    <row r="208" spans="33:33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</sheetData>
  <sheetProtection algorithmName="SHA-512" hashValue="UuTjlfANRIs+F+4HIke0CuW7Hrp2gXt6DCA0Osa19idjTbw3IdLGDwv0foi4v7G3POeDQhpFg93WKNcU0RwKgQ==" saltValue="3G+41nDFd0ts77yc5mX3sg==" spinCount="100000" sheet="1" objects="1" scenarios="1"/>
  <mergeCells count="95">
    <mergeCell ref="AD39:AD41"/>
    <mergeCell ref="AE39:AE41"/>
    <mergeCell ref="AE43:AE46"/>
    <mergeCell ref="T28:U28"/>
    <mergeCell ref="V28:W28"/>
    <mergeCell ref="X28:Y28"/>
    <mergeCell ref="Z28:AA28"/>
    <mergeCell ref="AD33:AD35"/>
    <mergeCell ref="AE33:AE35"/>
    <mergeCell ref="C28:I28"/>
    <mergeCell ref="J28:K28"/>
    <mergeCell ref="L28:M28"/>
    <mergeCell ref="N28:O28"/>
    <mergeCell ref="P28:Q28"/>
    <mergeCell ref="R28:S28"/>
    <mergeCell ref="R24:S24"/>
    <mergeCell ref="T24:U24"/>
    <mergeCell ref="V24:W24"/>
    <mergeCell ref="X24:Y24"/>
    <mergeCell ref="Z24:AA24"/>
    <mergeCell ref="C25:F25"/>
    <mergeCell ref="G25:I25"/>
    <mergeCell ref="C22:E23"/>
    <mergeCell ref="F22:V23"/>
    <mergeCell ref="W22:AA22"/>
    <mergeCell ref="W23:X23"/>
    <mergeCell ref="C24:F24"/>
    <mergeCell ref="G24:I24"/>
    <mergeCell ref="J24:K24"/>
    <mergeCell ref="L24:M24"/>
    <mergeCell ref="N24:O24"/>
    <mergeCell ref="P24:Q24"/>
    <mergeCell ref="R20:S20"/>
    <mergeCell ref="T20:U20"/>
    <mergeCell ref="W20:X20"/>
    <mergeCell ref="Y20:AA20"/>
    <mergeCell ref="C21:H21"/>
    <mergeCell ref="I21:AA21"/>
    <mergeCell ref="C20:E20"/>
    <mergeCell ref="F20:H20"/>
    <mergeCell ref="I20:K20"/>
    <mergeCell ref="L20:N20"/>
    <mergeCell ref="O20:Q20"/>
    <mergeCell ref="C19:E19"/>
    <mergeCell ref="F19:G19"/>
    <mergeCell ref="I19:K19"/>
    <mergeCell ref="L19:M19"/>
    <mergeCell ref="O19:R19"/>
    <mergeCell ref="W17:X17"/>
    <mergeCell ref="Y17:AA17"/>
    <mergeCell ref="C18:E18"/>
    <mergeCell ref="I18:K18"/>
    <mergeCell ref="L18:M18"/>
    <mergeCell ref="O18:Q18"/>
    <mergeCell ref="W18:AA18"/>
    <mergeCell ref="C17:E17"/>
    <mergeCell ref="F17:H17"/>
    <mergeCell ref="I17:K17"/>
    <mergeCell ref="L17:M17"/>
    <mergeCell ref="O17:Q17"/>
    <mergeCell ref="S17:U17"/>
    <mergeCell ref="T15:V15"/>
    <mergeCell ref="W15:AA15"/>
    <mergeCell ref="C16:E16"/>
    <mergeCell ref="F16:H16"/>
    <mergeCell ref="I16:K16"/>
    <mergeCell ref="L16:M16"/>
    <mergeCell ref="O16:P16"/>
    <mergeCell ref="Q16:U16"/>
    <mergeCell ref="W16:X16"/>
    <mergeCell ref="Y16:Z16"/>
    <mergeCell ref="C15:E15"/>
    <mergeCell ref="F15:G15"/>
    <mergeCell ref="I15:K15"/>
    <mergeCell ref="L15:M15"/>
    <mergeCell ref="O15:P15"/>
    <mergeCell ref="Q15:R15"/>
    <mergeCell ref="C13:H13"/>
    <mergeCell ref="I13:V13"/>
    <mergeCell ref="W13:AA13"/>
    <mergeCell ref="C14:E14"/>
    <mergeCell ref="F14:H14"/>
    <mergeCell ref="I14:K14"/>
    <mergeCell ref="L14:N14"/>
    <mergeCell ref="O14:P14"/>
    <mergeCell ref="Q14:S14"/>
    <mergeCell ref="T14:AA14"/>
    <mergeCell ref="C12:H12"/>
    <mergeCell ref="I12:V12"/>
    <mergeCell ref="W12:AA12"/>
    <mergeCell ref="AE1:AE4"/>
    <mergeCell ref="B10:AB10"/>
    <mergeCell ref="C11:F11"/>
    <mergeCell ref="G11:W11"/>
    <mergeCell ref="Z11:AA11"/>
  </mergeCells>
  <dataValidations count="10">
    <dataValidation type="list" allowBlank="1" showInputMessage="1" showErrorMessage="1" sqref="AE37:AE38" xr:uid="{7AF9273D-259F-49DF-9E56-8AD2CB969B2B}">
      <formula1>"1,2,3,4,5,6,7,14,Hold"</formula1>
    </dataValidation>
    <dataValidation type="list" allowBlank="1" showInputMessage="1" showErrorMessage="1" sqref="AE14" xr:uid="{C0B2AD0B-C58E-4809-A942-2671514807B4}">
      <formula1>"5,8,10,15,20,25,28,30,32,35,40,45,50,55,60,65,70,75,80,85,90"</formula1>
    </dataValidation>
    <dataValidation type="list" allowBlank="1" showInputMessage="1" showErrorMessage="1" sqref="AE24" xr:uid="{3BE4B852-F41E-404C-9BAB-427C53CCFAD2}">
      <formula1>"2 (1 ~ 4), 5 (4 ~ 7), 6 (5 ~ 8), 7 (6 ~ 9)"</formula1>
    </dataValidation>
    <dataValidation type="list" allowBlank="1" showInputMessage="1" showErrorMessage="1" sqref="AE23" xr:uid="{357279EB-238C-485E-9D6C-AB5BD6C9138D}">
      <formula1>"±10,±20,±30,±40,±70,Max"</formula1>
    </dataValidation>
    <dataValidation type="list" allowBlank="1" showInputMessage="1" showErrorMessage="1" sqref="AE16" xr:uid="{2E0B95C9-8BC4-443B-89B5-3590F154BFD0}">
      <formula1>"5,10,14,20,40"</formula1>
    </dataValidation>
    <dataValidation type="list" allowBlank="1" showInputMessage="1" showErrorMessage="1" sqref="AE15" xr:uid="{7A403E3C-6BB6-442E-9E60-A4B804B740A1}">
      <formula1>"28,56,91,28 (20 MPa @ 24 Hours),56 (20 MPa @ 24 Hours),28 (20 MPa @ 48 Hours),28 (20 MPa @ 72 Hours),28 (25 MPa @ 48 Hours),28 (20 MPa @ 36 Hours),28 (20 MPa @ 12 Hours),56 (20 MPa @ 36 Hours),56 (20 MPa @ 12 Hours)"</formula1>
    </dataValidation>
    <dataValidation type="list" allowBlank="1" showInputMessage="1" showErrorMessage="1" sqref="AE12" xr:uid="{EC77A105-D73D-496B-A098-72107AB2B3FD}">
      <formula1>"Lafarge,Ocean,Graestone,Burnco,Coquitlam Concrete,RMC,Rempel Bros.,Allied,Kask Bros.,Western Concrete,YAAT,VRM, Hope Ready Mix"</formula1>
    </dataValidation>
    <dataValidation type="list" allowBlank="1" showInputMessage="1" showErrorMessage="1" sqref="AE21" xr:uid="{4E09CAFE-3E93-4A62-A36F-65A7D695E3ED}">
      <formula1>"Heated, Insulated, Uninsulated"</formula1>
    </dataValidation>
    <dataValidation type="list" allowBlank="1" showInputMessage="1" showErrorMessage="1" sqref="AE20" xr:uid="{2B5C89FC-C532-46F3-8058-B8E4A64157F7}">
      <formula1>"Plastic, Shot"</formula1>
    </dataValidation>
    <dataValidation type="list" allowBlank="1" showInputMessage="1" showErrorMessage="1" sqref="AE19" xr:uid="{3AA6B562-15D4-45B0-BBD7-67D7FBCBB08B}">
      <formula1>"4x8,6x12,Panel"</formula1>
    </dataValidation>
  </dataValidations>
  <printOptions horizontalCentered="1" verticalCentered="1"/>
  <pageMargins left="0" right="0" top="0" bottom="0" header="0" footer="0"/>
  <pageSetup paperSize="11" scale="64" orientation="landscape" r:id="rId1"/>
  <headerFooter differentOddEven="1" differentFirst="1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2173-D350-4E9D-A8FC-333422E84CC0}">
  <dimension ref="D12:D13"/>
  <sheetViews>
    <sheetView tabSelected="1" workbookViewId="0">
      <selection activeCell="D14" sqref="D14"/>
    </sheetView>
  </sheetViews>
  <sheetFormatPr defaultRowHeight="15" x14ac:dyDescent="0.25"/>
  <sheetData>
    <row r="12" spans="4:4" x14ac:dyDescent="0.25">
      <c r="D12">
        <v>2</v>
      </c>
    </row>
    <row r="13" spans="4:4" x14ac:dyDescent="0.25">
      <c r="D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1072_14-6</vt:lpstr>
      <vt:lpstr>Sheet2</vt:lpstr>
      <vt:lpstr>'1072_14-6'!Print_Area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Mazyar</dc:creator>
  <cp:lastModifiedBy>Office</cp:lastModifiedBy>
  <cp:lastPrinted>2022-08-23T18:13:53Z</cp:lastPrinted>
  <dcterms:created xsi:type="dcterms:W3CDTF">2017-09-20T22:14:15Z</dcterms:created>
  <dcterms:modified xsi:type="dcterms:W3CDTF">2022-09-06T17:50:15Z</dcterms:modified>
</cp:coreProperties>
</file>