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5/Health 2015/"/>
    </mc:Choice>
  </mc:AlternateContent>
  <bookViews>
    <workbookView xWindow="705" yWindow="465" windowWidth="24900" windowHeight="15540" tabRatio="500"/>
  </bookViews>
  <sheets>
    <sheet name="2015" sheetId="5" r:id="rId1"/>
    <sheet name="Data" sheetId="1" r:id="rId2"/>
    <sheet name="Sheet1" sheetId="3" r:id="rId3"/>
  </sheets>
  <definedNames>
    <definedName name="_xlnm._FilterDatabase" localSheetId="0" hidden="1">'2015'!$A$1:$V$293</definedName>
    <definedName name="_xlnm._FilterDatabase" localSheetId="1" hidden="1">Data!$A$1:$V$1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59" i="5" l="1"/>
  <c r="H344" i="5"/>
  <c r="I308" i="5"/>
  <c r="H308" i="5"/>
  <c r="H307" i="5"/>
  <c r="I305" i="5"/>
  <c r="I303" i="5"/>
  <c r="H301" i="5"/>
  <c r="I300" i="5"/>
  <c r="H300" i="5"/>
  <c r="I299" i="5"/>
  <c r="H299" i="5"/>
  <c r="I298" i="5"/>
  <c r="H298" i="5"/>
  <c r="I292" i="5"/>
  <c r="I291" i="5"/>
  <c r="H291" i="5"/>
  <c r="I289" i="5"/>
  <c r="H289" i="5"/>
  <c r="I288" i="5"/>
  <c r="H288" i="5"/>
  <c r="H287" i="5"/>
  <c r="I270" i="5"/>
  <c r="I265" i="5"/>
  <c r="I264" i="5"/>
  <c r="I256" i="5"/>
  <c r="I255" i="5"/>
  <c r="I254" i="5"/>
  <c r="I253" i="5"/>
  <c r="I252" i="5"/>
  <c r="I251" i="5"/>
  <c r="I250" i="5"/>
  <c r="I247" i="5"/>
  <c r="I244" i="5"/>
  <c r="I240" i="5"/>
  <c r="I239" i="5"/>
  <c r="I236" i="5"/>
  <c r="I233" i="5"/>
  <c r="I232" i="5"/>
  <c r="I231" i="5"/>
  <c r="I230" i="5"/>
  <c r="I229" i="5"/>
  <c r="I227" i="5"/>
  <c r="I226" i="5"/>
  <c r="I225" i="5"/>
  <c r="I224" i="5"/>
  <c r="I223" i="5"/>
  <c r="I222" i="5"/>
  <c r="I221" i="5"/>
  <c r="I220" i="5"/>
  <c r="I219" i="5"/>
  <c r="I218" i="5"/>
  <c r="I212" i="5"/>
  <c r="I211" i="5"/>
  <c r="I210" i="5"/>
  <c r="I209" i="5"/>
  <c r="I208" i="5"/>
  <c r="I207" i="5"/>
  <c r="I206" i="5"/>
  <c r="I205" i="5"/>
  <c r="I204" i="5"/>
  <c r="I203" i="5"/>
  <c r="I202" i="5"/>
  <c r="I201" i="5"/>
  <c r="I196" i="5"/>
  <c r="I195" i="5"/>
  <c r="I191" i="5"/>
  <c r="I190" i="5"/>
  <c r="I189" i="5"/>
  <c r="I188" i="5"/>
  <c r="I186" i="5"/>
  <c r="I185" i="5"/>
  <c r="I184" i="5"/>
  <c r="I182" i="5"/>
  <c r="I181" i="5"/>
  <c r="I180" i="5"/>
  <c r="I179" i="5"/>
  <c r="I178" i="5"/>
  <c r="I176" i="5"/>
  <c r="I175" i="5"/>
  <c r="I169" i="5"/>
  <c r="I168" i="5"/>
  <c r="I166" i="5"/>
  <c r="I165" i="5"/>
  <c r="I164" i="5"/>
  <c r="I163" i="5"/>
  <c r="I162" i="5"/>
  <c r="I161" i="5"/>
  <c r="I160" i="5"/>
  <c r="I159" i="5"/>
  <c r="I156" i="5"/>
  <c r="I138" i="5"/>
  <c r="I136" i="5"/>
  <c r="I135" i="5"/>
  <c r="I134" i="5"/>
  <c r="I133" i="5"/>
  <c r="I131" i="5"/>
  <c r="I130" i="5"/>
  <c r="I128" i="5"/>
  <c r="I127" i="5"/>
  <c r="I126" i="5"/>
  <c r="I124" i="5"/>
  <c r="I121" i="5"/>
  <c r="I120" i="5"/>
  <c r="I119" i="5"/>
  <c r="I118" i="5"/>
  <c r="I117" i="5"/>
  <c r="I116" i="5"/>
  <c r="I113" i="5"/>
  <c r="I112" i="5"/>
  <c r="I111" i="5"/>
  <c r="I110" i="5"/>
  <c r="I108" i="5"/>
  <c r="I106" i="5"/>
  <c r="I104" i="5"/>
  <c r="B15" i="3"/>
  <c r="F43" i="3"/>
  <c r="C15" i="3"/>
  <c r="D15" i="3"/>
  <c r="H43" i="3"/>
  <c r="G43" i="3"/>
</calcChain>
</file>

<file path=xl/comments1.xml><?xml version="1.0" encoding="utf-8"?>
<comments xmlns="http://schemas.openxmlformats.org/spreadsheetml/2006/main">
  <authors>
    <author>Richard Sprague</author>
  </authors>
  <commentList>
    <comment ref="C272" authorId="0" shapeId="0">
      <text>
        <r>
          <rPr>
            <b/>
            <sz val="9"/>
            <color indexed="81"/>
            <rFont val="Calibri"/>
            <family val="2"/>
          </rPr>
          <t>Richard Sprague:</t>
        </r>
        <r>
          <rPr>
            <sz val="9"/>
            <color indexed="81"/>
            <rFont val="Calibri"/>
            <family val="2"/>
          </rPr>
          <t xml:space="preserve">
Bulletproof coffee + brain octane
3 days</t>
        </r>
      </text>
    </comment>
  </commentList>
</comments>
</file>

<file path=xl/sharedStrings.xml><?xml version="1.0" encoding="utf-8"?>
<sst xmlns="http://schemas.openxmlformats.org/spreadsheetml/2006/main" count="666" uniqueCount="567">
  <si>
    <t>Bonding</t>
  </si>
  <si>
    <t>Alcohol</t>
  </si>
  <si>
    <t>Z</t>
  </si>
  <si>
    <t>REM</t>
  </si>
  <si>
    <t>Deep</t>
  </si>
  <si>
    <t>Potato Starch</t>
  </si>
  <si>
    <t>Bedtime</t>
  </si>
  <si>
    <t>WakeTime</t>
  </si>
  <si>
    <t>Vitamin D</t>
  </si>
  <si>
    <t>Fish Oil</t>
  </si>
  <si>
    <t>Exercise</t>
  </si>
  <si>
    <t>BRT Error</t>
  </si>
  <si>
    <t>BRT %</t>
  </si>
  <si>
    <t>weights</t>
  </si>
  <si>
    <t>Food</t>
  </si>
  <si>
    <t>beef, sweet potato</t>
  </si>
  <si>
    <t>Costco chicken, salmon</t>
  </si>
  <si>
    <t>Chinese pork, tofu</t>
  </si>
  <si>
    <t>Chinese beef</t>
  </si>
  <si>
    <t>curry beef, oatmeal, chocolate croissant, leftover creamy chicken pasta sauce ,</t>
  </si>
  <si>
    <t>NA</t>
  </si>
  <si>
    <t>tacos, stir fry beef, mushrooms</t>
  </si>
  <si>
    <t>peanut butter banana, tacos, sweet potato, beef</t>
  </si>
  <si>
    <t>Comment</t>
  </si>
  <si>
    <t>morning I’m fasting before a blood test)  BRT=56/15 later in the morning after coffee and food</t>
  </si>
  <si>
    <t>tacos, chicken pasta</t>
  </si>
  <si>
    <t>chicken+white bread, slow cook pork, pretzel bread</t>
  </si>
  <si>
    <t>skipped dinner</t>
  </si>
  <si>
    <t>Eggs+rice, Mac ’n cheese +baked beans</t>
  </si>
  <si>
    <t>jiaozi, rice, chicken thighs + beef, cheese broccoli, small sugar cookie at 8:30pm</t>
  </si>
  <si>
    <t>3 hrs outdoor christmas trees,  0.5 wine, christmas music at 9:30pm</t>
  </si>
  <si>
    <t>blue potato salad, leftover ravioli, xmas party food</t>
  </si>
  <si>
    <t>BRT=84/11 (after 15min intense programming)</t>
  </si>
  <si>
    <t>cornmeal pancakes, milk, small lunch, beef, 1 wine</t>
  </si>
  <si>
    <t>3hrs work outside</t>
  </si>
  <si>
    <t>costco chicken, rice, 3 coffee</t>
  </si>
  <si>
    <t>2T potato starch at 4:30pm</t>
  </si>
  <si>
    <t>rice crackers, turkey, beef</t>
  </si>
  <si>
    <t>high omega-3 rice crackers, turkey, salmon, blue potato</t>
  </si>
  <si>
    <t>blue potato salad, chicken ravioli, no alcohol</t>
  </si>
  <si>
    <t>eggs+mushroom/bacon, beef spaghetti,  thai chicken curry</t>
  </si>
  <si>
    <t>banana,  rice+pork+beans, salmon, 0.5 wine+mead</t>
  </si>
  <si>
    <t>taiwan noodles w/tofu and beef broth, vietnamese pork, 1 beer, broccoli cheese]</t>
  </si>
  <si>
    <t>honey plus potato starch at 9:30 before bed</t>
  </si>
  <si>
    <t>indian frozen dinner, peanut butter, greek chicken]</t>
  </si>
  <si>
    <t>1T honey+2T potato starch at 9:30</t>
  </si>
  <si>
    <t>no breakfast, turkey, pumpkin pie, brussels sprouts, 1pt IPA beer</t>
  </si>
  <si>
    <t>no breakfast, turkey, beef</t>
  </si>
  <si>
    <t>20min nap at 4pm</t>
  </si>
  <si>
    <t>mcdonalds sausage sandwich+hashbrowns, lasagne, squash, beef steak]</t>
  </si>
  <si>
    <t>woke up in a tent. driving 2 hrs.</t>
  </si>
  <si>
    <t xml:space="preserve">beef + peas, pulled pork, brussels sprouts </t>
  </si>
  <si>
    <t>kombucha at 8pm</t>
  </si>
  <si>
    <t>pancake, banana, leftover beef roast + peas, pecan pie, yakisoba</t>
  </si>
  <si>
    <t>no breakfast, banana, chicken, pork tenderloin, broccoli</t>
  </si>
  <si>
    <t>tacos</t>
  </si>
  <si>
    <t xml:space="preserve">[nothing particularly stressful. Got out of bed an hour early just boredom. normal bedtime (10pm)] I redid the test 2 hours later and still was low (34)
Theory: low because of tacos?  Probably not: note I had tacos on 10/14 but BRT was actually higher than normal for the next day
</t>
  </si>
  <si>
    <t>no breakfast, sweet potato, mushrooms, hot chocolate afternoon, Hawaiian bbq + rice, 1 pt beer</t>
  </si>
  <si>
    <t>oatmeal, banana, lamb shank</t>
  </si>
  <si>
    <t xml:space="preserve"> dessert: pumpkin brownie</t>
  </si>
  <si>
    <t>afternoon 1 cup coffee</t>
  </si>
  <si>
    <t>raspberry pancakes+banana, pork fat-fried sweet potato+tofu+tortilla, chicken]</t>
  </si>
  <si>
    <t>chicken+siracha, eggs+muffin+bacon, lasagne, kitkat, 2 pork chops</t>
  </si>
  <si>
    <t>nap 30 min at 2:30</t>
  </si>
  <si>
    <t>BRT measured afternoon next day</t>
  </si>
  <si>
    <t>pancakes,eggs,bread+chicken,potato, chicken sou</t>
  </si>
  <si>
    <t>beef, chicken curry</t>
  </si>
  <si>
    <t>2 hrs insomnia</t>
  </si>
  <si>
    <t>pork loin roast</t>
  </si>
  <si>
    <t>lamb, chocolate cookies</t>
  </si>
  <si>
    <t>1+ hrs wake at 3am</t>
  </si>
  <si>
    <t>up early</t>
  </si>
  <si>
    <t>pork breakfast, no lunch, pork rib, brussells sprouts</t>
  </si>
  <si>
    <t>0:53 wake at 3am</t>
  </si>
  <si>
    <t>Sichuan Chinese restaurant</t>
  </si>
  <si>
    <t>15min</t>
  </si>
  <si>
    <t>bananas, chicken soup dinner, birthday cake</t>
  </si>
  <si>
    <t>3am wake, nap at 7</t>
  </si>
  <si>
    <t>miso salmon, Christmas cookies, no lunch</t>
  </si>
  <si>
    <t>breakfast omelet with salmon, Peruvian chicken &amp; potatoes, lamb shank</t>
  </si>
  <si>
    <t>short diarrhea afternoon;1 hr nap</t>
  </si>
  <si>
    <t>3am wake, nap at 7am</t>
  </si>
  <si>
    <t>ham, sweet potato, camembert cheese, pistaccio</t>
  </si>
  <si>
    <t>lebanese chicken, salmon, ice cream+brownie</t>
  </si>
  <si>
    <t>ham, chili</t>
  </si>
  <si>
    <t>rice+ham, apple pie, coffee afternoon, cheese fondue + broccoli</t>
  </si>
  <si>
    <t>1+ hrs naps and coffee in the afternoon</t>
  </si>
  <si>
    <t>2 extra coffee, 1 in the afternoon</t>
  </si>
  <si>
    <t>costco roast chicken, thai chicken curry</t>
  </si>
  <si>
    <t>pu-er tea, cheesecake</t>
  </si>
  <si>
    <t>bacon&amp;eggs,mac n cheese, mahi mahi w/bread</t>
  </si>
  <si>
    <t>green beans, hamburger, beets, pork belly, scallop</t>
  </si>
  <si>
    <t>1+ hr nap</t>
  </si>
  <si>
    <t>ham, pulled pork</t>
  </si>
  <si>
    <t>chicken thigh, bisquick biscuits</t>
  </si>
  <si>
    <t>coffee afternoon</t>
  </si>
  <si>
    <t>coffee evening before</t>
  </si>
  <si>
    <t>grilled cheese, spaghetti</t>
  </si>
  <si>
    <t>cinnamon bun, onions mushrooms eggs, pizza, salami sandwich, pork/carrots</t>
  </si>
  <si>
    <t>potato starch before bed</t>
  </si>
  <si>
    <t>ribeye steak</t>
  </si>
  <si>
    <t>costco chicken, coconut rice</t>
  </si>
  <si>
    <t>belize rice &amp; beans, korean pork</t>
  </si>
  <si>
    <t>soy marinated chicken</t>
  </si>
  <si>
    <t>japanese tonkatsu, mirepoix pork</t>
  </si>
  <si>
    <t>too much alcohol, awake 2-4am</t>
  </si>
  <si>
    <t>jiaozi, football food</t>
  </si>
  <si>
    <t>eggs+mushroom, leftover lentils &amp; pork, chicken ravioli, sausage w/brussels sprouts</t>
  </si>
  <si>
    <t>salmon</t>
  </si>
  <si>
    <t>coffee morning</t>
  </si>
  <si>
    <t>leftover salmon, broccoli,liver &amp; onions</t>
  </si>
  <si>
    <t>green banana in the morning</t>
  </si>
  <si>
    <t>1:46 awake middle of the night</t>
  </si>
  <si>
    <t>green banana+peanut butter, oden, broccoli/sausage</t>
  </si>
  <si>
    <t>uBiome Sample</t>
  </si>
  <si>
    <t>green banana + peanut butter, salmon / pizza</t>
  </si>
  <si>
    <t>25 min nap, afternoon coffee, late drinking</t>
  </si>
  <si>
    <t>oden, roasted potato+onion+carrots</t>
  </si>
  <si>
    <t>nap 1:10 (REM: 0:11, deep 0:23)</t>
  </si>
  <si>
    <t>potatoes + beef, caribbean goat, collard greens, coconut muffins</t>
  </si>
  <si>
    <t>afternoon 1 cup coffee; kimchee; kombucha</t>
  </si>
  <si>
    <t>kombucha, costco chicken, lemongrass pork + rice</t>
  </si>
  <si>
    <t>pesto salmon, rye bread</t>
  </si>
  <si>
    <t>rice, green beans, beef sukiyaki</t>
  </si>
  <si>
    <t>coconut oil fried rice, steak burrito</t>
  </si>
  <si>
    <t>chinese dandan, marinated chicken, roast carrots+onions</t>
  </si>
  <si>
    <t>plantain morning</t>
  </si>
  <si>
    <t>sausage+egg breakfast, Lith bread, beef+bacon</t>
  </si>
  <si>
    <t>wonton soup, leftover potato, coffee afternoon, steak+pasta</t>
  </si>
  <si>
    <t>coffee AM, costco chicken,no dinner, naked kiwi juice</t>
  </si>
  <si>
    <t>Thai curry fried rice lunch, small dinner (pasta+chicken)</t>
  </si>
  <si>
    <t>green tea, leftover chicken parmesan + pasta, pork tenderloin+mushrooms</t>
  </si>
  <si>
    <t>biking</t>
  </si>
  <si>
    <t>green banana+ peanut butter, leftover mushroom chicken pasta , small dinner(taco)</t>
  </si>
  <si>
    <t>sausage+banana+rice+laoganma, lamb</t>
  </si>
  <si>
    <t>Seth Comment</t>
  </si>
  <si>
    <t>ptile</t>
  </si>
  <si>
    <t>msec</t>
  </si>
  <si>
    <t>pcnt.wrong</t>
  </si>
  <si>
    <t>2014-10-04 09:07  morning after breakfast 9am</t>
  </si>
  <si>
    <t>2014-10-05 07:25  morning coffee</t>
  </si>
  <si>
    <t>2014-10-06 05:43  morning coffee (after great 8hr+</t>
  </si>
  <si>
    <t>2014-10-07 06:05  morning coffee (groggy after sle</t>
  </si>
  <si>
    <t>2014-10-08 06:00  morning coffee</t>
  </si>
  <si>
    <t>2014-10-09 05:56  morning coffee</t>
  </si>
  <si>
    <t>2014-10-10 07:32  morning coffee (in Salem Oregon)</t>
  </si>
  <si>
    <t>2014-10-11 07:34  morning coffee (drip)</t>
  </si>
  <si>
    <t>2014-10-12 06:25  morning coffee</t>
  </si>
  <si>
    <t>2014-10-13 06:10  morning coffee</t>
  </si>
  <si>
    <t>2014-10-14 06:30  morning coffee</t>
  </si>
  <si>
    <t>2014-10-15 06:00  morning coffee</t>
  </si>
  <si>
    <t>2014-10-16 05:59  morning coffee</t>
  </si>
  <si>
    <t>2014-10-17 06:04  morning coffee</t>
  </si>
  <si>
    <t>2014-10-19 06:09  morning coffee</t>
  </si>
  <si>
    <t>2014-10-20 12:49  afternoon after lunch</t>
  </si>
  <si>
    <t>2014-10-21 06:42  morning coffee</t>
  </si>
  <si>
    <t>2014-10-22 06:26  morning coffee</t>
  </si>
  <si>
    <t>2014-10-23 06:31  morning coffee</t>
  </si>
  <si>
    <t>2014-10-25 15:55  after bulletproof coffee</t>
  </si>
  <si>
    <t>2014-10-26 08:30  morning coffee (poor sleep)</t>
  </si>
  <si>
    <t>2014-10-27 06:26  morning coffee</t>
  </si>
  <si>
    <t>2014-10-28 06:26  morning coffee (ZQ=80)</t>
  </si>
  <si>
    <t>2014-10-29 06:20  morning coffee</t>
  </si>
  <si>
    <t>2014-10-30 06:55  morning coffee (after ZQ=90)</t>
  </si>
  <si>
    <t>2014-10-31 10:09  after coffee/breakfast/work (Z=5</t>
  </si>
  <si>
    <t>2014-11-01 09:12  morning after breakfast (eggs) s</t>
  </si>
  <si>
    <t>2014-11-02 07:10  morning coffee (Z=5, b)</t>
  </si>
  <si>
    <t>2014-11-03 05:58  morning coffee</t>
  </si>
  <si>
    <t>2014-11-04 06:27  morning coffee (z=5.5)</t>
  </si>
  <si>
    <t>2014-11-05 09:28  morning after coffee/tea/breakfa</t>
  </si>
  <si>
    <t>2014-11-06 09:55  mid-morning after driving/breakf</t>
  </si>
  <si>
    <t>2014-11-07 06:27  morning coffee (Z=7, rem&gt;2)</t>
  </si>
  <si>
    <t>2014-11-08 06:43  morning coffee (Z=6:24)</t>
  </si>
  <si>
    <t>2014-11-09 08:01  morning coffee (Z=5.5, b)</t>
  </si>
  <si>
    <t>2014-11-10 06:30  morning coffee (Z=6:18)</t>
  </si>
  <si>
    <t>2014-11-12 06:33  morning coffee (Z=6:37)</t>
  </si>
  <si>
    <t>2014-11-13 06:25  morning coffee (Z=6:19)</t>
  </si>
  <si>
    <t>2014-11-14 06:35  morning coffee (Z=7)</t>
  </si>
  <si>
    <t>2014-11-15 05:43  morning coffee (Z=6.5)</t>
  </si>
  <si>
    <t>2014-11-16 14:26  afternoon (after campout, Z=8, l</t>
  </si>
  <si>
    <t>2014-11-17 06:29  Morning coffee (Z=6)</t>
  </si>
  <si>
    <t>2014-11-18 06:29  morning coffee (Z&lt;6)</t>
  </si>
  <si>
    <t>2014-11-19 06:34  morning coffee (Z=5)</t>
  </si>
  <si>
    <t>2014-11-20 06:31  morning coffee (Z=7)</t>
  </si>
  <si>
    <t>2014-11-21 06:04  morning coffee (Z=6)</t>
  </si>
  <si>
    <t>2014-11-22 09:53  morning after shower etc (Z=6)</t>
  </si>
  <si>
    <t>2014-11-23 08:30  morning coffee (z=6,b)</t>
  </si>
  <si>
    <t>2014-11-24 06:32  morning coffee (Z=8)</t>
  </si>
  <si>
    <t>2014-11-25 06:27  morning coffee (Z=6.5)</t>
  </si>
  <si>
    <t>2014-11-26 06:44  morning coffee (Z=7 great)</t>
  </si>
  <si>
    <t>2014-11-27 06:49  morning coffee (Z=6)</t>
  </si>
  <si>
    <t>2014-11-28 06:33  morning coffee (Z=6)</t>
  </si>
  <si>
    <t>2014-11-29 07:26  morning coffee (ZQ=86)</t>
  </si>
  <si>
    <t>2014-11-30 07:12  morning coffee (Z=5)</t>
  </si>
  <si>
    <t>2014-12-01 06:43  morning coffee (Z=6)</t>
  </si>
  <si>
    <t>2014-12-02 06:51  morning coffee (Z=6, rem=2.5)</t>
  </si>
  <si>
    <t>2014-12-03 06:23  morning coffee (Z=6.5)</t>
  </si>
  <si>
    <t>2014-12-04 06:44  morning coffee (Z=6.5)</t>
  </si>
  <si>
    <t xml:space="preserve">2014-12-05 06:24  morning coffee </t>
  </si>
  <si>
    <t>2014-12-06 07:33  morning coffee (Z=6.5)</t>
  </si>
  <si>
    <t>2014-12-07 07:46  morning coffee (Z=7,b)</t>
  </si>
  <si>
    <t>2014-12-08 05:55  morning coffee (z=6)</t>
  </si>
  <si>
    <t>2014-12-09 06:38  morning coffee (Z=6.5)</t>
  </si>
  <si>
    <t>2014-12-10 07:26  morning no coffee or food (Z=6.5</t>
  </si>
  <si>
    <t>2014-12-11 07:25  morning coffee (Z=7)</t>
  </si>
  <si>
    <t>2014-12-12 06:41  morning coffee (Z=5:42)</t>
  </si>
  <si>
    <t>2014-12-13 06:35  morning coffee (Z=5.5)</t>
  </si>
  <si>
    <t>2014-12-14 07:12  morning coffee (Z=7,b)</t>
  </si>
  <si>
    <t>2014-12-15 06:11  morning coffee (Z=6)</t>
  </si>
  <si>
    <t>2014-12-16 07:04  morning coffee (Z=4.5)</t>
  </si>
  <si>
    <t>2014-12-17 07:03  morning coffee (Z&gt;7)</t>
  </si>
  <si>
    <t>2014-12-18 06:46  morning coffee (Z=5.75 2 hrs ins</t>
  </si>
  <si>
    <t>2014-12-19 06:06  morning coffee (Z=6+)</t>
  </si>
  <si>
    <t>2014-12-20 08:27  morning coffee (Z=5.5)</t>
  </si>
  <si>
    <t>2014-12-21 05:09  morning coffee (5am awake Z&lt;5)</t>
  </si>
  <si>
    <t>2014-12-22 08:02  morning coffee (Z=7.25)</t>
  </si>
  <si>
    <t>2014-12-23 10:21  after breakfast,nap (Z=5:34)</t>
  </si>
  <si>
    <t>2014-12-24 08:01  morning coffee (Z=5.3)</t>
  </si>
  <si>
    <t>2014-12-25 06:54  morning coffee (Z=7)</t>
  </si>
  <si>
    <t>2014-12-26 08:42  morning coffee (z=5.5)</t>
  </si>
  <si>
    <t>2014-12-27 07:16  morning coffee (Z=6)</t>
  </si>
  <si>
    <t>2014-12-28 07:06  morning no coffee (Z=6)</t>
  </si>
  <si>
    <t>2014-12-29 06:43  morning coffee (Z=6.5)</t>
  </si>
  <si>
    <t>2014-12-30 07:13  morning coffee (Z=7)</t>
  </si>
  <si>
    <t>2014-12-31 06:34  morning coffee (Z=6.5)</t>
  </si>
  <si>
    <t>2015-01-01 12:32  afternoon (Z=5)</t>
  </si>
  <si>
    <t>2015-01-02 07:17  morning coffee (rise at 7am)</t>
  </si>
  <si>
    <t>2015-01-03 07:21  morning coffee (Z=6.5 w/fishoil)</t>
  </si>
  <si>
    <t>2015-01-04 06:47  morning coffee (poor sleep, coff</t>
  </si>
  <si>
    <t>2015-01-05 07:06  morning coffee (1 T potato starc</t>
  </si>
  <si>
    <t>2015-01-06 06:26  morning coffee (Z=7,P=1)</t>
  </si>
  <si>
    <t>2015-01-07 05:52  morning coffee (z=6+)</t>
  </si>
  <si>
    <t>2015-01-08 06:52  morning coffee (Z=7.5, 1P)</t>
  </si>
  <si>
    <t>2015-01-09 06:05  morning coffee (Z&gt;6)</t>
  </si>
  <si>
    <t>2015-01-10 09:17  morning after breakfast (Z=5, P=</t>
  </si>
  <si>
    <t>2015-01-11 08:31  morning coffee (z=5.8,b)</t>
  </si>
  <si>
    <t>2015-01-12 06:54  morning coffee (Z=7.5)</t>
  </si>
  <si>
    <t>2015-01-13 08:44  morning coffee (Z=7,p1)</t>
  </si>
  <si>
    <t>2015-01-14 07:07  morning coffee (Z=7.4,P0)</t>
  </si>
  <si>
    <t>2015-01-15 09:08  after coffee/breakfast (Z=6,P0)</t>
  </si>
  <si>
    <t>2015-01-16 06:40  morning coffee (Z=6)</t>
  </si>
  <si>
    <t>2015-01-17 08:57  morning coffee (Z=6,2beers)</t>
  </si>
  <si>
    <t>2015-01-18 08:58  morning coffee plus muffin (Z=7,</t>
  </si>
  <si>
    <t>2015-01-19 07:45  morning coffee (z=5.5)</t>
  </si>
  <si>
    <t>2015-01-20 06:44  morning coffee (Z=7.1)</t>
  </si>
  <si>
    <t>2015-01-21 06:31  morning coffee (Z=6.7)</t>
  </si>
  <si>
    <t>2015-01-22 05:39  morning coffee (Z=6)</t>
  </si>
  <si>
    <t>2015-01-23 07:30  morning coffee (Z=6.25)</t>
  </si>
  <si>
    <t>2015-01-24 07:09  morning coffee (Z=4)</t>
  </si>
  <si>
    <t>2015-01-25 06:55  morning coffee (z=7.5, plantain)</t>
  </si>
  <si>
    <t>2015-01-26 06:59  morning coffee (z=6.25)</t>
  </si>
  <si>
    <t>2015-01-26 08:13  morning tullys another coffee</t>
  </si>
  <si>
    <t>2015-01-27 06:43  morning coffee (z=6.5)</t>
  </si>
  <si>
    <t>2015-01-28 05:50  morning coffee (z=7)</t>
  </si>
  <si>
    <t>2015-01-29 06:33  morning coffee (Z=7)</t>
  </si>
  <si>
    <t>2015-01-30 05:56  morning coffee (z=6)</t>
  </si>
  <si>
    <t>2015-01-31 07:55  morning coffee (z=8)</t>
  </si>
  <si>
    <t>Extra</t>
  </si>
  <si>
    <t>Date</t>
  </si>
  <si>
    <t>2015-01-11 13:32  afternoon (after coffee)</t>
  </si>
  <si>
    <t>2015-01-14 08:59  mid-morning (apple, resting)</t>
  </si>
  <si>
    <t>2015-01-18 11:14  late morning no breakfast (redo)</t>
  </si>
  <si>
    <t>2015-01-18 14:30  afternoon coffee + 0.87mi walk</t>
  </si>
  <si>
    <t>2014-12-12 10:07  mid-morning after breakfast etc</t>
  </si>
  <si>
    <t>2014-12-10 09:30  morning after coffee (take 2)</t>
  </si>
  <si>
    <t>hiking</t>
  </si>
  <si>
    <t>breakfast pork sausage, kimchee, indian sag paneer, pork ribs, sweet potato</t>
  </si>
  <si>
    <t>2014-10-29 14:56  afternoon</t>
  </si>
  <si>
    <t>2015-02-01 07:41  morning coffee (z=6.5)</t>
  </si>
  <si>
    <t>pasta+sweet potato+potato+sundried tomato+olive,grazing football chili + chips</t>
  </si>
  <si>
    <t>grape juice+costco chicken, sriracha chicken+broccoli</t>
  </si>
  <si>
    <t>2015-02-02 05:49  morning coffee (z=7)</t>
  </si>
  <si>
    <t>2015-02-03 07:36  morning coffee (Z=6)</t>
  </si>
  <si>
    <t>chicken+beans, tacos</t>
  </si>
  <si>
    <t>2015-02-04 05:45  morning coffee (z=6.5)</t>
  </si>
  <si>
    <t>tacos,salmon+brussels sprouts</t>
  </si>
  <si>
    <t>thai curry chicken</t>
  </si>
  <si>
    <t>sunchoke+rice,pretzel bread, KFC fried chicken+cornbread</t>
  </si>
  <si>
    <t>2015-02-05 06:54  morning coffee (z=7.7)</t>
  </si>
  <si>
    <t>2015-02-06 06:58  morning coffee (Z=5.5)</t>
  </si>
  <si>
    <t>2015-02-07 07:19  morning coffee (z=7)</t>
  </si>
  <si>
    <t>Chinese tofu+pork belly+rice</t>
  </si>
  <si>
    <t>BRT at night before bed</t>
  </si>
  <si>
    <t>2014-11-03 08:20  Tullys coffee
Tullys</t>
  </si>
  <si>
    <t>2015-02-08 21:22  evening before bed</t>
  </si>
  <si>
    <t>breakfast sausage, leftover bean dip, ribs+green beans</t>
  </si>
  <si>
    <t>2015-02-09 06:27  morning coffee (z=6.5)</t>
  </si>
  <si>
    <t>Plane ride</t>
  </si>
  <si>
    <t>salmon+pasta, chili+sunchokes</t>
  </si>
  <si>
    <t>eggs+beans+tortillas, seafood pasta</t>
  </si>
  <si>
    <t>Mac &amp; cheese</t>
  </si>
  <si>
    <t>horseback riding</t>
  </si>
  <si>
    <t>Tikal mayan ruins</t>
  </si>
  <si>
    <t>chicken+rice</t>
  </si>
  <si>
    <t>2015-02-10 08:06  morning layover at airport (Z&lt;3)</t>
  </si>
  <si>
    <t>2015-02-14 07:57  Belize morning coffee (Z=7)</t>
  </si>
  <si>
    <t>boating in the sun</t>
  </si>
  <si>
    <t>waffles+sausage+fruit, turkey sandwich, beef steak+tamales</t>
  </si>
  <si>
    <t>2015-02-15 07:45  Belize morning coffee (Z=7)</t>
  </si>
  <si>
    <t>tubing, ziplining</t>
  </si>
  <si>
    <t>jicama+guava, eggs+fruit,turkey sandwich,chicken+green beans+potato</t>
  </si>
  <si>
    <t>eggs+fruit, rice&amp;beans+chicken</t>
  </si>
  <si>
    <t>3+hrs driving</t>
  </si>
  <si>
    <t>diving</t>
  </si>
  <si>
    <t>sunburn (snorkeling)</t>
  </si>
  <si>
    <t>red beans &amp; rice+curry chicken, jicama salad + red snapper fish</t>
  </si>
  <si>
    <t>rice+frijoles,seaweed shake, leftover pork belly, chicken + pasta+bread+butter</t>
  </si>
  <si>
    <t>rice+beans, bbq chicken</t>
  </si>
  <si>
    <t>2015-02-16 07:35  Belize morning coffee (Z=7)</t>
  </si>
  <si>
    <t>2015-02-17 06:46  Belize beach morning coffee (Z=7</t>
  </si>
  <si>
    <t>2015-02-18 07:14  belize morning coffee (Z=6)</t>
  </si>
  <si>
    <t>2015-02-19 05:37  belize morning coffee (Z=6.5)</t>
  </si>
  <si>
    <t>2015-02-20 08:54  belize coffee exercise (z=5)</t>
  </si>
  <si>
    <t>tested in afternoon</t>
  </si>
  <si>
    <t>rice+beans, pork, soursop shake, coconut chicken, bread</t>
  </si>
  <si>
    <t>airport all day</t>
  </si>
  <si>
    <t>pork+rice+beans, wendy's hamburger, peanut bar, cranberry/apple juice</t>
  </si>
  <si>
    <t>Atlanta</t>
  </si>
  <si>
    <t>shrimp+grits, pork belly+roots+collard greens</t>
  </si>
  <si>
    <t>plane ride back to MI</t>
  </si>
  <si>
    <t>spicy italian subway sandwich, bananas, costco roast chicken, salmon, broccoli</t>
  </si>
  <si>
    <t>oatmeal, sausage broccoli, kimchee</t>
  </si>
  <si>
    <t>2015-02-21 12:19  Belize after lunch (Z=5.5)</t>
  </si>
  <si>
    <t>2015-02-22 16:15  Atlanta afternoon (Z=5, sick)</t>
  </si>
  <si>
    <t>2015-02-23 17:59  afternoon return from atlanta (z</t>
  </si>
  <si>
    <t>2015-02-24 05:46  morning coffee (z=7)</t>
  </si>
  <si>
    <t>2015-02-25 06:16  morning coffee (Z=6)</t>
  </si>
  <si>
    <t>banana+peanut butter, leftover broccoli-sausage, sweet potato+bread+ribeye steak</t>
  </si>
  <si>
    <t>sausage+eggs, leftover steak, chicken thighs+cornbread</t>
  </si>
  <si>
    <t>2015-02-26 06:16  morning coffee (Z=7)</t>
  </si>
  <si>
    <t>2015-02-27 06:54  morning coffee, rushed (Z=7.5)</t>
  </si>
  <si>
    <t>2 coffee morning</t>
  </si>
  <si>
    <t>eggs, salami+bread, tacos</t>
  </si>
  <si>
    <t>chili,chicken parmesan</t>
  </si>
  <si>
    <t>2015-02-28 06:52  morning coffee (Z=5.5)</t>
  </si>
  <si>
    <t>2015-03-01 05:54  morning coffee (Z=6.5)</t>
  </si>
  <si>
    <t>tortillas, chili, hormel pork tenderloin+black rye+mushrooms+broccoli+red pepper</t>
  </si>
  <si>
    <t>1/2 jicama</t>
  </si>
  <si>
    <t>2015-03-02 06:15  morning coffee (z=6.6, jicama)</t>
  </si>
  <si>
    <t>sausage, leftover chicken pasta, bbq pork+brussels sprouts</t>
  </si>
  <si>
    <t>2015-03-03 05:35  morning coffee (z=6.5)</t>
  </si>
  <si>
    <t>costco chicken, costco salmon+black beans</t>
  </si>
  <si>
    <t>2015-03-04 05:23  morning coffee (Z=7)</t>
  </si>
  <si>
    <t>peanut butter + banana, chocolate milk, leftover pork, coconut curry+rice</t>
  </si>
  <si>
    <t>2015-03-05 05:49  morning coffee (Z=6+)</t>
  </si>
  <si>
    <t>oatmeal, banana, leftover pasta, raw milk, mushrooms+red pepper+curry chicken</t>
  </si>
  <si>
    <t>2015-03-06 05:40  morning coffee (z=6.5+)</t>
  </si>
  <si>
    <t>programming all day</t>
  </si>
  <si>
    <t>Lenten fast lunch</t>
  </si>
  <si>
    <t>banana+peanut butter, pesto tilapia+rye bread+kimchee+grain chips</t>
  </si>
  <si>
    <t>2015-03-07 06:58  morning coffee (z=6)</t>
  </si>
  <si>
    <t>banana,chicken jiaozi, pork tocino+rice</t>
  </si>
  <si>
    <t>Daylight savings time, up late</t>
  </si>
  <si>
    <t>2015-03-08 08:33  morning coffee (z=5)</t>
  </si>
  <si>
    <t>leftover rice+pork tocino,ribeye+bread+brussels sprouts</t>
  </si>
  <si>
    <t>2015-03-09 07:05  morning coffee (Z=6.25)</t>
  </si>
  <si>
    <t>biking 1+hrs</t>
  </si>
  <si>
    <t>Zeo malfunction?</t>
  </si>
  <si>
    <t>costco chicken, olive bread+mandarin chicken+corn+beans</t>
  </si>
  <si>
    <t>2015-03-10 06:22  morning coffee (Z=7.5)</t>
  </si>
  <si>
    <t>hashbrowns, leftover rice+tocino, beef lasagna</t>
  </si>
  <si>
    <t>intense writing all day</t>
  </si>
  <si>
    <t>2015-03-11 06:19  morning coffee (z=7.5)</t>
  </si>
  <si>
    <t>rokucha morning, evening concert</t>
  </si>
  <si>
    <t>banana,leftover coconut curry+rice, salmon + broccoli+mushrooms</t>
  </si>
  <si>
    <t>2015-03-12 07:08  morning coffee (Z=8)</t>
  </si>
  <si>
    <t>oatmeal, raw milk, leftover steak+beans+brussel sprouts,tofu+pork belly</t>
  </si>
  <si>
    <t>Zeo fail 30 min: adjusted REM+Deep;raw milk, sake;  overslept with vivid remembered dream about house water damage and being late</t>
  </si>
  <si>
    <t>weights+3692</t>
  </si>
  <si>
    <t>weights+7761</t>
  </si>
  <si>
    <t>reheated potato, vegetarian pasta+carrots</t>
  </si>
  <si>
    <t>Lenten retreat</t>
  </si>
  <si>
    <t>meditation</t>
  </si>
  <si>
    <t>eggs+hashbrowns,beef burrito, ovenbaked chicken+broccoli+potato</t>
  </si>
  <si>
    <t>2015-03-13 06:44  morning coffee (z=7)</t>
  </si>
  <si>
    <t>2015-03-14 07:49  morning at retreat (z=5)</t>
  </si>
  <si>
    <t>2015-03-15 07:14  morning at retreat (z=6)</t>
  </si>
  <si>
    <t>2015-03-16 06:31  morning coffee (z=7)</t>
  </si>
  <si>
    <t>driving back, 1.5+hr afternoon nap</t>
  </si>
  <si>
    <t>eggs + granola, kobe beef burger, olive putanesca pasta</t>
  </si>
  <si>
    <t>bananas+oatmeal, costco chicken, salmon+green beans+rye</t>
  </si>
  <si>
    <t>2015-03-17 06:02  morning coffee (z=6)</t>
  </si>
  <si>
    <t>2015-03-18 06:01  morning coffee (Z=6, PS)</t>
  </si>
  <si>
    <t>bananas, leftover pasta, corned beef+sauerkraut</t>
  </si>
  <si>
    <t>nap 45 min mid-day</t>
  </si>
  <si>
    <t>leftover corned beef+sauerkraut, bananas+planains+coconut+broccoli-sausage+rice</t>
  </si>
  <si>
    <t>2015-03-19 06:27  morning coffee (Z=6.5)</t>
  </si>
  <si>
    <t>weights+3884</t>
  </si>
  <si>
    <t>weights+7394</t>
  </si>
  <si>
    <t>2015-03-20 06:52  morning coffee (z=7)</t>
  </si>
  <si>
    <t>naan, corned beef, plantain+coconut+banana, salmon+coconut curry+white rice</t>
  </si>
  <si>
    <t>lenten fasting</t>
  </si>
  <si>
    <t>2015-03-21 05:32  morning coffee (z=6)</t>
  </si>
  <si>
    <t>broccoli+pasta+tomato sauce+.2 salmon+breadsticks</t>
  </si>
  <si>
    <t>eggs+broccoli, halibut + rice, korean beef+green beans+whole wheat bread</t>
  </si>
  <si>
    <t>2015-03-22 06:22  morning coffee (Z&lt;6)</t>
  </si>
  <si>
    <t>nap 45 min afternoon</t>
  </si>
  <si>
    <t>Simvastatin</t>
  </si>
  <si>
    <t>banana peanut butter, dick's burger, parmesan sour cream chicken + brussels sprouts</t>
  </si>
  <si>
    <t>2015-03-23 06:04  morning coffee (Z=6, statin)</t>
  </si>
  <si>
    <t>2015-03-24 06:30  morning coffee (Z=6+)</t>
  </si>
  <si>
    <t>banana, stirfry rice + korean beef, fried pork+bread</t>
  </si>
  <si>
    <t>nap 45 min morning</t>
  </si>
  <si>
    <t>weights+5360</t>
  </si>
  <si>
    <t>2015-03-25 05:38  coffee (ps=1,Z=6.5+,S)</t>
  </si>
  <si>
    <t>banana, leftover scallops+green beans, pizza</t>
  </si>
  <si>
    <t>zeo fail 25 min</t>
  </si>
  <si>
    <t>banana, leftover parmesan chicken+chips, chocolate milk, pesto salmon+lentils+olive bread</t>
  </si>
  <si>
    <t>2015-03-26 05:49  coffee (Z&gt;6.5, s, ps)</t>
  </si>
  <si>
    <t>Puh er tea</t>
  </si>
  <si>
    <t>2015-03-27 05:45  coffee (PS=1,z=6,s=?)</t>
  </si>
  <si>
    <t>30min sunbath; (did I forget the statin?)</t>
  </si>
  <si>
    <t>almond butter + banana, sour cream chicken, beef mirepoix+</t>
  </si>
  <si>
    <t>salmon+rice+beans</t>
  </si>
  <si>
    <t>Lenten fast</t>
  </si>
  <si>
    <t>2015-03-28 07:37  coffee (z=5,ps,s)</t>
  </si>
  <si>
    <t>pancakes, burger king, ribeye steak</t>
  </si>
  <si>
    <t>2015-03-29 07:15  coffee (z=6.5,p,s)</t>
  </si>
  <si>
    <t>banana+almond, leftover beef mirepoix , squash ravioli+sausage</t>
  </si>
  <si>
    <t>2015-03-30 05:48  coffee (z=6.5,s,ps)</t>
  </si>
  <si>
    <t>costco chicken, bananas, pork ribs+broccoli</t>
  </si>
  <si>
    <t>2015-03-31 06:16  coffee (z=6,ps=0,s)</t>
  </si>
  <si>
    <t>2015-04-01 05:44  coffee (Z=6.5,ps=0,s)</t>
  </si>
  <si>
    <t>rice+leftover pork belly, salmon</t>
  </si>
  <si>
    <t>weights+5646</t>
  </si>
  <si>
    <t>hangover</t>
  </si>
  <si>
    <t>dim sum, pepper beef+broccoli</t>
  </si>
  <si>
    <t>2015-04-02 06:42  coffee (Z=6.5,s,p=0)</t>
  </si>
  <si>
    <t>coffee afternoon; 30min sun</t>
  </si>
  <si>
    <t>oatmeal,banana, leftover pepper beef w tumeric, pulled pork + asparagus</t>
  </si>
  <si>
    <t>2015-04-03 06:43  coffee (Z=7,s,p=0)</t>
  </si>
  <si>
    <t>2015-04-04 05:52  coffee (z=6.5,s,p=0,fasting)</t>
  </si>
  <si>
    <t>kombucha</t>
  </si>
  <si>
    <t>fasting all day; zeo fail 1 hr (1am-2am) but great sleep feel</t>
  </si>
  <si>
    <t>hash browns+sausage+kimchee, blue cheese hamburger, swordfish+garlic bread</t>
  </si>
  <si>
    <t>2015-04-05 07:21  coffee (z=6,s,ps=0,b)</t>
  </si>
  <si>
    <t>sunshine</t>
  </si>
  <si>
    <t>2015-04-06 06:11  coffee (Z=6.5,s=1,ps=0)</t>
  </si>
  <si>
    <t>biking+14279</t>
  </si>
  <si>
    <t>sausage+pancakes,chorizo shrimp rice, roasted potato+garlic</t>
  </si>
  <si>
    <t>eggs+sausage, burger king, pork loin+corn-coconut muffin+sweet potato</t>
  </si>
  <si>
    <t>2015-04-07 05:54  coffee (z=6,s=0,ps=0)</t>
  </si>
  <si>
    <t>honey+milk 9:30 before bed</t>
  </si>
  <si>
    <t>sausage+pancakes,costco chicken, pork yakisoba</t>
  </si>
  <si>
    <t>2015-04-08 06:04  coffee (z=5.5,s0,ps0,honey)</t>
  </si>
  <si>
    <t>hiking+21382</t>
  </si>
  <si>
    <t>weights+4915</t>
  </si>
  <si>
    <t>travel to oregon</t>
  </si>
  <si>
    <t>broccoli+mushroom stirfry, sausage+broccoli, ribs+beef lasagna+bread</t>
  </si>
  <si>
    <t>2015-04-09 05:52  coffee in oregon (z=6)</t>
  </si>
  <si>
    <t>egg+triscuits+nuts,oyster soup, ribs+chicken+bread</t>
  </si>
  <si>
    <t>2015-04-10 07:35  coffee in oregon (z=6.5,after be</t>
  </si>
  <si>
    <t>oatmeal, enchilada, tillamook ice cream, meat pizza</t>
  </si>
  <si>
    <t>2015-04-11 06:57  coffee (Z=5)</t>
  </si>
  <si>
    <t>oatmeal, costco chicken, pesto salmon</t>
  </si>
  <si>
    <t>brt afternoon</t>
  </si>
  <si>
    <t>bbq chicken, tomato chicken pasta</t>
  </si>
  <si>
    <t>weights+6040</t>
  </si>
  <si>
    <t>extra coffee</t>
  </si>
  <si>
    <t>oatmeal, leftover pasta, mirepoix beef</t>
  </si>
  <si>
    <t>weights+6682</t>
  </si>
  <si>
    <t xml:space="preserve">2015-04-13 15:17  mid-afternoon </t>
  </si>
  <si>
    <t>2015-04-14 10:52  mid-morning coffee (z=7.2)</t>
  </si>
  <si>
    <t>2015-04-15 05:26  morning coffee (zq=74)</t>
  </si>
  <si>
    <t>2015-04-16 06:35  coffee (Z=6.3)</t>
  </si>
  <si>
    <t>2015-04-17 06:17  coffee (z=6)</t>
  </si>
  <si>
    <t>leftover beef mirepoix, cod fish+biscuits</t>
  </si>
  <si>
    <t>Hiking+6299</t>
  </si>
  <si>
    <t>rite aid hill</t>
  </si>
  <si>
    <t>sausage, leftover coconut chicken curry, beef tacos</t>
  </si>
  <si>
    <t>jiaozi+tacos+grape juice, molasses grilled pork+brocolli</t>
  </si>
  <si>
    <t>Zeo malfunction (REM=0:28, deep=1:43)</t>
  </si>
  <si>
    <t>Hiking+9573</t>
  </si>
  <si>
    <t>weights+8783</t>
  </si>
  <si>
    <t>costco chicken, salmon</t>
  </si>
  <si>
    <t>salmon leftover, lasagna</t>
  </si>
  <si>
    <t>weights+4400</t>
  </si>
  <si>
    <t>General Tso's Chicken</t>
  </si>
  <si>
    <t>salmon+rice, cornbread+pulled pork+eggplant</t>
  </si>
  <si>
    <t>2015-04-18 06:37  coffee (z=7.5)</t>
  </si>
  <si>
    <t>2015-04-19 07:25  coffee (Z=7)</t>
  </si>
  <si>
    <t>2015-04-20 06:20  coffee (z=6.7, 2wine)</t>
  </si>
  <si>
    <t>2015-04-22 14:46  afternoon (Z=6.5, working intens</t>
  </si>
  <si>
    <t>2015-04-23 05:24  coffee (Z=6)</t>
  </si>
  <si>
    <t>2015-04-24 06:21  coffee (z=6.5)</t>
  </si>
  <si>
    <t>Hiking+12940</t>
  </si>
  <si>
    <t>pancakes,chik fil a, steak+broccoli</t>
  </si>
  <si>
    <t>biking+7473</t>
  </si>
  <si>
    <t>muffins+broccoli+pork,pasta carbonara, Benihana beef</t>
  </si>
  <si>
    <t>1 hr nap afternoon</t>
  </si>
  <si>
    <t>weights+8481</t>
  </si>
  <si>
    <t>beef fried rice, ribeye steak+beets</t>
  </si>
  <si>
    <t>coffee</t>
  </si>
  <si>
    <t>2015-04-25 06:37  coffee after walk/shower (z=6.5)</t>
  </si>
  <si>
    <t>2015-04-26 06:37  coffee (z=6,b)</t>
  </si>
  <si>
    <t>2015-04-27 06:37  coffee (Z=7)</t>
  </si>
  <si>
    <t>2015-04-28 06:37  coffee (Z=6.5)</t>
  </si>
  <si>
    <t>2015-04-29 06:56  coffee (z=5.5)</t>
  </si>
  <si>
    <t>2015-04-30 09:39  coffee (z=5.5, after exercise/br</t>
  </si>
  <si>
    <t>greek pork gyro, pork ribs + green beans + cornbread</t>
  </si>
  <si>
    <t>sausage gnocci, lamb shank</t>
  </si>
  <si>
    <t>pastrami sandwich, chicken skewers</t>
  </si>
  <si>
    <t>waffles+eggs+sausage, banh mi chicken sandwich, Bennetts Pacific Cod+kale</t>
  </si>
  <si>
    <t>biking+11981</t>
  </si>
  <si>
    <t>costco chicken+sauerkraut+mashed potato,grill chicken thigh+green beans</t>
  </si>
  <si>
    <t>2015-05-01 06:53  coffee (Z=6)</t>
  </si>
  <si>
    <t>2015-05-02 07:26  coffee (zq=79)</t>
  </si>
  <si>
    <t>2015-05-03 06:30  coffee (z=5.7)</t>
  </si>
  <si>
    <t>2015-05-04 06:39  coffee (Z=7)</t>
  </si>
  <si>
    <t>2015-05-05 08:09  coffee (Z=6.25)</t>
  </si>
  <si>
    <t>weights+9820</t>
  </si>
  <si>
    <t>vivid dream wakeup 1am</t>
  </si>
  <si>
    <t>sausage ravioli+sausage broccoli+rice</t>
  </si>
  <si>
    <t>2015-05-06 06:26  coffee (Z=6.6)</t>
  </si>
  <si>
    <t>11:30 interruption smoke alarm</t>
  </si>
  <si>
    <t>banana+almond, leftover turkey stuffed red pepper, sweet potato+ribs+pizza</t>
  </si>
  <si>
    <t>weights+6366</t>
  </si>
  <si>
    <t>mashed potato+sauerkraut, finger food potato+bahn mi</t>
  </si>
  <si>
    <t>grill ribeye + brussels sprouts</t>
  </si>
  <si>
    <t>hiking+14368</t>
  </si>
  <si>
    <t>2015-05-07 13:32  afternoon after morning programm</t>
  </si>
  <si>
    <t>2015-05-08 05:58  coffee (z=6)</t>
  </si>
  <si>
    <t>2015-05-09 07:03  coffee (Z=6)</t>
  </si>
  <si>
    <t>color run</t>
  </si>
  <si>
    <t>jiaozi,wine+finger food+cheese+crab</t>
  </si>
  <si>
    <t>hamburger, pasta alfredo</t>
  </si>
  <si>
    <t>pulled pork</t>
  </si>
  <si>
    <t>leftover pulled pork; sriracha chicken thighs</t>
  </si>
  <si>
    <t>lots of programming</t>
  </si>
  <si>
    <t>lots or programming</t>
  </si>
  <si>
    <t>salmon, korean beef+rice</t>
  </si>
  <si>
    <t>beach club salmon</t>
  </si>
  <si>
    <t>pork tapenade</t>
  </si>
  <si>
    <t>history feast quiche</t>
  </si>
  <si>
    <t>coconut curry chicken rice</t>
  </si>
  <si>
    <t>crabmeat pasta</t>
  </si>
  <si>
    <t>bbq chicken thighs</t>
  </si>
  <si>
    <t>backpacking</t>
  </si>
  <si>
    <t>hash browns, mushrooms+rice, grilled steak</t>
  </si>
  <si>
    <t>reception finger food (salami)</t>
  </si>
  <si>
    <t>wood-fired sauage  and chicken pizza, grilled hamburger+pretzel roll</t>
  </si>
  <si>
    <t>weightlifting+5702</t>
  </si>
  <si>
    <t>awake much of the night</t>
  </si>
  <si>
    <t>climbed mt. si</t>
  </si>
  <si>
    <t>Zeo malfunction? Says rem=1:30, deep=0:44</t>
  </si>
  <si>
    <t>weightlifting</t>
  </si>
  <si>
    <t>Weightlifting+11153</t>
  </si>
  <si>
    <t>weightlifting+5555</t>
  </si>
  <si>
    <t>weightlifting+8680</t>
  </si>
  <si>
    <t>plus 1hr morning (Sunday) nap</t>
  </si>
  <si>
    <t>camping Rainier</t>
  </si>
  <si>
    <t>Biking+5374</t>
  </si>
  <si>
    <t>weightlifting+5916</t>
  </si>
  <si>
    <t>weightlifting+5161</t>
  </si>
  <si>
    <t>Labor Day</t>
  </si>
  <si>
    <t>weightlifting+4932</t>
  </si>
  <si>
    <t>weightlifting+28736</t>
  </si>
  <si>
    <t>Travel to Chile</t>
  </si>
  <si>
    <t>salep afternoon</t>
  </si>
  <si>
    <t>Weightlifting</t>
  </si>
  <si>
    <t>fasting</t>
  </si>
  <si>
    <t>fasting; colon cleanse</t>
  </si>
  <si>
    <t>Daylight savings time</t>
  </si>
  <si>
    <t>blood draw</t>
  </si>
  <si>
    <t>New Orleans</t>
  </si>
  <si>
    <t>Mexico City</t>
  </si>
  <si>
    <t>Red Eye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</si>
</sst>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20" fontId="0" fillId="0" borderId="0" xfId="0" applyNumberFormat="1"/>
    <xf numFmtId="164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20" fontId="0" fillId="2" borderId="0" xfId="0" applyNumberFormat="1" applyFill="1"/>
    <xf numFmtId="0" fontId="0" fillId="0" borderId="0" xfId="0" applyAlignment="1"/>
    <xf numFmtId="164" fontId="0" fillId="0" borderId="0" xfId="0" applyNumberFormat="1" applyFill="1"/>
    <xf numFmtId="0" fontId="0" fillId="0" borderId="0" xfId="0" applyNumberFormat="1" applyFill="1"/>
    <xf numFmtId="20" fontId="0" fillId="0" borderId="0" xfId="0" applyNumberFormat="1" applyFill="1"/>
    <xf numFmtId="0" fontId="0" fillId="0" borderId="0" xfId="0" applyFill="1"/>
    <xf numFmtId="164" fontId="0" fillId="3" borderId="0" xfId="0" applyNumberFormat="1" applyFill="1"/>
    <xf numFmtId="0" fontId="0" fillId="3" borderId="0" xfId="0" applyNumberFormat="1" applyFill="1"/>
    <xf numFmtId="0" fontId="0" fillId="3" borderId="0" xfId="0" applyFill="1"/>
    <xf numFmtId="0" fontId="4" fillId="0" borderId="0" xfId="0" applyFont="1"/>
    <xf numFmtId="164" fontId="0" fillId="4" borderId="0" xfId="0" applyNumberFormat="1" applyFill="1"/>
    <xf numFmtId="0" fontId="0" fillId="4" borderId="0" xfId="0" applyNumberFormat="1" applyFill="1"/>
    <xf numFmtId="0" fontId="0" fillId="4" borderId="0" xfId="0" applyFill="1"/>
    <xf numFmtId="20" fontId="0" fillId="4" borderId="0" xfId="0" applyNumberFormat="1" applyFill="1"/>
    <xf numFmtId="0" fontId="0" fillId="5" borderId="0" xfId="0" applyFill="1"/>
    <xf numFmtId="20" fontId="0" fillId="5" borderId="0" xfId="0" applyNumberFormat="1" applyFill="1"/>
    <xf numFmtId="16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20" fontId="0" fillId="6" borderId="0" xfId="0" applyNumberFormat="1" applyFill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V464"/>
  <sheetViews>
    <sheetView tabSelected="1" zoomScale="125" zoomScaleNormal="125" zoomScalePageLayoutView="125" workbookViewId="0">
      <pane xSplit="2" ySplit="1" topLeftCell="C384" activePane="bottomRight" state="frozen"/>
      <selection pane="topRight" activeCell="B1" sqref="B1"/>
      <selection pane="bottomLeft" activeCell="A2" sqref="A2"/>
      <selection pane="bottomRight" activeCell="L464" sqref="L464"/>
    </sheetView>
  </sheetViews>
  <sheetFormatPr defaultColWidth="11" defaultRowHeight="15.75" x14ac:dyDescent="0.25"/>
  <cols>
    <col min="2" max="2" width="28.375" style="2" bestFit="1" customWidth="1"/>
    <col min="3" max="3" width="5.875" style="1" customWidth="1"/>
    <col min="4" max="4" width="7.625" style="1" bestFit="1" customWidth="1"/>
    <col min="5" max="5" width="4.5" style="1" bestFit="1" customWidth="1"/>
    <col min="6" max="6" width="7.625" style="1" customWidth="1"/>
    <col min="7" max="7" width="7" customWidth="1"/>
    <col min="8" max="8" width="6.5" customWidth="1"/>
    <col min="9" max="9" width="4" customWidth="1"/>
    <col min="10" max="11" width="10.625" bestFit="1" customWidth="1"/>
    <col min="12" max="12" width="4.625" customWidth="1"/>
    <col min="13" max="13" width="5.625" customWidth="1"/>
    <col min="14" max="14" width="5.375" customWidth="1"/>
    <col min="15" max="15" width="7.625" customWidth="1"/>
    <col min="16" max="16" width="5.625" customWidth="1"/>
    <col min="21" max="21" width="0" hidden="1" customWidth="1"/>
  </cols>
  <sheetData>
    <row r="1" spans="1:22" s="9" customFormat="1" ht="47.25" x14ac:dyDescent="0.25">
      <c r="A1" s="9" t="s">
        <v>257</v>
      </c>
      <c r="B1" s="7" t="s">
        <v>258</v>
      </c>
      <c r="C1" s="8" t="s">
        <v>397</v>
      </c>
      <c r="D1" s="8" t="s">
        <v>8</v>
      </c>
      <c r="E1" s="8" t="s">
        <v>9</v>
      </c>
      <c r="F1" s="8" t="s">
        <v>10</v>
      </c>
      <c r="G1" s="9" t="s">
        <v>1</v>
      </c>
      <c r="H1" t="s">
        <v>5</v>
      </c>
      <c r="I1" s="9" t="s">
        <v>2</v>
      </c>
      <c r="J1" s="9" t="s">
        <v>3</v>
      </c>
      <c r="K1" s="9" t="s">
        <v>4</v>
      </c>
      <c r="L1" s="9" t="s">
        <v>0</v>
      </c>
      <c r="M1" s="9" t="s">
        <v>12</v>
      </c>
      <c r="N1" s="9" t="s">
        <v>11</v>
      </c>
      <c r="O1" s="9" t="s">
        <v>6</v>
      </c>
      <c r="P1" s="9" t="s">
        <v>7</v>
      </c>
      <c r="Q1" s="9" t="s">
        <v>23</v>
      </c>
      <c r="R1" s="9" t="s">
        <v>14</v>
      </c>
      <c r="S1" s="9" t="s">
        <v>135</v>
      </c>
      <c r="T1" t="s">
        <v>136</v>
      </c>
      <c r="U1" t="s">
        <v>137</v>
      </c>
      <c r="V1" t="s">
        <v>138</v>
      </c>
    </row>
    <row r="2" spans="1:22" x14ac:dyDescent="0.25">
      <c r="B2" s="2">
        <v>41916</v>
      </c>
      <c r="D2" s="1">
        <v>0</v>
      </c>
      <c r="E2" s="1">
        <v>0</v>
      </c>
      <c r="F2" s="1">
        <v>0</v>
      </c>
      <c r="G2">
        <v>2</v>
      </c>
      <c r="H2">
        <v>2</v>
      </c>
      <c r="I2">
        <v>6</v>
      </c>
      <c r="L2">
        <v>1</v>
      </c>
      <c r="M2">
        <v>46</v>
      </c>
      <c r="N2">
        <v>20</v>
      </c>
      <c r="S2" t="s">
        <v>139</v>
      </c>
      <c r="T2">
        <v>22</v>
      </c>
      <c r="U2">
        <v>465.5</v>
      </c>
      <c r="V2">
        <v>20</v>
      </c>
    </row>
    <row r="3" spans="1:22" s="5" customFormat="1" x14ac:dyDescent="0.25">
      <c r="B3" s="3">
        <v>41917</v>
      </c>
      <c r="C3" s="4"/>
      <c r="D3" s="4">
        <v>0</v>
      </c>
      <c r="E3" s="4">
        <v>0</v>
      </c>
      <c r="F3" s="4">
        <v>0</v>
      </c>
      <c r="G3" s="5">
        <v>0</v>
      </c>
      <c r="H3">
        <v>4</v>
      </c>
      <c r="I3" s="5">
        <v>8</v>
      </c>
      <c r="M3" s="5">
        <v>67</v>
      </c>
      <c r="N3" s="5">
        <v>13</v>
      </c>
      <c r="S3" t="s">
        <v>140</v>
      </c>
      <c r="T3">
        <v>41</v>
      </c>
      <c r="U3">
        <v>443</v>
      </c>
      <c r="V3">
        <v>13</v>
      </c>
    </row>
    <row r="4" spans="1:22" x14ac:dyDescent="0.25">
      <c r="B4" s="2">
        <v>41918</v>
      </c>
      <c r="D4" s="1">
        <v>0</v>
      </c>
      <c r="E4" s="1">
        <v>0</v>
      </c>
      <c r="F4" s="1">
        <v>1</v>
      </c>
      <c r="G4" s="1">
        <v>0</v>
      </c>
      <c r="H4">
        <v>3</v>
      </c>
      <c r="I4">
        <v>6.5</v>
      </c>
      <c r="M4">
        <v>65</v>
      </c>
      <c r="N4">
        <v>17</v>
      </c>
      <c r="S4" t="s">
        <v>141</v>
      </c>
      <c r="T4">
        <v>38</v>
      </c>
      <c r="U4">
        <v>445.5</v>
      </c>
      <c r="V4">
        <v>17</v>
      </c>
    </row>
    <row r="5" spans="1:22" x14ac:dyDescent="0.25">
      <c r="B5" s="2">
        <v>41919</v>
      </c>
      <c r="D5" s="1">
        <v>0</v>
      </c>
      <c r="E5" s="1">
        <v>0</v>
      </c>
      <c r="F5" s="1">
        <v>0</v>
      </c>
      <c r="G5" s="1">
        <v>0</v>
      </c>
      <c r="H5">
        <v>3</v>
      </c>
      <c r="I5" s="1">
        <v>7</v>
      </c>
      <c r="M5">
        <v>72</v>
      </c>
      <c r="N5">
        <v>15</v>
      </c>
      <c r="S5" t="s">
        <v>142</v>
      </c>
      <c r="T5">
        <v>49</v>
      </c>
      <c r="U5">
        <v>434.1</v>
      </c>
      <c r="V5">
        <v>15</v>
      </c>
    </row>
    <row r="6" spans="1:22" x14ac:dyDescent="0.25">
      <c r="B6" s="2">
        <v>41920</v>
      </c>
      <c r="D6" s="1">
        <v>0</v>
      </c>
      <c r="E6" s="1">
        <v>0</v>
      </c>
      <c r="F6" s="1">
        <v>0</v>
      </c>
      <c r="G6" s="1">
        <v>0</v>
      </c>
      <c r="H6">
        <v>0</v>
      </c>
      <c r="I6" s="1">
        <v>6</v>
      </c>
      <c r="M6">
        <v>49</v>
      </c>
      <c r="N6">
        <v>17</v>
      </c>
      <c r="S6" t="s">
        <v>143</v>
      </c>
      <c r="T6">
        <v>24</v>
      </c>
      <c r="U6">
        <v>461.6</v>
      </c>
      <c r="V6">
        <v>17</v>
      </c>
    </row>
    <row r="7" spans="1:22" x14ac:dyDescent="0.25">
      <c r="B7" s="2">
        <v>41921</v>
      </c>
      <c r="D7" s="1">
        <v>0</v>
      </c>
      <c r="E7" s="1">
        <v>0</v>
      </c>
      <c r="F7" s="1">
        <v>0</v>
      </c>
      <c r="G7" s="1">
        <v>0</v>
      </c>
      <c r="H7">
        <v>3</v>
      </c>
      <c r="M7">
        <v>51</v>
      </c>
      <c r="N7">
        <v>8</v>
      </c>
      <c r="S7" t="s">
        <v>144</v>
      </c>
      <c r="T7">
        <v>25</v>
      </c>
      <c r="U7">
        <v>469.4</v>
      </c>
      <c r="V7">
        <v>8</v>
      </c>
    </row>
    <row r="8" spans="1:22" x14ac:dyDescent="0.25">
      <c r="B8" s="2">
        <v>41922</v>
      </c>
      <c r="D8" s="1">
        <v>0</v>
      </c>
      <c r="E8" s="1">
        <v>0</v>
      </c>
      <c r="F8" s="1">
        <v>0</v>
      </c>
      <c r="G8" s="1">
        <v>0</v>
      </c>
      <c r="H8">
        <v>3</v>
      </c>
      <c r="M8">
        <v>53</v>
      </c>
      <c r="N8">
        <v>8</v>
      </c>
      <c r="S8" t="s">
        <v>145</v>
      </c>
      <c r="T8">
        <v>25</v>
      </c>
      <c r="U8">
        <v>460.2</v>
      </c>
      <c r="V8">
        <v>8</v>
      </c>
    </row>
    <row r="9" spans="1:22" x14ac:dyDescent="0.25">
      <c r="B9" s="2">
        <v>41923</v>
      </c>
      <c r="D9" s="1">
        <v>0</v>
      </c>
      <c r="E9" s="1">
        <v>0</v>
      </c>
      <c r="F9" s="1">
        <v>0</v>
      </c>
      <c r="G9" s="1">
        <v>0</v>
      </c>
      <c r="H9">
        <v>4</v>
      </c>
      <c r="M9">
        <v>56</v>
      </c>
      <c r="S9" t="s">
        <v>146</v>
      </c>
      <c r="T9">
        <v>27</v>
      </c>
      <c r="U9">
        <v>455</v>
      </c>
      <c r="V9">
        <v>3</v>
      </c>
    </row>
    <row r="10" spans="1:22" s="5" customFormat="1" x14ac:dyDescent="0.25">
      <c r="B10" s="3">
        <v>41924</v>
      </c>
      <c r="C10" s="4"/>
      <c r="D10" s="4">
        <v>0</v>
      </c>
      <c r="E10" s="4">
        <v>0</v>
      </c>
      <c r="F10" s="4">
        <v>0</v>
      </c>
      <c r="G10" s="4">
        <v>0</v>
      </c>
      <c r="H10">
        <v>4</v>
      </c>
      <c r="M10" s="5">
        <v>52</v>
      </c>
      <c r="S10" t="s">
        <v>147</v>
      </c>
      <c r="T10">
        <v>27</v>
      </c>
      <c r="U10">
        <v>459.6</v>
      </c>
      <c r="V10">
        <v>13</v>
      </c>
    </row>
    <row r="11" spans="1:22" x14ac:dyDescent="0.25">
      <c r="B11" s="2">
        <v>41925</v>
      </c>
      <c r="D11" s="1">
        <v>0</v>
      </c>
      <c r="E11" s="1">
        <v>0</v>
      </c>
      <c r="F11" s="1">
        <v>0</v>
      </c>
      <c r="G11" s="1">
        <v>0</v>
      </c>
      <c r="H11">
        <v>0</v>
      </c>
      <c r="I11" s="1">
        <v>7</v>
      </c>
      <c r="M11">
        <v>53</v>
      </c>
      <c r="S11" t="s">
        <v>148</v>
      </c>
      <c r="T11">
        <v>28</v>
      </c>
      <c r="U11">
        <v>458.9</v>
      </c>
      <c r="V11">
        <v>3</v>
      </c>
    </row>
    <row r="12" spans="1:22" x14ac:dyDescent="0.25">
      <c r="B12" s="2">
        <v>41926</v>
      </c>
      <c r="D12" s="1">
        <v>0</v>
      </c>
      <c r="E12" s="1">
        <v>0</v>
      </c>
      <c r="F12" s="1">
        <v>0</v>
      </c>
      <c r="G12" s="1">
        <v>0</v>
      </c>
      <c r="H12">
        <v>0</v>
      </c>
      <c r="M12">
        <v>53</v>
      </c>
      <c r="S12" t="s">
        <v>149</v>
      </c>
      <c r="T12">
        <v>29</v>
      </c>
      <c r="U12">
        <v>457.4</v>
      </c>
      <c r="V12">
        <v>3</v>
      </c>
    </row>
    <row r="13" spans="1:22" x14ac:dyDescent="0.25">
      <c r="B13" s="2">
        <v>41927</v>
      </c>
      <c r="D13" s="1">
        <v>0</v>
      </c>
      <c r="E13" s="1">
        <v>0</v>
      </c>
      <c r="F13" s="1" t="s">
        <v>13</v>
      </c>
      <c r="G13" s="1">
        <v>1</v>
      </c>
      <c r="H13">
        <v>0</v>
      </c>
      <c r="M13">
        <v>72</v>
      </c>
      <c r="Q13" t="s">
        <v>60</v>
      </c>
      <c r="R13" t="s">
        <v>59</v>
      </c>
      <c r="S13" t="s">
        <v>150</v>
      </c>
      <c r="T13">
        <v>50</v>
      </c>
      <c r="U13">
        <v>435.2</v>
      </c>
      <c r="V13">
        <v>8</v>
      </c>
    </row>
    <row r="14" spans="1:22" x14ac:dyDescent="0.25">
      <c r="B14" s="2">
        <v>41928</v>
      </c>
      <c r="D14" s="1">
        <v>0</v>
      </c>
      <c r="E14" s="1">
        <v>0</v>
      </c>
      <c r="F14" s="1">
        <v>0</v>
      </c>
      <c r="G14" s="1">
        <v>0</v>
      </c>
      <c r="H14">
        <v>4</v>
      </c>
      <c r="I14" s="1">
        <v>7</v>
      </c>
      <c r="M14">
        <v>60</v>
      </c>
      <c r="S14" t="s">
        <v>151</v>
      </c>
      <c r="T14">
        <v>35</v>
      </c>
      <c r="U14">
        <v>450.2</v>
      </c>
      <c r="V14">
        <v>11</v>
      </c>
    </row>
    <row r="15" spans="1:22" s="18" customFormat="1" x14ac:dyDescent="0.25">
      <c r="B15" s="16">
        <v>41929</v>
      </c>
      <c r="C15" s="17"/>
      <c r="D15" s="17">
        <v>0</v>
      </c>
      <c r="E15" s="17">
        <v>0</v>
      </c>
      <c r="F15" s="17">
        <v>0</v>
      </c>
      <c r="G15" s="17">
        <v>0</v>
      </c>
      <c r="H15">
        <v>0</v>
      </c>
      <c r="M15" s="18">
        <v>67</v>
      </c>
      <c r="Q15" s="18" t="s">
        <v>114</v>
      </c>
      <c r="S15" t="s">
        <v>152</v>
      </c>
      <c r="T15">
        <v>42</v>
      </c>
      <c r="U15">
        <v>442.7</v>
      </c>
      <c r="V15">
        <v>13</v>
      </c>
    </row>
    <row r="16" spans="1:22" x14ac:dyDescent="0.25">
      <c r="B16" s="2">
        <v>41930</v>
      </c>
      <c r="D16" s="1">
        <v>0</v>
      </c>
      <c r="E16" s="1">
        <v>0</v>
      </c>
      <c r="F16" s="1">
        <v>0</v>
      </c>
      <c r="G16" s="1">
        <v>0</v>
      </c>
      <c r="S16" t="s">
        <v>20</v>
      </c>
      <c r="T16" t="s">
        <v>20</v>
      </c>
      <c r="V16" t="s">
        <v>20</v>
      </c>
    </row>
    <row r="17" spans="1:22" s="5" customFormat="1" x14ac:dyDescent="0.25">
      <c r="B17" s="3">
        <v>41931</v>
      </c>
      <c r="C17" s="4"/>
      <c r="D17" s="4">
        <v>0</v>
      </c>
      <c r="E17" s="4">
        <v>0</v>
      </c>
      <c r="F17" s="4">
        <v>0</v>
      </c>
      <c r="G17" s="4">
        <v>0</v>
      </c>
      <c r="H17"/>
      <c r="M17" s="5">
        <v>70</v>
      </c>
      <c r="S17" t="s">
        <v>153</v>
      </c>
      <c r="T17">
        <v>39</v>
      </c>
      <c r="U17">
        <v>441.2</v>
      </c>
      <c r="V17">
        <v>15</v>
      </c>
    </row>
    <row r="18" spans="1:22" x14ac:dyDescent="0.25">
      <c r="B18" s="2">
        <v>41932</v>
      </c>
      <c r="D18" s="1">
        <v>0</v>
      </c>
      <c r="E18" s="1">
        <v>0</v>
      </c>
      <c r="F18" s="1">
        <v>0</v>
      </c>
      <c r="G18" s="1">
        <v>0</v>
      </c>
      <c r="M18">
        <v>70</v>
      </c>
      <c r="S18" t="s">
        <v>154</v>
      </c>
      <c r="T18">
        <v>48</v>
      </c>
      <c r="U18">
        <v>435.5</v>
      </c>
      <c r="V18">
        <v>8</v>
      </c>
    </row>
    <row r="19" spans="1:22" x14ac:dyDescent="0.25">
      <c r="B19" s="2">
        <v>41933</v>
      </c>
      <c r="D19" s="1">
        <v>0</v>
      </c>
      <c r="E19" s="1">
        <v>0</v>
      </c>
      <c r="F19" s="1">
        <v>0</v>
      </c>
      <c r="G19" s="1">
        <v>0</v>
      </c>
      <c r="M19">
        <v>59</v>
      </c>
      <c r="S19" t="s">
        <v>155</v>
      </c>
      <c r="T19">
        <v>35</v>
      </c>
      <c r="U19">
        <v>452</v>
      </c>
      <c r="V19">
        <v>13</v>
      </c>
    </row>
    <row r="20" spans="1:22" x14ac:dyDescent="0.25">
      <c r="B20" s="2">
        <v>41934</v>
      </c>
      <c r="D20" s="1">
        <v>0</v>
      </c>
      <c r="E20" s="1">
        <v>0</v>
      </c>
      <c r="F20" s="1">
        <v>0</v>
      </c>
      <c r="G20" s="1">
        <v>0</v>
      </c>
      <c r="M20">
        <v>55</v>
      </c>
      <c r="S20" t="s">
        <v>156</v>
      </c>
      <c r="T20">
        <v>34</v>
      </c>
      <c r="U20">
        <v>450.6</v>
      </c>
      <c r="V20">
        <v>11</v>
      </c>
    </row>
    <row r="21" spans="1:22" x14ac:dyDescent="0.25">
      <c r="B21" s="2">
        <v>41935</v>
      </c>
      <c r="D21" s="1">
        <v>0</v>
      </c>
      <c r="E21" s="1">
        <v>0</v>
      </c>
      <c r="F21" s="1">
        <v>0</v>
      </c>
      <c r="G21" s="1">
        <v>0</v>
      </c>
      <c r="M21">
        <v>63</v>
      </c>
      <c r="S21" t="s">
        <v>157</v>
      </c>
      <c r="T21">
        <v>42</v>
      </c>
      <c r="U21">
        <v>442</v>
      </c>
      <c r="V21">
        <v>25</v>
      </c>
    </row>
    <row r="22" spans="1:22" x14ac:dyDescent="0.25">
      <c r="B22" s="2">
        <v>41936</v>
      </c>
      <c r="D22" s="1">
        <v>2</v>
      </c>
      <c r="E22" s="1">
        <v>0</v>
      </c>
      <c r="F22" s="1">
        <v>0</v>
      </c>
      <c r="G22" s="1">
        <v>0</v>
      </c>
      <c r="M22">
        <v>70</v>
      </c>
      <c r="S22" t="s">
        <v>158</v>
      </c>
      <c r="T22">
        <v>39</v>
      </c>
      <c r="U22">
        <v>443.2</v>
      </c>
      <c r="V22">
        <v>21</v>
      </c>
    </row>
    <row r="23" spans="1:22" x14ac:dyDescent="0.25">
      <c r="B23" s="2">
        <v>41937</v>
      </c>
      <c r="D23" s="1">
        <v>2</v>
      </c>
      <c r="E23" s="1">
        <v>0</v>
      </c>
      <c r="F23" s="1">
        <v>0</v>
      </c>
      <c r="G23" s="1">
        <v>0</v>
      </c>
      <c r="S23" t="s">
        <v>159</v>
      </c>
      <c r="T23">
        <v>35</v>
      </c>
      <c r="U23">
        <v>446.3</v>
      </c>
      <c r="V23">
        <v>15</v>
      </c>
    </row>
    <row r="24" spans="1:22" s="5" customFormat="1" x14ac:dyDescent="0.25">
      <c r="B24" s="3">
        <v>41938</v>
      </c>
      <c r="C24" s="4"/>
      <c r="D24" s="4">
        <v>2</v>
      </c>
      <c r="E24" s="4">
        <v>0</v>
      </c>
      <c r="F24" s="4">
        <v>0</v>
      </c>
      <c r="G24" s="4">
        <v>0</v>
      </c>
      <c r="H24"/>
      <c r="M24" s="5">
        <v>60</v>
      </c>
      <c r="S24" t="s">
        <v>160</v>
      </c>
      <c r="T24">
        <v>26</v>
      </c>
      <c r="U24">
        <v>457.7</v>
      </c>
      <c r="V24">
        <v>8</v>
      </c>
    </row>
    <row r="25" spans="1:22" x14ac:dyDescent="0.25">
      <c r="B25" s="2">
        <v>41939</v>
      </c>
      <c r="D25" s="1">
        <v>2</v>
      </c>
      <c r="E25" s="1">
        <v>0</v>
      </c>
      <c r="F25" s="1">
        <v>0</v>
      </c>
      <c r="G25" s="1">
        <v>0</v>
      </c>
      <c r="M25">
        <v>50</v>
      </c>
      <c r="S25" t="s">
        <v>161</v>
      </c>
      <c r="T25">
        <v>46</v>
      </c>
      <c r="U25">
        <v>430.1</v>
      </c>
      <c r="V25">
        <v>15</v>
      </c>
    </row>
    <row r="26" spans="1:22" x14ac:dyDescent="0.25">
      <c r="B26" s="2">
        <v>41940</v>
      </c>
      <c r="D26" s="1">
        <v>2</v>
      </c>
      <c r="E26" s="1">
        <v>0</v>
      </c>
      <c r="F26" s="1">
        <v>0</v>
      </c>
      <c r="G26" s="1">
        <v>0</v>
      </c>
      <c r="S26" t="s">
        <v>162</v>
      </c>
      <c r="T26">
        <v>17</v>
      </c>
      <c r="U26">
        <v>471.6</v>
      </c>
      <c r="V26">
        <v>15</v>
      </c>
    </row>
    <row r="27" spans="1:22" x14ac:dyDescent="0.25">
      <c r="A27" t="b">
        <v>1</v>
      </c>
      <c r="B27" s="2">
        <v>41940</v>
      </c>
      <c r="D27" s="1">
        <v>2</v>
      </c>
      <c r="E27" s="1">
        <v>0</v>
      </c>
      <c r="F27" s="1">
        <v>0</v>
      </c>
      <c r="G27" s="1">
        <v>0</v>
      </c>
      <c r="M27">
        <v>76</v>
      </c>
      <c r="S27" t="s">
        <v>267</v>
      </c>
      <c r="T27">
        <v>10</v>
      </c>
      <c r="U27">
        <v>498</v>
      </c>
      <c r="V27">
        <v>8</v>
      </c>
    </row>
    <row r="28" spans="1:22" x14ac:dyDescent="0.25">
      <c r="B28" s="2">
        <v>41941</v>
      </c>
      <c r="D28" s="1">
        <v>0</v>
      </c>
      <c r="E28" s="1">
        <v>0</v>
      </c>
      <c r="F28" s="1">
        <v>0</v>
      </c>
      <c r="G28" s="1">
        <v>0</v>
      </c>
      <c r="S28" t="s">
        <v>163</v>
      </c>
      <c r="T28">
        <v>37</v>
      </c>
      <c r="U28">
        <v>439.4</v>
      </c>
      <c r="V28">
        <v>13</v>
      </c>
    </row>
    <row r="29" spans="1:22" x14ac:dyDescent="0.25">
      <c r="B29" s="2">
        <v>41942</v>
      </c>
      <c r="D29" s="1">
        <v>1</v>
      </c>
      <c r="E29" s="1">
        <v>0</v>
      </c>
      <c r="F29" s="1">
        <v>0</v>
      </c>
      <c r="G29" s="1">
        <v>0</v>
      </c>
      <c r="S29" t="s">
        <v>164</v>
      </c>
      <c r="T29">
        <v>31</v>
      </c>
      <c r="U29">
        <v>446.8</v>
      </c>
      <c r="V29">
        <v>11</v>
      </c>
    </row>
    <row r="30" spans="1:22" x14ac:dyDescent="0.25">
      <c r="B30" s="2">
        <v>41943</v>
      </c>
      <c r="D30" s="1">
        <v>1</v>
      </c>
      <c r="E30" s="1">
        <v>0</v>
      </c>
      <c r="F30" s="1">
        <v>0</v>
      </c>
      <c r="G30" s="1">
        <v>0</v>
      </c>
      <c r="M30">
        <v>75</v>
      </c>
      <c r="S30" t="s">
        <v>165</v>
      </c>
      <c r="T30">
        <v>47</v>
      </c>
      <c r="U30">
        <v>429.9</v>
      </c>
      <c r="V30">
        <v>13</v>
      </c>
    </row>
    <row r="31" spans="1:22" x14ac:dyDescent="0.25">
      <c r="B31" s="2">
        <v>41944</v>
      </c>
      <c r="D31" s="1">
        <v>2</v>
      </c>
      <c r="E31" s="1">
        <v>0</v>
      </c>
      <c r="F31" s="1">
        <v>0</v>
      </c>
      <c r="G31" s="1">
        <v>0</v>
      </c>
      <c r="M31">
        <v>40</v>
      </c>
      <c r="S31" t="s">
        <v>166</v>
      </c>
      <c r="T31">
        <v>19</v>
      </c>
      <c r="U31">
        <v>466.9</v>
      </c>
      <c r="V31">
        <v>21</v>
      </c>
    </row>
    <row r="32" spans="1:22" s="5" customFormat="1" x14ac:dyDescent="0.25">
      <c r="B32" s="3">
        <v>41945</v>
      </c>
      <c r="C32" s="4"/>
      <c r="D32" s="4">
        <v>2</v>
      </c>
      <c r="E32" s="4">
        <v>0</v>
      </c>
      <c r="F32" s="4">
        <v>0</v>
      </c>
      <c r="G32" s="4">
        <v>0</v>
      </c>
      <c r="H32"/>
      <c r="M32" s="5">
        <v>34</v>
      </c>
      <c r="S32" t="s">
        <v>167</v>
      </c>
      <c r="T32">
        <v>16</v>
      </c>
      <c r="U32">
        <v>475.4</v>
      </c>
      <c r="V32">
        <v>10</v>
      </c>
    </row>
    <row r="33" spans="1:22" s="5" customFormat="1" x14ac:dyDescent="0.25">
      <c r="A33" s="5" t="b">
        <v>1</v>
      </c>
      <c r="B33" s="3">
        <v>41945</v>
      </c>
      <c r="C33" s="4"/>
      <c r="D33" s="4"/>
      <c r="E33" s="4"/>
      <c r="F33" s="4"/>
      <c r="G33" s="4"/>
      <c r="H33"/>
      <c r="S33" t="s">
        <v>283</v>
      </c>
      <c r="T33">
        <v>32</v>
      </c>
      <c r="U33">
        <v>455.1</v>
      </c>
      <c r="V33">
        <v>11</v>
      </c>
    </row>
    <row r="34" spans="1:22" x14ac:dyDescent="0.25">
      <c r="B34" s="2">
        <v>41946</v>
      </c>
      <c r="D34" s="1">
        <v>2</v>
      </c>
      <c r="E34" s="1">
        <v>0</v>
      </c>
      <c r="F34" s="1">
        <v>0</v>
      </c>
      <c r="G34" s="1">
        <v>0</v>
      </c>
      <c r="L34">
        <v>0</v>
      </c>
      <c r="M34">
        <v>51</v>
      </c>
      <c r="S34" t="s">
        <v>168</v>
      </c>
      <c r="T34">
        <v>29</v>
      </c>
      <c r="U34">
        <v>452.4</v>
      </c>
      <c r="V34">
        <v>8</v>
      </c>
    </row>
    <row r="35" spans="1:22" x14ac:dyDescent="0.25">
      <c r="B35" s="2">
        <v>41947</v>
      </c>
      <c r="D35" s="1">
        <v>2</v>
      </c>
      <c r="E35" s="1">
        <v>0</v>
      </c>
      <c r="F35" s="1">
        <v>0</v>
      </c>
      <c r="G35" s="1">
        <v>0</v>
      </c>
      <c r="L35">
        <v>0</v>
      </c>
      <c r="M35">
        <v>53</v>
      </c>
      <c r="S35" t="s">
        <v>169</v>
      </c>
      <c r="T35">
        <v>30</v>
      </c>
      <c r="U35">
        <v>458.4</v>
      </c>
      <c r="V35">
        <v>11</v>
      </c>
    </row>
    <row r="36" spans="1:22" x14ac:dyDescent="0.25">
      <c r="B36" s="2">
        <v>41948</v>
      </c>
      <c r="D36" s="1">
        <v>2</v>
      </c>
      <c r="E36" s="1">
        <v>0</v>
      </c>
      <c r="F36" s="1">
        <v>0</v>
      </c>
      <c r="G36" s="1">
        <v>0</v>
      </c>
      <c r="L36">
        <v>0</v>
      </c>
      <c r="M36">
        <v>55</v>
      </c>
      <c r="S36" t="s">
        <v>170</v>
      </c>
      <c r="T36">
        <v>32</v>
      </c>
      <c r="U36">
        <v>447.3</v>
      </c>
      <c r="V36">
        <v>8</v>
      </c>
    </row>
    <row r="37" spans="1:22" x14ac:dyDescent="0.25">
      <c r="B37" s="2">
        <v>41949</v>
      </c>
      <c r="D37" s="1">
        <v>2</v>
      </c>
      <c r="E37" s="1">
        <v>0</v>
      </c>
      <c r="F37" s="1">
        <v>0</v>
      </c>
      <c r="G37" s="1">
        <v>1</v>
      </c>
      <c r="L37">
        <v>0</v>
      </c>
      <c r="M37">
        <v>56</v>
      </c>
      <c r="S37" t="s">
        <v>171</v>
      </c>
      <c r="T37">
        <v>30</v>
      </c>
      <c r="U37">
        <v>448.8</v>
      </c>
      <c r="V37">
        <v>8</v>
      </c>
    </row>
    <row r="38" spans="1:22" x14ac:dyDescent="0.25">
      <c r="B38" s="2">
        <v>41950</v>
      </c>
      <c r="D38" s="1">
        <v>2</v>
      </c>
      <c r="E38" s="1">
        <v>0</v>
      </c>
      <c r="F38" s="1">
        <v>0</v>
      </c>
      <c r="G38" s="1">
        <v>1</v>
      </c>
      <c r="H38">
        <v>0</v>
      </c>
      <c r="I38">
        <v>6.4</v>
      </c>
      <c r="J38" s="6">
        <v>9.375E-2</v>
      </c>
      <c r="K38" s="6">
        <v>5.2083333333333336E-2</v>
      </c>
      <c r="L38">
        <v>0</v>
      </c>
      <c r="M38">
        <v>55</v>
      </c>
      <c r="N38">
        <v>5</v>
      </c>
      <c r="S38" t="s">
        <v>172</v>
      </c>
      <c r="T38">
        <v>30</v>
      </c>
      <c r="U38">
        <v>448.2</v>
      </c>
      <c r="V38">
        <v>5</v>
      </c>
    </row>
    <row r="39" spans="1:22" x14ac:dyDescent="0.25">
      <c r="B39" s="2">
        <v>41951</v>
      </c>
      <c r="D39" s="1">
        <v>2</v>
      </c>
      <c r="E39" s="1">
        <v>0</v>
      </c>
      <c r="F39" s="1">
        <v>0</v>
      </c>
      <c r="G39" s="1">
        <v>1</v>
      </c>
      <c r="H39">
        <v>0</v>
      </c>
      <c r="I39">
        <v>5.7</v>
      </c>
      <c r="J39" s="6">
        <v>5.2083333333333336E-2</v>
      </c>
      <c r="K39" s="6">
        <v>3.125E-2</v>
      </c>
      <c r="L39">
        <v>0</v>
      </c>
      <c r="M39">
        <v>55</v>
      </c>
      <c r="N39">
        <v>15</v>
      </c>
      <c r="R39" t="s">
        <v>62</v>
      </c>
      <c r="S39" s="19" t="s">
        <v>173</v>
      </c>
      <c r="T39" s="19">
        <v>33</v>
      </c>
      <c r="U39" s="19">
        <v>448.3</v>
      </c>
      <c r="V39" s="19">
        <v>15</v>
      </c>
    </row>
    <row r="40" spans="1:22" s="5" customFormat="1" x14ac:dyDescent="0.25">
      <c r="B40" s="3">
        <v>41952</v>
      </c>
      <c r="C40" s="4"/>
      <c r="D40" s="4">
        <v>2</v>
      </c>
      <c r="E40" s="4">
        <v>0</v>
      </c>
      <c r="F40" s="4" t="s">
        <v>13</v>
      </c>
      <c r="G40" s="4">
        <v>0</v>
      </c>
      <c r="H40">
        <v>3</v>
      </c>
      <c r="I40" s="5">
        <v>6.3</v>
      </c>
      <c r="J40" s="10">
        <v>7.7083333333333337E-2</v>
      </c>
      <c r="K40" s="10">
        <v>3.5416666666666666E-2</v>
      </c>
      <c r="L40" s="5">
        <v>1</v>
      </c>
      <c r="M40" s="5">
        <v>52</v>
      </c>
      <c r="N40" s="5">
        <v>3</v>
      </c>
      <c r="Q40" s="5" t="s">
        <v>63</v>
      </c>
      <c r="R40" s="5" t="s">
        <v>61</v>
      </c>
      <c r="S40" s="19" t="s">
        <v>174</v>
      </c>
      <c r="T40" s="19">
        <v>24</v>
      </c>
      <c r="U40" s="19">
        <v>454.6</v>
      </c>
      <c r="V40" s="19">
        <v>3</v>
      </c>
    </row>
    <row r="41" spans="1:22" x14ac:dyDescent="0.25">
      <c r="B41" s="2">
        <v>41953</v>
      </c>
      <c r="D41" s="1">
        <v>2</v>
      </c>
      <c r="E41" s="1">
        <v>0</v>
      </c>
      <c r="F41" s="1">
        <v>0</v>
      </c>
      <c r="G41" s="1">
        <v>0</v>
      </c>
      <c r="H41">
        <v>0</v>
      </c>
      <c r="I41" s="1">
        <v>7</v>
      </c>
      <c r="J41" s="6">
        <v>8.3333333333333329E-2</v>
      </c>
      <c r="K41" s="6">
        <v>4.1666666666666664E-2</v>
      </c>
      <c r="L41" s="1">
        <v>0</v>
      </c>
      <c r="M41">
        <v>55</v>
      </c>
      <c r="N41">
        <v>3</v>
      </c>
      <c r="S41" t="s">
        <v>175</v>
      </c>
      <c r="T41">
        <v>22</v>
      </c>
      <c r="U41">
        <v>460.1</v>
      </c>
      <c r="V41">
        <v>13</v>
      </c>
    </row>
    <row r="42" spans="1:22" x14ac:dyDescent="0.25">
      <c r="B42" s="2">
        <v>41954</v>
      </c>
      <c r="D42" s="1">
        <v>0</v>
      </c>
      <c r="E42" s="1">
        <v>0</v>
      </c>
      <c r="F42" s="1">
        <v>0</v>
      </c>
      <c r="G42" s="1">
        <v>0</v>
      </c>
      <c r="H42">
        <v>0</v>
      </c>
      <c r="I42">
        <v>6.5</v>
      </c>
      <c r="J42" s="6">
        <v>9.375E-2</v>
      </c>
      <c r="K42" s="6">
        <v>4.5138888888888888E-2</v>
      </c>
      <c r="L42" s="1">
        <v>0</v>
      </c>
      <c r="M42">
        <v>48</v>
      </c>
      <c r="N42">
        <v>13</v>
      </c>
      <c r="S42" t="s">
        <v>176</v>
      </c>
      <c r="T42">
        <v>15</v>
      </c>
      <c r="U42">
        <v>474.3</v>
      </c>
      <c r="V42">
        <v>13</v>
      </c>
    </row>
    <row r="43" spans="1:22" x14ac:dyDescent="0.25">
      <c r="B43" s="2">
        <v>41955</v>
      </c>
      <c r="D43" s="1">
        <v>2</v>
      </c>
      <c r="E43" s="1">
        <v>0</v>
      </c>
      <c r="F43" s="1">
        <v>0</v>
      </c>
      <c r="G43" s="1">
        <v>0</v>
      </c>
      <c r="H43">
        <v>0</v>
      </c>
      <c r="I43" s="1">
        <v>6.3</v>
      </c>
      <c r="J43" s="6">
        <v>6.25E-2</v>
      </c>
      <c r="K43" s="6">
        <v>4.1666666666666664E-2</v>
      </c>
      <c r="L43" s="1">
        <v>0</v>
      </c>
      <c r="M43">
        <v>34</v>
      </c>
      <c r="N43">
        <v>13</v>
      </c>
      <c r="S43" t="s">
        <v>177</v>
      </c>
      <c r="T43">
        <v>33</v>
      </c>
      <c r="U43">
        <v>445.2</v>
      </c>
      <c r="V43">
        <v>11</v>
      </c>
    </row>
    <row r="44" spans="1:22" x14ac:dyDescent="0.25">
      <c r="B44" s="2">
        <v>41956</v>
      </c>
      <c r="D44" s="1">
        <v>2</v>
      </c>
      <c r="E44" s="1">
        <v>2</v>
      </c>
      <c r="F44" s="1">
        <v>0</v>
      </c>
      <c r="G44" s="1">
        <v>1</v>
      </c>
      <c r="H44">
        <v>0</v>
      </c>
      <c r="I44" s="1">
        <v>7</v>
      </c>
      <c r="J44" s="6">
        <v>7.2916666666666671E-2</v>
      </c>
      <c r="K44" s="6">
        <v>3.888888888888889E-2</v>
      </c>
      <c r="L44" s="1">
        <v>0</v>
      </c>
      <c r="M44">
        <v>59</v>
      </c>
      <c r="N44">
        <v>11</v>
      </c>
      <c r="S44" t="s">
        <v>178</v>
      </c>
      <c r="T44">
        <v>42</v>
      </c>
      <c r="U44">
        <v>439</v>
      </c>
      <c r="V44">
        <v>15</v>
      </c>
    </row>
    <row r="45" spans="1:22" x14ac:dyDescent="0.25">
      <c r="B45" s="2">
        <v>41957</v>
      </c>
      <c r="D45" s="1">
        <v>2</v>
      </c>
      <c r="E45" s="1">
        <v>2</v>
      </c>
      <c r="F45" s="1" t="s">
        <v>13</v>
      </c>
      <c r="G45" s="1">
        <v>0</v>
      </c>
      <c r="H45">
        <v>0</v>
      </c>
      <c r="I45" s="1">
        <v>5.88</v>
      </c>
      <c r="J45" s="6">
        <v>5.5555555555555552E-2</v>
      </c>
      <c r="K45" s="6">
        <v>3.8194444444444441E-2</v>
      </c>
      <c r="L45" s="1">
        <v>0</v>
      </c>
      <c r="M45">
        <v>67</v>
      </c>
      <c r="N45">
        <v>15</v>
      </c>
      <c r="S45" t="s">
        <v>179</v>
      </c>
      <c r="T45">
        <v>34</v>
      </c>
      <c r="U45">
        <v>446.3</v>
      </c>
      <c r="V45">
        <v>13</v>
      </c>
    </row>
    <row r="46" spans="1:22" x14ac:dyDescent="0.25">
      <c r="B46" s="2">
        <v>41958</v>
      </c>
      <c r="D46" s="1">
        <v>0</v>
      </c>
      <c r="E46" s="1">
        <v>0</v>
      </c>
      <c r="F46" s="1">
        <v>0</v>
      </c>
      <c r="G46" s="1">
        <v>0</v>
      </c>
      <c r="H46">
        <v>0</v>
      </c>
      <c r="I46" s="1">
        <v>8</v>
      </c>
      <c r="L46" s="1">
        <v>0</v>
      </c>
      <c r="M46">
        <v>60</v>
      </c>
      <c r="N46">
        <v>13</v>
      </c>
      <c r="Q46" t="s">
        <v>64</v>
      </c>
      <c r="R46" t="s">
        <v>65</v>
      </c>
      <c r="S46" t="s">
        <v>180</v>
      </c>
      <c r="T46">
        <v>45</v>
      </c>
      <c r="U46">
        <v>431.3</v>
      </c>
      <c r="V46">
        <v>8</v>
      </c>
    </row>
    <row r="47" spans="1:22" s="5" customFormat="1" x14ac:dyDescent="0.25">
      <c r="B47" s="3">
        <v>41959</v>
      </c>
      <c r="C47" s="4"/>
      <c r="D47" s="4">
        <v>0</v>
      </c>
      <c r="E47" s="4">
        <v>0</v>
      </c>
      <c r="F47" s="4">
        <v>0</v>
      </c>
      <c r="G47" s="4">
        <v>1</v>
      </c>
      <c r="H47">
        <v>4</v>
      </c>
      <c r="I47" s="5">
        <v>6</v>
      </c>
      <c r="J47" s="10">
        <v>7.6388888888888895E-2</v>
      </c>
      <c r="K47" s="10">
        <v>5.2083333333333336E-2</v>
      </c>
      <c r="L47" s="5">
        <v>0</v>
      </c>
      <c r="M47" s="5">
        <v>68</v>
      </c>
      <c r="N47" s="5">
        <v>8</v>
      </c>
      <c r="Q47" s="5" t="s">
        <v>50</v>
      </c>
      <c r="R47" s="5" t="s">
        <v>49</v>
      </c>
      <c r="S47" t="s">
        <v>180</v>
      </c>
      <c r="T47">
        <v>44</v>
      </c>
      <c r="U47">
        <v>431.2</v>
      </c>
      <c r="V47">
        <v>8</v>
      </c>
    </row>
    <row r="48" spans="1:22" x14ac:dyDescent="0.25">
      <c r="B48" s="2">
        <v>41960</v>
      </c>
      <c r="D48" s="1">
        <v>2</v>
      </c>
      <c r="E48" s="1">
        <v>2</v>
      </c>
      <c r="F48" s="1">
        <v>0</v>
      </c>
      <c r="G48" s="1">
        <v>0</v>
      </c>
      <c r="H48">
        <v>0</v>
      </c>
      <c r="I48">
        <v>6</v>
      </c>
      <c r="J48" s="6">
        <v>7.2916666666666671E-2</v>
      </c>
      <c r="K48" s="6">
        <v>5.2083333333333336E-2</v>
      </c>
      <c r="L48">
        <v>0</v>
      </c>
      <c r="M48">
        <v>70</v>
      </c>
      <c r="N48">
        <v>11</v>
      </c>
      <c r="R48" t="s">
        <v>54</v>
      </c>
      <c r="S48" t="s">
        <v>181</v>
      </c>
      <c r="T48">
        <v>47</v>
      </c>
      <c r="U48">
        <v>430.2</v>
      </c>
      <c r="V48">
        <v>11</v>
      </c>
    </row>
    <row r="49" spans="2:22" x14ac:dyDescent="0.25">
      <c r="B49" s="2">
        <v>41961</v>
      </c>
      <c r="D49" s="1">
        <v>2</v>
      </c>
      <c r="E49" s="1">
        <v>2</v>
      </c>
      <c r="F49" s="1">
        <v>0</v>
      </c>
      <c r="G49" s="1">
        <v>0</v>
      </c>
      <c r="H49">
        <v>4</v>
      </c>
      <c r="I49" s="1">
        <v>5</v>
      </c>
      <c r="J49" s="6">
        <v>5.2083333333333336E-2</v>
      </c>
      <c r="K49" s="6">
        <v>4.5138888888888888E-2</v>
      </c>
      <c r="L49" s="1">
        <v>0</v>
      </c>
      <c r="M49" s="1">
        <v>77</v>
      </c>
      <c r="N49" s="1">
        <v>11</v>
      </c>
      <c r="R49" t="s">
        <v>53</v>
      </c>
      <c r="S49" t="s">
        <v>182</v>
      </c>
      <c r="T49">
        <v>54</v>
      </c>
      <c r="U49">
        <v>422.7</v>
      </c>
      <c r="V49">
        <v>11</v>
      </c>
    </row>
    <row r="50" spans="2:22" x14ac:dyDescent="0.25">
      <c r="B50" s="2">
        <v>41962</v>
      </c>
      <c r="D50" s="1">
        <v>2</v>
      </c>
      <c r="E50" s="1">
        <v>3</v>
      </c>
      <c r="F50" s="1">
        <v>0</v>
      </c>
      <c r="G50" s="1">
        <v>0</v>
      </c>
      <c r="H50">
        <v>4</v>
      </c>
      <c r="I50" s="1">
        <v>7</v>
      </c>
      <c r="J50" s="6">
        <v>8.3333333333333329E-2</v>
      </c>
      <c r="K50" s="6">
        <v>4.1666666666666664E-2</v>
      </c>
      <c r="L50" s="1">
        <v>0</v>
      </c>
      <c r="M50" s="1">
        <v>59</v>
      </c>
      <c r="N50" s="1">
        <v>11</v>
      </c>
      <c r="Q50" t="s">
        <v>52</v>
      </c>
      <c r="R50" t="s">
        <v>51</v>
      </c>
      <c r="S50" t="s">
        <v>183</v>
      </c>
      <c r="T50">
        <v>36</v>
      </c>
      <c r="U50">
        <v>441.7</v>
      </c>
      <c r="V50">
        <v>11</v>
      </c>
    </row>
    <row r="51" spans="2:22" x14ac:dyDescent="0.25">
      <c r="B51" s="2">
        <v>41963</v>
      </c>
      <c r="D51" s="1">
        <v>2</v>
      </c>
      <c r="E51" s="1">
        <v>3</v>
      </c>
      <c r="F51" s="1">
        <v>0</v>
      </c>
      <c r="G51" s="1">
        <v>1</v>
      </c>
      <c r="H51">
        <v>0</v>
      </c>
      <c r="I51" s="1">
        <v>6.5</v>
      </c>
      <c r="J51" s="6">
        <v>8.3333333333333329E-2</v>
      </c>
      <c r="K51" s="6">
        <v>4.1666666666666664E-2</v>
      </c>
      <c r="L51" s="1">
        <v>0</v>
      </c>
      <c r="M51" s="1">
        <v>17</v>
      </c>
      <c r="N51" s="1">
        <v>17</v>
      </c>
      <c r="O51" s="6">
        <v>0.41666666666666669</v>
      </c>
      <c r="Q51" s="11" t="s">
        <v>56</v>
      </c>
      <c r="R51" t="s">
        <v>55</v>
      </c>
      <c r="S51" t="s">
        <v>184</v>
      </c>
      <c r="T51">
        <v>7</v>
      </c>
      <c r="U51">
        <v>505.3</v>
      </c>
      <c r="V51">
        <v>17</v>
      </c>
    </row>
    <row r="52" spans="2:22" x14ac:dyDescent="0.25">
      <c r="B52" s="2">
        <v>41964</v>
      </c>
      <c r="D52" s="1">
        <v>2</v>
      </c>
      <c r="E52" s="1">
        <v>3</v>
      </c>
      <c r="F52" s="1">
        <v>0</v>
      </c>
      <c r="G52" s="1">
        <v>1</v>
      </c>
      <c r="I52" s="1">
        <v>6</v>
      </c>
      <c r="J52" s="6">
        <v>5.9027777777777783E-2</v>
      </c>
      <c r="K52" s="6">
        <v>4.5138888888888888E-2</v>
      </c>
      <c r="L52" s="1">
        <v>0</v>
      </c>
      <c r="M52" s="1">
        <v>65</v>
      </c>
      <c r="N52" s="1">
        <v>11</v>
      </c>
      <c r="R52" t="s">
        <v>58</v>
      </c>
      <c r="S52" s="19" t="s">
        <v>185</v>
      </c>
      <c r="T52" s="19">
        <v>40</v>
      </c>
      <c r="U52" s="19">
        <v>435.8</v>
      </c>
      <c r="V52" s="19">
        <v>11</v>
      </c>
    </row>
    <row r="53" spans="2:22" x14ac:dyDescent="0.25">
      <c r="B53" s="2">
        <v>41965</v>
      </c>
      <c r="D53" s="1">
        <v>2</v>
      </c>
      <c r="E53" s="1">
        <v>3</v>
      </c>
      <c r="F53" s="1">
        <v>0</v>
      </c>
      <c r="G53" s="1">
        <v>1</v>
      </c>
      <c r="H53">
        <v>0</v>
      </c>
      <c r="I53" s="1">
        <v>6</v>
      </c>
      <c r="J53" s="6">
        <v>5.2083333333333336E-2</v>
      </c>
      <c r="K53" s="6">
        <v>4.5138888888888888E-2</v>
      </c>
      <c r="L53" s="1">
        <v>0</v>
      </c>
      <c r="M53" s="1">
        <v>61</v>
      </c>
      <c r="N53" s="1">
        <v>11</v>
      </c>
      <c r="R53" t="s">
        <v>57</v>
      </c>
      <c r="S53" s="19" t="s">
        <v>186</v>
      </c>
      <c r="T53" s="19">
        <v>33</v>
      </c>
      <c r="U53" s="19">
        <v>442.3</v>
      </c>
      <c r="V53" s="19">
        <v>11</v>
      </c>
    </row>
    <row r="54" spans="2:22" s="5" customFormat="1" x14ac:dyDescent="0.25">
      <c r="B54" s="3">
        <v>41966</v>
      </c>
      <c r="C54" s="4"/>
      <c r="D54" s="4">
        <v>2</v>
      </c>
      <c r="E54" s="4">
        <v>3</v>
      </c>
      <c r="F54" s="4">
        <v>0</v>
      </c>
      <c r="G54" s="4">
        <v>1</v>
      </c>
      <c r="H54">
        <v>3</v>
      </c>
      <c r="I54" s="5">
        <v>8</v>
      </c>
      <c r="J54" s="10">
        <v>0.10694444444444444</v>
      </c>
      <c r="K54" s="10">
        <v>6.6666666666666666E-2</v>
      </c>
      <c r="L54" s="5">
        <v>1</v>
      </c>
      <c r="M54" s="5">
        <v>64</v>
      </c>
      <c r="N54" s="5">
        <v>13</v>
      </c>
      <c r="R54" s="5" t="s">
        <v>40</v>
      </c>
      <c r="S54" t="s">
        <v>187</v>
      </c>
      <c r="T54">
        <v>37</v>
      </c>
      <c r="U54">
        <v>440.7</v>
      </c>
      <c r="V54">
        <v>13</v>
      </c>
    </row>
    <row r="55" spans="2:22" x14ac:dyDescent="0.25">
      <c r="B55" s="2">
        <v>41967</v>
      </c>
      <c r="D55" s="1">
        <v>2</v>
      </c>
      <c r="E55" s="1">
        <v>3</v>
      </c>
      <c r="F55" s="1" t="s">
        <v>13</v>
      </c>
      <c r="G55" s="1">
        <v>0.5</v>
      </c>
      <c r="H55">
        <v>3</v>
      </c>
      <c r="I55" s="1">
        <v>6.5</v>
      </c>
      <c r="J55" s="6">
        <v>7.9166666666666663E-2</v>
      </c>
      <c r="K55" s="6">
        <v>3.125E-2</v>
      </c>
      <c r="L55" s="1">
        <v>0</v>
      </c>
      <c r="M55" s="1">
        <v>50</v>
      </c>
      <c r="N55" s="1">
        <v>11</v>
      </c>
      <c r="R55" t="s">
        <v>41</v>
      </c>
      <c r="S55" t="s">
        <v>188</v>
      </c>
      <c r="T55">
        <v>26</v>
      </c>
      <c r="U55">
        <v>451.8</v>
      </c>
      <c r="V55">
        <v>11</v>
      </c>
    </row>
    <row r="56" spans="2:22" x14ac:dyDescent="0.25">
      <c r="B56" s="2">
        <v>41968</v>
      </c>
      <c r="D56" s="1">
        <v>2</v>
      </c>
      <c r="E56" s="1">
        <v>3</v>
      </c>
      <c r="F56" s="1">
        <v>0</v>
      </c>
      <c r="G56" s="1">
        <v>1</v>
      </c>
      <c r="H56">
        <v>2</v>
      </c>
      <c r="I56">
        <v>7</v>
      </c>
      <c r="J56" s="6">
        <v>8.3333333333333329E-2</v>
      </c>
      <c r="K56" s="6">
        <v>4.1666666666666664E-2</v>
      </c>
      <c r="L56">
        <v>0</v>
      </c>
      <c r="M56">
        <v>66</v>
      </c>
      <c r="N56">
        <v>15</v>
      </c>
      <c r="Q56" t="s">
        <v>43</v>
      </c>
      <c r="R56" t="s">
        <v>42</v>
      </c>
      <c r="S56" t="s">
        <v>189</v>
      </c>
      <c r="T56">
        <v>42</v>
      </c>
      <c r="U56">
        <v>432.2</v>
      </c>
      <c r="V56">
        <v>15</v>
      </c>
    </row>
    <row r="57" spans="2:22" x14ac:dyDescent="0.25">
      <c r="B57" s="2">
        <v>41969</v>
      </c>
      <c r="D57" s="1">
        <v>2</v>
      </c>
      <c r="E57" s="1">
        <v>3</v>
      </c>
      <c r="F57" s="1">
        <v>0</v>
      </c>
      <c r="G57" s="1">
        <v>0</v>
      </c>
      <c r="H57">
        <v>2</v>
      </c>
      <c r="I57" s="1">
        <v>6</v>
      </c>
      <c r="J57" s="6">
        <v>6.25E-2</v>
      </c>
      <c r="K57" s="6">
        <v>4.1666666666666664E-2</v>
      </c>
      <c r="L57" s="1">
        <v>0</v>
      </c>
      <c r="M57" s="1">
        <v>52</v>
      </c>
      <c r="N57" s="1">
        <v>5</v>
      </c>
      <c r="Q57" t="s">
        <v>45</v>
      </c>
      <c r="R57" t="s">
        <v>44</v>
      </c>
      <c r="S57" t="s">
        <v>190</v>
      </c>
      <c r="T57">
        <v>26</v>
      </c>
      <c r="U57">
        <v>456.9</v>
      </c>
      <c r="V57">
        <v>5</v>
      </c>
    </row>
    <row r="58" spans="2:22" x14ac:dyDescent="0.25">
      <c r="B58" s="2">
        <v>41970</v>
      </c>
      <c r="D58" s="1">
        <v>2</v>
      </c>
      <c r="E58" s="1">
        <v>3</v>
      </c>
      <c r="F58" s="1">
        <v>0</v>
      </c>
      <c r="G58" s="1">
        <v>1</v>
      </c>
      <c r="H58">
        <v>0</v>
      </c>
      <c r="I58" s="1">
        <v>7.5</v>
      </c>
      <c r="J58" s="6">
        <v>8.6111111111111124E-2</v>
      </c>
      <c r="K58" s="6">
        <v>5.2083333333333336E-2</v>
      </c>
      <c r="L58" s="1">
        <v>0</v>
      </c>
      <c r="M58" s="1">
        <v>60</v>
      </c>
      <c r="N58" s="1">
        <v>11</v>
      </c>
      <c r="R58" t="s">
        <v>46</v>
      </c>
      <c r="S58" t="s">
        <v>191</v>
      </c>
      <c r="T58">
        <v>33</v>
      </c>
      <c r="U58">
        <v>439.5</v>
      </c>
      <c r="V58">
        <v>11</v>
      </c>
    </row>
    <row r="59" spans="2:22" x14ac:dyDescent="0.25">
      <c r="B59" s="2">
        <v>41971</v>
      </c>
      <c r="D59" s="1">
        <v>0</v>
      </c>
      <c r="E59" s="1">
        <v>0</v>
      </c>
      <c r="F59" s="1">
        <v>0</v>
      </c>
      <c r="G59" s="1">
        <v>0</v>
      </c>
      <c r="H59">
        <v>0</v>
      </c>
      <c r="I59" s="1">
        <v>5</v>
      </c>
      <c r="J59" s="6">
        <v>5.9722222222222225E-2</v>
      </c>
      <c r="K59" s="6">
        <v>4.5138888888888888E-2</v>
      </c>
      <c r="L59" s="1">
        <v>0</v>
      </c>
      <c r="M59" s="1">
        <v>74</v>
      </c>
      <c r="N59" s="1">
        <v>11</v>
      </c>
      <c r="R59" t="s">
        <v>47</v>
      </c>
      <c r="S59" t="s">
        <v>192</v>
      </c>
      <c r="T59">
        <v>45</v>
      </c>
      <c r="U59">
        <v>425</v>
      </c>
      <c r="V59">
        <v>11</v>
      </c>
    </row>
    <row r="60" spans="2:22" x14ac:dyDescent="0.25">
      <c r="B60" s="2">
        <v>41972</v>
      </c>
      <c r="D60" s="1">
        <v>0</v>
      </c>
      <c r="E60" s="1">
        <v>0</v>
      </c>
      <c r="F60" s="1" t="s">
        <v>13</v>
      </c>
      <c r="G60" s="1">
        <v>0</v>
      </c>
      <c r="H60">
        <v>0</v>
      </c>
      <c r="I60">
        <v>5</v>
      </c>
      <c r="J60" s="6">
        <v>6.25E-2</v>
      </c>
      <c r="K60" s="6">
        <v>4.1666666666666664E-2</v>
      </c>
      <c r="L60" s="1">
        <v>0</v>
      </c>
      <c r="M60">
        <v>63</v>
      </c>
      <c r="N60">
        <v>13</v>
      </c>
      <c r="O60" s="6">
        <v>0.47916666666666669</v>
      </c>
      <c r="Q60" t="s">
        <v>48</v>
      </c>
      <c r="R60" t="s">
        <v>47</v>
      </c>
      <c r="S60" t="s">
        <v>193</v>
      </c>
      <c r="T60">
        <v>37</v>
      </c>
      <c r="U60">
        <v>435.1</v>
      </c>
      <c r="V60">
        <v>13</v>
      </c>
    </row>
    <row r="61" spans="2:22" s="5" customFormat="1" x14ac:dyDescent="0.25">
      <c r="B61" s="3">
        <v>41973</v>
      </c>
      <c r="C61" s="4"/>
      <c r="D61" s="4">
        <v>2</v>
      </c>
      <c r="E61" s="4">
        <v>2</v>
      </c>
      <c r="F61" s="4">
        <v>0</v>
      </c>
      <c r="G61" s="4">
        <v>1</v>
      </c>
      <c r="H61">
        <v>0</v>
      </c>
      <c r="I61" s="5">
        <v>6</v>
      </c>
      <c r="J61" s="10">
        <v>7.9166666666666663E-2</v>
      </c>
      <c r="K61" s="10">
        <v>4.1666666666666664E-2</v>
      </c>
      <c r="L61" s="5">
        <v>1</v>
      </c>
      <c r="M61" s="5">
        <v>75</v>
      </c>
      <c r="N61" s="5">
        <v>15</v>
      </c>
      <c r="Q61" s="5" t="s">
        <v>34</v>
      </c>
      <c r="R61" s="5" t="s">
        <v>33</v>
      </c>
      <c r="S61" t="s">
        <v>194</v>
      </c>
      <c r="T61">
        <v>47</v>
      </c>
      <c r="U61">
        <v>437.8</v>
      </c>
      <c r="V61">
        <v>15</v>
      </c>
    </row>
    <row r="62" spans="2:22" x14ac:dyDescent="0.25">
      <c r="B62" s="2">
        <v>41974</v>
      </c>
      <c r="D62" s="1">
        <v>2</v>
      </c>
      <c r="E62" s="1">
        <v>3</v>
      </c>
      <c r="F62" s="1">
        <v>0</v>
      </c>
      <c r="G62" s="1">
        <v>0</v>
      </c>
      <c r="H62">
        <v>2</v>
      </c>
      <c r="I62" s="1">
        <v>6</v>
      </c>
      <c r="J62" s="6">
        <v>9.9999999999999992E-2</v>
      </c>
      <c r="K62" s="6">
        <v>4.5138888888888888E-2</v>
      </c>
      <c r="L62" s="1">
        <v>0</v>
      </c>
      <c r="M62">
        <v>71</v>
      </c>
      <c r="N62">
        <v>27</v>
      </c>
      <c r="O62" s="6">
        <v>0.47916666666666669</v>
      </c>
      <c r="Q62" t="s">
        <v>36</v>
      </c>
      <c r="R62" t="s">
        <v>35</v>
      </c>
      <c r="S62" t="s">
        <v>195</v>
      </c>
      <c r="T62">
        <v>44</v>
      </c>
      <c r="U62">
        <v>426.4</v>
      </c>
      <c r="V62">
        <v>27</v>
      </c>
    </row>
    <row r="63" spans="2:22" x14ac:dyDescent="0.25">
      <c r="B63" s="2">
        <v>41975</v>
      </c>
      <c r="D63" s="1">
        <v>2</v>
      </c>
      <c r="E63" s="1">
        <v>2</v>
      </c>
      <c r="F63" s="1">
        <v>0</v>
      </c>
      <c r="G63" s="1">
        <v>0</v>
      </c>
      <c r="H63">
        <v>2</v>
      </c>
      <c r="I63" s="1">
        <v>6.5</v>
      </c>
      <c r="J63" s="6">
        <v>7.3611111111111113E-2</v>
      </c>
      <c r="K63" s="6">
        <v>4.5138888888888888E-2</v>
      </c>
      <c r="L63" s="1">
        <v>0</v>
      </c>
      <c r="M63" s="1">
        <v>65</v>
      </c>
      <c r="N63" s="1">
        <v>13</v>
      </c>
      <c r="Q63" t="s">
        <v>36</v>
      </c>
      <c r="R63" t="s">
        <v>37</v>
      </c>
      <c r="S63" t="s">
        <v>196</v>
      </c>
      <c r="T63">
        <v>36</v>
      </c>
      <c r="U63">
        <v>442.3</v>
      </c>
      <c r="V63">
        <v>13</v>
      </c>
    </row>
    <row r="64" spans="2:22" x14ac:dyDescent="0.25">
      <c r="B64" s="2">
        <v>41976</v>
      </c>
      <c r="D64" s="1">
        <v>2</v>
      </c>
      <c r="E64" s="1">
        <v>2</v>
      </c>
      <c r="F64" s="1" t="s">
        <v>13</v>
      </c>
      <c r="G64" s="1">
        <v>1</v>
      </c>
      <c r="H64">
        <v>0</v>
      </c>
      <c r="I64" s="1">
        <v>6.5</v>
      </c>
      <c r="J64" s="6">
        <v>7.9166666666666663E-2</v>
      </c>
      <c r="K64" s="6">
        <v>4.9305555555555554E-2</v>
      </c>
      <c r="L64" s="1">
        <v>0</v>
      </c>
      <c r="M64" s="1">
        <v>62</v>
      </c>
      <c r="N64" s="1">
        <v>17</v>
      </c>
      <c r="R64" t="s">
        <v>38</v>
      </c>
      <c r="S64" t="s">
        <v>197</v>
      </c>
      <c r="T64">
        <v>36</v>
      </c>
      <c r="U64">
        <v>434.5</v>
      </c>
      <c r="V64">
        <v>17</v>
      </c>
    </row>
    <row r="65" spans="1:22" x14ac:dyDescent="0.25">
      <c r="B65" s="2">
        <v>41977</v>
      </c>
      <c r="D65" s="1">
        <v>2</v>
      </c>
      <c r="E65" s="1">
        <v>2</v>
      </c>
      <c r="F65" s="1">
        <v>0</v>
      </c>
      <c r="G65" s="1">
        <v>0</v>
      </c>
      <c r="H65">
        <v>0</v>
      </c>
      <c r="I65" s="1">
        <v>6</v>
      </c>
      <c r="J65" s="6">
        <v>7.7083333333333337E-2</v>
      </c>
      <c r="K65" s="6">
        <v>4.1666666666666664E-2</v>
      </c>
      <c r="L65" s="1">
        <v>0</v>
      </c>
      <c r="M65" s="1">
        <v>58</v>
      </c>
      <c r="N65" s="1">
        <v>13</v>
      </c>
      <c r="R65" t="s">
        <v>39</v>
      </c>
      <c r="S65" t="s">
        <v>198</v>
      </c>
      <c r="T65">
        <v>30</v>
      </c>
      <c r="U65">
        <v>439.7</v>
      </c>
      <c r="V65">
        <v>13</v>
      </c>
    </row>
    <row r="66" spans="1:22" x14ac:dyDescent="0.25">
      <c r="B66" s="2">
        <v>41978</v>
      </c>
      <c r="D66" s="1">
        <v>2</v>
      </c>
      <c r="E66" s="1">
        <v>2</v>
      </c>
      <c r="F66" s="1">
        <v>0</v>
      </c>
      <c r="G66" s="1">
        <v>2</v>
      </c>
      <c r="H66">
        <v>0</v>
      </c>
      <c r="I66" s="1">
        <v>6.5</v>
      </c>
      <c r="J66" s="6">
        <v>8.3333333333333329E-2</v>
      </c>
      <c r="K66" s="6">
        <v>4.1666666666666664E-2</v>
      </c>
      <c r="L66" s="1">
        <v>0</v>
      </c>
      <c r="M66" s="1">
        <v>84</v>
      </c>
      <c r="N66" s="1">
        <v>11</v>
      </c>
      <c r="O66" s="6">
        <v>0.45833333333333331</v>
      </c>
      <c r="Q66" t="s">
        <v>32</v>
      </c>
      <c r="R66" t="s">
        <v>31</v>
      </c>
      <c r="S66" t="s">
        <v>199</v>
      </c>
      <c r="T66">
        <v>56</v>
      </c>
      <c r="U66">
        <v>413.6</v>
      </c>
      <c r="V66">
        <v>11</v>
      </c>
    </row>
    <row r="67" spans="1:22" x14ac:dyDescent="0.25">
      <c r="B67" s="2">
        <v>41979</v>
      </c>
      <c r="D67" s="1">
        <v>2</v>
      </c>
      <c r="E67" s="1">
        <v>2</v>
      </c>
      <c r="F67" s="1">
        <v>0</v>
      </c>
      <c r="G67" s="1">
        <v>0.5</v>
      </c>
      <c r="H67">
        <v>0</v>
      </c>
      <c r="I67" s="1">
        <v>7.16</v>
      </c>
      <c r="J67" s="6">
        <v>8.3333333333333329E-2</v>
      </c>
      <c r="K67" s="6">
        <v>6.25E-2</v>
      </c>
      <c r="L67" s="1">
        <v>0</v>
      </c>
      <c r="M67" s="1">
        <v>73</v>
      </c>
      <c r="N67" s="1">
        <v>11</v>
      </c>
      <c r="O67" s="6">
        <v>0.4375</v>
      </c>
      <c r="Q67" t="s">
        <v>30</v>
      </c>
      <c r="R67" t="s">
        <v>29</v>
      </c>
      <c r="S67" t="s">
        <v>200</v>
      </c>
      <c r="T67">
        <v>46</v>
      </c>
      <c r="U67">
        <v>423</v>
      </c>
      <c r="V67">
        <v>11</v>
      </c>
    </row>
    <row r="68" spans="1:22" s="5" customFormat="1" x14ac:dyDescent="0.25">
      <c r="B68" s="3">
        <v>41980</v>
      </c>
      <c r="C68" s="4"/>
      <c r="D68" s="4">
        <v>0</v>
      </c>
      <c r="E68" s="4">
        <v>0</v>
      </c>
      <c r="F68" s="4">
        <v>0</v>
      </c>
      <c r="G68" s="4">
        <v>0</v>
      </c>
      <c r="H68">
        <v>8</v>
      </c>
      <c r="I68" s="5">
        <v>6</v>
      </c>
      <c r="J68" s="10">
        <v>5.9722222222222225E-2</v>
      </c>
      <c r="K68" s="10">
        <v>5.2083333333333336E-2</v>
      </c>
      <c r="L68" s="5">
        <v>0</v>
      </c>
      <c r="M68" s="5">
        <v>61</v>
      </c>
      <c r="N68" s="5">
        <v>15</v>
      </c>
      <c r="Q68" s="5" t="s">
        <v>27</v>
      </c>
      <c r="R68" s="5" t="s">
        <v>28</v>
      </c>
      <c r="S68" t="s">
        <v>201</v>
      </c>
      <c r="T68">
        <v>35</v>
      </c>
      <c r="U68">
        <v>435.1</v>
      </c>
      <c r="V68">
        <v>15</v>
      </c>
    </row>
    <row r="69" spans="1:22" x14ac:dyDescent="0.25">
      <c r="B69" s="2">
        <v>41981</v>
      </c>
      <c r="D69" s="1">
        <v>0</v>
      </c>
      <c r="E69" s="1">
        <v>0</v>
      </c>
      <c r="F69" s="1">
        <v>0</v>
      </c>
      <c r="G69" s="1">
        <v>0</v>
      </c>
      <c r="H69">
        <v>0</v>
      </c>
      <c r="I69" s="1">
        <v>6.5</v>
      </c>
      <c r="J69" s="6">
        <v>7.0833333333333331E-2</v>
      </c>
      <c r="K69" s="6">
        <v>3.6111111111111115E-2</v>
      </c>
      <c r="L69" s="1">
        <v>0</v>
      </c>
      <c r="M69" s="1">
        <v>59</v>
      </c>
      <c r="N69" s="1">
        <v>11</v>
      </c>
      <c r="R69" t="s">
        <v>26</v>
      </c>
      <c r="S69" t="s">
        <v>202</v>
      </c>
      <c r="T69">
        <v>37</v>
      </c>
      <c r="U69">
        <v>435.1</v>
      </c>
      <c r="V69">
        <v>11</v>
      </c>
    </row>
    <row r="70" spans="1:22" x14ac:dyDescent="0.25">
      <c r="B70" s="2">
        <v>41982</v>
      </c>
      <c r="D70" s="1">
        <v>0</v>
      </c>
      <c r="E70" s="1">
        <v>0</v>
      </c>
      <c r="F70" s="1">
        <v>0</v>
      </c>
      <c r="G70" s="1">
        <v>0</v>
      </c>
      <c r="H70">
        <v>0</v>
      </c>
      <c r="I70">
        <v>6.5</v>
      </c>
      <c r="L70">
        <v>0</v>
      </c>
      <c r="M70">
        <v>42</v>
      </c>
      <c r="N70">
        <v>8</v>
      </c>
      <c r="Q70" t="s">
        <v>24</v>
      </c>
      <c r="R70" t="s">
        <v>25</v>
      </c>
      <c r="S70" t="s">
        <v>203</v>
      </c>
      <c r="T70">
        <v>21</v>
      </c>
      <c r="U70">
        <v>454.9</v>
      </c>
      <c r="V70">
        <v>8</v>
      </c>
    </row>
    <row r="71" spans="1:22" x14ac:dyDescent="0.25">
      <c r="A71" t="b">
        <v>1</v>
      </c>
      <c r="B71" s="2">
        <v>41982</v>
      </c>
      <c r="G71" s="1"/>
      <c r="S71" t="s">
        <v>264</v>
      </c>
      <c r="T71">
        <v>29</v>
      </c>
      <c r="U71">
        <v>440.8</v>
      </c>
      <c r="V71">
        <v>15</v>
      </c>
    </row>
    <row r="72" spans="1:22" x14ac:dyDescent="0.25">
      <c r="B72" s="2">
        <v>41983</v>
      </c>
      <c r="D72" s="1">
        <v>0</v>
      </c>
      <c r="E72" s="1">
        <v>0</v>
      </c>
      <c r="F72" s="1" t="s">
        <v>13</v>
      </c>
      <c r="G72" s="1">
        <v>1</v>
      </c>
      <c r="H72">
        <v>0</v>
      </c>
      <c r="I72" s="1">
        <v>7.16</v>
      </c>
      <c r="J72" s="6">
        <v>7.6388888888888895E-2</v>
      </c>
      <c r="K72" s="6">
        <v>5.5555555555555552E-2</v>
      </c>
      <c r="L72" s="1">
        <v>0</v>
      </c>
      <c r="M72" s="1">
        <v>59</v>
      </c>
      <c r="N72" s="1">
        <v>3</v>
      </c>
      <c r="R72" t="s">
        <v>21</v>
      </c>
      <c r="S72" t="s">
        <v>204</v>
      </c>
      <c r="T72">
        <v>29</v>
      </c>
      <c r="U72">
        <v>440.5</v>
      </c>
      <c r="V72">
        <v>3</v>
      </c>
    </row>
    <row r="73" spans="1:22" x14ac:dyDescent="0.25">
      <c r="B73" s="2">
        <v>41984</v>
      </c>
      <c r="D73" s="1">
        <v>0</v>
      </c>
      <c r="E73" s="1">
        <v>0</v>
      </c>
      <c r="F73" s="1">
        <v>0</v>
      </c>
      <c r="G73" s="1">
        <v>0</v>
      </c>
      <c r="H73">
        <v>0</v>
      </c>
      <c r="I73" s="1">
        <v>5.7</v>
      </c>
      <c r="J73" s="6">
        <v>6.8749999999999992E-2</v>
      </c>
      <c r="K73" s="6">
        <v>4.5138888888888888E-2</v>
      </c>
      <c r="L73" s="1">
        <v>0</v>
      </c>
      <c r="M73" s="1">
        <v>49</v>
      </c>
      <c r="N73" s="1">
        <v>11</v>
      </c>
      <c r="R73" t="s">
        <v>22</v>
      </c>
      <c r="S73" t="s">
        <v>205</v>
      </c>
      <c r="T73">
        <v>26</v>
      </c>
      <c r="U73">
        <v>444.4</v>
      </c>
      <c r="V73">
        <v>11</v>
      </c>
    </row>
    <row r="74" spans="1:22" x14ac:dyDescent="0.25">
      <c r="A74" t="b">
        <v>1</v>
      </c>
      <c r="B74" s="2">
        <v>41984</v>
      </c>
      <c r="G74" s="1"/>
      <c r="I74" s="1"/>
      <c r="J74" s="6"/>
      <c r="K74" s="6"/>
      <c r="L74" s="1"/>
      <c r="M74" s="1"/>
      <c r="N74" s="1"/>
      <c r="S74" t="s">
        <v>263</v>
      </c>
      <c r="T74">
        <v>27</v>
      </c>
      <c r="U74">
        <v>444.4</v>
      </c>
      <c r="V74">
        <v>13</v>
      </c>
    </row>
    <row r="75" spans="1:22" x14ac:dyDescent="0.25">
      <c r="B75" s="2">
        <v>41985</v>
      </c>
      <c r="D75" s="1">
        <v>0</v>
      </c>
      <c r="E75" s="1">
        <v>0</v>
      </c>
      <c r="F75" s="1">
        <v>0</v>
      </c>
      <c r="G75" s="1">
        <v>1</v>
      </c>
      <c r="H75">
        <v>0</v>
      </c>
      <c r="I75" s="1">
        <v>5.7</v>
      </c>
      <c r="J75" s="6">
        <v>7.3611111111111113E-2</v>
      </c>
      <c r="K75" s="6">
        <v>3.888888888888889E-2</v>
      </c>
      <c r="L75" s="1">
        <v>0</v>
      </c>
      <c r="M75">
        <v>42</v>
      </c>
      <c r="N75">
        <v>15</v>
      </c>
      <c r="R75" t="s">
        <v>19</v>
      </c>
      <c r="S75" t="s">
        <v>206</v>
      </c>
      <c r="T75">
        <v>18</v>
      </c>
      <c r="U75">
        <v>453.8</v>
      </c>
      <c r="V75">
        <v>15</v>
      </c>
    </row>
    <row r="76" spans="1:22" x14ac:dyDescent="0.25">
      <c r="B76" s="2">
        <v>41986</v>
      </c>
      <c r="D76" s="1">
        <v>0</v>
      </c>
      <c r="E76" s="1">
        <v>0</v>
      </c>
      <c r="F76" s="1">
        <v>0</v>
      </c>
      <c r="G76" s="1">
        <v>0</v>
      </c>
      <c r="H76">
        <v>0</v>
      </c>
      <c r="I76">
        <v>7</v>
      </c>
      <c r="L76">
        <v>0</v>
      </c>
      <c r="M76">
        <v>47</v>
      </c>
      <c r="N76">
        <v>11</v>
      </c>
      <c r="R76" t="s">
        <v>18</v>
      </c>
      <c r="S76" t="s">
        <v>207</v>
      </c>
      <c r="T76">
        <v>23</v>
      </c>
      <c r="U76">
        <v>451.7</v>
      </c>
      <c r="V76">
        <v>11</v>
      </c>
    </row>
    <row r="77" spans="1:22" s="5" customFormat="1" x14ac:dyDescent="0.25">
      <c r="B77" s="3">
        <v>41987</v>
      </c>
      <c r="C77" s="4"/>
      <c r="D77" s="4">
        <v>0</v>
      </c>
      <c r="E77" s="4">
        <v>2</v>
      </c>
      <c r="F77" s="4">
        <v>0</v>
      </c>
      <c r="G77" s="4">
        <v>2</v>
      </c>
      <c r="H77">
        <v>2</v>
      </c>
      <c r="I77" s="5">
        <v>6</v>
      </c>
      <c r="J77" s="10">
        <v>5.2083333333333336E-2</v>
      </c>
      <c r="K77" s="10">
        <v>5.347222222222222E-2</v>
      </c>
      <c r="L77" s="5">
        <v>1</v>
      </c>
      <c r="M77" s="5">
        <v>69</v>
      </c>
      <c r="N77" s="5">
        <v>11</v>
      </c>
      <c r="R77" s="5" t="s">
        <v>17</v>
      </c>
      <c r="S77" t="s">
        <v>208</v>
      </c>
      <c r="T77">
        <v>42</v>
      </c>
      <c r="U77">
        <v>426.1</v>
      </c>
      <c r="V77">
        <v>11</v>
      </c>
    </row>
    <row r="78" spans="1:22" x14ac:dyDescent="0.25">
      <c r="B78" s="2">
        <v>41988</v>
      </c>
      <c r="D78" s="1">
        <v>0</v>
      </c>
      <c r="E78" s="1">
        <v>2</v>
      </c>
      <c r="F78" s="1" t="s">
        <v>13</v>
      </c>
      <c r="G78" s="1">
        <v>1</v>
      </c>
      <c r="H78">
        <v>0</v>
      </c>
      <c r="I78">
        <v>4.5</v>
      </c>
      <c r="J78" s="6">
        <v>4.4444444444444446E-2</v>
      </c>
      <c r="K78" s="6">
        <v>3.4722222222222224E-2</v>
      </c>
      <c r="L78">
        <v>0</v>
      </c>
      <c r="M78">
        <v>75</v>
      </c>
      <c r="N78">
        <v>15</v>
      </c>
      <c r="R78" t="s">
        <v>16</v>
      </c>
      <c r="S78" t="s">
        <v>209</v>
      </c>
      <c r="T78">
        <v>48</v>
      </c>
      <c r="U78">
        <v>420</v>
      </c>
      <c r="V78">
        <v>15</v>
      </c>
    </row>
    <row r="79" spans="1:22" x14ac:dyDescent="0.25">
      <c r="B79" s="2">
        <v>41989</v>
      </c>
      <c r="D79" s="1">
        <v>0</v>
      </c>
      <c r="E79" s="1">
        <v>2</v>
      </c>
      <c r="F79" s="1">
        <v>0</v>
      </c>
      <c r="G79" s="1">
        <v>0</v>
      </c>
      <c r="H79">
        <v>0</v>
      </c>
      <c r="I79" s="1">
        <v>6.88</v>
      </c>
      <c r="J79" s="6">
        <v>9.8611111111111108E-2</v>
      </c>
      <c r="K79" s="6">
        <v>4.3055555555555562E-2</v>
      </c>
      <c r="L79">
        <v>0</v>
      </c>
      <c r="M79">
        <v>71</v>
      </c>
      <c r="N79">
        <v>17</v>
      </c>
      <c r="R79" t="s">
        <v>15</v>
      </c>
      <c r="S79" t="s">
        <v>210</v>
      </c>
      <c r="T79">
        <v>42</v>
      </c>
      <c r="U79">
        <v>425.2</v>
      </c>
      <c r="V79">
        <v>17</v>
      </c>
    </row>
    <row r="80" spans="1:22" x14ac:dyDescent="0.25">
      <c r="B80" s="2">
        <v>41990</v>
      </c>
      <c r="D80" s="1">
        <v>0</v>
      </c>
      <c r="E80" s="1">
        <v>3</v>
      </c>
      <c r="F80" s="1" t="s">
        <v>13</v>
      </c>
      <c r="G80" s="1">
        <v>1</v>
      </c>
      <c r="H80">
        <v>2.5</v>
      </c>
      <c r="I80" s="1">
        <v>5.75</v>
      </c>
      <c r="J80" s="6">
        <v>8.2638888888888887E-2</v>
      </c>
      <c r="K80" s="6">
        <v>5.2083333333333336E-2</v>
      </c>
      <c r="L80" s="1">
        <v>0</v>
      </c>
      <c r="M80">
        <v>67</v>
      </c>
      <c r="N80">
        <v>23</v>
      </c>
      <c r="O80" s="6">
        <v>0.41666666666666669</v>
      </c>
      <c r="P80" s="6">
        <v>0.25</v>
      </c>
      <c r="Q80" t="s">
        <v>67</v>
      </c>
      <c r="R80" t="s">
        <v>66</v>
      </c>
      <c r="S80" t="s">
        <v>211</v>
      </c>
      <c r="T80">
        <v>39</v>
      </c>
      <c r="U80">
        <v>428</v>
      </c>
      <c r="V80">
        <v>23</v>
      </c>
    </row>
    <row r="81" spans="2:22" x14ac:dyDescent="0.25">
      <c r="B81" s="2">
        <v>41991</v>
      </c>
      <c r="D81" s="1">
        <v>2</v>
      </c>
      <c r="E81" s="1">
        <v>3</v>
      </c>
      <c r="F81" s="1">
        <v>0</v>
      </c>
      <c r="G81" s="1">
        <v>0</v>
      </c>
      <c r="H81">
        <v>0</v>
      </c>
      <c r="I81" s="1">
        <v>5.8</v>
      </c>
      <c r="J81" s="6">
        <v>7.7083333333333337E-2</v>
      </c>
      <c r="K81" s="6">
        <v>4.5138888888888888E-2</v>
      </c>
      <c r="L81" s="1">
        <v>0</v>
      </c>
      <c r="M81">
        <v>63</v>
      </c>
      <c r="N81">
        <v>17</v>
      </c>
      <c r="O81" s="6">
        <v>0.4375</v>
      </c>
      <c r="R81" t="s">
        <v>68</v>
      </c>
      <c r="S81" t="s">
        <v>212</v>
      </c>
      <c r="T81">
        <v>33</v>
      </c>
      <c r="U81">
        <v>433.1</v>
      </c>
      <c r="V81">
        <v>17</v>
      </c>
    </row>
    <row r="82" spans="2:22" x14ac:dyDescent="0.25">
      <c r="B82" s="2">
        <v>41992</v>
      </c>
      <c r="D82" s="1">
        <v>2</v>
      </c>
      <c r="E82" s="1">
        <v>3</v>
      </c>
      <c r="F82" s="1">
        <v>0</v>
      </c>
      <c r="G82" s="1">
        <v>1</v>
      </c>
      <c r="H82">
        <v>0</v>
      </c>
      <c r="I82" s="1">
        <v>5.5</v>
      </c>
      <c r="J82" s="6">
        <v>7.1527777777777787E-2</v>
      </c>
      <c r="K82" s="6">
        <v>4.1666666666666664E-2</v>
      </c>
      <c r="L82" s="1">
        <v>0</v>
      </c>
      <c r="M82" s="1">
        <v>71</v>
      </c>
      <c r="N82" s="1">
        <v>5</v>
      </c>
      <c r="O82" s="6">
        <v>0.4375</v>
      </c>
      <c r="P82" s="6">
        <v>0.25</v>
      </c>
      <c r="Q82" t="s">
        <v>70</v>
      </c>
      <c r="R82" t="s">
        <v>69</v>
      </c>
      <c r="S82" t="s">
        <v>213</v>
      </c>
      <c r="T82">
        <v>42</v>
      </c>
      <c r="U82">
        <v>423</v>
      </c>
      <c r="V82">
        <v>5</v>
      </c>
    </row>
    <row r="83" spans="2:22" x14ac:dyDescent="0.25">
      <c r="B83" s="2">
        <v>41993</v>
      </c>
      <c r="D83" s="1">
        <v>2</v>
      </c>
      <c r="E83" s="1">
        <v>3</v>
      </c>
      <c r="F83" s="1">
        <v>0</v>
      </c>
      <c r="G83" s="1">
        <v>1</v>
      </c>
      <c r="H83">
        <v>0</v>
      </c>
      <c r="I83" s="1">
        <v>4.76</v>
      </c>
      <c r="J83" s="6">
        <v>4.4444444444444446E-2</v>
      </c>
      <c r="K83" s="6">
        <v>4.5138888888888888E-2</v>
      </c>
      <c r="L83" s="1">
        <v>0</v>
      </c>
      <c r="M83" s="1">
        <v>87</v>
      </c>
      <c r="N83" s="1">
        <v>21</v>
      </c>
      <c r="O83" s="6">
        <v>0.45833333333333331</v>
      </c>
      <c r="P83" s="6">
        <v>0.16666666666666666</v>
      </c>
      <c r="Q83" t="s">
        <v>71</v>
      </c>
      <c r="R83" t="s">
        <v>72</v>
      </c>
      <c r="S83" t="s">
        <v>214</v>
      </c>
      <c r="T83">
        <v>62</v>
      </c>
      <c r="U83">
        <v>401.9</v>
      </c>
      <c r="V83">
        <v>21</v>
      </c>
    </row>
    <row r="84" spans="2:22" s="5" customFormat="1" x14ac:dyDescent="0.25">
      <c r="B84" s="3">
        <v>41994</v>
      </c>
      <c r="C84" s="4"/>
      <c r="D84" s="4">
        <v>2</v>
      </c>
      <c r="E84" s="4">
        <v>3</v>
      </c>
      <c r="F84" s="4">
        <v>0</v>
      </c>
      <c r="G84" s="4">
        <v>2</v>
      </c>
      <c r="H84">
        <v>0</v>
      </c>
      <c r="I84" s="4">
        <v>7.25</v>
      </c>
      <c r="J84" s="10">
        <v>7.6388888888888895E-2</v>
      </c>
      <c r="K84" s="10">
        <v>4.5138888888888888E-2</v>
      </c>
      <c r="L84" s="4">
        <v>0</v>
      </c>
      <c r="M84" s="4">
        <v>84</v>
      </c>
      <c r="N84" s="4">
        <v>23</v>
      </c>
      <c r="P84" s="10">
        <v>0.30208333333333331</v>
      </c>
      <c r="Q84" s="5" t="s">
        <v>73</v>
      </c>
      <c r="R84" s="5" t="s">
        <v>74</v>
      </c>
      <c r="S84" t="s">
        <v>215</v>
      </c>
      <c r="T84">
        <v>61</v>
      </c>
      <c r="U84">
        <v>405.8</v>
      </c>
      <c r="V84">
        <v>23</v>
      </c>
    </row>
    <row r="85" spans="2:22" x14ac:dyDescent="0.25">
      <c r="B85" s="2">
        <v>41995</v>
      </c>
      <c r="D85" s="1">
        <v>1</v>
      </c>
      <c r="E85" s="1">
        <v>3</v>
      </c>
      <c r="F85" s="1" t="s">
        <v>75</v>
      </c>
      <c r="G85" s="1">
        <v>0</v>
      </c>
      <c r="H85">
        <v>0</v>
      </c>
      <c r="I85" s="1">
        <v>5.6</v>
      </c>
      <c r="J85" s="6">
        <v>5.6944444444444443E-2</v>
      </c>
      <c r="K85" s="6">
        <v>3.0555555555555555E-2</v>
      </c>
      <c r="L85" s="1">
        <v>0</v>
      </c>
      <c r="M85" s="1">
        <v>65</v>
      </c>
      <c r="N85" s="1">
        <v>17</v>
      </c>
      <c r="Q85" t="s">
        <v>77</v>
      </c>
      <c r="R85" t="s">
        <v>76</v>
      </c>
      <c r="S85" t="s">
        <v>216</v>
      </c>
      <c r="T85">
        <v>39</v>
      </c>
      <c r="U85">
        <v>431.7</v>
      </c>
      <c r="V85">
        <v>17</v>
      </c>
    </row>
    <row r="86" spans="2:22" x14ac:dyDescent="0.25">
      <c r="B86" s="2">
        <v>41996</v>
      </c>
      <c r="D86" s="1">
        <v>1</v>
      </c>
      <c r="E86" s="1">
        <v>2</v>
      </c>
      <c r="F86" s="1">
        <v>0</v>
      </c>
      <c r="G86" s="1">
        <v>2</v>
      </c>
      <c r="H86">
        <v>0</v>
      </c>
      <c r="I86" s="1">
        <v>5.3</v>
      </c>
      <c r="J86" s="6">
        <v>5.0694444444444452E-2</v>
      </c>
      <c r="K86" s="6">
        <v>4.3055555555555562E-2</v>
      </c>
      <c r="L86" s="1">
        <v>0</v>
      </c>
      <c r="M86" s="1">
        <v>79</v>
      </c>
      <c r="N86" s="1">
        <v>5</v>
      </c>
      <c r="O86" s="6">
        <v>0.41666666666666669</v>
      </c>
      <c r="P86" s="6">
        <v>0.20833333333333334</v>
      </c>
      <c r="R86" t="s">
        <v>78</v>
      </c>
      <c r="S86" t="s">
        <v>217</v>
      </c>
      <c r="T86">
        <v>50</v>
      </c>
      <c r="U86">
        <v>413.2</v>
      </c>
      <c r="V86">
        <v>5</v>
      </c>
    </row>
    <row r="87" spans="2:22" x14ac:dyDescent="0.25">
      <c r="B87" s="2">
        <v>41997</v>
      </c>
      <c r="D87" s="1">
        <v>1</v>
      </c>
      <c r="E87" s="1">
        <v>2</v>
      </c>
      <c r="F87" s="1">
        <v>0</v>
      </c>
      <c r="G87" s="1">
        <v>1</v>
      </c>
      <c r="H87">
        <v>0</v>
      </c>
      <c r="I87" s="1">
        <v>6.5</v>
      </c>
      <c r="J87" s="6">
        <v>9.9999999999999992E-2</v>
      </c>
      <c r="K87" s="6">
        <v>4.1666666666666664E-2</v>
      </c>
      <c r="L87" s="1">
        <v>0</v>
      </c>
      <c r="M87" s="1">
        <v>72</v>
      </c>
      <c r="N87" s="1">
        <v>15</v>
      </c>
      <c r="O87" s="6">
        <v>0.41666666666666669</v>
      </c>
      <c r="Q87" t="s">
        <v>80</v>
      </c>
      <c r="R87" t="s">
        <v>79</v>
      </c>
      <c r="S87" t="s">
        <v>218</v>
      </c>
      <c r="T87">
        <v>45</v>
      </c>
      <c r="U87">
        <v>418.1</v>
      </c>
      <c r="V87">
        <v>15</v>
      </c>
    </row>
    <row r="88" spans="2:22" x14ac:dyDescent="0.25">
      <c r="B88" s="2">
        <v>41998</v>
      </c>
      <c r="D88" s="1">
        <v>1</v>
      </c>
      <c r="E88" s="1">
        <v>2</v>
      </c>
      <c r="F88" s="1">
        <v>0</v>
      </c>
      <c r="G88" s="1">
        <v>3</v>
      </c>
      <c r="H88">
        <v>0</v>
      </c>
      <c r="I88" s="1">
        <v>5.5</v>
      </c>
      <c r="J88" s="6">
        <v>6.25E-2</v>
      </c>
      <c r="K88" s="6">
        <v>4.1666666666666664E-2</v>
      </c>
      <c r="L88" s="1">
        <v>1</v>
      </c>
      <c r="M88" s="1">
        <v>75</v>
      </c>
      <c r="N88" s="1">
        <v>20</v>
      </c>
      <c r="O88" s="6">
        <v>0.41666666666666669</v>
      </c>
      <c r="Q88" t="s">
        <v>81</v>
      </c>
      <c r="R88" t="s">
        <v>82</v>
      </c>
      <c r="S88" t="s">
        <v>219</v>
      </c>
      <c r="T88">
        <v>48</v>
      </c>
      <c r="U88">
        <v>413.9</v>
      </c>
      <c r="V88">
        <v>20</v>
      </c>
    </row>
    <row r="89" spans="2:22" x14ac:dyDescent="0.25">
      <c r="B89" s="2">
        <v>41999</v>
      </c>
      <c r="D89" s="1">
        <v>1</v>
      </c>
      <c r="E89" s="1">
        <v>2</v>
      </c>
      <c r="F89" s="1">
        <v>0</v>
      </c>
      <c r="G89" s="1">
        <v>1</v>
      </c>
      <c r="H89">
        <v>0</v>
      </c>
      <c r="I89" s="1">
        <v>6</v>
      </c>
      <c r="J89" s="6">
        <v>8.3333333333333329E-2</v>
      </c>
      <c r="K89" s="6">
        <v>4.1666666666666664E-2</v>
      </c>
      <c r="L89" s="1">
        <v>0</v>
      </c>
      <c r="M89" s="1">
        <v>65</v>
      </c>
      <c r="N89" s="1">
        <v>15</v>
      </c>
      <c r="O89" s="6">
        <v>0.45833333333333331</v>
      </c>
      <c r="R89" t="s">
        <v>83</v>
      </c>
      <c r="S89" t="s">
        <v>220</v>
      </c>
      <c r="T89">
        <v>39</v>
      </c>
      <c r="U89">
        <v>426.4</v>
      </c>
      <c r="V89">
        <v>15</v>
      </c>
    </row>
    <row r="90" spans="2:22" x14ac:dyDescent="0.25">
      <c r="B90" s="2">
        <v>42000</v>
      </c>
      <c r="D90" s="1">
        <v>1</v>
      </c>
      <c r="E90" s="1">
        <v>2</v>
      </c>
      <c r="F90" s="1">
        <v>0</v>
      </c>
      <c r="G90" s="1">
        <v>1</v>
      </c>
      <c r="H90">
        <v>0</v>
      </c>
      <c r="I90" s="1">
        <v>6</v>
      </c>
      <c r="L90" s="1">
        <v>0</v>
      </c>
      <c r="M90" s="1">
        <v>52</v>
      </c>
      <c r="N90" s="1">
        <v>15</v>
      </c>
      <c r="O90" s="6">
        <v>0.41666666666666669</v>
      </c>
      <c r="P90" s="6">
        <v>0.16666666666666666</v>
      </c>
      <c r="R90" t="s">
        <v>84</v>
      </c>
      <c r="S90" t="s">
        <v>221</v>
      </c>
      <c r="T90">
        <v>28</v>
      </c>
      <c r="U90">
        <v>439.7</v>
      </c>
      <c r="V90">
        <v>15</v>
      </c>
    </row>
    <row r="91" spans="2:22" s="5" customFormat="1" x14ac:dyDescent="0.25">
      <c r="B91" s="3">
        <v>42001</v>
      </c>
      <c r="C91" s="4"/>
      <c r="D91" s="4">
        <v>1</v>
      </c>
      <c r="E91" s="4">
        <v>0</v>
      </c>
      <c r="F91" s="4">
        <v>0</v>
      </c>
      <c r="G91" s="4">
        <v>0</v>
      </c>
      <c r="H91">
        <v>0</v>
      </c>
      <c r="I91" s="4">
        <v>6.5</v>
      </c>
      <c r="J91" s="10">
        <v>9.4444444444444442E-2</v>
      </c>
      <c r="K91" s="10">
        <v>3.9583333333333331E-2</v>
      </c>
      <c r="L91" s="4">
        <v>0</v>
      </c>
      <c r="M91" s="4">
        <v>53</v>
      </c>
      <c r="N91" s="4">
        <v>13</v>
      </c>
      <c r="O91" s="10">
        <v>0.4375</v>
      </c>
      <c r="P91" s="10">
        <v>0.20833333333333334</v>
      </c>
      <c r="Q91" s="5" t="s">
        <v>86</v>
      </c>
      <c r="R91" s="5" t="s">
        <v>85</v>
      </c>
      <c r="S91" t="s">
        <v>222</v>
      </c>
      <c r="T91">
        <v>25</v>
      </c>
      <c r="U91">
        <v>440.3</v>
      </c>
      <c r="V91">
        <v>13</v>
      </c>
    </row>
    <row r="92" spans="2:22" x14ac:dyDescent="0.25">
      <c r="B92" s="2">
        <v>42002</v>
      </c>
      <c r="D92" s="1">
        <v>1</v>
      </c>
      <c r="E92" s="1">
        <v>0</v>
      </c>
      <c r="F92" s="1" t="s">
        <v>13</v>
      </c>
      <c r="G92" s="1">
        <v>1</v>
      </c>
      <c r="H92">
        <v>0</v>
      </c>
      <c r="I92" s="1">
        <v>6.7</v>
      </c>
      <c r="J92" s="6">
        <v>8.6805555555555566E-2</v>
      </c>
      <c r="K92" s="6">
        <v>4.9305555555555554E-2</v>
      </c>
      <c r="L92" s="1">
        <v>0</v>
      </c>
      <c r="M92" s="1">
        <v>58</v>
      </c>
      <c r="N92" s="1">
        <v>3</v>
      </c>
      <c r="O92" s="6">
        <v>0.44444444444444442</v>
      </c>
      <c r="P92" s="6">
        <v>0.25</v>
      </c>
      <c r="Q92" t="s">
        <v>87</v>
      </c>
      <c r="R92" t="s">
        <v>88</v>
      </c>
      <c r="S92" t="s">
        <v>223</v>
      </c>
      <c r="T92">
        <v>31</v>
      </c>
      <c r="U92">
        <v>433.3</v>
      </c>
      <c r="V92">
        <v>3</v>
      </c>
    </row>
    <row r="93" spans="2:22" x14ac:dyDescent="0.25">
      <c r="B93" s="2">
        <v>42003</v>
      </c>
      <c r="D93" s="1">
        <v>1</v>
      </c>
      <c r="E93" s="1">
        <v>0</v>
      </c>
      <c r="F93" s="1">
        <v>0</v>
      </c>
      <c r="G93" s="1">
        <v>0</v>
      </c>
      <c r="H93">
        <v>0</v>
      </c>
      <c r="I93" s="1">
        <v>6.38</v>
      </c>
      <c r="J93" s="6">
        <v>6.3888888888888884E-2</v>
      </c>
      <c r="K93" s="6">
        <v>4.027777777777778E-2</v>
      </c>
      <c r="L93" s="1">
        <v>0</v>
      </c>
      <c r="M93" s="1">
        <v>61</v>
      </c>
      <c r="N93" s="1">
        <v>11</v>
      </c>
      <c r="O93" s="6">
        <v>0.4513888888888889</v>
      </c>
      <c r="P93" s="6">
        <v>0.25</v>
      </c>
      <c r="Q93" t="s">
        <v>89</v>
      </c>
      <c r="R93" t="s">
        <v>90</v>
      </c>
      <c r="S93" t="s">
        <v>224</v>
      </c>
      <c r="T93">
        <v>32</v>
      </c>
      <c r="U93">
        <v>429.7</v>
      </c>
      <c r="V93">
        <v>11</v>
      </c>
    </row>
    <row r="94" spans="2:22" x14ac:dyDescent="0.25">
      <c r="B94" s="2">
        <v>42004</v>
      </c>
      <c r="D94" s="1">
        <v>1</v>
      </c>
      <c r="E94" s="1">
        <v>0</v>
      </c>
      <c r="F94" s="1" t="s">
        <v>13</v>
      </c>
      <c r="G94" s="1">
        <v>2</v>
      </c>
      <c r="H94">
        <v>0</v>
      </c>
      <c r="I94" s="1">
        <v>5</v>
      </c>
      <c r="J94" t="s">
        <v>20</v>
      </c>
      <c r="K94" t="s">
        <v>20</v>
      </c>
      <c r="L94">
        <v>1</v>
      </c>
      <c r="M94" s="1">
        <v>46</v>
      </c>
      <c r="N94" s="1">
        <v>15</v>
      </c>
      <c r="O94" s="6">
        <v>0.125</v>
      </c>
      <c r="P94" s="6">
        <v>0.33333333333333331</v>
      </c>
      <c r="R94" t="s">
        <v>91</v>
      </c>
      <c r="S94" t="s">
        <v>225</v>
      </c>
      <c r="T94">
        <v>22</v>
      </c>
      <c r="U94">
        <v>445.2</v>
      </c>
      <c r="V94">
        <v>15</v>
      </c>
    </row>
    <row r="95" spans="2:22" x14ac:dyDescent="0.25">
      <c r="B95" s="2">
        <v>42005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>
        <v>0</v>
      </c>
      <c r="I95" s="1">
        <v>5.86</v>
      </c>
      <c r="J95" s="6">
        <v>9.1666666666666674E-2</v>
      </c>
      <c r="K95" s="6">
        <v>2.4305555555555556E-2</v>
      </c>
      <c r="L95">
        <v>0</v>
      </c>
      <c r="M95" s="1">
        <v>47</v>
      </c>
      <c r="N95" s="1">
        <v>11</v>
      </c>
      <c r="O95" s="6">
        <v>0.4375</v>
      </c>
      <c r="P95" s="6">
        <v>0.25</v>
      </c>
      <c r="Q95" t="s">
        <v>92</v>
      </c>
      <c r="R95" t="s">
        <v>93</v>
      </c>
      <c r="S95" t="s">
        <v>226</v>
      </c>
      <c r="T95">
        <v>23</v>
      </c>
      <c r="U95">
        <v>442.8</v>
      </c>
      <c r="V95">
        <v>11</v>
      </c>
    </row>
    <row r="96" spans="2:22" x14ac:dyDescent="0.25">
      <c r="B96" s="2">
        <v>42006</v>
      </c>
      <c r="C96" s="1">
        <v>0</v>
      </c>
      <c r="D96" s="1">
        <v>1</v>
      </c>
      <c r="E96" s="1">
        <v>3</v>
      </c>
      <c r="F96" s="1">
        <v>0</v>
      </c>
      <c r="G96" s="1">
        <v>0</v>
      </c>
      <c r="H96">
        <v>0</v>
      </c>
      <c r="I96" s="1">
        <v>6.63</v>
      </c>
      <c r="J96" s="6">
        <v>9.2361111111111116E-2</v>
      </c>
      <c r="K96" s="6">
        <v>4.6527777777777779E-2</v>
      </c>
      <c r="L96" s="1">
        <v>0</v>
      </c>
      <c r="M96" s="1">
        <v>72</v>
      </c>
      <c r="N96" s="1">
        <v>20</v>
      </c>
      <c r="O96" s="6">
        <v>0.45833333333333331</v>
      </c>
      <c r="P96" s="6">
        <v>0.25</v>
      </c>
      <c r="Q96" t="s">
        <v>95</v>
      </c>
      <c r="R96" t="s">
        <v>94</v>
      </c>
      <c r="S96" t="s">
        <v>227</v>
      </c>
      <c r="T96">
        <v>44</v>
      </c>
      <c r="U96">
        <v>417.4</v>
      </c>
      <c r="V96">
        <v>20</v>
      </c>
    </row>
    <row r="97" spans="1:22" s="15" customFormat="1" x14ac:dyDescent="0.25">
      <c r="B97" s="12">
        <v>42007</v>
      </c>
      <c r="C97" s="13">
        <v>0</v>
      </c>
      <c r="D97" s="13">
        <v>1</v>
      </c>
      <c r="E97" s="13">
        <v>3</v>
      </c>
      <c r="F97" s="13" t="s">
        <v>13</v>
      </c>
      <c r="G97" s="13">
        <v>0</v>
      </c>
      <c r="H97">
        <v>0</v>
      </c>
      <c r="I97" s="13">
        <v>5.13</v>
      </c>
      <c r="J97" s="14">
        <v>5.4166666666666669E-2</v>
      </c>
      <c r="K97" s="14">
        <v>4.2361111111111106E-2</v>
      </c>
      <c r="L97" s="13">
        <v>0</v>
      </c>
      <c r="M97" s="13">
        <v>88</v>
      </c>
      <c r="N97" s="13">
        <v>13</v>
      </c>
      <c r="O97" s="14">
        <v>0.45833333333333331</v>
      </c>
      <c r="P97" s="14">
        <v>0.20833333333333334</v>
      </c>
      <c r="Q97" s="15" t="s">
        <v>96</v>
      </c>
      <c r="R97" s="15" t="s">
        <v>97</v>
      </c>
      <c r="S97" t="s">
        <v>228</v>
      </c>
      <c r="T97">
        <v>64</v>
      </c>
      <c r="U97">
        <v>397</v>
      </c>
      <c r="V97">
        <v>13</v>
      </c>
    </row>
    <row r="98" spans="1:22" s="5" customFormat="1" x14ac:dyDescent="0.25">
      <c r="B98" s="3">
        <v>42008</v>
      </c>
      <c r="C98" s="4">
        <v>0</v>
      </c>
      <c r="D98" s="4">
        <v>1</v>
      </c>
      <c r="E98" s="4">
        <v>2</v>
      </c>
      <c r="F98" s="4">
        <v>0</v>
      </c>
      <c r="G98" s="4">
        <v>0</v>
      </c>
      <c r="H98">
        <v>1</v>
      </c>
      <c r="I98" s="4">
        <v>7.63</v>
      </c>
      <c r="J98" s="10">
        <v>7.4999999999999997E-2</v>
      </c>
      <c r="K98" s="10">
        <v>5.486111111111111E-2</v>
      </c>
      <c r="L98" s="4">
        <v>1</v>
      </c>
      <c r="M98" s="4">
        <v>69</v>
      </c>
      <c r="N98" s="4">
        <v>25</v>
      </c>
      <c r="Q98" s="5" t="s">
        <v>99</v>
      </c>
      <c r="R98" s="5" t="s">
        <v>98</v>
      </c>
      <c r="S98" t="s">
        <v>229</v>
      </c>
      <c r="T98">
        <v>45</v>
      </c>
      <c r="U98">
        <v>419</v>
      </c>
      <c r="V98">
        <v>25</v>
      </c>
    </row>
    <row r="99" spans="1:22" x14ac:dyDescent="0.25">
      <c r="B99" s="2">
        <v>42009</v>
      </c>
      <c r="C99" s="1">
        <v>0</v>
      </c>
      <c r="D99" s="1">
        <v>1</v>
      </c>
      <c r="E99" s="1">
        <v>2</v>
      </c>
      <c r="F99" s="1" t="s">
        <v>13</v>
      </c>
      <c r="G99" s="1">
        <v>1</v>
      </c>
      <c r="H99">
        <v>1</v>
      </c>
      <c r="I99" s="1">
        <v>7.13</v>
      </c>
      <c r="J99" s="6">
        <v>9.375E-2</v>
      </c>
      <c r="K99" s="6">
        <v>5.5555555555555552E-2</v>
      </c>
      <c r="L99" s="1">
        <v>0</v>
      </c>
      <c r="M99" s="1">
        <v>70</v>
      </c>
      <c r="N99" s="1">
        <v>21</v>
      </c>
      <c r="O99" s="6">
        <v>0.41666666666666669</v>
      </c>
      <c r="Q99" t="s">
        <v>99</v>
      </c>
      <c r="R99" t="s">
        <v>100</v>
      </c>
      <c r="S99" t="s">
        <v>230</v>
      </c>
      <c r="T99">
        <v>39</v>
      </c>
      <c r="U99">
        <v>421.1</v>
      </c>
      <c r="V99">
        <v>21</v>
      </c>
    </row>
    <row r="100" spans="1:22" x14ac:dyDescent="0.25">
      <c r="B100" s="2">
        <v>42010</v>
      </c>
      <c r="C100" s="1">
        <v>0</v>
      </c>
      <c r="D100" s="1">
        <v>1</v>
      </c>
      <c r="E100" s="1">
        <v>2</v>
      </c>
      <c r="F100" s="1">
        <v>0</v>
      </c>
      <c r="G100" s="1">
        <v>0</v>
      </c>
      <c r="H100">
        <v>1</v>
      </c>
      <c r="I100" s="1">
        <v>6.15</v>
      </c>
      <c r="J100" s="6">
        <v>7.9861111111111105E-2</v>
      </c>
      <c r="K100" s="6">
        <v>4.9305555555555554E-2</v>
      </c>
      <c r="L100" s="1">
        <v>0</v>
      </c>
      <c r="M100" s="1">
        <v>71</v>
      </c>
      <c r="N100" s="1">
        <v>13</v>
      </c>
      <c r="O100" s="6">
        <v>0.42708333333333331</v>
      </c>
      <c r="P100" s="6">
        <v>0.20833333333333334</v>
      </c>
      <c r="Q100" t="s">
        <v>99</v>
      </c>
      <c r="R100" t="s">
        <v>101</v>
      </c>
      <c r="S100" t="s">
        <v>231</v>
      </c>
      <c r="T100">
        <v>45</v>
      </c>
      <c r="U100">
        <v>414.7</v>
      </c>
      <c r="V100">
        <v>13</v>
      </c>
    </row>
    <row r="101" spans="1:22" x14ac:dyDescent="0.25">
      <c r="B101" s="2">
        <v>42011</v>
      </c>
      <c r="C101" s="1">
        <v>0</v>
      </c>
      <c r="D101" s="1">
        <v>1</v>
      </c>
      <c r="E101" s="1">
        <v>4</v>
      </c>
      <c r="F101" s="1">
        <v>0</v>
      </c>
      <c r="G101" s="1">
        <v>1</v>
      </c>
      <c r="H101">
        <v>1</v>
      </c>
      <c r="I101" s="1">
        <v>7.5830000000000002</v>
      </c>
      <c r="J101" s="6">
        <v>0.1076388888888889</v>
      </c>
      <c r="K101" s="6">
        <v>4.8611111111111112E-2</v>
      </c>
      <c r="L101" s="1">
        <v>0</v>
      </c>
      <c r="M101" s="1">
        <v>83</v>
      </c>
      <c r="N101" s="1">
        <v>15</v>
      </c>
      <c r="O101" s="6">
        <v>0.4375</v>
      </c>
      <c r="P101" s="6">
        <v>0.25</v>
      </c>
      <c r="Q101" t="s">
        <v>99</v>
      </c>
      <c r="R101" t="s">
        <v>102</v>
      </c>
      <c r="S101" t="s">
        <v>232</v>
      </c>
      <c r="T101">
        <v>64</v>
      </c>
      <c r="U101">
        <v>404.7</v>
      </c>
      <c r="V101">
        <v>15</v>
      </c>
    </row>
    <row r="102" spans="1:22" x14ac:dyDescent="0.25">
      <c r="B102" s="2">
        <v>42012</v>
      </c>
      <c r="C102" s="1">
        <v>0</v>
      </c>
      <c r="D102" s="1">
        <v>1</v>
      </c>
      <c r="E102" s="1">
        <v>4</v>
      </c>
      <c r="F102" s="1">
        <v>0</v>
      </c>
      <c r="G102" s="1">
        <v>1</v>
      </c>
      <c r="H102">
        <v>0</v>
      </c>
      <c r="I102" s="1">
        <v>7</v>
      </c>
      <c r="J102" s="6">
        <v>8.3333333333333329E-2</v>
      </c>
      <c r="K102" s="6">
        <v>4.1666666666666664E-2</v>
      </c>
      <c r="L102" s="1">
        <v>0</v>
      </c>
      <c r="M102" s="1">
        <v>44</v>
      </c>
      <c r="N102" s="1">
        <v>13</v>
      </c>
      <c r="O102" s="6">
        <v>0.41666666666666669</v>
      </c>
      <c r="R102" t="s">
        <v>103</v>
      </c>
      <c r="S102" t="s">
        <v>233</v>
      </c>
      <c r="T102">
        <v>23</v>
      </c>
      <c r="U102">
        <v>454.8</v>
      </c>
      <c r="V102">
        <v>13</v>
      </c>
    </row>
    <row r="103" spans="1:22" x14ac:dyDescent="0.25">
      <c r="B103" s="2">
        <v>42013</v>
      </c>
      <c r="C103" s="1">
        <v>0</v>
      </c>
      <c r="D103" s="1">
        <v>1</v>
      </c>
      <c r="E103" s="1">
        <v>2</v>
      </c>
      <c r="F103" s="1">
        <v>0</v>
      </c>
      <c r="G103" s="1">
        <v>2</v>
      </c>
      <c r="H103">
        <v>1</v>
      </c>
      <c r="I103" s="1">
        <v>5</v>
      </c>
      <c r="J103" s="6">
        <v>6.3194444444444442E-2</v>
      </c>
      <c r="K103" s="6">
        <v>3.8194444444444441E-2</v>
      </c>
      <c r="L103" s="1">
        <v>0</v>
      </c>
      <c r="M103" s="1">
        <v>90</v>
      </c>
      <c r="N103" s="1">
        <v>11</v>
      </c>
      <c r="O103" s="6">
        <v>0.41666666666666669</v>
      </c>
      <c r="P103" s="6">
        <v>0.33333333333333331</v>
      </c>
      <c r="Q103" t="s">
        <v>105</v>
      </c>
      <c r="R103" t="s">
        <v>104</v>
      </c>
      <c r="S103" t="s">
        <v>234</v>
      </c>
      <c r="T103">
        <v>76</v>
      </c>
      <c r="U103">
        <v>382.9</v>
      </c>
      <c r="V103">
        <v>11</v>
      </c>
    </row>
    <row r="104" spans="1:22" x14ac:dyDescent="0.25">
      <c r="B104" s="2">
        <v>42014</v>
      </c>
      <c r="C104" s="1">
        <v>0</v>
      </c>
      <c r="D104" s="1">
        <v>1</v>
      </c>
      <c r="E104" s="1">
        <v>2</v>
      </c>
      <c r="F104" s="1">
        <v>0</v>
      </c>
      <c r="G104" s="1">
        <v>1</v>
      </c>
      <c r="H104">
        <v>0</v>
      </c>
      <c r="I104">
        <f>5+47/60</f>
        <v>5.7833333333333332</v>
      </c>
      <c r="J104" s="6">
        <v>8.4027777777777771E-2</v>
      </c>
      <c r="K104" s="6">
        <v>3.9583333333333331E-2</v>
      </c>
      <c r="L104">
        <v>1</v>
      </c>
      <c r="M104" s="1">
        <v>49</v>
      </c>
      <c r="N104" s="1">
        <v>17</v>
      </c>
      <c r="O104" s="6">
        <v>0.4375</v>
      </c>
      <c r="P104" s="6">
        <v>0.25</v>
      </c>
      <c r="Q104" t="s">
        <v>95</v>
      </c>
      <c r="R104" t="s">
        <v>106</v>
      </c>
      <c r="S104" t="s">
        <v>235</v>
      </c>
      <c r="T104">
        <v>27</v>
      </c>
      <c r="U104">
        <v>439.9</v>
      </c>
      <c r="V104">
        <v>17</v>
      </c>
    </row>
    <row r="105" spans="1:22" x14ac:dyDescent="0.25">
      <c r="A105" t="b">
        <v>1</v>
      </c>
      <c r="B105" s="2">
        <v>42014</v>
      </c>
      <c r="C105" s="1">
        <v>0</v>
      </c>
      <c r="G105" s="1"/>
      <c r="J105" s="6"/>
      <c r="K105" s="6"/>
      <c r="M105" s="1"/>
      <c r="N105" s="1"/>
      <c r="O105" s="6"/>
      <c r="P105" s="6"/>
      <c r="S105" t="s">
        <v>259</v>
      </c>
      <c r="T105">
        <v>47</v>
      </c>
      <c r="U105">
        <v>414.4</v>
      </c>
      <c r="V105">
        <v>11</v>
      </c>
    </row>
    <row r="106" spans="1:22" s="5" customFormat="1" x14ac:dyDescent="0.25">
      <c r="B106" s="3">
        <v>42015</v>
      </c>
      <c r="C106" s="4">
        <v>0</v>
      </c>
      <c r="D106" s="4">
        <v>1</v>
      </c>
      <c r="E106" s="4">
        <v>2</v>
      </c>
      <c r="F106" s="4">
        <v>0</v>
      </c>
      <c r="G106" s="5">
        <v>0</v>
      </c>
      <c r="H106">
        <v>1</v>
      </c>
      <c r="I106" s="5">
        <f>7+21/60</f>
        <v>7.35</v>
      </c>
      <c r="J106" s="10">
        <v>7.9166666666666663E-2</v>
      </c>
      <c r="K106" s="10">
        <v>5.2777777777777778E-2</v>
      </c>
      <c r="L106" s="5">
        <v>0</v>
      </c>
      <c r="M106" s="5">
        <v>89</v>
      </c>
      <c r="N106" s="5">
        <v>11</v>
      </c>
      <c r="O106" s="10">
        <v>0.41666666666666669</v>
      </c>
      <c r="P106" s="10">
        <v>0.25</v>
      </c>
      <c r="R106" s="5" t="s">
        <v>107</v>
      </c>
      <c r="S106" t="s">
        <v>236</v>
      </c>
      <c r="T106">
        <v>73</v>
      </c>
      <c r="U106">
        <v>389.8</v>
      </c>
      <c r="V106">
        <v>11</v>
      </c>
    </row>
    <row r="107" spans="1:22" x14ac:dyDescent="0.25">
      <c r="B107" s="2">
        <v>42016</v>
      </c>
      <c r="C107" s="1">
        <v>0</v>
      </c>
      <c r="D107" s="1">
        <v>1</v>
      </c>
      <c r="E107" s="1">
        <v>2</v>
      </c>
      <c r="F107" s="1" t="s">
        <v>13</v>
      </c>
      <c r="G107" s="1">
        <v>0</v>
      </c>
      <c r="H107">
        <v>1</v>
      </c>
      <c r="I107" s="1">
        <v>7</v>
      </c>
      <c r="J107" s="6">
        <v>9.375E-2</v>
      </c>
      <c r="K107" s="6">
        <v>3.8194444444444441E-2</v>
      </c>
      <c r="L107" s="1">
        <v>0</v>
      </c>
      <c r="M107" s="1">
        <v>85</v>
      </c>
      <c r="N107" s="1">
        <v>21</v>
      </c>
      <c r="O107" s="6">
        <v>0.41666666666666669</v>
      </c>
      <c r="P107" s="6">
        <v>0.25</v>
      </c>
      <c r="Q107" t="s">
        <v>109</v>
      </c>
      <c r="R107" t="s">
        <v>108</v>
      </c>
      <c r="S107" t="s">
        <v>237</v>
      </c>
      <c r="T107">
        <v>63</v>
      </c>
      <c r="U107">
        <v>396.2</v>
      </c>
      <c r="V107">
        <v>21</v>
      </c>
    </row>
    <row r="108" spans="1:22" x14ac:dyDescent="0.25">
      <c r="B108" s="2">
        <v>42017</v>
      </c>
      <c r="C108" s="1">
        <v>0</v>
      </c>
      <c r="D108" s="1">
        <v>1</v>
      </c>
      <c r="E108" s="1">
        <v>2</v>
      </c>
      <c r="F108" s="1">
        <v>0</v>
      </c>
      <c r="G108" s="1">
        <v>0.5</v>
      </c>
      <c r="H108">
        <v>0</v>
      </c>
      <c r="I108">
        <f>7+21/60</f>
        <v>7.35</v>
      </c>
      <c r="J108" s="6">
        <v>8.5416666666666655E-2</v>
      </c>
      <c r="K108" s="6">
        <v>5.7638888888888885E-2</v>
      </c>
      <c r="L108" s="1">
        <v>0</v>
      </c>
      <c r="M108" s="1">
        <v>57</v>
      </c>
      <c r="N108" s="1">
        <v>11</v>
      </c>
      <c r="O108" s="6">
        <v>0.41666666666666669</v>
      </c>
      <c r="P108" s="6">
        <v>0.25</v>
      </c>
      <c r="Q108" t="s">
        <v>111</v>
      </c>
      <c r="R108" t="s">
        <v>110</v>
      </c>
      <c r="S108" t="s">
        <v>238</v>
      </c>
      <c r="T108">
        <v>33</v>
      </c>
      <c r="U108">
        <v>427.2</v>
      </c>
      <c r="V108">
        <v>11</v>
      </c>
    </row>
    <row r="109" spans="1:22" x14ac:dyDescent="0.25">
      <c r="A109" t="b">
        <v>1</v>
      </c>
      <c r="B109" s="2">
        <v>42017</v>
      </c>
      <c r="C109" s="1">
        <v>0</v>
      </c>
      <c r="G109" s="1"/>
      <c r="J109" s="6"/>
      <c r="K109" s="6"/>
      <c r="L109" s="1"/>
      <c r="M109" s="1"/>
      <c r="N109" s="1"/>
      <c r="O109" s="6"/>
      <c r="P109" s="6"/>
      <c r="S109" t="s">
        <v>260</v>
      </c>
      <c r="T109">
        <v>16</v>
      </c>
      <c r="U109">
        <v>464.2</v>
      </c>
      <c r="V109">
        <v>17</v>
      </c>
    </row>
    <row r="110" spans="1:22" x14ac:dyDescent="0.25">
      <c r="B110" s="2">
        <v>42018</v>
      </c>
      <c r="C110" s="1">
        <v>0</v>
      </c>
      <c r="D110" s="1">
        <v>1</v>
      </c>
      <c r="E110" s="1">
        <v>2</v>
      </c>
      <c r="F110" s="1" t="s">
        <v>13</v>
      </c>
      <c r="G110" s="1">
        <v>1</v>
      </c>
      <c r="H110">
        <v>0</v>
      </c>
      <c r="I110">
        <f>6+9/60</f>
        <v>6.15</v>
      </c>
      <c r="J110" s="6">
        <v>7.8472222222222221E-2</v>
      </c>
      <c r="K110" s="6">
        <v>4.7916666666666663E-2</v>
      </c>
      <c r="L110" s="1">
        <v>0</v>
      </c>
      <c r="M110" s="1">
        <v>78</v>
      </c>
      <c r="N110" s="1">
        <v>15</v>
      </c>
      <c r="O110" s="6">
        <v>0.41666666666666669</v>
      </c>
      <c r="P110" s="6">
        <v>0.25</v>
      </c>
      <c r="Q110" t="s">
        <v>112</v>
      </c>
      <c r="R110" t="s">
        <v>113</v>
      </c>
      <c r="S110" t="s">
        <v>239</v>
      </c>
      <c r="T110">
        <v>56</v>
      </c>
      <c r="U110">
        <v>403.5</v>
      </c>
      <c r="V110">
        <v>15</v>
      </c>
    </row>
    <row r="111" spans="1:22" x14ac:dyDescent="0.25">
      <c r="B111" s="2">
        <v>42019</v>
      </c>
      <c r="C111" s="1">
        <v>0</v>
      </c>
      <c r="D111" s="1">
        <v>1</v>
      </c>
      <c r="E111" s="1">
        <v>2</v>
      </c>
      <c r="F111" s="1">
        <v>0</v>
      </c>
      <c r="G111" s="1">
        <v>0</v>
      </c>
      <c r="H111">
        <v>1</v>
      </c>
      <c r="I111">
        <f>6+24/60</f>
        <v>6.4</v>
      </c>
      <c r="J111" s="6">
        <v>8.3333333333333329E-2</v>
      </c>
      <c r="K111" s="6">
        <v>5.2083333333333336E-2</v>
      </c>
      <c r="L111" s="1">
        <v>0</v>
      </c>
      <c r="M111" s="1">
        <v>66</v>
      </c>
      <c r="N111" s="1">
        <v>13</v>
      </c>
      <c r="O111" s="6">
        <v>0.41666666666666669</v>
      </c>
      <c r="P111" s="6">
        <v>0.25</v>
      </c>
      <c r="R111" t="s">
        <v>115</v>
      </c>
      <c r="S111" t="s">
        <v>240</v>
      </c>
      <c r="T111">
        <v>40</v>
      </c>
      <c r="U111">
        <v>417.3</v>
      </c>
      <c r="V111">
        <v>13</v>
      </c>
    </row>
    <row r="112" spans="1:22" x14ac:dyDescent="0.25">
      <c r="B112" s="2">
        <v>42020</v>
      </c>
      <c r="C112" s="1">
        <v>0</v>
      </c>
      <c r="D112" s="1">
        <v>1</v>
      </c>
      <c r="E112" s="1">
        <v>2</v>
      </c>
      <c r="F112" s="1">
        <v>0</v>
      </c>
      <c r="G112" s="1">
        <v>2</v>
      </c>
      <c r="H112">
        <v>0</v>
      </c>
      <c r="I112">
        <f>6+19/60</f>
        <v>6.3166666666666664</v>
      </c>
      <c r="J112" s="6">
        <v>5.2083333333333336E-2</v>
      </c>
      <c r="K112" s="6">
        <v>4.9305555555555554E-2</v>
      </c>
      <c r="L112" s="1">
        <v>0</v>
      </c>
      <c r="M112" s="1">
        <v>64</v>
      </c>
      <c r="N112" s="1">
        <v>17</v>
      </c>
      <c r="O112" s="6">
        <v>0.5</v>
      </c>
      <c r="P112" s="6">
        <v>0.29166666666666669</v>
      </c>
      <c r="Q112" t="s">
        <v>116</v>
      </c>
      <c r="R112" t="s">
        <v>117</v>
      </c>
      <c r="S112" t="s">
        <v>241</v>
      </c>
      <c r="T112">
        <v>40</v>
      </c>
      <c r="U112">
        <v>420.3</v>
      </c>
      <c r="V112">
        <v>17</v>
      </c>
    </row>
    <row r="113" spans="1:22" x14ac:dyDescent="0.25">
      <c r="B113" s="2">
        <v>42021</v>
      </c>
      <c r="C113" s="1">
        <v>0</v>
      </c>
      <c r="D113" s="1">
        <v>1</v>
      </c>
      <c r="E113" s="1">
        <v>2</v>
      </c>
      <c r="F113" s="1">
        <v>0</v>
      </c>
      <c r="G113" s="1">
        <v>0</v>
      </c>
      <c r="H113">
        <v>0</v>
      </c>
      <c r="I113">
        <f>7+6/60</f>
        <v>7.1</v>
      </c>
      <c r="J113" s="6">
        <v>9.930555555555555E-2</v>
      </c>
      <c r="K113" s="6">
        <v>3.8194444444444441E-2</v>
      </c>
      <c r="L113" s="1">
        <v>0</v>
      </c>
      <c r="M113" s="1">
        <v>47</v>
      </c>
      <c r="N113" s="1">
        <v>21</v>
      </c>
      <c r="O113" s="6">
        <v>0.4375</v>
      </c>
      <c r="P113" s="6">
        <v>0.25</v>
      </c>
      <c r="Q113" t="s">
        <v>118</v>
      </c>
      <c r="R113" t="s">
        <v>119</v>
      </c>
      <c r="S113" t="s">
        <v>242</v>
      </c>
      <c r="T113">
        <v>28</v>
      </c>
      <c r="U113">
        <v>438.7</v>
      </c>
      <c r="V113">
        <v>21</v>
      </c>
    </row>
    <row r="114" spans="1:22" x14ac:dyDescent="0.25">
      <c r="A114" t="b">
        <v>1</v>
      </c>
      <c r="B114" s="2">
        <v>42021</v>
      </c>
      <c r="C114" s="1">
        <v>0</v>
      </c>
      <c r="G114" s="1"/>
      <c r="J114" s="6"/>
      <c r="K114" s="6"/>
      <c r="L114" s="1"/>
      <c r="M114" s="1"/>
      <c r="N114" s="1"/>
      <c r="O114" s="6"/>
      <c r="P114" s="6"/>
      <c r="S114" t="s">
        <v>261</v>
      </c>
      <c r="T114">
        <v>25</v>
      </c>
      <c r="U114">
        <v>442.1</v>
      </c>
      <c r="V114">
        <v>15</v>
      </c>
    </row>
    <row r="115" spans="1:22" x14ac:dyDescent="0.25">
      <c r="A115" t="b">
        <v>1</v>
      </c>
      <c r="B115" s="2">
        <v>42021</v>
      </c>
      <c r="C115" s="1">
        <v>0</v>
      </c>
      <c r="G115" s="1"/>
      <c r="J115" s="6"/>
      <c r="K115" s="6"/>
      <c r="L115" s="1"/>
      <c r="M115" s="1"/>
      <c r="N115" s="1"/>
      <c r="O115" s="6"/>
      <c r="P115" s="6"/>
      <c r="S115" t="s">
        <v>262</v>
      </c>
      <c r="T115">
        <v>56</v>
      </c>
      <c r="U115">
        <v>408.3</v>
      </c>
      <c r="V115">
        <v>17</v>
      </c>
    </row>
    <row r="116" spans="1:22" s="5" customFormat="1" x14ac:dyDescent="0.25">
      <c r="B116" s="3">
        <v>42022</v>
      </c>
      <c r="C116" s="4">
        <v>0</v>
      </c>
      <c r="D116" s="4">
        <v>1</v>
      </c>
      <c r="E116" s="4">
        <v>2</v>
      </c>
      <c r="F116" s="4">
        <v>0</v>
      </c>
      <c r="G116" s="5">
        <v>1</v>
      </c>
      <c r="H116">
        <v>0</v>
      </c>
      <c r="I116" s="5">
        <f>5+40/60</f>
        <v>5.666666666666667</v>
      </c>
      <c r="J116" s="10">
        <v>7.5694444444444439E-2</v>
      </c>
      <c r="K116" s="10">
        <v>2.7083333333333334E-2</v>
      </c>
      <c r="L116" s="5">
        <v>0</v>
      </c>
      <c r="M116" s="5">
        <v>29</v>
      </c>
      <c r="N116" s="5">
        <v>8</v>
      </c>
      <c r="O116" s="10">
        <v>0.45833333333333331</v>
      </c>
      <c r="P116" s="10">
        <v>0.25</v>
      </c>
      <c r="Q116" s="5" t="s">
        <v>120</v>
      </c>
      <c r="S116" t="s">
        <v>243</v>
      </c>
      <c r="T116">
        <v>13</v>
      </c>
      <c r="U116">
        <v>457.6</v>
      </c>
      <c r="V116">
        <v>8</v>
      </c>
    </row>
    <row r="117" spans="1:22" s="18" customFormat="1" x14ac:dyDescent="0.25">
      <c r="A117" s="24"/>
      <c r="B117" s="16">
        <v>42023</v>
      </c>
      <c r="C117" s="17">
        <v>0</v>
      </c>
      <c r="D117" s="17">
        <v>1</v>
      </c>
      <c r="E117" s="17">
        <v>2</v>
      </c>
      <c r="F117" s="17">
        <v>0</v>
      </c>
      <c r="G117" s="17">
        <v>0</v>
      </c>
      <c r="H117">
        <v>0</v>
      </c>
      <c r="I117" s="18">
        <f>7+9/60</f>
        <v>7.15</v>
      </c>
      <c r="J117" s="25">
        <v>8.2638888888888887E-2</v>
      </c>
      <c r="K117" s="25">
        <v>5.2083333333333336E-2</v>
      </c>
      <c r="L117" s="18">
        <v>0</v>
      </c>
      <c r="M117" s="18">
        <v>69</v>
      </c>
      <c r="N117" s="18">
        <v>13</v>
      </c>
      <c r="O117" s="25">
        <v>0.41666666666666669</v>
      </c>
      <c r="P117" s="25">
        <v>0.25</v>
      </c>
      <c r="Q117" s="18" t="s">
        <v>114</v>
      </c>
      <c r="R117" s="18" t="s">
        <v>121</v>
      </c>
      <c r="S117" t="s">
        <v>244</v>
      </c>
      <c r="T117">
        <v>44</v>
      </c>
      <c r="U117">
        <v>412.8</v>
      </c>
      <c r="V117">
        <v>13</v>
      </c>
    </row>
    <row r="118" spans="1:22" x14ac:dyDescent="0.25">
      <c r="B118" s="2">
        <v>42024</v>
      </c>
      <c r="C118" s="1">
        <v>0</v>
      </c>
      <c r="D118" s="1">
        <v>1</v>
      </c>
      <c r="E118" s="1">
        <v>2</v>
      </c>
      <c r="F118" s="1" t="s">
        <v>13</v>
      </c>
      <c r="G118" s="1">
        <v>0</v>
      </c>
      <c r="H118">
        <v>0</v>
      </c>
      <c r="I118">
        <f>6+40/60</f>
        <v>6.666666666666667</v>
      </c>
      <c r="J118" s="6">
        <v>9.5833333333333326E-2</v>
      </c>
      <c r="K118" s="6">
        <v>5.2083333333333336E-2</v>
      </c>
      <c r="L118" s="1">
        <v>0</v>
      </c>
      <c r="M118" s="1">
        <v>60</v>
      </c>
      <c r="N118" s="1">
        <v>21</v>
      </c>
      <c r="O118" s="6">
        <v>0.41666666666666669</v>
      </c>
      <c r="P118" s="6">
        <v>0.25</v>
      </c>
      <c r="R118" t="s">
        <v>122</v>
      </c>
      <c r="S118" t="s">
        <v>245</v>
      </c>
      <c r="T118">
        <v>38</v>
      </c>
      <c r="U118">
        <v>428.3</v>
      </c>
      <c r="V118">
        <v>21</v>
      </c>
    </row>
    <row r="119" spans="1:22" x14ac:dyDescent="0.25">
      <c r="B119" s="2">
        <v>42025</v>
      </c>
      <c r="C119" s="1">
        <v>0</v>
      </c>
      <c r="D119" s="1">
        <v>1</v>
      </c>
      <c r="E119" s="1">
        <v>0</v>
      </c>
      <c r="F119" s="1">
        <v>0</v>
      </c>
      <c r="G119" s="1">
        <v>1</v>
      </c>
      <c r="H119">
        <v>0</v>
      </c>
      <c r="I119">
        <f>6+17/60</f>
        <v>6.2833333333333332</v>
      </c>
      <c r="J119" s="6">
        <v>6.805555555555555E-2</v>
      </c>
      <c r="K119" s="6">
        <v>5.2777777777777778E-2</v>
      </c>
      <c r="L119" s="1">
        <v>0</v>
      </c>
      <c r="M119" s="1">
        <v>80</v>
      </c>
      <c r="N119" s="1">
        <v>17</v>
      </c>
      <c r="O119" s="6">
        <v>0.41666666666666669</v>
      </c>
      <c r="P119" s="6">
        <v>0.22916666666666666</v>
      </c>
      <c r="R119" t="s">
        <v>123</v>
      </c>
      <c r="S119" t="s">
        <v>246</v>
      </c>
      <c r="T119">
        <v>58</v>
      </c>
      <c r="U119">
        <v>396.3</v>
      </c>
      <c r="V119">
        <v>17</v>
      </c>
    </row>
    <row r="120" spans="1:22" x14ac:dyDescent="0.25">
      <c r="B120" s="2">
        <v>42026</v>
      </c>
      <c r="C120" s="1">
        <v>0</v>
      </c>
      <c r="D120" s="1">
        <v>1</v>
      </c>
      <c r="E120" s="1">
        <v>0</v>
      </c>
      <c r="F120" s="1" t="s">
        <v>13</v>
      </c>
      <c r="G120" s="1">
        <v>1</v>
      </c>
      <c r="H120">
        <v>0</v>
      </c>
      <c r="I120">
        <f>6+23/60</f>
        <v>6.3833333333333337</v>
      </c>
      <c r="J120" s="6">
        <v>8.1944444444444445E-2</v>
      </c>
      <c r="K120" s="6">
        <v>4.5833333333333337E-2</v>
      </c>
      <c r="L120" s="1">
        <v>0</v>
      </c>
      <c r="M120" s="1">
        <v>40</v>
      </c>
      <c r="N120" s="1">
        <v>20</v>
      </c>
      <c r="O120" s="6">
        <v>0.47222222222222227</v>
      </c>
      <c r="P120" s="6">
        <v>0.25</v>
      </c>
      <c r="R120" t="s">
        <v>124</v>
      </c>
      <c r="S120" t="s">
        <v>247</v>
      </c>
      <c r="T120">
        <v>18</v>
      </c>
      <c r="U120">
        <v>443.9</v>
      </c>
      <c r="V120">
        <v>20</v>
      </c>
    </row>
    <row r="121" spans="1:22" x14ac:dyDescent="0.25">
      <c r="B121" s="2">
        <v>42027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>
        <v>0</v>
      </c>
      <c r="I121">
        <f>3+40/60</f>
        <v>3.6666666666666665</v>
      </c>
      <c r="J121" s="6">
        <v>4.027777777777778E-2</v>
      </c>
      <c r="K121" s="6">
        <v>2.7777777777777776E-2</v>
      </c>
      <c r="L121" s="1">
        <v>1</v>
      </c>
      <c r="M121" s="1">
        <v>30</v>
      </c>
      <c r="N121" s="1">
        <v>15</v>
      </c>
      <c r="O121" s="6">
        <v>0.5</v>
      </c>
      <c r="P121" s="6">
        <v>0.20833333333333334</v>
      </c>
      <c r="R121" t="s">
        <v>125</v>
      </c>
      <c r="S121" t="s">
        <v>248</v>
      </c>
      <c r="T121">
        <v>19</v>
      </c>
      <c r="U121">
        <v>460.3</v>
      </c>
      <c r="V121">
        <v>15</v>
      </c>
    </row>
    <row r="122" spans="1:22" x14ac:dyDescent="0.25">
      <c r="B122" s="2">
        <v>42028</v>
      </c>
      <c r="C122" s="1">
        <v>0</v>
      </c>
      <c r="D122" s="1">
        <v>2</v>
      </c>
      <c r="E122" s="1">
        <v>0</v>
      </c>
      <c r="F122" s="1">
        <v>0</v>
      </c>
      <c r="G122" s="1">
        <v>0</v>
      </c>
      <c r="H122">
        <v>0</v>
      </c>
      <c r="I122">
        <v>7.5</v>
      </c>
      <c r="J122" s="6">
        <v>0.1111111111111111</v>
      </c>
      <c r="K122" s="6">
        <v>5.7638888888888885E-2</v>
      </c>
      <c r="L122" s="1">
        <v>0</v>
      </c>
      <c r="M122" s="1">
        <v>34</v>
      </c>
      <c r="N122" s="1">
        <v>8</v>
      </c>
      <c r="O122" s="6">
        <v>0.41666666666666669</v>
      </c>
      <c r="P122" s="6">
        <v>0.25</v>
      </c>
      <c r="Q122" t="s">
        <v>126</v>
      </c>
      <c r="R122" t="s">
        <v>127</v>
      </c>
      <c r="S122" t="s">
        <v>249</v>
      </c>
      <c r="T122">
        <v>23</v>
      </c>
      <c r="U122">
        <v>455.9</v>
      </c>
      <c r="V122">
        <v>8</v>
      </c>
    </row>
    <row r="123" spans="1:22" s="5" customFormat="1" x14ac:dyDescent="0.25">
      <c r="B123" s="3">
        <v>42029</v>
      </c>
      <c r="C123" s="4">
        <v>0</v>
      </c>
      <c r="D123" s="4">
        <v>1</v>
      </c>
      <c r="E123" s="4">
        <v>0</v>
      </c>
      <c r="F123" s="4">
        <v>0</v>
      </c>
      <c r="G123" s="4">
        <v>1</v>
      </c>
      <c r="H123">
        <v>0</v>
      </c>
      <c r="I123" s="4">
        <v>6.25</v>
      </c>
      <c r="J123" s="10">
        <v>7.013888888888889E-2</v>
      </c>
      <c r="K123" s="10">
        <v>4.2361111111111106E-2</v>
      </c>
      <c r="L123" s="4">
        <v>0</v>
      </c>
      <c r="M123" s="4">
        <v>17</v>
      </c>
      <c r="N123" s="4">
        <v>11</v>
      </c>
      <c r="O123" s="10">
        <v>0.45833333333333331</v>
      </c>
      <c r="P123" s="10">
        <v>0.23611111111111113</v>
      </c>
      <c r="R123" s="5" t="s">
        <v>128</v>
      </c>
      <c r="S123" t="s">
        <v>250</v>
      </c>
      <c r="T123">
        <v>7</v>
      </c>
      <c r="U123">
        <v>497.8</v>
      </c>
      <c r="V123">
        <v>11</v>
      </c>
    </row>
    <row r="124" spans="1:22" x14ac:dyDescent="0.25">
      <c r="B124" s="2">
        <v>42030</v>
      </c>
      <c r="C124" s="1">
        <v>0</v>
      </c>
      <c r="D124" s="1">
        <v>1</v>
      </c>
      <c r="E124" s="1">
        <v>0</v>
      </c>
      <c r="F124" s="1" t="s">
        <v>13</v>
      </c>
      <c r="G124" s="1">
        <v>0</v>
      </c>
      <c r="H124">
        <v>0</v>
      </c>
      <c r="I124">
        <f>6+37/60</f>
        <v>6.6166666666666671</v>
      </c>
      <c r="J124" s="6">
        <v>6.6666666666666666E-2</v>
      </c>
      <c r="K124" s="6">
        <v>4.027777777777778E-2</v>
      </c>
      <c r="L124" s="1">
        <v>0</v>
      </c>
      <c r="M124" s="1">
        <v>54</v>
      </c>
      <c r="N124" s="1">
        <v>11</v>
      </c>
      <c r="O124" s="6">
        <v>0.4375</v>
      </c>
      <c r="P124" s="6">
        <v>0.25</v>
      </c>
      <c r="R124" t="s">
        <v>129</v>
      </c>
      <c r="S124" t="s">
        <v>251</v>
      </c>
      <c r="T124">
        <v>13</v>
      </c>
      <c r="U124">
        <v>491</v>
      </c>
      <c r="V124">
        <v>13</v>
      </c>
    </row>
    <row r="125" spans="1:22" x14ac:dyDescent="0.25">
      <c r="A125" t="b">
        <v>1</v>
      </c>
      <c r="B125" s="2">
        <v>42030</v>
      </c>
      <c r="C125" s="1">
        <v>0</v>
      </c>
      <c r="G125" s="1"/>
      <c r="I125" s="1"/>
      <c r="J125" s="6"/>
      <c r="K125" s="6"/>
      <c r="L125" s="1"/>
      <c r="M125" s="1"/>
      <c r="N125" s="1"/>
      <c r="O125" s="6"/>
      <c r="P125" s="6"/>
      <c r="S125" t="s">
        <v>252</v>
      </c>
      <c r="T125">
        <v>31</v>
      </c>
      <c r="U125">
        <v>430.9</v>
      </c>
      <c r="V125">
        <v>11</v>
      </c>
    </row>
    <row r="126" spans="1:22" x14ac:dyDescent="0.25">
      <c r="B126" s="2">
        <v>42031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>
        <v>0</v>
      </c>
      <c r="I126">
        <f>6+49/60</f>
        <v>6.8166666666666664</v>
      </c>
      <c r="J126" s="6">
        <v>9.5833333333333326E-2</v>
      </c>
      <c r="K126" s="6">
        <v>4.4444444444444446E-2</v>
      </c>
      <c r="L126" s="1">
        <v>0</v>
      </c>
      <c r="M126" s="1">
        <v>38</v>
      </c>
      <c r="N126" s="1">
        <v>17</v>
      </c>
      <c r="O126" s="6">
        <v>0.41666666666666669</v>
      </c>
      <c r="P126" s="6">
        <v>0.20833333333333334</v>
      </c>
      <c r="R126" t="s">
        <v>130</v>
      </c>
      <c r="S126" t="s">
        <v>253</v>
      </c>
      <c r="T126">
        <v>21</v>
      </c>
      <c r="U126">
        <v>442</v>
      </c>
      <c r="V126">
        <v>17</v>
      </c>
    </row>
    <row r="127" spans="1:22" x14ac:dyDescent="0.25">
      <c r="B127" s="2">
        <v>42032</v>
      </c>
      <c r="C127" s="1">
        <v>0</v>
      </c>
      <c r="D127" s="1">
        <v>1</v>
      </c>
      <c r="E127" s="1">
        <v>2</v>
      </c>
      <c r="F127" s="1" t="s">
        <v>132</v>
      </c>
      <c r="G127" s="1">
        <v>0</v>
      </c>
      <c r="H127">
        <v>0</v>
      </c>
      <c r="I127">
        <f>6+56/60</f>
        <v>6.9333333333333336</v>
      </c>
      <c r="J127" s="6">
        <v>8.3333333333333329E-2</v>
      </c>
      <c r="K127" s="6">
        <v>4.2361111111111106E-2</v>
      </c>
      <c r="L127" s="1">
        <v>0</v>
      </c>
      <c r="M127" s="1">
        <v>83</v>
      </c>
      <c r="N127" s="1">
        <v>21</v>
      </c>
      <c r="O127" s="6">
        <v>0.41666666666666669</v>
      </c>
      <c r="P127" s="6">
        <v>0.20833333333333334</v>
      </c>
      <c r="Q127" t="s">
        <v>126</v>
      </c>
      <c r="R127" t="s">
        <v>131</v>
      </c>
      <c r="S127" t="s">
        <v>254</v>
      </c>
      <c r="T127">
        <v>64</v>
      </c>
      <c r="U127">
        <v>393.5</v>
      </c>
      <c r="V127">
        <v>21</v>
      </c>
    </row>
    <row r="128" spans="1:22" x14ac:dyDescent="0.25">
      <c r="B128" s="2">
        <v>42033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>
        <v>0</v>
      </c>
      <c r="I128">
        <f>5+54/60</f>
        <v>5.9</v>
      </c>
      <c r="J128" s="6">
        <v>7.8472222222222221E-2</v>
      </c>
      <c r="K128" s="6">
        <v>4.027777777777778E-2</v>
      </c>
      <c r="L128" s="1">
        <v>0</v>
      </c>
      <c r="M128" s="1">
        <v>61</v>
      </c>
      <c r="N128" s="1">
        <v>15</v>
      </c>
      <c r="O128" s="6">
        <v>0.41666666666666669</v>
      </c>
      <c r="P128" s="6">
        <v>0.20833333333333334</v>
      </c>
      <c r="R128" t="s">
        <v>133</v>
      </c>
      <c r="S128" t="s">
        <v>255</v>
      </c>
      <c r="T128">
        <v>40</v>
      </c>
      <c r="U128">
        <v>420.9</v>
      </c>
      <c r="V128">
        <v>15</v>
      </c>
    </row>
    <row r="129" spans="2:22" x14ac:dyDescent="0.25">
      <c r="B129" s="2">
        <v>42034</v>
      </c>
      <c r="C129" s="1">
        <v>0</v>
      </c>
      <c r="D129" s="1">
        <v>1</v>
      </c>
      <c r="E129" s="1">
        <v>2</v>
      </c>
      <c r="F129" s="1">
        <v>0</v>
      </c>
      <c r="G129" s="1">
        <v>1</v>
      </c>
      <c r="H129">
        <v>0</v>
      </c>
      <c r="I129" s="1">
        <v>6</v>
      </c>
      <c r="J129" s="6">
        <v>7.4999999999999997E-2</v>
      </c>
      <c r="K129" s="6">
        <v>4.1666666666666664E-2</v>
      </c>
      <c r="L129" s="1">
        <v>1</v>
      </c>
      <c r="M129" s="1">
        <v>72</v>
      </c>
      <c r="N129" s="1">
        <v>23</v>
      </c>
      <c r="O129" s="6">
        <v>0.4375</v>
      </c>
      <c r="P129" s="6">
        <v>0.20833333333333334</v>
      </c>
      <c r="R129" t="s">
        <v>134</v>
      </c>
      <c r="S129" t="s">
        <v>256</v>
      </c>
      <c r="T129">
        <v>53</v>
      </c>
      <c r="U129">
        <v>401.6</v>
      </c>
      <c r="V129">
        <v>23</v>
      </c>
    </row>
    <row r="130" spans="2:22" x14ac:dyDescent="0.25">
      <c r="B130" s="2">
        <v>42035</v>
      </c>
      <c r="C130" s="1">
        <v>0</v>
      </c>
      <c r="D130" s="1">
        <v>1</v>
      </c>
      <c r="E130" s="1">
        <v>2</v>
      </c>
      <c r="F130" s="1" t="s">
        <v>265</v>
      </c>
      <c r="G130" s="1">
        <v>1</v>
      </c>
      <c r="H130">
        <v>0</v>
      </c>
      <c r="I130">
        <f>6+27/60</f>
        <v>6.45</v>
      </c>
      <c r="J130" s="6">
        <v>9.3055555555555558E-2</v>
      </c>
      <c r="K130" s="6">
        <v>3.6805555555555557E-2</v>
      </c>
      <c r="L130" s="1">
        <v>0</v>
      </c>
      <c r="M130" s="1">
        <v>73</v>
      </c>
      <c r="N130" s="1">
        <v>13</v>
      </c>
      <c r="O130" s="6">
        <v>0.47916666666666669</v>
      </c>
      <c r="P130" s="6">
        <v>0.27083333333333331</v>
      </c>
      <c r="R130" t="s">
        <v>266</v>
      </c>
      <c r="S130" t="s">
        <v>268</v>
      </c>
      <c r="T130">
        <v>53</v>
      </c>
      <c r="U130">
        <v>403.2</v>
      </c>
      <c r="V130">
        <v>13</v>
      </c>
    </row>
    <row r="131" spans="2:22" s="5" customFormat="1" x14ac:dyDescent="0.25">
      <c r="B131" s="3">
        <v>42036</v>
      </c>
      <c r="C131" s="4">
        <v>0</v>
      </c>
      <c r="D131" s="4">
        <v>1</v>
      </c>
      <c r="E131" s="4">
        <v>2</v>
      </c>
      <c r="F131" s="4">
        <v>0</v>
      </c>
      <c r="G131" s="5">
        <v>1.5</v>
      </c>
      <c r="H131">
        <v>0</v>
      </c>
      <c r="I131" s="5">
        <f>7+17/60</f>
        <v>7.2833333333333332</v>
      </c>
      <c r="J131" s="10">
        <v>8.1944444444444445E-2</v>
      </c>
      <c r="K131" s="10">
        <v>4.0972222222222222E-2</v>
      </c>
      <c r="L131" s="5">
        <v>0</v>
      </c>
      <c r="M131" s="5">
        <v>78</v>
      </c>
      <c r="N131" s="5">
        <v>20</v>
      </c>
      <c r="O131" s="10">
        <v>0.38541666666666669</v>
      </c>
      <c r="P131" s="10">
        <v>0.22916666666666666</v>
      </c>
      <c r="R131" s="5" t="s">
        <v>269</v>
      </c>
      <c r="S131" t="s">
        <v>271</v>
      </c>
      <c r="T131">
        <v>58</v>
      </c>
      <c r="U131">
        <v>459</v>
      </c>
      <c r="V131">
        <v>20</v>
      </c>
    </row>
    <row r="132" spans="2:22" x14ac:dyDescent="0.25">
      <c r="B132" s="2">
        <v>42037</v>
      </c>
      <c r="C132" s="1">
        <v>0</v>
      </c>
      <c r="D132" s="1">
        <v>1</v>
      </c>
      <c r="E132" s="1">
        <v>2</v>
      </c>
      <c r="F132" s="1" t="s">
        <v>13</v>
      </c>
      <c r="G132" s="1">
        <v>1</v>
      </c>
      <c r="H132">
        <v>0</v>
      </c>
      <c r="I132" s="1">
        <v>6</v>
      </c>
      <c r="J132" s="6">
        <v>7.4999999999999997E-2</v>
      </c>
      <c r="K132" s="6">
        <v>4.2361111111111106E-2</v>
      </c>
      <c r="L132" s="1">
        <v>0</v>
      </c>
      <c r="M132" s="1">
        <v>64</v>
      </c>
      <c r="N132" s="1">
        <v>27</v>
      </c>
      <c r="O132" s="6">
        <v>0.4375</v>
      </c>
      <c r="P132" s="6">
        <v>0.25</v>
      </c>
      <c r="Q132" t="s">
        <v>95</v>
      </c>
      <c r="R132" t="s">
        <v>270</v>
      </c>
      <c r="S132" t="s">
        <v>272</v>
      </c>
      <c r="T132">
        <v>46</v>
      </c>
      <c r="U132">
        <v>416.9</v>
      </c>
      <c r="V132">
        <v>27</v>
      </c>
    </row>
    <row r="133" spans="2:22" x14ac:dyDescent="0.25">
      <c r="B133" s="2">
        <v>42038</v>
      </c>
      <c r="C133" s="1">
        <v>0</v>
      </c>
      <c r="D133" s="1">
        <v>1</v>
      </c>
      <c r="E133" s="1">
        <v>2</v>
      </c>
      <c r="F133" s="1">
        <v>0</v>
      </c>
      <c r="G133" s="1">
        <v>0</v>
      </c>
      <c r="H133">
        <v>0</v>
      </c>
      <c r="I133">
        <f>6+7/60</f>
        <v>6.1166666666666663</v>
      </c>
      <c r="J133" s="6">
        <v>8.3333333333333329E-2</v>
      </c>
      <c r="K133" s="6">
        <v>4.6527777777777779E-2</v>
      </c>
      <c r="L133" s="1">
        <v>0</v>
      </c>
      <c r="M133" s="1">
        <v>71</v>
      </c>
      <c r="N133" s="1">
        <v>15</v>
      </c>
      <c r="O133" s="6">
        <v>0.41666666666666669</v>
      </c>
      <c r="P133" s="6">
        <v>0.20833333333333334</v>
      </c>
      <c r="R133" t="s">
        <v>273</v>
      </c>
      <c r="S133" t="s">
        <v>274</v>
      </c>
      <c r="T133">
        <v>50</v>
      </c>
      <c r="U133">
        <v>405.6</v>
      </c>
      <c r="V133">
        <v>15</v>
      </c>
    </row>
    <row r="134" spans="2:22" x14ac:dyDescent="0.25">
      <c r="B134" s="2">
        <v>42039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>
        <v>0</v>
      </c>
      <c r="I134">
        <f>7+39/60</f>
        <v>7.65</v>
      </c>
      <c r="J134" s="6">
        <v>7.0833333333333331E-2</v>
      </c>
      <c r="K134" s="6">
        <v>6.6666666666666666E-2</v>
      </c>
      <c r="L134" s="1">
        <v>0</v>
      </c>
      <c r="M134" s="1">
        <v>72</v>
      </c>
      <c r="N134" s="1">
        <v>15</v>
      </c>
      <c r="O134" s="6">
        <v>0.41666666666666669</v>
      </c>
      <c r="P134" s="6">
        <v>0.25</v>
      </c>
      <c r="R134" t="s">
        <v>275</v>
      </c>
      <c r="S134" t="s">
        <v>278</v>
      </c>
      <c r="T134">
        <v>54</v>
      </c>
      <c r="U134">
        <v>404.5</v>
      </c>
      <c r="V134">
        <v>15</v>
      </c>
    </row>
    <row r="135" spans="2:22" x14ac:dyDescent="0.25">
      <c r="B135" s="2">
        <v>42040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>
        <v>0</v>
      </c>
      <c r="I135">
        <f>5+25/60</f>
        <v>5.416666666666667</v>
      </c>
      <c r="J135" s="6">
        <v>7.013888888888889E-2</v>
      </c>
      <c r="K135" s="6">
        <v>5.7638888888888885E-2</v>
      </c>
      <c r="L135" s="1">
        <v>0</v>
      </c>
      <c r="M135" s="1">
        <v>77</v>
      </c>
      <c r="N135" s="1">
        <v>17</v>
      </c>
      <c r="O135" s="6">
        <v>0.4375</v>
      </c>
      <c r="P135" s="6">
        <v>0.20833333333333334</v>
      </c>
      <c r="R135" t="s">
        <v>276</v>
      </c>
      <c r="S135" t="s">
        <v>279</v>
      </c>
      <c r="T135">
        <v>60</v>
      </c>
      <c r="U135">
        <v>397.6</v>
      </c>
      <c r="V135">
        <v>17</v>
      </c>
    </row>
    <row r="136" spans="2:22" x14ac:dyDescent="0.25">
      <c r="B136" s="2">
        <v>42041</v>
      </c>
      <c r="C136" s="1">
        <v>0</v>
      </c>
      <c r="D136" s="1">
        <v>1</v>
      </c>
      <c r="E136" s="1">
        <v>0</v>
      </c>
      <c r="F136" s="1">
        <v>0</v>
      </c>
      <c r="G136" s="1">
        <v>1</v>
      </c>
      <c r="H136">
        <v>0</v>
      </c>
      <c r="I136">
        <f>7+1/60</f>
        <v>7.0166666666666666</v>
      </c>
      <c r="J136" s="6">
        <v>8.7500000000000008E-2</v>
      </c>
      <c r="K136" s="6">
        <v>5.347222222222222E-2</v>
      </c>
      <c r="L136" s="1">
        <v>0</v>
      </c>
      <c r="M136" s="1">
        <v>62</v>
      </c>
      <c r="N136" s="1">
        <v>17</v>
      </c>
      <c r="O136" s="6">
        <v>0.41666666666666669</v>
      </c>
      <c r="P136" s="6">
        <v>0.25</v>
      </c>
      <c r="Q136" t="s">
        <v>95</v>
      </c>
      <c r="R136" t="s">
        <v>277</v>
      </c>
      <c r="S136" t="s">
        <v>280</v>
      </c>
      <c r="T136">
        <v>44</v>
      </c>
      <c r="U136">
        <v>413.3</v>
      </c>
      <c r="V136">
        <v>17</v>
      </c>
    </row>
    <row r="137" spans="2:22" x14ac:dyDescent="0.25">
      <c r="B137" s="2">
        <v>42042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>
        <v>0</v>
      </c>
      <c r="I137" s="1">
        <v>6.5</v>
      </c>
      <c r="L137" s="1">
        <v>1</v>
      </c>
      <c r="M137" s="1">
        <v>61</v>
      </c>
      <c r="N137" s="1">
        <v>23</v>
      </c>
      <c r="O137" s="6">
        <v>0.45833333333333331</v>
      </c>
      <c r="P137" s="6">
        <v>0.25</v>
      </c>
      <c r="Q137" t="s">
        <v>282</v>
      </c>
      <c r="R137" t="s">
        <v>281</v>
      </c>
      <c r="S137" t="s">
        <v>284</v>
      </c>
      <c r="T137">
        <v>44</v>
      </c>
      <c r="U137">
        <v>414.1</v>
      </c>
      <c r="V137">
        <v>23</v>
      </c>
    </row>
    <row r="138" spans="2:22" s="5" customFormat="1" x14ac:dyDescent="0.25">
      <c r="B138" s="3">
        <v>42043</v>
      </c>
      <c r="C138" s="4">
        <v>0</v>
      </c>
      <c r="D138" s="4">
        <v>0</v>
      </c>
      <c r="E138" s="4">
        <v>0</v>
      </c>
      <c r="F138" s="4">
        <v>0</v>
      </c>
      <c r="G138" s="4">
        <v>1</v>
      </c>
      <c r="H138">
        <v>0</v>
      </c>
      <c r="I138" s="5">
        <f>5+35/60</f>
        <v>5.583333333333333</v>
      </c>
      <c r="J138" s="10">
        <v>6.3194444444444442E-2</v>
      </c>
      <c r="K138" s="10">
        <v>4.1666666666666664E-2</v>
      </c>
      <c r="L138" s="4">
        <v>0</v>
      </c>
      <c r="M138" s="4">
        <v>61</v>
      </c>
      <c r="N138" s="4">
        <v>5</v>
      </c>
      <c r="O138" s="10">
        <v>0.4375</v>
      </c>
      <c r="P138" s="10">
        <v>0.20833333333333334</v>
      </c>
      <c r="R138" s="5" t="s">
        <v>285</v>
      </c>
      <c r="S138" t="s">
        <v>286</v>
      </c>
      <c r="T138">
        <v>46</v>
      </c>
      <c r="U138">
        <v>424.7</v>
      </c>
      <c r="V138">
        <v>5</v>
      </c>
    </row>
    <row r="139" spans="2:22" s="22" customFormat="1" x14ac:dyDescent="0.25">
      <c r="B139" s="20">
        <v>42044</v>
      </c>
      <c r="C139" s="21">
        <v>0</v>
      </c>
      <c r="D139" s="21">
        <v>0</v>
      </c>
      <c r="E139" s="21">
        <v>2</v>
      </c>
      <c r="F139" s="21">
        <v>0</v>
      </c>
      <c r="G139" s="21">
        <v>0</v>
      </c>
      <c r="H139">
        <v>0</v>
      </c>
      <c r="I139" s="21">
        <v>3</v>
      </c>
      <c r="L139" s="21">
        <v>0</v>
      </c>
      <c r="M139" s="21">
        <v>57</v>
      </c>
      <c r="N139" s="21">
        <v>20</v>
      </c>
      <c r="O139" s="23">
        <v>0.10416666666666667</v>
      </c>
      <c r="P139" s="23">
        <v>0.27083333333333331</v>
      </c>
      <c r="Q139" s="22" t="s">
        <v>287</v>
      </c>
      <c r="R139" s="22" t="s">
        <v>288</v>
      </c>
      <c r="S139" t="s">
        <v>294</v>
      </c>
      <c r="T139">
        <v>40</v>
      </c>
      <c r="U139">
        <v>425.5</v>
      </c>
      <c r="V139">
        <v>20</v>
      </c>
    </row>
    <row r="140" spans="2:22" s="22" customFormat="1" x14ac:dyDescent="0.25">
      <c r="B140" s="20">
        <v>42045</v>
      </c>
      <c r="C140" s="21">
        <v>0</v>
      </c>
      <c r="D140" s="21">
        <v>0</v>
      </c>
      <c r="E140" s="21">
        <v>0</v>
      </c>
      <c r="F140" s="21" t="s">
        <v>265</v>
      </c>
      <c r="G140" s="21">
        <v>1</v>
      </c>
      <c r="H140">
        <v>0</v>
      </c>
      <c r="I140" s="21">
        <v>8.5</v>
      </c>
      <c r="L140" s="21">
        <v>0</v>
      </c>
      <c r="O140" s="23">
        <v>0.375</v>
      </c>
      <c r="P140" s="23">
        <v>0.25</v>
      </c>
      <c r="S140"/>
      <c r="T140"/>
      <c r="U140"/>
      <c r="V140"/>
    </row>
    <row r="141" spans="2:22" s="22" customFormat="1" x14ac:dyDescent="0.25">
      <c r="B141" s="20">
        <v>42046</v>
      </c>
      <c r="C141" s="21">
        <v>0</v>
      </c>
      <c r="D141" s="21">
        <v>0</v>
      </c>
      <c r="E141" s="21">
        <v>0</v>
      </c>
      <c r="F141" s="21" t="s">
        <v>265</v>
      </c>
      <c r="G141" s="21">
        <v>1</v>
      </c>
      <c r="H141">
        <v>0</v>
      </c>
      <c r="I141" s="21">
        <v>8</v>
      </c>
      <c r="L141" s="21">
        <v>0</v>
      </c>
      <c r="O141" s="23">
        <v>0.39583333333333331</v>
      </c>
      <c r="P141" s="23">
        <v>0.25</v>
      </c>
      <c r="R141" s="22" t="s">
        <v>290</v>
      </c>
      <c r="S141"/>
      <c r="T141"/>
      <c r="U141"/>
      <c r="V141"/>
    </row>
    <row r="142" spans="2:22" s="22" customFormat="1" x14ac:dyDescent="0.25">
      <c r="B142" s="20">
        <v>42047</v>
      </c>
      <c r="C142" s="21">
        <v>0</v>
      </c>
      <c r="D142" s="21">
        <v>0</v>
      </c>
      <c r="E142" s="21">
        <v>0</v>
      </c>
      <c r="F142" s="21" t="s">
        <v>265</v>
      </c>
      <c r="G142" s="21">
        <v>1</v>
      </c>
      <c r="H142">
        <v>0</v>
      </c>
      <c r="I142" s="21">
        <v>7.5</v>
      </c>
      <c r="L142" s="21">
        <v>0</v>
      </c>
      <c r="O142" s="23">
        <v>0.41666666666666669</v>
      </c>
      <c r="P142" s="23">
        <v>0.22916666666666666</v>
      </c>
      <c r="Q142" s="22" t="s">
        <v>292</v>
      </c>
      <c r="R142" s="22" t="s">
        <v>293</v>
      </c>
      <c r="S142"/>
      <c r="T142"/>
      <c r="U142"/>
      <c r="V142"/>
    </row>
    <row r="143" spans="2:22" x14ac:dyDescent="0.25">
      <c r="B143" s="2">
        <v>42048</v>
      </c>
      <c r="C143" s="1">
        <v>0</v>
      </c>
      <c r="D143" s="1">
        <v>0</v>
      </c>
      <c r="E143" s="1">
        <v>0</v>
      </c>
      <c r="F143" s="1" t="s">
        <v>265</v>
      </c>
      <c r="G143" s="1">
        <v>0</v>
      </c>
      <c r="H143">
        <v>0</v>
      </c>
      <c r="I143" s="1">
        <v>7</v>
      </c>
      <c r="L143" s="1">
        <v>0</v>
      </c>
      <c r="M143">
        <v>33</v>
      </c>
      <c r="N143">
        <v>17</v>
      </c>
      <c r="O143" s="6">
        <v>0.41666666666666669</v>
      </c>
      <c r="P143" s="6">
        <v>0.29166666666666669</v>
      </c>
      <c r="Q143" t="s">
        <v>291</v>
      </c>
      <c r="R143" t="s">
        <v>289</v>
      </c>
      <c r="S143" t="s">
        <v>295</v>
      </c>
      <c r="T143">
        <v>18</v>
      </c>
      <c r="U143">
        <v>444.1</v>
      </c>
      <c r="V143">
        <v>17</v>
      </c>
    </row>
    <row r="144" spans="2:22" x14ac:dyDescent="0.25">
      <c r="B144" s="2">
        <v>42049</v>
      </c>
      <c r="C144" s="1">
        <v>0</v>
      </c>
      <c r="D144" s="1">
        <v>0</v>
      </c>
      <c r="E144" s="1">
        <v>0</v>
      </c>
      <c r="F144" s="1" t="s">
        <v>265</v>
      </c>
      <c r="G144" s="1">
        <v>2</v>
      </c>
      <c r="H144">
        <v>0</v>
      </c>
      <c r="I144" s="1">
        <v>7</v>
      </c>
      <c r="L144" s="1">
        <v>0</v>
      </c>
      <c r="M144" s="1">
        <v>37</v>
      </c>
      <c r="N144" s="1">
        <v>17</v>
      </c>
      <c r="O144" s="6">
        <v>0.41666666666666669</v>
      </c>
      <c r="P144" s="6">
        <v>0.27083333333333331</v>
      </c>
      <c r="Q144" t="s">
        <v>296</v>
      </c>
      <c r="R144" t="s">
        <v>297</v>
      </c>
      <c r="S144" t="s">
        <v>298</v>
      </c>
      <c r="T144">
        <v>20</v>
      </c>
      <c r="U144">
        <v>441.2</v>
      </c>
      <c r="V144">
        <v>17</v>
      </c>
    </row>
    <row r="145" spans="2:22" s="5" customFormat="1" x14ac:dyDescent="0.25">
      <c r="B145" s="3">
        <v>42050</v>
      </c>
      <c r="C145" s="4">
        <v>0</v>
      </c>
      <c r="D145" s="4">
        <v>0</v>
      </c>
      <c r="E145" s="4">
        <v>0</v>
      </c>
      <c r="F145" s="4" t="s">
        <v>265</v>
      </c>
      <c r="G145" s="4">
        <v>1</v>
      </c>
      <c r="H145">
        <v>0</v>
      </c>
      <c r="I145" s="4">
        <v>7</v>
      </c>
      <c r="L145" s="4">
        <v>0</v>
      </c>
      <c r="M145" s="4">
        <v>62</v>
      </c>
      <c r="N145" s="4">
        <v>8</v>
      </c>
      <c r="O145" s="10">
        <v>0.39583333333333331</v>
      </c>
      <c r="P145" s="10">
        <v>0.25</v>
      </c>
      <c r="Q145" s="5" t="s">
        <v>299</v>
      </c>
      <c r="R145" s="5" t="s">
        <v>300</v>
      </c>
      <c r="S145" t="s">
        <v>308</v>
      </c>
      <c r="T145">
        <v>43</v>
      </c>
      <c r="U145">
        <v>413.5</v>
      </c>
      <c r="V145">
        <v>8</v>
      </c>
    </row>
    <row r="146" spans="2:22" x14ac:dyDescent="0.25">
      <c r="B146" s="2">
        <v>42051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>
        <v>0</v>
      </c>
      <c r="I146" s="1">
        <v>7</v>
      </c>
      <c r="L146" s="1">
        <v>0</v>
      </c>
      <c r="M146" s="1">
        <v>39</v>
      </c>
      <c r="N146" s="1">
        <v>20</v>
      </c>
      <c r="O146" s="6">
        <v>0.39583333333333331</v>
      </c>
      <c r="P146" s="6">
        <v>0.25</v>
      </c>
      <c r="Q146" t="s">
        <v>302</v>
      </c>
      <c r="R146" t="s">
        <v>301</v>
      </c>
      <c r="S146" t="s">
        <v>309</v>
      </c>
      <c r="T146">
        <v>22</v>
      </c>
      <c r="U146">
        <v>438.7</v>
      </c>
      <c r="V146">
        <v>20</v>
      </c>
    </row>
    <row r="147" spans="2:22" x14ac:dyDescent="0.25">
      <c r="B147" s="2">
        <v>42052</v>
      </c>
      <c r="C147" s="1">
        <v>0</v>
      </c>
      <c r="D147" s="1">
        <v>0</v>
      </c>
      <c r="E147" s="1">
        <v>0</v>
      </c>
      <c r="F147" s="1" t="s">
        <v>303</v>
      </c>
      <c r="G147" s="1">
        <v>2</v>
      </c>
      <c r="H147">
        <v>0</v>
      </c>
      <c r="I147" s="1">
        <v>6</v>
      </c>
      <c r="L147" s="1">
        <v>0</v>
      </c>
      <c r="M147" s="1">
        <v>67</v>
      </c>
      <c r="N147" s="1">
        <v>11</v>
      </c>
      <c r="O147" s="6">
        <v>0.4375</v>
      </c>
      <c r="P147" s="6">
        <v>0.20833333333333334</v>
      </c>
      <c r="Q147" t="s">
        <v>304</v>
      </c>
      <c r="R147" t="s">
        <v>305</v>
      </c>
      <c r="S147" t="s">
        <v>310</v>
      </c>
      <c r="T147">
        <v>46</v>
      </c>
      <c r="U147">
        <v>408.4</v>
      </c>
      <c r="V147">
        <v>11</v>
      </c>
    </row>
    <row r="148" spans="2:22" x14ac:dyDescent="0.25">
      <c r="B148" s="2">
        <v>42053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>
        <v>0</v>
      </c>
      <c r="I148" s="1">
        <v>6.5</v>
      </c>
      <c r="L148" s="1">
        <v>0</v>
      </c>
      <c r="M148" s="1">
        <v>50</v>
      </c>
      <c r="N148" s="1">
        <v>23</v>
      </c>
      <c r="O148" s="6">
        <v>0.41666666666666669</v>
      </c>
      <c r="P148" s="6">
        <v>0.1875</v>
      </c>
      <c r="R148" t="s">
        <v>306</v>
      </c>
      <c r="S148" t="s">
        <v>311</v>
      </c>
      <c r="T148">
        <v>31</v>
      </c>
      <c r="U148">
        <v>427.2</v>
      </c>
      <c r="V148">
        <v>23</v>
      </c>
    </row>
    <row r="149" spans="2:22" x14ac:dyDescent="0.25">
      <c r="B149" s="2">
        <v>42054</v>
      </c>
      <c r="C149" s="1">
        <v>0</v>
      </c>
      <c r="D149" s="1">
        <v>0</v>
      </c>
      <c r="E149" s="1">
        <v>0</v>
      </c>
      <c r="F149" s="1" t="s">
        <v>132</v>
      </c>
      <c r="G149" s="1">
        <v>1</v>
      </c>
      <c r="H149">
        <v>0</v>
      </c>
      <c r="I149" s="1">
        <v>5</v>
      </c>
      <c r="L149" s="1">
        <v>1</v>
      </c>
      <c r="M149" s="1">
        <v>55</v>
      </c>
      <c r="N149" s="1">
        <v>11</v>
      </c>
      <c r="O149" s="6">
        <v>0.4375</v>
      </c>
      <c r="P149" s="6">
        <v>0.16666666666666666</v>
      </c>
      <c r="Q149" t="s">
        <v>132</v>
      </c>
      <c r="R149" t="s">
        <v>307</v>
      </c>
      <c r="S149" t="s">
        <v>312</v>
      </c>
      <c r="T149">
        <v>38</v>
      </c>
      <c r="U149">
        <v>420.8</v>
      </c>
      <c r="V149">
        <v>11</v>
      </c>
    </row>
    <row r="150" spans="2:22" x14ac:dyDescent="0.25">
      <c r="B150" s="2">
        <v>42055</v>
      </c>
      <c r="C150" s="1">
        <v>0</v>
      </c>
      <c r="D150" s="1">
        <v>0</v>
      </c>
      <c r="E150" s="1">
        <v>0</v>
      </c>
      <c r="F150" s="1" t="s">
        <v>132</v>
      </c>
      <c r="G150" s="1">
        <v>1</v>
      </c>
      <c r="H150">
        <v>0</v>
      </c>
      <c r="I150" s="1">
        <v>5.5</v>
      </c>
      <c r="L150" s="1">
        <v>0</v>
      </c>
      <c r="M150" s="1">
        <v>59</v>
      </c>
      <c r="N150" s="1">
        <v>11</v>
      </c>
      <c r="O150" s="6">
        <v>0.41666666666666669</v>
      </c>
      <c r="P150" s="6">
        <v>0.20833333333333334</v>
      </c>
      <c r="Q150" t="s">
        <v>313</v>
      </c>
      <c r="R150" t="s">
        <v>314</v>
      </c>
      <c r="S150" t="s">
        <v>322</v>
      </c>
      <c r="T150">
        <v>42</v>
      </c>
      <c r="U150">
        <v>415.7</v>
      </c>
      <c r="V150">
        <v>11</v>
      </c>
    </row>
    <row r="151" spans="2:22" x14ac:dyDescent="0.25">
      <c r="B151" s="2">
        <v>42056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>
        <v>0</v>
      </c>
      <c r="I151" s="1">
        <v>5</v>
      </c>
      <c r="L151" s="1">
        <v>0</v>
      </c>
      <c r="M151" s="1">
        <v>38</v>
      </c>
      <c r="N151" s="1">
        <v>13</v>
      </c>
      <c r="O151" s="6">
        <v>6.25E-2</v>
      </c>
      <c r="P151" s="6">
        <v>0.3125</v>
      </c>
      <c r="Q151" t="s">
        <v>315</v>
      </c>
      <c r="R151" t="s">
        <v>316</v>
      </c>
      <c r="S151" t="s">
        <v>323</v>
      </c>
      <c r="T151">
        <v>22</v>
      </c>
      <c r="U151">
        <v>437.9</v>
      </c>
      <c r="V151">
        <v>13</v>
      </c>
    </row>
    <row r="152" spans="2:22" s="5" customFormat="1" x14ac:dyDescent="0.25">
      <c r="B152" s="3">
        <v>42057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>
        <v>0</v>
      </c>
      <c r="I152" s="5">
        <v>5.5</v>
      </c>
      <c r="L152" s="5">
        <v>0</v>
      </c>
      <c r="M152" s="5">
        <v>56</v>
      </c>
      <c r="N152" s="5">
        <v>11</v>
      </c>
      <c r="O152" s="10">
        <v>0.41666666666666669</v>
      </c>
      <c r="P152" s="10">
        <v>0.16666666666666666</v>
      </c>
      <c r="Q152" s="5" t="s">
        <v>317</v>
      </c>
      <c r="R152" s="5" t="s">
        <v>318</v>
      </c>
      <c r="S152" t="s">
        <v>324</v>
      </c>
      <c r="T152">
        <v>38</v>
      </c>
      <c r="U152">
        <v>416.4</v>
      </c>
      <c r="V152">
        <v>11</v>
      </c>
    </row>
    <row r="153" spans="2:22" x14ac:dyDescent="0.25">
      <c r="B153" s="2">
        <v>42058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>
        <v>0</v>
      </c>
      <c r="I153" s="1">
        <v>7</v>
      </c>
      <c r="L153" s="1">
        <v>0</v>
      </c>
      <c r="M153" s="1">
        <v>73</v>
      </c>
      <c r="N153" s="1">
        <v>8</v>
      </c>
      <c r="O153" s="6">
        <v>0.39583333333333331</v>
      </c>
      <c r="P153" s="6">
        <v>0.1875</v>
      </c>
      <c r="Q153" t="s">
        <v>319</v>
      </c>
      <c r="R153" t="s">
        <v>320</v>
      </c>
      <c r="S153" t="s">
        <v>325</v>
      </c>
      <c r="T153">
        <v>57</v>
      </c>
      <c r="U153">
        <v>398.1</v>
      </c>
      <c r="V153">
        <v>8</v>
      </c>
    </row>
    <row r="154" spans="2:22" x14ac:dyDescent="0.25">
      <c r="B154" s="2">
        <v>42059</v>
      </c>
      <c r="C154" s="1">
        <v>0</v>
      </c>
      <c r="D154" s="1">
        <v>1</v>
      </c>
      <c r="E154" s="1">
        <v>2</v>
      </c>
      <c r="F154" s="1">
        <v>0</v>
      </c>
      <c r="G154" s="1">
        <v>1</v>
      </c>
      <c r="H154">
        <v>0</v>
      </c>
      <c r="I154" s="1">
        <v>6</v>
      </c>
      <c r="J154" s="6">
        <v>6.9444444444444434E-2</v>
      </c>
      <c r="K154" s="6">
        <v>4.1666666666666664E-2</v>
      </c>
      <c r="L154" s="1">
        <v>0</v>
      </c>
      <c r="M154" s="1">
        <v>61</v>
      </c>
      <c r="N154" s="1">
        <v>33</v>
      </c>
      <c r="O154" s="6">
        <v>0.41666666666666669</v>
      </c>
      <c r="P154" s="6">
        <v>0.1875</v>
      </c>
      <c r="R154" t="s">
        <v>321</v>
      </c>
      <c r="S154" t="s">
        <v>326</v>
      </c>
      <c r="T154">
        <v>44</v>
      </c>
      <c r="U154">
        <v>410.1</v>
      </c>
      <c r="V154">
        <v>33</v>
      </c>
    </row>
    <row r="155" spans="2:22" x14ac:dyDescent="0.25">
      <c r="B155" s="2">
        <v>42060</v>
      </c>
      <c r="C155" s="1">
        <v>0</v>
      </c>
      <c r="D155" s="1">
        <v>1</v>
      </c>
      <c r="E155" s="1">
        <v>2</v>
      </c>
      <c r="F155" s="1">
        <v>0</v>
      </c>
      <c r="G155" s="1">
        <v>0</v>
      </c>
      <c r="H155">
        <v>0</v>
      </c>
      <c r="I155" s="1">
        <v>7</v>
      </c>
      <c r="J155" s="6">
        <v>0.10694444444444444</v>
      </c>
      <c r="K155" s="6">
        <v>4.1666666666666664E-2</v>
      </c>
      <c r="L155" s="1">
        <v>0</v>
      </c>
      <c r="M155" s="1">
        <v>75</v>
      </c>
      <c r="N155" s="1">
        <v>21</v>
      </c>
      <c r="O155" s="6">
        <v>0.39583333333333331</v>
      </c>
      <c r="P155" s="6">
        <v>0.1875</v>
      </c>
      <c r="R155" t="s">
        <v>327</v>
      </c>
      <c r="S155" t="s">
        <v>329</v>
      </c>
      <c r="T155">
        <v>61</v>
      </c>
      <c r="U155">
        <v>398.3</v>
      </c>
      <c r="V155">
        <v>21</v>
      </c>
    </row>
    <row r="156" spans="2:22" x14ac:dyDescent="0.25">
      <c r="B156" s="2">
        <v>42061</v>
      </c>
      <c r="C156" s="1">
        <v>0</v>
      </c>
      <c r="D156" s="1">
        <v>1</v>
      </c>
      <c r="E156" s="1">
        <v>2</v>
      </c>
      <c r="F156" s="1">
        <v>0</v>
      </c>
      <c r="G156" s="1">
        <v>0</v>
      </c>
      <c r="H156">
        <v>0</v>
      </c>
      <c r="I156">
        <f>7+38/60</f>
        <v>7.6333333333333329</v>
      </c>
      <c r="J156" s="6">
        <v>0.10555555555555556</v>
      </c>
      <c r="K156" s="6">
        <v>6.0416666666666667E-2</v>
      </c>
      <c r="L156" s="1">
        <v>0</v>
      </c>
      <c r="M156" s="1">
        <v>78</v>
      </c>
      <c r="N156" s="1">
        <v>8</v>
      </c>
      <c r="O156" s="6">
        <v>0.39583333333333331</v>
      </c>
      <c r="P156" s="6">
        <v>0.27083333333333331</v>
      </c>
      <c r="R156" t="s">
        <v>328</v>
      </c>
      <c r="S156" t="s">
        <v>330</v>
      </c>
      <c r="T156">
        <v>66</v>
      </c>
      <c r="U156">
        <v>393.3</v>
      </c>
      <c r="V156">
        <v>8</v>
      </c>
    </row>
    <row r="157" spans="2:22" x14ac:dyDescent="0.25">
      <c r="B157" s="2">
        <v>42062</v>
      </c>
      <c r="C157" s="1">
        <v>0</v>
      </c>
      <c r="D157" s="1">
        <v>1</v>
      </c>
      <c r="E157" s="1">
        <v>2</v>
      </c>
      <c r="F157" s="1">
        <v>0</v>
      </c>
      <c r="G157" s="1">
        <v>1</v>
      </c>
      <c r="H157">
        <v>0</v>
      </c>
      <c r="I157" s="1">
        <v>5.5</v>
      </c>
      <c r="J157" s="6">
        <v>6.9444444444444434E-2</v>
      </c>
      <c r="K157" s="6">
        <v>4.2361111111111106E-2</v>
      </c>
      <c r="L157" s="1">
        <v>0</v>
      </c>
      <c r="M157" s="1">
        <v>74</v>
      </c>
      <c r="N157" s="1">
        <v>20</v>
      </c>
      <c r="O157" s="6">
        <v>0.4375</v>
      </c>
      <c r="P157" s="6">
        <v>0.27083333333333331</v>
      </c>
      <c r="Q157" t="s">
        <v>331</v>
      </c>
      <c r="R157" t="s">
        <v>332</v>
      </c>
      <c r="S157" t="s">
        <v>334</v>
      </c>
      <c r="T157">
        <v>63</v>
      </c>
      <c r="U157">
        <v>398.9</v>
      </c>
      <c r="V157">
        <v>20</v>
      </c>
    </row>
    <row r="158" spans="2:22" x14ac:dyDescent="0.25">
      <c r="B158" s="2">
        <v>42063</v>
      </c>
      <c r="C158" s="1">
        <v>0</v>
      </c>
      <c r="D158" s="1">
        <v>1</v>
      </c>
      <c r="E158" s="1">
        <v>2</v>
      </c>
      <c r="F158" s="1" t="s">
        <v>265</v>
      </c>
      <c r="G158" s="1">
        <v>0</v>
      </c>
      <c r="H158">
        <v>0</v>
      </c>
      <c r="I158" s="1">
        <v>6.5</v>
      </c>
      <c r="L158" s="1">
        <v>0</v>
      </c>
      <c r="M158" s="1">
        <v>65</v>
      </c>
      <c r="N158" s="1">
        <v>19</v>
      </c>
      <c r="O158" s="6">
        <v>0.39583333333333331</v>
      </c>
      <c r="P158" s="6">
        <v>0.22916666666666666</v>
      </c>
      <c r="R158" t="s">
        <v>333</v>
      </c>
      <c r="S158" t="s">
        <v>335</v>
      </c>
      <c r="T158">
        <v>52</v>
      </c>
      <c r="U158">
        <v>404.1</v>
      </c>
      <c r="V158">
        <v>19</v>
      </c>
    </row>
    <row r="159" spans="2:22" s="5" customFormat="1" x14ac:dyDescent="0.25">
      <c r="B159" s="3">
        <v>42064</v>
      </c>
      <c r="C159" s="4">
        <v>0</v>
      </c>
      <c r="D159" s="4">
        <v>1</v>
      </c>
      <c r="E159" s="4">
        <v>2</v>
      </c>
      <c r="F159" s="4" t="s">
        <v>13</v>
      </c>
      <c r="G159" s="4">
        <v>0</v>
      </c>
      <c r="H159">
        <v>0</v>
      </c>
      <c r="I159" s="5">
        <f>6+38/60</f>
        <v>6.6333333333333329</v>
      </c>
      <c r="J159" s="10">
        <v>8.3333333333333329E-2</v>
      </c>
      <c r="K159" s="10">
        <v>4.4444444444444446E-2</v>
      </c>
      <c r="L159" s="4">
        <v>0</v>
      </c>
      <c r="M159" s="4">
        <v>75</v>
      </c>
      <c r="N159" s="4">
        <v>20</v>
      </c>
      <c r="O159" s="10">
        <v>0.4375</v>
      </c>
      <c r="P159" s="10">
        <v>0.22916666666666666</v>
      </c>
      <c r="Q159" s="5" t="s">
        <v>337</v>
      </c>
      <c r="R159" s="5" t="s">
        <v>336</v>
      </c>
      <c r="S159" t="s">
        <v>338</v>
      </c>
      <c r="T159">
        <v>62</v>
      </c>
      <c r="U159">
        <v>395</v>
      </c>
      <c r="V159">
        <v>20</v>
      </c>
    </row>
    <row r="160" spans="2:22" x14ac:dyDescent="0.25">
      <c r="B160" s="2">
        <v>42065</v>
      </c>
      <c r="C160" s="1">
        <v>0</v>
      </c>
      <c r="D160" s="1">
        <v>1</v>
      </c>
      <c r="E160" s="1">
        <v>0</v>
      </c>
      <c r="F160" s="1">
        <v>4398</v>
      </c>
      <c r="G160" s="1">
        <v>0</v>
      </c>
      <c r="H160">
        <v>0</v>
      </c>
      <c r="I160">
        <f>6+33/60</f>
        <v>6.55</v>
      </c>
      <c r="J160" s="6">
        <v>7.2222222222222229E-2</v>
      </c>
      <c r="K160" s="6">
        <v>5.2083333333333336E-2</v>
      </c>
      <c r="L160" s="1">
        <v>0</v>
      </c>
      <c r="M160" s="1">
        <v>43</v>
      </c>
      <c r="N160" s="1">
        <v>8</v>
      </c>
      <c r="O160" s="6">
        <v>0.41666666666666669</v>
      </c>
      <c r="P160" s="6">
        <v>0.20833333333333334</v>
      </c>
      <c r="R160" t="s">
        <v>339</v>
      </c>
      <c r="S160" t="s">
        <v>340</v>
      </c>
      <c r="T160">
        <v>27</v>
      </c>
      <c r="U160">
        <v>427.8</v>
      </c>
      <c r="V160">
        <v>8</v>
      </c>
    </row>
    <row r="161" spans="2:22" x14ac:dyDescent="0.25">
      <c r="B161" s="2">
        <v>42066</v>
      </c>
      <c r="C161" s="1">
        <v>0</v>
      </c>
      <c r="D161" s="1">
        <v>1</v>
      </c>
      <c r="E161" s="1">
        <v>0</v>
      </c>
      <c r="F161" s="1">
        <v>5353</v>
      </c>
      <c r="G161" s="1">
        <v>0</v>
      </c>
      <c r="H161">
        <v>0</v>
      </c>
      <c r="I161">
        <f>7+13/60</f>
        <v>7.2166666666666668</v>
      </c>
      <c r="J161" s="6">
        <v>7.013888888888889E-2</v>
      </c>
      <c r="K161" s="6">
        <v>5.0694444444444452E-2</v>
      </c>
      <c r="L161" s="1">
        <v>0</v>
      </c>
      <c r="M161" s="1">
        <v>51</v>
      </c>
      <c r="N161" s="1">
        <v>23</v>
      </c>
      <c r="O161" s="6">
        <v>0.39583333333333331</v>
      </c>
      <c r="P161" s="6">
        <v>0.20833333333333334</v>
      </c>
      <c r="R161" t="s">
        <v>341</v>
      </c>
      <c r="S161" t="s">
        <v>342</v>
      </c>
      <c r="T161">
        <v>35</v>
      </c>
      <c r="U161">
        <v>419.5</v>
      </c>
      <c r="V161">
        <v>23</v>
      </c>
    </row>
    <row r="162" spans="2:22" x14ac:dyDescent="0.25">
      <c r="B162" s="2">
        <v>42067</v>
      </c>
      <c r="C162" s="1">
        <v>0</v>
      </c>
      <c r="D162" s="1">
        <v>1</v>
      </c>
      <c r="E162" s="1">
        <v>0</v>
      </c>
      <c r="F162" s="1" t="s">
        <v>13</v>
      </c>
      <c r="G162" s="1">
        <v>1</v>
      </c>
      <c r="H162">
        <v>0</v>
      </c>
      <c r="I162" s="1">
        <f>6+16/60</f>
        <v>6.2666666666666666</v>
      </c>
      <c r="J162" s="6">
        <v>7.3611111111111113E-2</v>
      </c>
      <c r="K162" s="6">
        <v>4.4444444444444446E-2</v>
      </c>
      <c r="L162" s="1">
        <v>0</v>
      </c>
      <c r="M162" s="1">
        <v>68</v>
      </c>
      <c r="N162" s="1">
        <v>20</v>
      </c>
      <c r="O162" s="6">
        <v>0.39583333333333331</v>
      </c>
      <c r="P162" s="6">
        <v>0.20833333333333334</v>
      </c>
      <c r="Q162" t="s">
        <v>347</v>
      </c>
      <c r="R162" t="s">
        <v>343</v>
      </c>
      <c r="S162" t="s">
        <v>344</v>
      </c>
      <c r="T162">
        <v>55</v>
      </c>
      <c r="U162">
        <v>401.8</v>
      </c>
      <c r="V162">
        <v>20</v>
      </c>
    </row>
    <row r="163" spans="2:22" x14ac:dyDescent="0.25">
      <c r="B163" s="2">
        <v>42068</v>
      </c>
      <c r="C163" s="1">
        <v>0</v>
      </c>
      <c r="D163" s="1">
        <v>1</v>
      </c>
      <c r="E163" s="1">
        <v>0</v>
      </c>
      <c r="F163" s="1">
        <v>2143</v>
      </c>
      <c r="G163" s="1">
        <v>0</v>
      </c>
      <c r="H163">
        <v>0</v>
      </c>
      <c r="I163">
        <f>6+23/60</f>
        <v>6.3833333333333337</v>
      </c>
      <c r="J163" s="6">
        <v>7.9166666666666663E-2</v>
      </c>
      <c r="K163" s="6">
        <v>6.458333333333334E-2</v>
      </c>
      <c r="L163" s="1">
        <v>0</v>
      </c>
      <c r="M163" s="1">
        <v>55</v>
      </c>
      <c r="N163" s="1">
        <v>13</v>
      </c>
      <c r="O163" s="6">
        <v>0.39583333333333331</v>
      </c>
      <c r="P163" s="6">
        <v>0.20833333333333334</v>
      </c>
      <c r="Q163" t="s">
        <v>347</v>
      </c>
      <c r="R163" t="s">
        <v>345</v>
      </c>
      <c r="S163" t="s">
        <v>346</v>
      </c>
      <c r="T163">
        <v>42</v>
      </c>
      <c r="U163">
        <v>416.3</v>
      </c>
      <c r="V163">
        <v>13</v>
      </c>
    </row>
    <row r="164" spans="2:22" x14ac:dyDescent="0.25">
      <c r="B164" s="2">
        <v>42069</v>
      </c>
      <c r="C164" s="1">
        <v>0</v>
      </c>
      <c r="D164" s="1">
        <v>1</v>
      </c>
      <c r="E164" s="1">
        <v>0</v>
      </c>
      <c r="F164" s="1">
        <v>5570</v>
      </c>
      <c r="G164" s="1">
        <v>0</v>
      </c>
      <c r="H164">
        <v>0</v>
      </c>
      <c r="I164">
        <f>6+12/60</f>
        <v>6.2</v>
      </c>
      <c r="J164" s="6">
        <v>7.2916666666666671E-2</v>
      </c>
      <c r="K164" s="6">
        <v>4.9999999999999996E-2</v>
      </c>
      <c r="L164" s="1">
        <v>0</v>
      </c>
      <c r="M164" s="1">
        <v>55</v>
      </c>
      <c r="N164" s="1">
        <v>23</v>
      </c>
      <c r="O164" s="6">
        <v>0.41666666666666669</v>
      </c>
      <c r="P164" s="6">
        <v>0.27083333333333331</v>
      </c>
      <c r="Q164" t="s">
        <v>348</v>
      </c>
      <c r="R164" t="s">
        <v>349</v>
      </c>
      <c r="S164" t="s">
        <v>350</v>
      </c>
      <c r="T164">
        <v>41</v>
      </c>
      <c r="U164">
        <v>414.9</v>
      </c>
      <c r="V164">
        <v>23</v>
      </c>
    </row>
    <row r="165" spans="2:22" x14ac:dyDescent="0.25">
      <c r="B165" s="2">
        <v>42070</v>
      </c>
      <c r="C165" s="1">
        <v>0</v>
      </c>
      <c r="D165" s="1">
        <v>2</v>
      </c>
      <c r="E165" s="1">
        <v>0</v>
      </c>
      <c r="F165" s="1">
        <v>5735</v>
      </c>
      <c r="G165" s="1">
        <v>0</v>
      </c>
      <c r="H165">
        <v>0</v>
      </c>
      <c r="I165">
        <f>5+21/60</f>
        <v>5.35</v>
      </c>
      <c r="J165" s="6">
        <v>5.6944444444444443E-2</v>
      </c>
      <c r="K165" s="6">
        <v>4.3750000000000004E-2</v>
      </c>
      <c r="L165" s="1">
        <v>1</v>
      </c>
      <c r="M165" s="1">
        <v>60</v>
      </c>
      <c r="N165" s="1">
        <v>25</v>
      </c>
      <c r="O165" s="6">
        <v>0.5</v>
      </c>
      <c r="P165" s="6">
        <v>0.3125</v>
      </c>
      <c r="Q165" t="s">
        <v>352</v>
      </c>
      <c r="R165" t="s">
        <v>351</v>
      </c>
      <c r="S165" t="s">
        <v>353</v>
      </c>
      <c r="T165">
        <v>47</v>
      </c>
      <c r="U165">
        <v>407.3</v>
      </c>
      <c r="V165">
        <v>25</v>
      </c>
    </row>
    <row r="166" spans="2:22" s="5" customFormat="1" x14ac:dyDescent="0.25">
      <c r="B166" s="3">
        <v>42071</v>
      </c>
      <c r="C166" s="4">
        <v>0</v>
      </c>
      <c r="D166" s="4">
        <v>2</v>
      </c>
      <c r="E166" s="4">
        <v>0</v>
      </c>
      <c r="F166" s="4" t="s">
        <v>132</v>
      </c>
      <c r="G166" s="4">
        <v>1</v>
      </c>
      <c r="H166">
        <v>0</v>
      </c>
      <c r="I166" s="5">
        <f>6+24/60</f>
        <v>6.4</v>
      </c>
      <c r="J166" s="10">
        <v>9.0972222222222218E-2</v>
      </c>
      <c r="K166" s="10">
        <v>4.027777777777778E-2</v>
      </c>
      <c r="L166" s="4">
        <v>0</v>
      </c>
      <c r="M166" s="4">
        <v>49</v>
      </c>
      <c r="N166" s="4">
        <v>0</v>
      </c>
      <c r="O166" s="10">
        <v>0.41666666666666669</v>
      </c>
      <c r="P166" s="10">
        <v>0.25</v>
      </c>
      <c r="Q166" s="5" t="s">
        <v>356</v>
      </c>
      <c r="R166" s="5" t="s">
        <v>354</v>
      </c>
      <c r="S166" t="s">
        <v>355</v>
      </c>
      <c r="T166">
        <v>35</v>
      </c>
      <c r="U166">
        <v>417.5</v>
      </c>
      <c r="V166">
        <v>0</v>
      </c>
    </row>
    <row r="167" spans="2:22" x14ac:dyDescent="0.25">
      <c r="B167" s="2">
        <v>42072</v>
      </c>
      <c r="C167" s="1">
        <v>0</v>
      </c>
      <c r="D167" s="1">
        <v>2</v>
      </c>
      <c r="E167" s="1">
        <v>0</v>
      </c>
      <c r="F167" s="1" t="s">
        <v>369</v>
      </c>
      <c r="G167" s="1">
        <v>1</v>
      </c>
      <c r="H167">
        <v>0</v>
      </c>
      <c r="I167" s="1">
        <v>7</v>
      </c>
      <c r="L167" s="1">
        <v>0</v>
      </c>
      <c r="M167" s="1">
        <v>45</v>
      </c>
      <c r="N167" s="1">
        <v>15</v>
      </c>
      <c r="O167" s="6">
        <v>0.41666666666666669</v>
      </c>
      <c r="P167" s="6">
        <v>0.22916666666666666</v>
      </c>
      <c r="Q167" t="s">
        <v>357</v>
      </c>
      <c r="R167" t="s">
        <v>358</v>
      </c>
      <c r="S167" t="s">
        <v>359</v>
      </c>
      <c r="T167">
        <v>32</v>
      </c>
      <c r="U167">
        <v>423.1</v>
      </c>
      <c r="V167">
        <v>15</v>
      </c>
    </row>
    <row r="168" spans="2:22" x14ac:dyDescent="0.25">
      <c r="B168" s="2">
        <v>42073</v>
      </c>
      <c r="C168" s="1">
        <v>0</v>
      </c>
      <c r="D168" s="1">
        <v>0</v>
      </c>
      <c r="E168" s="1">
        <v>0</v>
      </c>
      <c r="F168" s="1">
        <v>3488</v>
      </c>
      <c r="G168" s="1">
        <v>0</v>
      </c>
      <c r="H168">
        <v>0</v>
      </c>
      <c r="I168">
        <f>7+19/60</f>
        <v>7.3166666666666664</v>
      </c>
      <c r="J168" s="6">
        <v>0.11041666666666666</v>
      </c>
      <c r="K168" s="6">
        <v>5.486111111111111E-2</v>
      </c>
      <c r="L168" s="1">
        <v>0</v>
      </c>
      <c r="M168" s="1">
        <v>47</v>
      </c>
      <c r="N168" s="1">
        <v>13</v>
      </c>
      <c r="O168" s="6">
        <v>0.41666666666666669</v>
      </c>
      <c r="P168" s="6">
        <v>0.22916666666666666</v>
      </c>
      <c r="Q168" t="s">
        <v>361</v>
      </c>
      <c r="R168" t="s">
        <v>360</v>
      </c>
      <c r="S168" t="s">
        <v>362</v>
      </c>
      <c r="T168">
        <v>34</v>
      </c>
      <c r="U168">
        <v>429.3</v>
      </c>
      <c r="V168">
        <v>13</v>
      </c>
    </row>
    <row r="169" spans="2:22" x14ac:dyDescent="0.25">
      <c r="B169" s="2">
        <v>42074</v>
      </c>
      <c r="C169" s="1">
        <v>0</v>
      </c>
      <c r="D169" s="1">
        <v>0</v>
      </c>
      <c r="E169" s="1">
        <v>0</v>
      </c>
      <c r="F169" s="1" t="s">
        <v>368</v>
      </c>
      <c r="G169" s="1">
        <v>1</v>
      </c>
      <c r="H169">
        <v>0</v>
      </c>
      <c r="I169">
        <f>7+43/100</f>
        <v>7.43</v>
      </c>
      <c r="J169" s="6">
        <v>8.1250000000000003E-2</v>
      </c>
      <c r="K169" s="6">
        <v>5.1388888888888894E-2</v>
      </c>
      <c r="L169" s="1">
        <v>0</v>
      </c>
      <c r="M169" s="1">
        <v>60</v>
      </c>
      <c r="N169" s="1">
        <v>11</v>
      </c>
      <c r="O169" s="6">
        <v>0.41666666666666669</v>
      </c>
      <c r="P169" s="6">
        <v>0.25</v>
      </c>
      <c r="Q169" t="s">
        <v>363</v>
      </c>
      <c r="R169" t="s">
        <v>364</v>
      </c>
      <c r="S169" t="s">
        <v>365</v>
      </c>
      <c r="T169">
        <v>49</v>
      </c>
      <c r="U169">
        <v>405.7</v>
      </c>
      <c r="V169">
        <v>11</v>
      </c>
    </row>
    <row r="170" spans="2:22" x14ac:dyDescent="0.25">
      <c r="B170" s="2">
        <v>42075</v>
      </c>
      <c r="C170" s="1">
        <v>0</v>
      </c>
      <c r="D170" s="1">
        <v>0</v>
      </c>
      <c r="E170" s="1">
        <v>0</v>
      </c>
      <c r="F170" s="1">
        <v>5229</v>
      </c>
      <c r="G170" s="1">
        <v>2</v>
      </c>
      <c r="H170">
        <v>0</v>
      </c>
      <c r="I170" s="1">
        <v>7.3</v>
      </c>
      <c r="J170" s="6">
        <v>9.4444444444444442E-2</v>
      </c>
      <c r="K170" s="6">
        <v>5.347222222222222E-2</v>
      </c>
      <c r="L170" s="1">
        <v>0</v>
      </c>
      <c r="M170" s="1">
        <v>62</v>
      </c>
      <c r="N170" s="1">
        <v>15</v>
      </c>
      <c r="O170" s="6">
        <v>0.41666666666666669</v>
      </c>
      <c r="P170" s="6">
        <v>0.25</v>
      </c>
      <c r="Q170" t="s">
        <v>367</v>
      </c>
      <c r="R170" t="s">
        <v>366</v>
      </c>
      <c r="S170" t="s">
        <v>374</v>
      </c>
      <c r="T170">
        <v>50</v>
      </c>
      <c r="U170">
        <v>409.4</v>
      </c>
      <c r="V170">
        <v>15</v>
      </c>
    </row>
    <row r="171" spans="2:22" x14ac:dyDescent="0.25">
      <c r="B171" s="2">
        <v>42076</v>
      </c>
      <c r="C171" s="1">
        <v>0</v>
      </c>
      <c r="D171" s="1">
        <v>0</v>
      </c>
      <c r="E171" s="1">
        <v>0</v>
      </c>
      <c r="F171" s="1">
        <v>5065</v>
      </c>
      <c r="G171" s="1">
        <v>0</v>
      </c>
      <c r="H171">
        <v>0</v>
      </c>
      <c r="I171" s="1">
        <v>5</v>
      </c>
      <c r="L171" s="1">
        <v>0</v>
      </c>
      <c r="M171" s="1">
        <v>48</v>
      </c>
      <c r="N171" s="1">
        <v>11</v>
      </c>
      <c r="O171" s="6">
        <v>4.1666666666666664E-2</v>
      </c>
      <c r="P171" s="6">
        <v>0.27083333333333331</v>
      </c>
      <c r="Q171" t="s">
        <v>371</v>
      </c>
      <c r="R171" t="s">
        <v>370</v>
      </c>
      <c r="S171" t="s">
        <v>375</v>
      </c>
      <c r="T171">
        <v>37</v>
      </c>
      <c r="U171">
        <v>420.5</v>
      </c>
      <c r="V171">
        <v>11</v>
      </c>
    </row>
    <row r="172" spans="2:22" x14ac:dyDescent="0.25">
      <c r="B172" s="2">
        <v>42077</v>
      </c>
      <c r="C172" s="1">
        <v>0</v>
      </c>
      <c r="D172" s="1">
        <v>0</v>
      </c>
      <c r="E172" s="1">
        <v>0</v>
      </c>
      <c r="F172" s="1">
        <v>16362</v>
      </c>
      <c r="G172" s="1">
        <v>0</v>
      </c>
      <c r="H172">
        <v>0</v>
      </c>
      <c r="I172" s="1">
        <v>6</v>
      </c>
      <c r="L172" s="1">
        <v>0</v>
      </c>
      <c r="M172" s="1">
        <v>68</v>
      </c>
      <c r="N172" s="1">
        <v>13</v>
      </c>
      <c r="O172" s="6">
        <v>0.47916666666666669</v>
      </c>
      <c r="P172" s="6">
        <v>0.27083333333333331</v>
      </c>
      <c r="Q172" t="s">
        <v>372</v>
      </c>
      <c r="R172" t="s">
        <v>373</v>
      </c>
      <c r="S172" t="s">
        <v>376</v>
      </c>
      <c r="T172">
        <v>56</v>
      </c>
      <c r="U172">
        <v>401.4</v>
      </c>
      <c r="V172">
        <v>13</v>
      </c>
    </row>
    <row r="173" spans="2:22" s="5" customFormat="1" x14ac:dyDescent="0.25">
      <c r="B173" s="3">
        <v>42078</v>
      </c>
      <c r="C173" s="4">
        <v>0</v>
      </c>
      <c r="D173" s="4">
        <v>0</v>
      </c>
      <c r="E173" s="4">
        <v>0</v>
      </c>
      <c r="F173" s="4">
        <v>3617</v>
      </c>
      <c r="G173" s="4">
        <v>0</v>
      </c>
      <c r="H173">
        <v>0</v>
      </c>
      <c r="I173" s="4">
        <v>7</v>
      </c>
      <c r="L173" s="4">
        <v>0</v>
      </c>
      <c r="M173" s="4">
        <v>69</v>
      </c>
      <c r="N173" s="4">
        <v>20</v>
      </c>
      <c r="O173" s="10">
        <v>0.41666666666666669</v>
      </c>
      <c r="P173" s="10">
        <v>0.25</v>
      </c>
      <c r="Q173" s="5" t="s">
        <v>378</v>
      </c>
      <c r="R173" s="5" t="s">
        <v>379</v>
      </c>
      <c r="S173" t="s">
        <v>377</v>
      </c>
      <c r="T173">
        <v>59</v>
      </c>
      <c r="U173">
        <v>398.5</v>
      </c>
      <c r="V173">
        <v>20</v>
      </c>
    </row>
    <row r="174" spans="2:22" x14ac:dyDescent="0.25">
      <c r="B174" s="2">
        <v>42079</v>
      </c>
      <c r="C174" s="1">
        <v>0</v>
      </c>
      <c r="D174" s="1">
        <v>0</v>
      </c>
      <c r="E174" s="1">
        <v>0</v>
      </c>
      <c r="F174" s="1" t="s">
        <v>388</v>
      </c>
      <c r="G174" s="1">
        <v>0</v>
      </c>
      <c r="H174">
        <v>0</v>
      </c>
      <c r="I174" s="1">
        <v>6.5</v>
      </c>
      <c r="J174" s="6">
        <v>4.7222222222222221E-2</v>
      </c>
      <c r="K174" s="6">
        <v>4.7916666666666663E-2</v>
      </c>
      <c r="L174" s="1">
        <v>0</v>
      </c>
      <c r="M174" s="1">
        <v>61</v>
      </c>
      <c r="N174" s="1">
        <v>15</v>
      </c>
      <c r="O174" s="6">
        <v>0.41666666666666669</v>
      </c>
      <c r="P174" s="6">
        <v>0.22916666666666666</v>
      </c>
      <c r="R174" t="s">
        <v>380</v>
      </c>
      <c r="S174" t="s">
        <v>381</v>
      </c>
      <c r="T174">
        <v>49</v>
      </c>
      <c r="U174">
        <v>407.8</v>
      </c>
      <c r="V174">
        <v>15</v>
      </c>
    </row>
    <row r="175" spans="2:22" x14ac:dyDescent="0.25">
      <c r="B175" s="2">
        <v>42080</v>
      </c>
      <c r="C175" s="1">
        <v>0</v>
      </c>
      <c r="D175" s="1">
        <v>0</v>
      </c>
      <c r="E175" s="1">
        <v>0</v>
      </c>
      <c r="F175" s="1">
        <v>4975</v>
      </c>
      <c r="G175" s="1">
        <v>0</v>
      </c>
      <c r="H175">
        <v>1</v>
      </c>
      <c r="I175">
        <f>5+47/60</f>
        <v>5.7833333333333332</v>
      </c>
      <c r="J175" s="6">
        <v>8.6111111111111124E-2</v>
      </c>
      <c r="K175" s="6">
        <v>2.9861111111111113E-2</v>
      </c>
      <c r="L175" s="1">
        <v>0</v>
      </c>
      <c r="M175" s="1">
        <v>42</v>
      </c>
      <c r="N175" s="1">
        <v>17</v>
      </c>
      <c r="O175" s="6">
        <v>0.41666666666666669</v>
      </c>
      <c r="P175" s="6">
        <v>0.20833333333333334</v>
      </c>
      <c r="Q175" t="s">
        <v>384</v>
      </c>
      <c r="R175" t="s">
        <v>383</v>
      </c>
      <c r="S175" t="s">
        <v>382</v>
      </c>
      <c r="T175">
        <v>32</v>
      </c>
      <c r="U175">
        <v>425.7</v>
      </c>
      <c r="V175">
        <v>17</v>
      </c>
    </row>
    <row r="176" spans="2:22" x14ac:dyDescent="0.25">
      <c r="B176" s="2">
        <v>42081</v>
      </c>
      <c r="C176" s="1">
        <v>0</v>
      </c>
      <c r="D176" s="1">
        <v>0</v>
      </c>
      <c r="E176" s="1">
        <v>0</v>
      </c>
      <c r="F176" s="1" t="s">
        <v>387</v>
      </c>
      <c r="G176" s="1">
        <v>1</v>
      </c>
      <c r="H176">
        <v>0</v>
      </c>
      <c r="I176">
        <f>6+33/60</f>
        <v>6.55</v>
      </c>
      <c r="J176" s="6">
        <v>7.9166666666666663E-2</v>
      </c>
      <c r="K176" s="6">
        <v>4.027777777777778E-2</v>
      </c>
      <c r="L176" s="1">
        <v>0</v>
      </c>
      <c r="M176" s="1">
        <v>51</v>
      </c>
      <c r="N176" s="1">
        <v>0</v>
      </c>
      <c r="O176" s="6">
        <v>0.41666666666666669</v>
      </c>
      <c r="P176" s="6">
        <v>0.22916666666666666</v>
      </c>
      <c r="R176" t="s">
        <v>385</v>
      </c>
      <c r="S176" t="s">
        <v>386</v>
      </c>
      <c r="T176">
        <v>41</v>
      </c>
      <c r="U176">
        <v>424</v>
      </c>
      <c r="V176">
        <v>0</v>
      </c>
    </row>
    <row r="177" spans="2:22" x14ac:dyDescent="0.25">
      <c r="B177" s="2">
        <v>42082</v>
      </c>
      <c r="C177" s="1">
        <v>0</v>
      </c>
      <c r="D177" s="1">
        <v>0</v>
      </c>
      <c r="E177" s="1">
        <v>0</v>
      </c>
      <c r="F177" s="1">
        <v>1144</v>
      </c>
      <c r="G177" s="1">
        <v>1</v>
      </c>
      <c r="H177">
        <v>1</v>
      </c>
      <c r="I177" s="1">
        <v>7</v>
      </c>
      <c r="J177" s="6">
        <v>8.0555555555555561E-2</v>
      </c>
      <c r="K177" s="6">
        <v>4.027777777777778E-2</v>
      </c>
      <c r="L177" s="1">
        <v>0</v>
      </c>
      <c r="M177" s="1">
        <v>56</v>
      </c>
      <c r="N177" s="1">
        <v>21</v>
      </c>
      <c r="O177" s="6">
        <v>0.41666666666666669</v>
      </c>
      <c r="P177" s="6">
        <v>0.25</v>
      </c>
      <c r="R177" t="s">
        <v>390</v>
      </c>
      <c r="S177" t="s">
        <v>389</v>
      </c>
      <c r="T177">
        <v>44</v>
      </c>
      <c r="U177">
        <v>412</v>
      </c>
      <c r="V177">
        <v>21</v>
      </c>
    </row>
    <row r="178" spans="2:22" x14ac:dyDescent="0.25">
      <c r="B178" s="2">
        <v>42083</v>
      </c>
      <c r="C178" s="1">
        <v>0</v>
      </c>
      <c r="D178" s="1">
        <v>0</v>
      </c>
      <c r="E178" s="1">
        <v>0</v>
      </c>
      <c r="F178" s="1">
        <v>2347</v>
      </c>
      <c r="G178" s="1">
        <v>0</v>
      </c>
      <c r="H178">
        <v>0</v>
      </c>
      <c r="I178">
        <f>5+26/60</f>
        <v>5.4333333333333336</v>
      </c>
      <c r="J178" s="6">
        <v>4.9999999999999996E-2</v>
      </c>
      <c r="K178" s="6">
        <v>3.888888888888889E-2</v>
      </c>
      <c r="L178" s="1">
        <v>0</v>
      </c>
      <c r="M178" s="1">
        <v>58</v>
      </c>
      <c r="N178" s="1">
        <v>13</v>
      </c>
      <c r="O178" s="6">
        <v>0.4375</v>
      </c>
      <c r="P178" s="6">
        <v>0.20833333333333334</v>
      </c>
      <c r="Q178" t="s">
        <v>391</v>
      </c>
      <c r="R178" t="s">
        <v>393</v>
      </c>
      <c r="S178" t="s">
        <v>392</v>
      </c>
      <c r="T178">
        <v>48</v>
      </c>
      <c r="U178">
        <v>408.3</v>
      </c>
      <c r="V178">
        <v>13</v>
      </c>
    </row>
    <row r="179" spans="2:22" x14ac:dyDescent="0.25">
      <c r="B179" s="2">
        <v>42084</v>
      </c>
      <c r="C179" s="1">
        <v>0</v>
      </c>
      <c r="D179" s="1">
        <v>0</v>
      </c>
      <c r="E179" s="1">
        <v>0</v>
      </c>
      <c r="F179" s="1">
        <v>1654</v>
      </c>
      <c r="G179" s="1">
        <v>1</v>
      </c>
      <c r="H179">
        <v>0</v>
      </c>
      <c r="I179">
        <f>5+20/60</f>
        <v>5.333333333333333</v>
      </c>
      <c r="J179" s="6">
        <v>5.0694444444444452E-2</v>
      </c>
      <c r="K179" s="6">
        <v>2.7083333333333334E-2</v>
      </c>
      <c r="L179" s="1">
        <v>0</v>
      </c>
      <c r="M179" s="1">
        <v>61</v>
      </c>
      <c r="N179" s="1">
        <v>8</v>
      </c>
      <c r="O179" s="6">
        <v>0.4375</v>
      </c>
      <c r="P179" s="6">
        <v>0.20833333333333334</v>
      </c>
      <c r="Q179" t="s">
        <v>396</v>
      </c>
      <c r="R179" t="s">
        <v>394</v>
      </c>
      <c r="S179" t="s">
        <v>395</v>
      </c>
      <c r="T179">
        <v>51</v>
      </c>
      <c r="U179">
        <v>405.7</v>
      </c>
      <c r="V179">
        <v>8</v>
      </c>
    </row>
    <row r="180" spans="2:22" x14ac:dyDescent="0.25">
      <c r="B180" s="2">
        <v>42085</v>
      </c>
      <c r="C180" s="1">
        <v>20</v>
      </c>
      <c r="D180" s="1">
        <v>0</v>
      </c>
      <c r="E180" s="1">
        <v>0</v>
      </c>
      <c r="F180" s="1">
        <v>4227</v>
      </c>
      <c r="G180" s="1">
        <v>0</v>
      </c>
      <c r="H180">
        <v>1.5</v>
      </c>
      <c r="I180">
        <f>6+17/60</f>
        <v>6.2833333333333332</v>
      </c>
      <c r="J180" s="6">
        <v>5.4166666666666669E-2</v>
      </c>
      <c r="K180" s="6">
        <v>4.5138888888888888E-2</v>
      </c>
      <c r="L180" s="1">
        <v>1</v>
      </c>
      <c r="M180" s="1">
        <v>48</v>
      </c>
      <c r="N180" s="1">
        <v>11</v>
      </c>
      <c r="O180" s="6">
        <v>0.41666666666666669</v>
      </c>
      <c r="P180" s="6">
        <v>0.23611111111111113</v>
      </c>
      <c r="Q180" t="s">
        <v>95</v>
      </c>
      <c r="R180" t="s">
        <v>398</v>
      </c>
      <c r="S180" t="s">
        <v>399</v>
      </c>
      <c r="T180">
        <v>37</v>
      </c>
      <c r="U180">
        <v>418.3</v>
      </c>
      <c r="V180">
        <v>11</v>
      </c>
    </row>
    <row r="181" spans="2:22" x14ac:dyDescent="0.25">
      <c r="B181" s="2">
        <v>42086</v>
      </c>
      <c r="C181" s="1">
        <v>20</v>
      </c>
      <c r="D181" s="1">
        <v>0</v>
      </c>
      <c r="E181" s="1">
        <v>0</v>
      </c>
      <c r="F181" s="1" t="s">
        <v>403</v>
      </c>
      <c r="G181" s="1">
        <v>1</v>
      </c>
      <c r="H181">
        <v>1</v>
      </c>
      <c r="I181">
        <f>6+33/60</f>
        <v>6.55</v>
      </c>
      <c r="J181" s="6">
        <v>6.6666666666666666E-2</v>
      </c>
      <c r="K181" s="6">
        <v>3.6111111111111115E-2</v>
      </c>
      <c r="L181" s="1">
        <v>0</v>
      </c>
      <c r="M181" s="1">
        <v>71</v>
      </c>
      <c r="N181" s="1">
        <v>30</v>
      </c>
      <c r="O181" s="6">
        <v>0.41666666666666669</v>
      </c>
      <c r="P181" s="6">
        <v>0.22916666666666666</v>
      </c>
      <c r="Q181" t="s">
        <v>402</v>
      </c>
      <c r="R181" t="s">
        <v>401</v>
      </c>
      <c r="S181" t="s">
        <v>400</v>
      </c>
      <c r="T181">
        <v>64</v>
      </c>
      <c r="U181">
        <v>389.7</v>
      </c>
      <c r="V181">
        <v>30</v>
      </c>
    </row>
    <row r="182" spans="2:22" x14ac:dyDescent="0.25">
      <c r="B182" s="2">
        <v>42087</v>
      </c>
      <c r="C182" s="1">
        <v>20</v>
      </c>
      <c r="D182" s="1">
        <v>0</v>
      </c>
      <c r="E182" s="1">
        <v>0</v>
      </c>
      <c r="F182" s="1">
        <v>1000</v>
      </c>
      <c r="G182" s="1">
        <v>2</v>
      </c>
      <c r="H182">
        <v>1</v>
      </c>
      <c r="I182" s="1">
        <f>6+26/60</f>
        <v>6.4333333333333336</v>
      </c>
      <c r="J182" s="6">
        <v>9.5138888888888884E-2</v>
      </c>
      <c r="K182" s="6">
        <v>4.5833333333333337E-2</v>
      </c>
      <c r="L182" s="1">
        <v>0</v>
      </c>
      <c r="M182" s="1">
        <v>69</v>
      </c>
      <c r="N182" s="1">
        <v>17</v>
      </c>
      <c r="O182" s="6">
        <v>0.41666666666666669</v>
      </c>
      <c r="P182" s="6">
        <v>0.20833333333333334</v>
      </c>
      <c r="Q182" t="s">
        <v>406</v>
      </c>
      <c r="R182" t="s">
        <v>405</v>
      </c>
      <c r="S182" t="s">
        <v>404</v>
      </c>
      <c r="T182">
        <v>61</v>
      </c>
      <c r="U182">
        <v>396.5</v>
      </c>
      <c r="V182">
        <v>17</v>
      </c>
    </row>
    <row r="183" spans="2:22" x14ac:dyDescent="0.25">
      <c r="B183" s="2">
        <v>42088</v>
      </c>
      <c r="C183" s="1">
        <v>20</v>
      </c>
      <c r="D183" s="1">
        <v>0</v>
      </c>
      <c r="E183" s="1">
        <v>0</v>
      </c>
      <c r="F183" s="1" t="s">
        <v>13</v>
      </c>
      <c r="G183" s="1">
        <v>1</v>
      </c>
      <c r="H183">
        <v>1</v>
      </c>
      <c r="I183" s="1">
        <v>7</v>
      </c>
      <c r="J183" s="6">
        <v>9.0972222222222218E-2</v>
      </c>
      <c r="K183" s="6">
        <v>4.0972222222222222E-2</v>
      </c>
      <c r="L183" s="1">
        <v>0</v>
      </c>
      <c r="M183" s="1">
        <v>76</v>
      </c>
      <c r="N183" s="1">
        <v>25</v>
      </c>
      <c r="O183" s="6">
        <v>0.41666666666666669</v>
      </c>
      <c r="P183" s="6">
        <v>0.20833333333333334</v>
      </c>
      <c r="Q183" t="s">
        <v>409</v>
      </c>
      <c r="R183" t="s">
        <v>407</v>
      </c>
      <c r="S183" t="s">
        <v>408</v>
      </c>
      <c r="T183">
        <v>70</v>
      </c>
      <c r="U183">
        <v>385.9</v>
      </c>
      <c r="V183">
        <v>25</v>
      </c>
    </row>
    <row r="184" spans="2:22" x14ac:dyDescent="0.25">
      <c r="B184" s="2">
        <v>42089</v>
      </c>
      <c r="C184" s="1">
        <v>20</v>
      </c>
      <c r="D184" s="1">
        <v>0</v>
      </c>
      <c r="E184" s="1">
        <v>0</v>
      </c>
      <c r="F184" s="1">
        <v>7899</v>
      </c>
      <c r="G184" s="1">
        <v>1</v>
      </c>
      <c r="H184">
        <v>1</v>
      </c>
      <c r="I184" s="1">
        <f>6+11/60</f>
        <v>6.1833333333333336</v>
      </c>
      <c r="J184" s="6">
        <v>8.0555555555555561E-2</v>
      </c>
      <c r="K184" s="6">
        <v>4.3055555555555562E-2</v>
      </c>
      <c r="L184" s="1">
        <v>0</v>
      </c>
      <c r="M184" s="1">
        <v>83</v>
      </c>
      <c r="N184" s="1">
        <v>28</v>
      </c>
      <c r="O184" s="6">
        <v>0.41666666666666669</v>
      </c>
      <c r="P184" s="6">
        <v>0.20833333333333334</v>
      </c>
      <c r="Q184" t="s">
        <v>411</v>
      </c>
      <c r="R184" t="s">
        <v>412</v>
      </c>
      <c r="S184" t="s">
        <v>410</v>
      </c>
      <c r="T184">
        <v>78</v>
      </c>
      <c r="U184">
        <v>379.3</v>
      </c>
      <c r="V184">
        <v>28</v>
      </c>
    </row>
    <row r="185" spans="2:22" x14ac:dyDescent="0.25">
      <c r="B185" s="2">
        <v>42090</v>
      </c>
      <c r="C185" s="1">
        <v>20</v>
      </c>
      <c r="D185" s="1">
        <v>0</v>
      </c>
      <c r="E185" s="1">
        <v>0</v>
      </c>
      <c r="F185" s="1">
        <v>3315</v>
      </c>
      <c r="G185" s="1">
        <v>0</v>
      </c>
      <c r="H185">
        <v>2</v>
      </c>
      <c r="I185">
        <f>4+47/60</f>
        <v>4.7833333333333332</v>
      </c>
      <c r="J185" s="6">
        <v>3.888888888888889E-2</v>
      </c>
      <c r="K185" s="6">
        <v>2.7083333333333334E-2</v>
      </c>
      <c r="L185" s="1">
        <v>0</v>
      </c>
      <c r="M185" s="1">
        <v>78</v>
      </c>
      <c r="N185" s="1">
        <v>13</v>
      </c>
      <c r="O185" s="6">
        <v>0.47916666666666669</v>
      </c>
      <c r="P185" s="6">
        <v>0.29166666666666669</v>
      </c>
      <c r="Q185" t="s">
        <v>414</v>
      </c>
      <c r="R185" t="s">
        <v>413</v>
      </c>
      <c r="S185" t="s">
        <v>415</v>
      </c>
      <c r="T185">
        <v>72</v>
      </c>
      <c r="U185">
        <v>382.6</v>
      </c>
      <c r="V185">
        <v>13</v>
      </c>
    </row>
    <row r="186" spans="2:22" x14ac:dyDescent="0.25">
      <c r="B186" s="2">
        <v>42091</v>
      </c>
      <c r="C186" s="1">
        <v>20</v>
      </c>
      <c r="D186" s="1">
        <v>0</v>
      </c>
      <c r="E186" s="1">
        <v>0</v>
      </c>
      <c r="F186" s="1">
        <v>7344</v>
      </c>
      <c r="G186" s="1">
        <v>2</v>
      </c>
      <c r="H186">
        <v>1</v>
      </c>
      <c r="I186">
        <f>6+34/60</f>
        <v>6.5666666666666664</v>
      </c>
      <c r="J186" s="6">
        <v>7.4999999999999997E-2</v>
      </c>
      <c r="K186" s="6">
        <v>3.888888888888889E-2</v>
      </c>
      <c r="L186" s="1">
        <v>1</v>
      </c>
      <c r="M186" s="1">
        <v>70</v>
      </c>
      <c r="N186" s="1">
        <v>31</v>
      </c>
      <c r="O186" s="6">
        <v>0.41666666666666669</v>
      </c>
      <c r="P186" s="6">
        <v>0.27083333333333331</v>
      </c>
      <c r="R186" t="s">
        <v>416</v>
      </c>
      <c r="S186" t="s">
        <v>417</v>
      </c>
      <c r="T186">
        <v>63</v>
      </c>
      <c r="U186">
        <v>395.1</v>
      </c>
      <c r="V186">
        <v>31</v>
      </c>
    </row>
    <row r="187" spans="2:22" x14ac:dyDescent="0.25">
      <c r="B187" s="2">
        <v>42092</v>
      </c>
      <c r="C187" s="1">
        <v>20</v>
      </c>
      <c r="D187" s="1">
        <v>0</v>
      </c>
      <c r="E187" s="1">
        <v>0</v>
      </c>
      <c r="F187" s="1">
        <v>3289</v>
      </c>
      <c r="G187" s="1">
        <v>1</v>
      </c>
      <c r="H187">
        <v>1</v>
      </c>
      <c r="I187" s="1">
        <v>6</v>
      </c>
      <c r="J187" s="6">
        <v>6.5972222222222224E-2</v>
      </c>
      <c r="K187" s="6">
        <v>4.5138888888888888E-2</v>
      </c>
      <c r="L187" s="1">
        <v>0</v>
      </c>
      <c r="M187" s="1">
        <v>79</v>
      </c>
      <c r="N187" s="1">
        <v>13</v>
      </c>
      <c r="O187" s="6">
        <v>0.4375</v>
      </c>
      <c r="P187" s="6">
        <v>0.22916666666666666</v>
      </c>
      <c r="Q187" t="s">
        <v>95</v>
      </c>
      <c r="R187" t="s">
        <v>418</v>
      </c>
      <c r="S187" t="s">
        <v>419</v>
      </c>
      <c r="T187">
        <v>75</v>
      </c>
      <c r="U187">
        <v>381.4</v>
      </c>
      <c r="V187">
        <v>13</v>
      </c>
    </row>
    <row r="188" spans="2:22" x14ac:dyDescent="0.25">
      <c r="B188" s="2">
        <v>42093</v>
      </c>
      <c r="C188" s="1">
        <v>20</v>
      </c>
      <c r="D188" s="1">
        <v>0</v>
      </c>
      <c r="E188" s="1">
        <v>0</v>
      </c>
      <c r="F188" s="1" t="s">
        <v>13</v>
      </c>
      <c r="G188" s="1">
        <v>0</v>
      </c>
      <c r="H188">
        <v>0</v>
      </c>
      <c r="I188">
        <f>6+35/60</f>
        <v>6.583333333333333</v>
      </c>
      <c r="J188" s="6">
        <v>8.1250000000000003E-2</v>
      </c>
      <c r="K188" s="6">
        <v>4.2361111111111106E-2</v>
      </c>
      <c r="L188" s="1">
        <v>0</v>
      </c>
      <c r="M188" s="1">
        <v>70</v>
      </c>
      <c r="N188" s="1">
        <v>23</v>
      </c>
      <c r="O188" s="6">
        <v>0.43055555555555558</v>
      </c>
      <c r="P188" s="6">
        <v>0.22916666666666666</v>
      </c>
      <c r="R188" t="s">
        <v>420</v>
      </c>
      <c r="S188" t="s">
        <v>421</v>
      </c>
      <c r="T188">
        <v>65</v>
      </c>
      <c r="U188">
        <v>391.9</v>
      </c>
      <c r="V188">
        <v>23</v>
      </c>
    </row>
    <row r="189" spans="2:22" x14ac:dyDescent="0.25">
      <c r="B189" s="2">
        <v>42094</v>
      </c>
      <c r="C189" s="1">
        <v>20</v>
      </c>
      <c r="D189" s="1">
        <v>0</v>
      </c>
      <c r="E189" s="1">
        <v>0</v>
      </c>
      <c r="F189" s="1">
        <v>2598</v>
      </c>
      <c r="G189" s="1">
        <v>0</v>
      </c>
      <c r="H189">
        <v>0</v>
      </c>
      <c r="I189">
        <f>6+36/100</f>
        <v>6.36</v>
      </c>
      <c r="J189" s="6">
        <v>7.0833333333333331E-2</v>
      </c>
      <c r="K189" s="6">
        <v>4.4444444444444446E-2</v>
      </c>
      <c r="L189" s="1">
        <v>0</v>
      </c>
      <c r="M189" s="1">
        <v>78</v>
      </c>
      <c r="N189" s="1">
        <v>21</v>
      </c>
      <c r="O189" s="6">
        <v>0.41666666666666669</v>
      </c>
      <c r="P189" s="6">
        <v>0.20833333333333334</v>
      </c>
      <c r="R189" t="s">
        <v>423</v>
      </c>
      <c r="S189" t="s">
        <v>422</v>
      </c>
      <c r="T189">
        <v>74</v>
      </c>
      <c r="U189">
        <v>384.5</v>
      </c>
      <c r="V189">
        <v>21</v>
      </c>
    </row>
    <row r="190" spans="2:22" x14ac:dyDescent="0.25">
      <c r="B190" s="2">
        <v>42095</v>
      </c>
      <c r="C190" s="1">
        <v>20</v>
      </c>
      <c r="D190" s="1">
        <v>0</v>
      </c>
      <c r="E190" s="1">
        <v>0</v>
      </c>
      <c r="F190" s="1" t="s">
        <v>424</v>
      </c>
      <c r="G190" s="1">
        <v>1</v>
      </c>
      <c r="H190">
        <v>0</v>
      </c>
      <c r="I190">
        <f>7+3/60</f>
        <v>7.05</v>
      </c>
      <c r="J190" s="6">
        <v>9.0972222222222218E-2</v>
      </c>
      <c r="K190" s="6">
        <v>5.0694444444444452E-2</v>
      </c>
      <c r="L190" s="1">
        <v>0</v>
      </c>
      <c r="M190" s="1">
        <v>74</v>
      </c>
      <c r="N190" s="1">
        <v>20</v>
      </c>
      <c r="O190" s="6">
        <v>0.45833333333333331</v>
      </c>
      <c r="P190" s="6">
        <v>0.27083333333333331</v>
      </c>
      <c r="Q190" t="s">
        <v>425</v>
      </c>
      <c r="R190" t="s">
        <v>426</v>
      </c>
      <c r="S190" t="s">
        <v>427</v>
      </c>
      <c r="T190">
        <v>70</v>
      </c>
      <c r="U190">
        <v>384.7</v>
      </c>
      <c r="V190">
        <v>20</v>
      </c>
    </row>
    <row r="191" spans="2:22" x14ac:dyDescent="0.25">
      <c r="B191" s="2">
        <v>42096</v>
      </c>
      <c r="C191" s="1">
        <v>20</v>
      </c>
      <c r="D191" s="1">
        <v>0</v>
      </c>
      <c r="E191" s="1">
        <v>0</v>
      </c>
      <c r="F191" s="1">
        <v>5660</v>
      </c>
      <c r="G191" s="1">
        <v>0</v>
      </c>
      <c r="H191">
        <v>0</v>
      </c>
      <c r="I191">
        <f>7+4/60</f>
        <v>7.0666666666666664</v>
      </c>
      <c r="J191" s="6">
        <v>0.10833333333333334</v>
      </c>
      <c r="K191" s="6">
        <v>3.9583333333333331E-2</v>
      </c>
      <c r="L191" s="1">
        <v>0</v>
      </c>
      <c r="M191" s="1">
        <v>78</v>
      </c>
      <c r="N191" s="1">
        <v>37</v>
      </c>
      <c r="O191" s="6">
        <v>0.4375</v>
      </c>
      <c r="P191" s="6">
        <v>0.25</v>
      </c>
      <c r="Q191" t="s">
        <v>428</v>
      </c>
      <c r="R191" t="s">
        <v>429</v>
      </c>
      <c r="S191" t="s">
        <v>430</v>
      </c>
      <c r="T191">
        <v>75</v>
      </c>
      <c r="U191">
        <v>385.5</v>
      </c>
      <c r="V191">
        <v>37</v>
      </c>
    </row>
    <row r="192" spans="2:22" x14ac:dyDescent="0.25">
      <c r="B192" s="2">
        <v>42097</v>
      </c>
      <c r="C192" s="1">
        <v>20</v>
      </c>
      <c r="D192" s="1">
        <v>0</v>
      </c>
      <c r="E192" s="1">
        <v>0</v>
      </c>
      <c r="F192" s="1">
        <v>5194</v>
      </c>
      <c r="G192" s="1">
        <v>0</v>
      </c>
      <c r="H192">
        <v>0</v>
      </c>
      <c r="I192" s="1">
        <v>6.5</v>
      </c>
      <c r="J192" s="6">
        <v>9.375E-2</v>
      </c>
      <c r="K192" s="6">
        <v>4.1666666666666664E-2</v>
      </c>
      <c r="L192" s="1">
        <v>0</v>
      </c>
      <c r="M192" s="1">
        <v>85</v>
      </c>
      <c r="N192" s="1">
        <v>11</v>
      </c>
      <c r="O192" s="6">
        <v>0.41666666666666669</v>
      </c>
      <c r="P192" s="6">
        <v>0.22916666666666666</v>
      </c>
      <c r="Q192" t="s">
        <v>433</v>
      </c>
      <c r="R192" t="s">
        <v>432</v>
      </c>
      <c r="S192" t="s">
        <v>431</v>
      </c>
      <c r="T192">
        <v>83</v>
      </c>
      <c r="U192">
        <v>371.3</v>
      </c>
      <c r="V192">
        <v>11</v>
      </c>
    </row>
    <row r="193" spans="2:22" x14ac:dyDescent="0.25">
      <c r="B193" s="2">
        <v>42098</v>
      </c>
      <c r="C193" s="1">
        <v>20</v>
      </c>
      <c r="D193" s="1">
        <v>0</v>
      </c>
      <c r="E193" s="1">
        <v>0</v>
      </c>
      <c r="F193" s="1">
        <v>2714</v>
      </c>
      <c r="G193" s="1">
        <v>1</v>
      </c>
      <c r="H193">
        <v>0</v>
      </c>
      <c r="I193" s="1">
        <v>6</v>
      </c>
      <c r="J193" s="6">
        <v>5.9027777777777783E-2</v>
      </c>
      <c r="K193" s="6">
        <v>4.5138888888888888E-2</v>
      </c>
      <c r="L193" s="1">
        <v>1</v>
      </c>
      <c r="M193" s="1">
        <v>75</v>
      </c>
      <c r="N193" s="1">
        <v>30</v>
      </c>
      <c r="O193" s="6">
        <v>0.4375</v>
      </c>
      <c r="P193" s="6">
        <v>0.25</v>
      </c>
      <c r="Q193" t="s">
        <v>436</v>
      </c>
      <c r="R193" t="s">
        <v>434</v>
      </c>
      <c r="S193" t="s">
        <v>435</v>
      </c>
      <c r="T193">
        <v>72</v>
      </c>
      <c r="U193">
        <v>384.4</v>
      </c>
      <c r="V193">
        <v>30</v>
      </c>
    </row>
    <row r="194" spans="2:22" x14ac:dyDescent="0.25">
      <c r="B194" s="2">
        <v>42099</v>
      </c>
      <c r="C194" s="1">
        <v>20</v>
      </c>
      <c r="D194" s="1">
        <v>0</v>
      </c>
      <c r="E194" s="1">
        <v>0</v>
      </c>
      <c r="F194" s="1" t="s">
        <v>438</v>
      </c>
      <c r="G194" s="1">
        <v>0</v>
      </c>
      <c r="H194">
        <v>0</v>
      </c>
      <c r="I194" s="1">
        <v>7</v>
      </c>
      <c r="J194" s="6">
        <v>6.25E-2</v>
      </c>
      <c r="K194" s="6">
        <v>4.2361111111111106E-2</v>
      </c>
      <c r="L194" s="1">
        <v>0</v>
      </c>
      <c r="M194" s="1">
        <v>75</v>
      </c>
      <c r="N194" s="1">
        <v>25</v>
      </c>
      <c r="O194" s="6">
        <v>0.41666666666666669</v>
      </c>
      <c r="P194" s="6">
        <v>0.22916666666666666</v>
      </c>
      <c r="Q194" t="s">
        <v>436</v>
      </c>
      <c r="R194" t="s">
        <v>439</v>
      </c>
      <c r="S194" t="s">
        <v>437</v>
      </c>
      <c r="T194">
        <v>73</v>
      </c>
      <c r="U194">
        <v>382.1</v>
      </c>
      <c r="V194">
        <v>25</v>
      </c>
    </row>
    <row r="195" spans="2:22" x14ac:dyDescent="0.25">
      <c r="B195" s="2">
        <v>42100</v>
      </c>
      <c r="C195" s="1">
        <v>0</v>
      </c>
      <c r="D195" s="1">
        <v>0</v>
      </c>
      <c r="E195" s="1">
        <v>0</v>
      </c>
      <c r="F195" s="1" t="s">
        <v>445</v>
      </c>
      <c r="G195" s="1">
        <v>0</v>
      </c>
      <c r="H195">
        <v>0</v>
      </c>
      <c r="I195" s="1">
        <f>5+48/60</f>
        <v>5.8</v>
      </c>
      <c r="J195" s="6">
        <v>5.6944444444444443E-2</v>
      </c>
      <c r="K195" s="6">
        <v>2.5694444444444447E-2</v>
      </c>
      <c r="L195" s="1">
        <v>0</v>
      </c>
      <c r="M195" s="1">
        <v>50</v>
      </c>
      <c r="N195" s="1">
        <v>5</v>
      </c>
      <c r="O195" s="6">
        <v>0.39583333333333331</v>
      </c>
      <c r="P195" s="6">
        <v>0.22916666666666666</v>
      </c>
      <c r="R195" t="s">
        <v>440</v>
      </c>
      <c r="S195" t="s">
        <v>441</v>
      </c>
      <c r="T195">
        <v>45</v>
      </c>
      <c r="U195">
        <v>410.1</v>
      </c>
      <c r="V195">
        <v>5</v>
      </c>
    </row>
    <row r="196" spans="2:22" x14ac:dyDescent="0.25">
      <c r="B196" s="2">
        <v>42101</v>
      </c>
      <c r="C196" s="1">
        <v>0</v>
      </c>
      <c r="D196" s="1">
        <v>0</v>
      </c>
      <c r="E196" s="1">
        <v>0</v>
      </c>
      <c r="F196" s="1">
        <v>4284</v>
      </c>
      <c r="G196" s="1">
        <v>1</v>
      </c>
      <c r="H196">
        <v>0</v>
      </c>
      <c r="I196" s="1">
        <f>6+4/60</f>
        <v>6.0666666666666664</v>
      </c>
      <c r="J196" s="6">
        <v>2.9861111111111113E-2</v>
      </c>
      <c r="K196" s="6">
        <v>3.1944444444444449E-2</v>
      </c>
      <c r="L196" s="1">
        <v>0</v>
      </c>
      <c r="M196" s="1">
        <v>51</v>
      </c>
      <c r="N196" s="1">
        <v>17</v>
      </c>
      <c r="O196" s="6">
        <v>0.4375</v>
      </c>
      <c r="P196" s="6">
        <v>0.22916666666666666</v>
      </c>
      <c r="Q196" t="s">
        <v>442</v>
      </c>
      <c r="R196" t="s">
        <v>443</v>
      </c>
      <c r="S196" t="s">
        <v>444</v>
      </c>
      <c r="T196">
        <v>47</v>
      </c>
      <c r="U196">
        <v>408.6</v>
      </c>
      <c r="V196">
        <v>17</v>
      </c>
    </row>
    <row r="197" spans="2:22" x14ac:dyDescent="0.25">
      <c r="B197" s="2">
        <v>42102</v>
      </c>
      <c r="C197" s="1">
        <v>0</v>
      </c>
      <c r="D197" s="1">
        <v>0</v>
      </c>
      <c r="E197" s="1">
        <v>0</v>
      </c>
      <c r="F197" s="1" t="s">
        <v>446</v>
      </c>
      <c r="G197" s="1">
        <v>1</v>
      </c>
      <c r="H197">
        <v>0</v>
      </c>
      <c r="I197" s="1">
        <v>6</v>
      </c>
      <c r="L197" s="1">
        <v>0</v>
      </c>
      <c r="M197" s="1">
        <v>51</v>
      </c>
      <c r="N197" s="1">
        <v>11</v>
      </c>
      <c r="O197" s="6">
        <v>0.4375</v>
      </c>
      <c r="P197" s="6">
        <v>0.22916666666666666</v>
      </c>
      <c r="Q197" t="s">
        <v>447</v>
      </c>
      <c r="R197" t="s">
        <v>448</v>
      </c>
      <c r="S197" t="s">
        <v>449</v>
      </c>
      <c r="T197">
        <v>47</v>
      </c>
      <c r="U197">
        <v>410.4</v>
      </c>
      <c r="V197">
        <v>11</v>
      </c>
    </row>
    <row r="198" spans="2:22" x14ac:dyDescent="0.25">
      <c r="B198" s="2">
        <v>42103</v>
      </c>
      <c r="C198" s="1">
        <v>0</v>
      </c>
      <c r="D198" s="1">
        <v>0</v>
      </c>
      <c r="E198" s="1">
        <v>0</v>
      </c>
      <c r="F198" s="1">
        <v>14600</v>
      </c>
      <c r="G198" s="1">
        <v>1</v>
      </c>
      <c r="H198">
        <v>0</v>
      </c>
      <c r="I198" s="1">
        <v>6.5</v>
      </c>
      <c r="L198" s="1">
        <v>0</v>
      </c>
      <c r="M198" s="1">
        <v>47</v>
      </c>
      <c r="N198" s="1">
        <v>11</v>
      </c>
      <c r="O198" s="6">
        <v>0.47916666666666669</v>
      </c>
      <c r="P198" s="6">
        <v>0.25</v>
      </c>
      <c r="R198" t="s">
        <v>450</v>
      </c>
      <c r="S198" t="s">
        <v>451</v>
      </c>
      <c r="T198">
        <v>43</v>
      </c>
      <c r="U198">
        <v>420.4</v>
      </c>
      <c r="V198">
        <v>11</v>
      </c>
    </row>
    <row r="199" spans="2:22" x14ac:dyDescent="0.25">
      <c r="B199" s="2">
        <v>42104</v>
      </c>
      <c r="C199" s="1">
        <v>0</v>
      </c>
      <c r="D199" s="1">
        <v>0</v>
      </c>
      <c r="E199" s="1">
        <v>0</v>
      </c>
      <c r="F199" s="1">
        <v>13283</v>
      </c>
      <c r="G199" s="1">
        <v>1</v>
      </c>
      <c r="H199">
        <v>0</v>
      </c>
      <c r="I199" s="1">
        <v>5.5</v>
      </c>
      <c r="L199" s="1">
        <v>0</v>
      </c>
      <c r="M199" s="1">
        <v>58</v>
      </c>
      <c r="N199" s="1">
        <v>20</v>
      </c>
      <c r="O199" s="6">
        <v>0.48958333333333331</v>
      </c>
      <c r="P199" s="6">
        <v>0.27083333333333331</v>
      </c>
      <c r="R199" t="s">
        <v>452</v>
      </c>
      <c r="S199" t="s">
        <v>453</v>
      </c>
      <c r="T199">
        <v>54</v>
      </c>
      <c r="U199">
        <v>401.3</v>
      </c>
      <c r="V199">
        <v>20</v>
      </c>
    </row>
    <row r="200" spans="2:22" s="28" customFormat="1" x14ac:dyDescent="0.25">
      <c r="B200" s="26">
        <v>42105</v>
      </c>
      <c r="C200" s="27">
        <v>0</v>
      </c>
      <c r="D200" s="27">
        <v>0</v>
      </c>
      <c r="E200" s="27">
        <v>0</v>
      </c>
      <c r="F200" s="27">
        <v>8008</v>
      </c>
      <c r="G200" s="27">
        <v>2</v>
      </c>
      <c r="H200">
        <v>0</v>
      </c>
      <c r="I200" s="27">
        <v>8</v>
      </c>
      <c r="L200" s="27">
        <v>0</v>
      </c>
      <c r="O200" s="29">
        <v>0.39583333333333331</v>
      </c>
      <c r="P200" s="29">
        <v>0.27083333333333331</v>
      </c>
      <c r="S200"/>
      <c r="T200"/>
      <c r="U200"/>
      <c r="V200"/>
    </row>
    <row r="201" spans="2:22" x14ac:dyDescent="0.25">
      <c r="B201" s="2">
        <v>42106</v>
      </c>
      <c r="C201" s="1">
        <v>0</v>
      </c>
      <c r="D201" s="1">
        <v>0</v>
      </c>
      <c r="E201" s="1">
        <v>0</v>
      </c>
      <c r="F201" s="1">
        <v>6668</v>
      </c>
      <c r="G201" s="1">
        <v>0.5</v>
      </c>
      <c r="H201">
        <v>0</v>
      </c>
      <c r="I201">
        <f>5+34/60</f>
        <v>5.5666666666666664</v>
      </c>
      <c r="J201" s="6">
        <v>6.5277777777777782E-2</v>
      </c>
      <c r="K201" s="6">
        <v>3.5416666666666666E-2</v>
      </c>
      <c r="L201" s="1">
        <v>0</v>
      </c>
      <c r="M201" s="1">
        <v>52</v>
      </c>
      <c r="N201" s="1">
        <v>17</v>
      </c>
      <c r="O201" s="6">
        <v>0.4375</v>
      </c>
      <c r="P201" s="6">
        <v>0.22916666666666666</v>
      </c>
      <c r="Q201" t="s">
        <v>455</v>
      </c>
      <c r="R201" t="s">
        <v>456</v>
      </c>
      <c r="S201" t="s">
        <v>461</v>
      </c>
      <c r="T201">
        <v>47</v>
      </c>
      <c r="U201">
        <v>408</v>
      </c>
      <c r="V201">
        <v>17</v>
      </c>
    </row>
    <row r="202" spans="2:22" x14ac:dyDescent="0.25">
      <c r="B202" s="2">
        <v>42107</v>
      </c>
      <c r="C202" s="1">
        <v>0</v>
      </c>
      <c r="D202" s="1">
        <v>0.5</v>
      </c>
      <c r="E202" s="1">
        <v>0</v>
      </c>
      <c r="F202" s="1" t="s">
        <v>457</v>
      </c>
      <c r="G202" s="1">
        <v>0</v>
      </c>
      <c r="H202">
        <v>0</v>
      </c>
      <c r="I202">
        <f>7+13/60</f>
        <v>7.2166666666666668</v>
      </c>
      <c r="J202" s="6">
        <v>8.8888888888888892E-2</v>
      </c>
      <c r="K202" s="6">
        <v>3.4027777777777775E-2</v>
      </c>
      <c r="L202" s="1">
        <v>0</v>
      </c>
      <c r="M202" s="1">
        <v>44</v>
      </c>
      <c r="N202" s="1">
        <v>20</v>
      </c>
      <c r="O202" s="6">
        <v>0.41666666666666669</v>
      </c>
      <c r="P202" s="6">
        <v>0.22916666666666666</v>
      </c>
      <c r="R202" t="s">
        <v>454</v>
      </c>
      <c r="S202" t="s">
        <v>462</v>
      </c>
      <c r="T202">
        <v>40</v>
      </c>
      <c r="U202">
        <v>419.1</v>
      </c>
      <c r="V202">
        <v>20</v>
      </c>
    </row>
    <row r="203" spans="2:22" x14ac:dyDescent="0.25">
      <c r="B203" s="2">
        <v>42108</v>
      </c>
      <c r="C203" s="1">
        <v>0</v>
      </c>
      <c r="D203" s="1">
        <v>1</v>
      </c>
      <c r="E203" s="1">
        <v>0</v>
      </c>
      <c r="F203" s="1">
        <v>3486</v>
      </c>
      <c r="G203" s="1">
        <v>0</v>
      </c>
      <c r="H203">
        <v>0</v>
      </c>
      <c r="I203">
        <f>6+40/60</f>
        <v>6.666666666666667</v>
      </c>
      <c r="J203" s="6">
        <v>6.1805555555555558E-2</v>
      </c>
      <c r="K203" s="6">
        <v>4.0972222222222222E-2</v>
      </c>
      <c r="L203" s="1">
        <v>0</v>
      </c>
      <c r="M203" s="1">
        <v>47</v>
      </c>
      <c r="N203" s="1">
        <v>11</v>
      </c>
      <c r="O203" s="6">
        <v>0.41666666666666669</v>
      </c>
      <c r="P203" s="6">
        <v>0.20833333333333334</v>
      </c>
      <c r="Q203" t="s">
        <v>458</v>
      </c>
      <c r="R203" t="s">
        <v>459</v>
      </c>
      <c r="S203" t="s">
        <v>463</v>
      </c>
      <c r="T203">
        <v>44</v>
      </c>
      <c r="U203">
        <v>411.1</v>
      </c>
      <c r="V203">
        <v>11</v>
      </c>
    </row>
    <row r="204" spans="2:22" x14ac:dyDescent="0.25">
      <c r="B204" s="2">
        <v>42109</v>
      </c>
      <c r="C204" s="1">
        <v>0</v>
      </c>
      <c r="D204" s="1">
        <v>0</v>
      </c>
      <c r="E204" s="1">
        <v>0</v>
      </c>
      <c r="F204" s="1" t="s">
        <v>460</v>
      </c>
      <c r="G204" s="1">
        <v>1</v>
      </c>
      <c r="H204">
        <v>0</v>
      </c>
      <c r="I204">
        <f>6+18/60</f>
        <v>6.3</v>
      </c>
      <c r="J204" s="6">
        <v>6.3194444444444442E-2</v>
      </c>
      <c r="K204" s="6">
        <v>4.2361111111111106E-2</v>
      </c>
      <c r="L204" s="1">
        <v>0</v>
      </c>
      <c r="M204" s="1">
        <v>45</v>
      </c>
      <c r="N204" s="1">
        <v>8</v>
      </c>
      <c r="O204" s="6">
        <v>0.41666666666666669</v>
      </c>
      <c r="P204" s="6">
        <v>0.25</v>
      </c>
      <c r="Q204" t="s">
        <v>458</v>
      </c>
      <c r="S204" t="s">
        <v>464</v>
      </c>
      <c r="T204">
        <v>39</v>
      </c>
      <c r="U204">
        <v>416.6</v>
      </c>
      <c r="V204">
        <v>8</v>
      </c>
    </row>
    <row r="205" spans="2:22" x14ac:dyDescent="0.25">
      <c r="B205" s="2">
        <v>42110</v>
      </c>
      <c r="C205" s="1">
        <v>0</v>
      </c>
      <c r="D205" s="1">
        <v>0</v>
      </c>
      <c r="E205" s="1">
        <v>0</v>
      </c>
      <c r="F205" s="1">
        <v>5860</v>
      </c>
      <c r="G205" s="1">
        <v>1.5</v>
      </c>
      <c r="H205">
        <v>0</v>
      </c>
      <c r="I205">
        <f>7+3/60</f>
        <v>7.05</v>
      </c>
      <c r="J205" s="6">
        <v>9.2361111111111116E-2</v>
      </c>
      <c r="K205" s="6">
        <v>3.2638888888888891E-2</v>
      </c>
      <c r="L205" s="1">
        <v>0</v>
      </c>
      <c r="M205" s="1">
        <v>42</v>
      </c>
      <c r="N205" s="1">
        <v>20</v>
      </c>
      <c r="O205" s="6">
        <v>0.39583333333333331</v>
      </c>
      <c r="P205" s="6">
        <v>0.25</v>
      </c>
      <c r="R205" t="s">
        <v>466</v>
      </c>
      <c r="S205" t="s">
        <v>465</v>
      </c>
      <c r="T205">
        <v>38</v>
      </c>
      <c r="U205">
        <v>420.6</v>
      </c>
      <c r="V205">
        <v>20</v>
      </c>
    </row>
    <row r="206" spans="2:22" x14ac:dyDescent="0.25">
      <c r="B206" s="2">
        <v>42111</v>
      </c>
      <c r="C206" s="1">
        <v>0</v>
      </c>
      <c r="D206" s="1">
        <v>0</v>
      </c>
      <c r="E206" s="1">
        <v>0</v>
      </c>
      <c r="F206" s="1" t="s">
        <v>467</v>
      </c>
      <c r="G206" s="1">
        <v>0</v>
      </c>
      <c r="H206">
        <v>0</v>
      </c>
      <c r="I206">
        <f>7+27/60</f>
        <v>7.45</v>
      </c>
      <c r="J206" s="6">
        <v>8.1944444444444445E-2</v>
      </c>
      <c r="K206" s="6">
        <v>4.0972222222222222E-2</v>
      </c>
      <c r="L206" s="1">
        <v>0</v>
      </c>
      <c r="M206" s="1">
        <v>61</v>
      </c>
      <c r="N206" s="1">
        <v>8</v>
      </c>
      <c r="O206" s="6">
        <v>0.41666666666666669</v>
      </c>
      <c r="P206" s="6">
        <v>0.25</v>
      </c>
      <c r="Q206" t="s">
        <v>468</v>
      </c>
      <c r="R206" t="s">
        <v>469</v>
      </c>
      <c r="S206" t="s">
        <v>479</v>
      </c>
      <c r="T206">
        <v>58</v>
      </c>
      <c r="U206">
        <v>399.9</v>
      </c>
      <c r="V206">
        <v>8</v>
      </c>
    </row>
    <row r="207" spans="2:22" x14ac:dyDescent="0.25">
      <c r="B207" s="2">
        <v>42112</v>
      </c>
      <c r="C207" s="1">
        <v>0</v>
      </c>
      <c r="D207" s="1">
        <v>1</v>
      </c>
      <c r="E207" s="1">
        <v>0</v>
      </c>
      <c r="F207" s="1">
        <v>10601</v>
      </c>
      <c r="G207" s="1">
        <v>1.5</v>
      </c>
      <c r="H207">
        <v>0</v>
      </c>
      <c r="I207">
        <f>6+47/60</f>
        <v>6.7833333333333332</v>
      </c>
      <c r="M207" s="1">
        <v>46</v>
      </c>
      <c r="N207" s="1">
        <v>20</v>
      </c>
      <c r="O207" s="6">
        <v>0.4375</v>
      </c>
      <c r="P207" s="6">
        <v>0.25</v>
      </c>
      <c r="Q207" t="s">
        <v>471</v>
      </c>
      <c r="R207" t="s">
        <v>470</v>
      </c>
      <c r="S207" t="s">
        <v>480</v>
      </c>
      <c r="T207">
        <v>42</v>
      </c>
      <c r="U207">
        <v>415.5</v>
      </c>
      <c r="V207">
        <v>20</v>
      </c>
    </row>
    <row r="208" spans="2:22" x14ac:dyDescent="0.25">
      <c r="B208" s="2">
        <v>42113</v>
      </c>
      <c r="C208" s="1">
        <v>0</v>
      </c>
      <c r="D208" s="1">
        <v>1</v>
      </c>
      <c r="E208" s="1">
        <v>0</v>
      </c>
      <c r="F208" s="1" t="s">
        <v>472</v>
      </c>
      <c r="G208" s="1">
        <v>2</v>
      </c>
      <c r="H208">
        <v>0</v>
      </c>
      <c r="I208">
        <f>6+39/60</f>
        <v>6.65</v>
      </c>
      <c r="J208" s="6">
        <v>7.9166666666666663E-2</v>
      </c>
      <c r="K208" s="6">
        <v>3.9583333333333331E-2</v>
      </c>
      <c r="L208">
        <v>0</v>
      </c>
      <c r="M208" s="1">
        <v>40</v>
      </c>
      <c r="N208" s="1">
        <v>13</v>
      </c>
    </row>
    <row r="209" spans="2:22" x14ac:dyDescent="0.25">
      <c r="B209" s="2">
        <v>42114</v>
      </c>
      <c r="C209" s="1">
        <v>0</v>
      </c>
      <c r="D209" s="1">
        <v>1</v>
      </c>
      <c r="E209" s="1">
        <v>0</v>
      </c>
      <c r="F209" s="1" t="s">
        <v>473</v>
      </c>
      <c r="G209" s="1">
        <v>0</v>
      </c>
      <c r="H209">
        <v>0</v>
      </c>
      <c r="I209">
        <f>7+19/60</f>
        <v>7.3166666666666664</v>
      </c>
      <c r="J209" s="6">
        <v>7.2222222222222229E-2</v>
      </c>
      <c r="K209" s="6">
        <v>5.4166666666666669E-2</v>
      </c>
      <c r="L209">
        <v>0</v>
      </c>
      <c r="O209" s="6">
        <v>0.42708333333333331</v>
      </c>
      <c r="P209" s="6">
        <v>0.22916666666666666</v>
      </c>
      <c r="R209" t="s">
        <v>474</v>
      </c>
      <c r="S209" t="s">
        <v>481</v>
      </c>
      <c r="T209">
        <v>37</v>
      </c>
      <c r="U209">
        <v>419.4</v>
      </c>
      <c r="V209">
        <v>13</v>
      </c>
    </row>
    <row r="210" spans="2:22" x14ac:dyDescent="0.25">
      <c r="B210" s="2">
        <v>42115</v>
      </c>
      <c r="C210" s="1">
        <v>0</v>
      </c>
      <c r="D210" s="1">
        <v>1</v>
      </c>
      <c r="E210" s="1">
        <v>0</v>
      </c>
      <c r="F210" s="1">
        <v>3039</v>
      </c>
      <c r="G210" s="1">
        <v>0</v>
      </c>
      <c r="H210">
        <v>0</v>
      </c>
      <c r="I210">
        <f>6+28/60</f>
        <v>6.4666666666666668</v>
      </c>
      <c r="J210" s="6">
        <v>8.8888888888888892E-2</v>
      </c>
      <c r="K210" s="6">
        <v>4.027777777777778E-2</v>
      </c>
      <c r="L210">
        <v>0</v>
      </c>
      <c r="M210">
        <v>58</v>
      </c>
      <c r="N210">
        <v>25</v>
      </c>
      <c r="O210" s="6">
        <v>0.41666666666666669</v>
      </c>
      <c r="P210" s="6">
        <v>0.1875</v>
      </c>
      <c r="Q210" t="s">
        <v>455</v>
      </c>
      <c r="R210" t="s">
        <v>475</v>
      </c>
      <c r="S210" t="s">
        <v>482</v>
      </c>
      <c r="T210">
        <v>55</v>
      </c>
      <c r="U210">
        <v>401.5</v>
      </c>
      <c r="V210">
        <v>25</v>
      </c>
    </row>
    <row r="211" spans="2:22" x14ac:dyDescent="0.25">
      <c r="B211" s="2">
        <v>42116</v>
      </c>
      <c r="C211" s="1">
        <v>0</v>
      </c>
      <c r="D211" s="1">
        <v>1</v>
      </c>
      <c r="E211" s="1">
        <v>0</v>
      </c>
      <c r="F211" s="1" t="s">
        <v>476</v>
      </c>
      <c r="G211" s="1">
        <v>1</v>
      </c>
      <c r="H211">
        <v>0</v>
      </c>
      <c r="I211">
        <f>6+14/60</f>
        <v>6.2333333333333334</v>
      </c>
      <c r="J211" s="6">
        <v>6.1805555555555558E-2</v>
      </c>
      <c r="K211" s="6">
        <v>4.3750000000000004E-2</v>
      </c>
      <c r="L211">
        <v>0</v>
      </c>
      <c r="M211">
        <v>53</v>
      </c>
      <c r="N211">
        <v>15</v>
      </c>
      <c r="O211" s="6">
        <v>0.41666666666666669</v>
      </c>
      <c r="P211" s="6">
        <v>0.1875</v>
      </c>
      <c r="R211" t="s">
        <v>477</v>
      </c>
      <c r="S211" t="s">
        <v>483</v>
      </c>
      <c r="T211">
        <v>50</v>
      </c>
      <c r="U211">
        <v>406.1</v>
      </c>
      <c r="V211">
        <v>15</v>
      </c>
    </row>
    <row r="212" spans="2:22" x14ac:dyDescent="0.25">
      <c r="B212" s="2">
        <v>42117</v>
      </c>
      <c r="C212" s="1">
        <v>0</v>
      </c>
      <c r="D212" s="1">
        <v>1</v>
      </c>
      <c r="E212" s="1">
        <v>0</v>
      </c>
      <c r="F212" s="1">
        <v>3737</v>
      </c>
      <c r="G212" s="1">
        <v>0</v>
      </c>
      <c r="H212">
        <v>0</v>
      </c>
      <c r="I212">
        <f>6+34/60</f>
        <v>6.5666666666666664</v>
      </c>
      <c r="J212" s="6">
        <v>8.0555555555555561E-2</v>
      </c>
      <c r="K212" s="6">
        <v>5.1388888888888894E-2</v>
      </c>
      <c r="L212">
        <v>0</v>
      </c>
      <c r="M212">
        <v>42</v>
      </c>
      <c r="N212">
        <v>13</v>
      </c>
      <c r="O212" s="6">
        <v>0.42708333333333331</v>
      </c>
      <c r="P212" s="6">
        <v>0.22916666666666666</v>
      </c>
      <c r="R212" t="s">
        <v>478</v>
      </c>
      <c r="S212" t="s">
        <v>484</v>
      </c>
      <c r="T212">
        <v>40</v>
      </c>
      <c r="U212">
        <v>415.3</v>
      </c>
      <c r="V212">
        <v>13</v>
      </c>
    </row>
    <row r="213" spans="2:22" x14ac:dyDescent="0.25">
      <c r="B213" s="2">
        <v>42118</v>
      </c>
      <c r="C213" s="1">
        <v>0</v>
      </c>
      <c r="D213" s="1">
        <v>1</v>
      </c>
      <c r="E213" s="1">
        <v>0</v>
      </c>
      <c r="F213" s="1" t="s">
        <v>485</v>
      </c>
      <c r="G213" s="1">
        <v>0</v>
      </c>
      <c r="H213">
        <v>0</v>
      </c>
      <c r="I213">
        <v>6.5</v>
      </c>
      <c r="M213">
        <v>44</v>
      </c>
      <c r="N213">
        <v>8</v>
      </c>
      <c r="S213" t="s">
        <v>493</v>
      </c>
      <c r="T213">
        <v>42</v>
      </c>
      <c r="U213">
        <v>417.7</v>
      </c>
      <c r="V213">
        <v>8</v>
      </c>
    </row>
    <row r="214" spans="2:22" x14ac:dyDescent="0.25">
      <c r="B214" s="2">
        <v>42119</v>
      </c>
      <c r="C214" s="1">
        <v>0</v>
      </c>
      <c r="D214" s="1">
        <v>0.5</v>
      </c>
      <c r="E214" s="1">
        <v>0</v>
      </c>
      <c r="F214" s="1">
        <v>6318</v>
      </c>
      <c r="G214" s="1">
        <v>1</v>
      </c>
      <c r="H214">
        <v>0</v>
      </c>
      <c r="I214" s="1">
        <v>6</v>
      </c>
      <c r="L214">
        <v>1</v>
      </c>
      <c r="M214">
        <v>41</v>
      </c>
      <c r="N214">
        <v>23</v>
      </c>
      <c r="O214" s="6">
        <v>0.45833333333333331</v>
      </c>
      <c r="P214" s="6">
        <v>0.20833333333333334</v>
      </c>
      <c r="Q214" t="s">
        <v>489</v>
      </c>
      <c r="R214" t="s">
        <v>486</v>
      </c>
      <c r="S214" t="s">
        <v>494</v>
      </c>
      <c r="T214">
        <v>39</v>
      </c>
      <c r="U214">
        <v>416</v>
      </c>
      <c r="V214">
        <v>23</v>
      </c>
    </row>
    <row r="215" spans="2:22" x14ac:dyDescent="0.25">
      <c r="B215" s="2">
        <v>42120</v>
      </c>
      <c r="C215" s="1">
        <v>0</v>
      </c>
      <c r="D215" s="1">
        <v>0.5</v>
      </c>
      <c r="E215" s="1">
        <v>0</v>
      </c>
      <c r="F215" s="1" t="s">
        <v>487</v>
      </c>
      <c r="G215" s="1">
        <v>0</v>
      </c>
      <c r="H215">
        <v>0</v>
      </c>
      <c r="I215" s="1">
        <v>7</v>
      </c>
      <c r="L215">
        <v>0</v>
      </c>
      <c r="M215">
        <v>41</v>
      </c>
      <c r="N215">
        <v>20</v>
      </c>
      <c r="O215" s="6">
        <v>0.4375</v>
      </c>
      <c r="P215" s="6">
        <v>0.25</v>
      </c>
      <c r="R215" t="s">
        <v>488</v>
      </c>
      <c r="S215" t="s">
        <v>495</v>
      </c>
      <c r="T215">
        <v>39</v>
      </c>
      <c r="U215">
        <v>419.1</v>
      </c>
      <c r="V215">
        <v>20</v>
      </c>
    </row>
    <row r="216" spans="2:22" x14ac:dyDescent="0.25">
      <c r="B216" s="2">
        <v>42121</v>
      </c>
      <c r="C216" s="1">
        <v>0</v>
      </c>
      <c r="D216" s="1">
        <v>1</v>
      </c>
      <c r="E216" s="1">
        <v>0</v>
      </c>
      <c r="F216" s="1" t="s">
        <v>490</v>
      </c>
      <c r="G216" s="1">
        <v>0</v>
      </c>
      <c r="H216">
        <v>0</v>
      </c>
      <c r="I216" s="1">
        <v>6.5</v>
      </c>
      <c r="L216">
        <v>0</v>
      </c>
      <c r="M216">
        <v>48</v>
      </c>
      <c r="N216">
        <v>13</v>
      </c>
      <c r="O216" s="6">
        <v>0.4375</v>
      </c>
      <c r="P216" s="6">
        <v>0.25</v>
      </c>
      <c r="R216" t="s">
        <v>491</v>
      </c>
      <c r="S216" t="s">
        <v>496</v>
      </c>
      <c r="T216">
        <v>45</v>
      </c>
      <c r="U216">
        <v>411.9</v>
      </c>
      <c r="V216">
        <v>13</v>
      </c>
    </row>
    <row r="217" spans="2:22" x14ac:dyDescent="0.25">
      <c r="B217" s="2">
        <v>42122</v>
      </c>
      <c r="C217" s="1">
        <v>0</v>
      </c>
      <c r="D217" s="1">
        <v>0</v>
      </c>
      <c r="E217" s="1">
        <v>0</v>
      </c>
      <c r="F217" s="1">
        <v>4406</v>
      </c>
      <c r="G217" s="1">
        <v>0</v>
      </c>
      <c r="H217">
        <v>0</v>
      </c>
      <c r="I217" s="1">
        <v>5.5</v>
      </c>
      <c r="L217">
        <v>0</v>
      </c>
      <c r="M217">
        <v>42</v>
      </c>
      <c r="N217">
        <v>8</v>
      </c>
      <c r="O217" s="6">
        <v>0.4375</v>
      </c>
      <c r="P217" s="6">
        <v>0.25</v>
      </c>
      <c r="Q217" t="s">
        <v>492</v>
      </c>
      <c r="S217" t="s">
        <v>497</v>
      </c>
      <c r="T217">
        <v>39</v>
      </c>
      <c r="U217">
        <v>415.4</v>
      </c>
      <c r="V217">
        <v>8</v>
      </c>
    </row>
    <row r="218" spans="2:22" x14ac:dyDescent="0.25">
      <c r="B218" s="2">
        <v>42123</v>
      </c>
      <c r="C218" s="1">
        <v>0</v>
      </c>
      <c r="D218" s="1">
        <v>0</v>
      </c>
      <c r="E218" s="1">
        <v>2</v>
      </c>
      <c r="F218" s="1">
        <v>5498</v>
      </c>
      <c r="G218" s="1">
        <v>1</v>
      </c>
      <c r="H218">
        <v>0</v>
      </c>
      <c r="I218">
        <f>5+33/60</f>
        <v>5.55</v>
      </c>
      <c r="J218" s="6">
        <v>6.458333333333334E-2</v>
      </c>
      <c r="K218" s="6">
        <v>4.1666666666666664E-2</v>
      </c>
      <c r="L218">
        <v>0</v>
      </c>
      <c r="M218">
        <v>57</v>
      </c>
      <c r="N218">
        <v>17</v>
      </c>
      <c r="O218" s="6">
        <v>0.45833333333333331</v>
      </c>
      <c r="P218" s="6">
        <v>0.25</v>
      </c>
      <c r="S218" t="s">
        <v>498</v>
      </c>
      <c r="T218">
        <v>55</v>
      </c>
      <c r="U218">
        <v>402.5</v>
      </c>
      <c r="V218">
        <v>17</v>
      </c>
    </row>
    <row r="219" spans="2:22" x14ac:dyDescent="0.25">
      <c r="B219" s="2">
        <v>42124</v>
      </c>
      <c r="C219" s="1">
        <v>0</v>
      </c>
      <c r="D219" s="1">
        <v>1</v>
      </c>
      <c r="E219" s="1">
        <v>2</v>
      </c>
      <c r="F219" s="1">
        <v>7226</v>
      </c>
      <c r="G219" s="1">
        <v>1</v>
      </c>
      <c r="H219">
        <v>0</v>
      </c>
      <c r="I219">
        <f>5+37/60</f>
        <v>5.6166666666666671</v>
      </c>
      <c r="J219" s="6">
        <v>4.1666666666666664E-2</v>
      </c>
      <c r="K219" s="6">
        <v>4.4444444444444446E-2</v>
      </c>
      <c r="L219">
        <v>0</v>
      </c>
      <c r="M219">
        <v>67</v>
      </c>
      <c r="N219">
        <v>20</v>
      </c>
      <c r="O219" s="6">
        <v>0.41666666666666669</v>
      </c>
      <c r="P219" s="6">
        <v>0.25</v>
      </c>
      <c r="Q219" t="s">
        <v>492</v>
      </c>
      <c r="R219" t="s">
        <v>499</v>
      </c>
      <c r="S219" t="s">
        <v>505</v>
      </c>
      <c r="T219">
        <v>65</v>
      </c>
      <c r="U219">
        <v>395.5</v>
      </c>
      <c r="V219">
        <v>20</v>
      </c>
    </row>
    <row r="220" spans="2:22" x14ac:dyDescent="0.25">
      <c r="B220" s="2">
        <v>42125</v>
      </c>
      <c r="C220" s="1">
        <v>0</v>
      </c>
      <c r="D220" s="1">
        <v>1</v>
      </c>
      <c r="E220" s="1">
        <v>2</v>
      </c>
      <c r="F220" s="1">
        <v>5059</v>
      </c>
      <c r="G220" s="1">
        <v>1</v>
      </c>
      <c r="H220">
        <v>0</v>
      </c>
      <c r="I220">
        <f>7+2/60</f>
        <v>7.0333333333333332</v>
      </c>
      <c r="J220" s="6">
        <v>7.7083333333333337E-2</v>
      </c>
      <c r="K220" s="6">
        <v>3.888888888888889E-2</v>
      </c>
      <c r="L220">
        <v>0</v>
      </c>
      <c r="M220">
        <v>76</v>
      </c>
      <c r="N220">
        <v>21</v>
      </c>
      <c r="O220" s="6">
        <v>0.41666666666666669</v>
      </c>
      <c r="P220" s="6">
        <v>0.25</v>
      </c>
      <c r="Q220" t="s">
        <v>95</v>
      </c>
      <c r="R220" t="s">
        <v>500</v>
      </c>
      <c r="S220" t="s">
        <v>506</v>
      </c>
      <c r="T220">
        <v>76</v>
      </c>
      <c r="U220">
        <v>379.9</v>
      </c>
      <c r="V220">
        <v>21</v>
      </c>
    </row>
    <row r="221" spans="2:22" x14ac:dyDescent="0.25">
      <c r="B221" s="2">
        <v>42126</v>
      </c>
      <c r="C221" s="1">
        <v>0</v>
      </c>
      <c r="D221" s="1">
        <v>0</v>
      </c>
      <c r="E221" s="1">
        <v>0</v>
      </c>
      <c r="F221" s="1">
        <v>8041</v>
      </c>
      <c r="G221" s="1">
        <v>2</v>
      </c>
      <c r="H221">
        <v>0</v>
      </c>
      <c r="I221">
        <f>5+(46+21)/60</f>
        <v>6.1166666666666671</v>
      </c>
      <c r="J221" s="6">
        <v>8.1944444444444445E-2</v>
      </c>
      <c r="K221" s="6">
        <v>4.4444444444444446E-2</v>
      </c>
      <c r="L221">
        <v>1</v>
      </c>
      <c r="M221">
        <v>69</v>
      </c>
      <c r="N221">
        <v>15</v>
      </c>
      <c r="O221" s="6">
        <v>0.41666666666666669</v>
      </c>
      <c r="P221" s="6">
        <v>0.20833333333333334</v>
      </c>
      <c r="R221" t="s">
        <v>501</v>
      </c>
      <c r="S221" t="s">
        <v>507</v>
      </c>
      <c r="T221">
        <v>68</v>
      </c>
      <c r="U221">
        <v>391</v>
      </c>
      <c r="V221">
        <v>15</v>
      </c>
    </row>
    <row r="222" spans="2:22" x14ac:dyDescent="0.25">
      <c r="B222" s="2">
        <v>42127</v>
      </c>
      <c r="C222" s="1">
        <v>0</v>
      </c>
      <c r="D222" s="1">
        <v>1</v>
      </c>
      <c r="E222" s="1">
        <v>0</v>
      </c>
      <c r="F222" s="1" t="s">
        <v>503</v>
      </c>
      <c r="G222" s="1">
        <v>1</v>
      </c>
      <c r="H222">
        <v>0</v>
      </c>
      <c r="I222">
        <f>6+56/60</f>
        <v>6.9333333333333336</v>
      </c>
      <c r="J222" s="6">
        <v>7.9166666666666663E-2</v>
      </c>
      <c r="K222" s="6">
        <v>4.2361111111111106E-2</v>
      </c>
      <c r="L222">
        <v>0</v>
      </c>
      <c r="M222">
        <v>41</v>
      </c>
      <c r="N222">
        <v>15</v>
      </c>
      <c r="O222" s="6">
        <v>0.41666666666666669</v>
      </c>
      <c r="P222" s="6">
        <v>0.25</v>
      </c>
      <c r="R222" t="s">
        <v>502</v>
      </c>
      <c r="S222" t="s">
        <v>508</v>
      </c>
      <c r="T222">
        <v>40</v>
      </c>
      <c r="U222">
        <v>417.8</v>
      </c>
      <c r="V222">
        <v>15</v>
      </c>
    </row>
    <row r="223" spans="2:22" x14ac:dyDescent="0.25">
      <c r="B223" s="2">
        <v>42128</v>
      </c>
      <c r="C223" s="1">
        <v>0</v>
      </c>
      <c r="D223" s="1">
        <v>1</v>
      </c>
      <c r="E223" s="1">
        <v>2</v>
      </c>
      <c r="F223" s="1" t="s">
        <v>510</v>
      </c>
      <c r="G223" s="1">
        <v>0</v>
      </c>
      <c r="H223">
        <v>0</v>
      </c>
      <c r="I223">
        <f>6+15/60</f>
        <v>6.25</v>
      </c>
      <c r="J223" s="6">
        <v>6.8749999999999992E-2</v>
      </c>
      <c r="K223" s="6">
        <v>3.888888888888889E-2</v>
      </c>
      <c r="L223">
        <v>0</v>
      </c>
      <c r="M223">
        <v>63</v>
      </c>
      <c r="N223">
        <v>23</v>
      </c>
      <c r="O223" s="6">
        <v>0.45833333333333331</v>
      </c>
      <c r="P223" s="6">
        <v>0.25</v>
      </c>
      <c r="Q223" t="s">
        <v>511</v>
      </c>
      <c r="R223" t="s">
        <v>504</v>
      </c>
      <c r="S223" t="s">
        <v>509</v>
      </c>
      <c r="T223">
        <v>62</v>
      </c>
      <c r="U223">
        <v>396.1</v>
      </c>
      <c r="V223">
        <v>23</v>
      </c>
    </row>
    <row r="224" spans="2:22" x14ac:dyDescent="0.25">
      <c r="B224" s="2">
        <v>42129</v>
      </c>
      <c r="C224" s="1">
        <v>0</v>
      </c>
      <c r="D224" s="1">
        <v>1</v>
      </c>
      <c r="E224" s="1">
        <v>2</v>
      </c>
      <c r="F224" s="1">
        <v>2930</v>
      </c>
      <c r="G224" s="1">
        <v>0</v>
      </c>
      <c r="H224">
        <v>0</v>
      </c>
      <c r="I224">
        <f>6+40/60</f>
        <v>6.666666666666667</v>
      </c>
      <c r="J224" s="6">
        <v>8.1250000000000003E-2</v>
      </c>
      <c r="K224" s="6">
        <v>3.9583333333333331E-2</v>
      </c>
      <c r="L224">
        <v>0</v>
      </c>
      <c r="M224">
        <v>50</v>
      </c>
      <c r="N224">
        <v>11</v>
      </c>
      <c r="O224" s="6">
        <v>0.41666666666666669</v>
      </c>
      <c r="P224" s="6">
        <v>0.25</v>
      </c>
      <c r="Q224" t="s">
        <v>511</v>
      </c>
      <c r="R224" t="s">
        <v>512</v>
      </c>
      <c r="S224" t="s">
        <v>513</v>
      </c>
      <c r="T224">
        <v>49</v>
      </c>
      <c r="U224">
        <v>406.6</v>
      </c>
      <c r="V224">
        <v>11</v>
      </c>
    </row>
    <row r="225" spans="2:22" x14ac:dyDescent="0.25">
      <c r="B225" s="2">
        <v>42130</v>
      </c>
      <c r="C225" s="1">
        <v>0</v>
      </c>
      <c r="D225" s="1">
        <v>1</v>
      </c>
      <c r="E225" s="1">
        <v>2</v>
      </c>
      <c r="F225" s="1" t="s">
        <v>516</v>
      </c>
      <c r="G225" s="1">
        <v>1</v>
      </c>
      <c r="H225">
        <v>0</v>
      </c>
      <c r="I225">
        <f>6+24/60</f>
        <v>6.4</v>
      </c>
      <c r="J225" s="6">
        <v>7.0833333333333331E-2</v>
      </c>
      <c r="K225" s="6">
        <v>3.8194444444444441E-2</v>
      </c>
      <c r="L225">
        <v>0</v>
      </c>
      <c r="M225">
        <v>67</v>
      </c>
      <c r="N225">
        <v>23</v>
      </c>
      <c r="O225" s="6">
        <v>0.41666666666666669</v>
      </c>
      <c r="P225" s="6">
        <v>0.25</v>
      </c>
      <c r="Q225" t="s">
        <v>514</v>
      </c>
      <c r="R225" t="s">
        <v>515</v>
      </c>
      <c r="S225" t="s">
        <v>520</v>
      </c>
      <c r="T225">
        <v>67</v>
      </c>
      <c r="U225">
        <v>392.2</v>
      </c>
      <c r="V225">
        <v>23</v>
      </c>
    </row>
    <row r="226" spans="2:22" x14ac:dyDescent="0.25">
      <c r="B226" s="2">
        <v>42131</v>
      </c>
      <c r="C226" s="1">
        <v>0</v>
      </c>
      <c r="D226" s="1">
        <v>1</v>
      </c>
      <c r="E226" s="1">
        <v>2</v>
      </c>
      <c r="F226" s="1">
        <v>2219</v>
      </c>
      <c r="G226" s="1">
        <v>2</v>
      </c>
      <c r="H226">
        <v>0</v>
      </c>
      <c r="I226">
        <f>5+54/60</f>
        <v>5.9</v>
      </c>
      <c r="J226" s="6">
        <v>6.0416666666666667E-2</v>
      </c>
      <c r="K226" s="6">
        <v>4.3055555555555562E-2</v>
      </c>
      <c r="L226">
        <v>0</v>
      </c>
      <c r="M226">
        <v>38</v>
      </c>
      <c r="N226">
        <v>23</v>
      </c>
      <c r="O226" s="6">
        <v>0.45833333333333331</v>
      </c>
      <c r="P226" s="6">
        <v>0.22916666666666666</v>
      </c>
      <c r="R226" t="s">
        <v>517</v>
      </c>
      <c r="S226" t="s">
        <v>521</v>
      </c>
      <c r="T226">
        <v>38</v>
      </c>
      <c r="U226">
        <v>422.4</v>
      </c>
      <c r="V226">
        <v>23</v>
      </c>
    </row>
    <row r="227" spans="2:22" x14ac:dyDescent="0.25">
      <c r="B227" s="2">
        <v>42132</v>
      </c>
      <c r="C227" s="1">
        <v>0</v>
      </c>
      <c r="D227" s="1">
        <v>1</v>
      </c>
      <c r="E227" s="1">
        <v>2</v>
      </c>
      <c r="F227" s="1" t="s">
        <v>519</v>
      </c>
      <c r="G227" s="1">
        <v>1</v>
      </c>
      <c r="H227">
        <v>0</v>
      </c>
      <c r="I227">
        <f>5+57/60</f>
        <v>5.95</v>
      </c>
      <c r="J227" s="6">
        <v>7.5694444444444439E-2</v>
      </c>
      <c r="K227" s="6">
        <v>4.1666666666666664E-2</v>
      </c>
      <c r="L227">
        <v>0</v>
      </c>
      <c r="M227">
        <v>62</v>
      </c>
      <c r="N227">
        <v>21</v>
      </c>
      <c r="O227" s="6">
        <v>0.45833333333333331</v>
      </c>
      <c r="P227" s="6">
        <v>0.25</v>
      </c>
      <c r="R227" t="s">
        <v>518</v>
      </c>
      <c r="S227" t="s">
        <v>522</v>
      </c>
      <c r="T227">
        <v>62</v>
      </c>
      <c r="U227">
        <v>395.4</v>
      </c>
      <c r="V227">
        <v>21</v>
      </c>
    </row>
    <row r="228" spans="2:22" x14ac:dyDescent="0.25">
      <c r="B228" s="2">
        <v>42133</v>
      </c>
      <c r="C228" s="1">
        <v>0</v>
      </c>
      <c r="D228" s="1">
        <v>1</v>
      </c>
      <c r="E228" s="1">
        <v>2</v>
      </c>
      <c r="F228" s="1">
        <v>8889</v>
      </c>
      <c r="G228" s="1">
        <v>2</v>
      </c>
      <c r="H228">
        <v>0</v>
      </c>
      <c r="I228" s="1">
        <v>6</v>
      </c>
      <c r="J228" s="6">
        <v>5.6944444444444443E-2</v>
      </c>
      <c r="K228" s="6">
        <v>4.3055555555555562E-2</v>
      </c>
      <c r="L228" s="1">
        <v>1</v>
      </c>
      <c r="M228" s="1">
        <v>57</v>
      </c>
      <c r="N228" s="1">
        <v>20</v>
      </c>
      <c r="O228" s="6">
        <v>0.45833333333333331</v>
      </c>
      <c r="P228" s="6">
        <v>0.20833333333333334</v>
      </c>
      <c r="Q228" t="s">
        <v>523</v>
      </c>
      <c r="R228" t="s">
        <v>524</v>
      </c>
    </row>
    <row r="229" spans="2:22" x14ac:dyDescent="0.25">
      <c r="B229" s="2">
        <v>42134</v>
      </c>
      <c r="C229" s="1">
        <v>0</v>
      </c>
      <c r="D229" s="1">
        <v>1</v>
      </c>
      <c r="E229" s="1">
        <v>2</v>
      </c>
      <c r="F229" s="1">
        <v>14041</v>
      </c>
      <c r="G229" s="1">
        <v>0</v>
      </c>
      <c r="H229">
        <v>0</v>
      </c>
      <c r="I229" s="1">
        <f>6+56/60</f>
        <v>6.9333333333333336</v>
      </c>
      <c r="J229" s="6">
        <v>8.8888888888888892E-2</v>
      </c>
      <c r="K229" s="6">
        <v>4.8611111111111112E-2</v>
      </c>
      <c r="L229" s="1">
        <v>0</v>
      </c>
      <c r="M229" s="1">
        <v>69</v>
      </c>
      <c r="N229" s="1">
        <v>15</v>
      </c>
      <c r="O229" s="6">
        <v>0.4375</v>
      </c>
      <c r="P229" s="6">
        <v>0.22916666666666666</v>
      </c>
      <c r="R229" t="s">
        <v>525</v>
      </c>
    </row>
    <row r="230" spans="2:22" x14ac:dyDescent="0.25">
      <c r="B230" s="2">
        <v>42135</v>
      </c>
      <c r="C230" s="1">
        <v>0</v>
      </c>
      <c r="D230" s="1">
        <v>1</v>
      </c>
      <c r="E230" s="1">
        <v>2</v>
      </c>
      <c r="F230" s="1">
        <v>7272</v>
      </c>
      <c r="G230" s="1">
        <v>1</v>
      </c>
      <c r="H230">
        <v>0</v>
      </c>
      <c r="I230">
        <f>6+37/60</f>
        <v>6.6166666666666671</v>
      </c>
      <c r="J230" s="6">
        <v>8.3333333333333329E-2</v>
      </c>
      <c r="K230" s="6">
        <v>3.6805555555555557E-2</v>
      </c>
      <c r="L230" s="1">
        <v>0</v>
      </c>
      <c r="M230" s="1">
        <v>66</v>
      </c>
      <c r="N230" s="1">
        <v>11</v>
      </c>
      <c r="O230" s="6">
        <v>0.4375</v>
      </c>
      <c r="P230" s="6">
        <v>0.22916666666666666</v>
      </c>
      <c r="R230" t="s">
        <v>108</v>
      </c>
    </row>
    <row r="231" spans="2:22" x14ac:dyDescent="0.25">
      <c r="B231" s="2">
        <v>42136</v>
      </c>
      <c r="C231" s="1">
        <v>0</v>
      </c>
      <c r="D231" s="1">
        <v>1</v>
      </c>
      <c r="E231" s="1">
        <v>2</v>
      </c>
      <c r="F231" s="1">
        <v>1901</v>
      </c>
      <c r="G231" s="1">
        <v>1</v>
      </c>
      <c r="H231">
        <v>0</v>
      </c>
      <c r="I231">
        <f>6+17/60</f>
        <v>6.2833333333333332</v>
      </c>
      <c r="J231" s="6">
        <v>6.9444444444444434E-2</v>
      </c>
      <c r="K231" s="6">
        <v>4.1666666666666664E-2</v>
      </c>
      <c r="L231" s="1">
        <v>0</v>
      </c>
      <c r="M231" s="1">
        <v>26</v>
      </c>
      <c r="N231" s="1">
        <v>23</v>
      </c>
      <c r="O231" s="6">
        <v>0.4375</v>
      </c>
      <c r="P231" s="6">
        <v>0.22916666666666666</v>
      </c>
      <c r="Q231" t="s">
        <v>529</v>
      </c>
      <c r="R231" t="s">
        <v>526</v>
      </c>
    </row>
    <row r="232" spans="2:22" x14ac:dyDescent="0.25">
      <c r="B232" s="2">
        <v>42137</v>
      </c>
      <c r="C232" s="1">
        <v>0</v>
      </c>
      <c r="D232" s="1">
        <v>1</v>
      </c>
      <c r="E232" s="1">
        <v>2</v>
      </c>
      <c r="F232" s="1">
        <v>4079</v>
      </c>
      <c r="G232" s="1">
        <v>1</v>
      </c>
      <c r="H232">
        <v>0</v>
      </c>
      <c r="I232">
        <f>5+48/60</f>
        <v>5.8</v>
      </c>
      <c r="J232" s="6">
        <v>7.7083333333333337E-2</v>
      </c>
      <c r="K232" s="6">
        <v>4.3750000000000004E-2</v>
      </c>
      <c r="L232" s="1">
        <v>0</v>
      </c>
      <c r="M232" s="1">
        <v>50</v>
      </c>
      <c r="N232" s="1">
        <v>11</v>
      </c>
      <c r="O232" s="6">
        <v>0.4375</v>
      </c>
      <c r="P232" s="6">
        <v>0.20833333333333334</v>
      </c>
      <c r="Q232" t="s">
        <v>528</v>
      </c>
      <c r="R232" t="s">
        <v>527</v>
      </c>
    </row>
    <row r="233" spans="2:22" x14ac:dyDescent="0.25">
      <c r="B233" s="2">
        <v>42138</v>
      </c>
      <c r="C233" s="1">
        <v>0</v>
      </c>
      <c r="D233" s="1">
        <v>1</v>
      </c>
      <c r="E233" s="1">
        <v>2</v>
      </c>
      <c r="F233" s="1">
        <v>3685</v>
      </c>
      <c r="G233" s="1">
        <v>1</v>
      </c>
      <c r="H233">
        <v>0</v>
      </c>
      <c r="I233">
        <f>6+45/60</f>
        <v>6.75</v>
      </c>
      <c r="J233" s="6">
        <v>7.7777777777777779E-2</v>
      </c>
      <c r="K233" s="6">
        <v>4.3055555555555562E-2</v>
      </c>
      <c r="L233" s="1">
        <v>0</v>
      </c>
      <c r="M233" s="1">
        <v>52</v>
      </c>
      <c r="N233" s="1">
        <v>20</v>
      </c>
      <c r="O233" s="6">
        <v>0.4375</v>
      </c>
      <c r="P233" s="6">
        <v>0.20833333333333334</v>
      </c>
      <c r="R233" t="s">
        <v>530</v>
      </c>
    </row>
    <row r="234" spans="2:22" x14ac:dyDescent="0.25">
      <c r="B234" s="2">
        <v>42139</v>
      </c>
      <c r="C234" s="1">
        <v>0</v>
      </c>
      <c r="D234" s="1">
        <v>1</v>
      </c>
      <c r="E234" s="1">
        <v>2</v>
      </c>
      <c r="F234" s="1">
        <v>4453</v>
      </c>
      <c r="G234" s="1">
        <v>2</v>
      </c>
      <c r="I234">
        <v>6</v>
      </c>
      <c r="L234" s="1">
        <v>0</v>
      </c>
      <c r="O234" s="6">
        <v>0.47916666666666669</v>
      </c>
      <c r="P234" s="6">
        <v>0.29166666666666669</v>
      </c>
      <c r="R234" t="s">
        <v>531</v>
      </c>
    </row>
    <row r="235" spans="2:22" x14ac:dyDescent="0.25">
      <c r="B235" s="2">
        <v>42140</v>
      </c>
      <c r="C235" s="1">
        <v>0</v>
      </c>
      <c r="D235" s="1">
        <v>1</v>
      </c>
      <c r="E235" s="1">
        <v>2</v>
      </c>
      <c r="F235" s="1">
        <v>4871</v>
      </c>
      <c r="G235" s="1">
        <v>0</v>
      </c>
      <c r="I235">
        <v>5</v>
      </c>
      <c r="L235" s="1">
        <v>0</v>
      </c>
      <c r="O235" s="6">
        <v>4.1666666666666664E-2</v>
      </c>
      <c r="P235" s="6">
        <v>0.29166666666666669</v>
      </c>
      <c r="R235" t="s">
        <v>533</v>
      </c>
    </row>
    <row r="236" spans="2:22" x14ac:dyDescent="0.25">
      <c r="B236" s="2">
        <v>42141</v>
      </c>
      <c r="C236" s="1">
        <v>0</v>
      </c>
      <c r="D236" s="1">
        <v>1</v>
      </c>
      <c r="E236" s="1">
        <v>2</v>
      </c>
      <c r="F236" s="1">
        <v>5957</v>
      </c>
      <c r="G236" s="1">
        <v>1</v>
      </c>
      <c r="I236">
        <f>6+25/60</f>
        <v>6.416666666666667</v>
      </c>
      <c r="J236" s="6">
        <v>7.1527777777777787E-2</v>
      </c>
      <c r="K236" s="6">
        <v>4.2361111111111106E-2</v>
      </c>
      <c r="L236" s="1">
        <v>0</v>
      </c>
      <c r="M236">
        <v>39</v>
      </c>
      <c r="N236">
        <v>5</v>
      </c>
      <c r="O236" s="6">
        <v>0.4375</v>
      </c>
      <c r="P236" s="6">
        <v>0.25</v>
      </c>
      <c r="R236" t="s">
        <v>532</v>
      </c>
    </row>
    <row r="237" spans="2:22" x14ac:dyDescent="0.25">
      <c r="B237" s="2">
        <v>42142</v>
      </c>
      <c r="C237" s="1">
        <v>0</v>
      </c>
      <c r="D237" s="1">
        <v>1</v>
      </c>
      <c r="E237" s="1">
        <v>2</v>
      </c>
      <c r="F237" s="1">
        <v>10317</v>
      </c>
      <c r="G237">
        <v>0</v>
      </c>
      <c r="L237" s="1">
        <v>0</v>
      </c>
      <c r="R237" t="s">
        <v>534</v>
      </c>
    </row>
    <row r="238" spans="2:22" x14ac:dyDescent="0.25">
      <c r="B238" s="2">
        <v>42143</v>
      </c>
      <c r="C238" s="1">
        <v>0</v>
      </c>
      <c r="D238" s="1">
        <v>1</v>
      </c>
      <c r="E238" s="1">
        <v>2</v>
      </c>
      <c r="F238" s="1">
        <v>7836</v>
      </c>
      <c r="G238">
        <v>0</v>
      </c>
      <c r="I238">
        <v>7</v>
      </c>
      <c r="L238" s="1">
        <v>0</v>
      </c>
      <c r="M238">
        <v>44</v>
      </c>
      <c r="N238">
        <v>20</v>
      </c>
      <c r="O238" s="6">
        <v>0.41666666666666669</v>
      </c>
      <c r="P238" s="6">
        <v>0.20833333333333334</v>
      </c>
      <c r="R238" t="s">
        <v>535</v>
      </c>
    </row>
    <row r="239" spans="2:22" x14ac:dyDescent="0.25">
      <c r="B239" s="2">
        <v>42144</v>
      </c>
      <c r="C239" s="1">
        <v>0</v>
      </c>
      <c r="D239" s="1">
        <v>1</v>
      </c>
      <c r="E239" s="1">
        <v>2</v>
      </c>
      <c r="F239" s="1">
        <v>6687</v>
      </c>
      <c r="G239" s="1">
        <v>1</v>
      </c>
      <c r="I239">
        <f>5+50/60</f>
        <v>5.833333333333333</v>
      </c>
      <c r="J239" s="6">
        <v>6.5277777777777782E-2</v>
      </c>
      <c r="K239" s="6">
        <v>3.888888888888889E-2</v>
      </c>
      <c r="L239" s="1">
        <v>0</v>
      </c>
      <c r="R239" t="s">
        <v>536</v>
      </c>
    </row>
    <row r="240" spans="2:22" x14ac:dyDescent="0.25">
      <c r="B240" s="2">
        <v>42145</v>
      </c>
      <c r="C240" s="1">
        <v>0</v>
      </c>
      <c r="D240" s="1">
        <v>1</v>
      </c>
      <c r="E240" s="1">
        <v>2</v>
      </c>
      <c r="F240" s="1">
        <v>8521</v>
      </c>
      <c r="G240" s="1">
        <v>1</v>
      </c>
      <c r="H240">
        <v>0</v>
      </c>
      <c r="I240">
        <f>7+4/60</f>
        <v>7.0666666666666664</v>
      </c>
      <c r="J240" s="6">
        <v>8.819444444444445E-2</v>
      </c>
      <c r="K240" s="6">
        <v>4.2361111111111106E-2</v>
      </c>
      <c r="L240" s="1">
        <v>0</v>
      </c>
    </row>
    <row r="241" spans="2:18" x14ac:dyDescent="0.25">
      <c r="B241" s="2">
        <v>42146</v>
      </c>
      <c r="C241" s="1">
        <v>0</v>
      </c>
      <c r="F241" s="1">
        <v>14674</v>
      </c>
      <c r="G241" s="1">
        <v>1</v>
      </c>
      <c r="L241" s="1">
        <v>0</v>
      </c>
    </row>
    <row r="242" spans="2:18" x14ac:dyDescent="0.25">
      <c r="B242" s="2">
        <v>42147</v>
      </c>
      <c r="C242" s="1">
        <v>0</v>
      </c>
      <c r="D242" s="1">
        <v>0</v>
      </c>
      <c r="E242" s="1">
        <v>0</v>
      </c>
      <c r="F242" s="1" t="s">
        <v>537</v>
      </c>
      <c r="G242" s="1">
        <v>0</v>
      </c>
      <c r="H242">
        <v>0</v>
      </c>
      <c r="L242" s="1">
        <v>0</v>
      </c>
      <c r="O242" s="6">
        <v>0.41666666666666669</v>
      </c>
      <c r="P242" s="6">
        <v>0.29166666666666669</v>
      </c>
      <c r="Q242" t="s">
        <v>537</v>
      </c>
    </row>
    <row r="243" spans="2:18" x14ac:dyDescent="0.25">
      <c r="B243" s="2">
        <v>42148</v>
      </c>
      <c r="C243" s="1">
        <v>0</v>
      </c>
      <c r="D243" s="1">
        <v>0</v>
      </c>
      <c r="E243" s="1">
        <v>0</v>
      </c>
      <c r="F243" s="1">
        <v>20488</v>
      </c>
      <c r="G243" s="1">
        <v>0</v>
      </c>
      <c r="H243">
        <v>0</v>
      </c>
      <c r="L243" s="1">
        <v>0</v>
      </c>
      <c r="O243" s="6">
        <v>0.375</v>
      </c>
      <c r="P243" s="6">
        <v>0.25</v>
      </c>
      <c r="Q243" t="s">
        <v>537</v>
      </c>
    </row>
    <row r="244" spans="2:18" x14ac:dyDescent="0.25">
      <c r="B244" s="2">
        <v>42149</v>
      </c>
      <c r="C244" s="1">
        <v>0</v>
      </c>
      <c r="D244" s="1">
        <v>0</v>
      </c>
      <c r="E244" s="1">
        <v>0</v>
      </c>
      <c r="F244" s="1">
        <v>13223</v>
      </c>
      <c r="G244" s="1">
        <v>1</v>
      </c>
      <c r="H244">
        <v>0</v>
      </c>
      <c r="I244">
        <f>7+16/60</f>
        <v>7.2666666666666666</v>
      </c>
      <c r="J244" s="6">
        <v>7.4305555555555555E-2</v>
      </c>
      <c r="K244" s="6">
        <v>5.5555555555555552E-2</v>
      </c>
      <c r="L244" s="1">
        <v>0</v>
      </c>
      <c r="M244">
        <v>78</v>
      </c>
      <c r="N244">
        <v>28</v>
      </c>
      <c r="O244" s="6">
        <v>0.41666666666666669</v>
      </c>
      <c r="P244" s="6">
        <v>0.25</v>
      </c>
      <c r="Q244" t="s">
        <v>537</v>
      </c>
    </row>
    <row r="245" spans="2:18" x14ac:dyDescent="0.25">
      <c r="B245" s="2">
        <v>42150</v>
      </c>
      <c r="C245" s="1">
        <v>0</v>
      </c>
      <c r="E245" s="1">
        <v>0</v>
      </c>
      <c r="F245" s="1">
        <v>2844</v>
      </c>
      <c r="I245">
        <v>6</v>
      </c>
      <c r="J245" s="6">
        <v>5.6250000000000001E-2</v>
      </c>
      <c r="K245" s="6">
        <v>4.9305555555555554E-2</v>
      </c>
      <c r="L245" s="1">
        <v>0</v>
      </c>
    </row>
    <row r="246" spans="2:18" x14ac:dyDescent="0.25">
      <c r="B246" s="2">
        <v>42151</v>
      </c>
      <c r="C246" s="1">
        <v>0</v>
      </c>
      <c r="D246" s="1">
        <v>1</v>
      </c>
      <c r="E246" s="1">
        <v>0</v>
      </c>
      <c r="F246" s="1">
        <v>7010</v>
      </c>
      <c r="G246" s="1">
        <v>2</v>
      </c>
      <c r="H246">
        <v>2</v>
      </c>
      <c r="I246" s="1">
        <v>6.5</v>
      </c>
      <c r="J246" s="6">
        <v>7.8472222222222221E-2</v>
      </c>
      <c r="K246" s="6">
        <v>4.3055555555555562E-2</v>
      </c>
      <c r="L246" s="1">
        <v>0</v>
      </c>
      <c r="R246" t="s">
        <v>538</v>
      </c>
    </row>
    <row r="247" spans="2:18" x14ac:dyDescent="0.25">
      <c r="B247" s="2">
        <v>42152</v>
      </c>
      <c r="C247" s="1">
        <v>0</v>
      </c>
      <c r="D247" s="1">
        <v>1</v>
      </c>
      <c r="E247" s="1">
        <v>0</v>
      </c>
      <c r="F247" s="1">
        <v>6959</v>
      </c>
      <c r="G247" s="1">
        <v>0</v>
      </c>
      <c r="H247">
        <v>3</v>
      </c>
      <c r="I247">
        <f>7</f>
        <v>7</v>
      </c>
      <c r="J247" s="6">
        <v>8.2638888888888887E-2</v>
      </c>
      <c r="K247" s="6">
        <v>4.3055555555555562E-2</v>
      </c>
      <c r="L247" s="1">
        <v>0</v>
      </c>
      <c r="R247" t="s">
        <v>539</v>
      </c>
    </row>
    <row r="248" spans="2:18" x14ac:dyDescent="0.25">
      <c r="B248" s="2">
        <v>42153</v>
      </c>
      <c r="C248" s="1">
        <v>0</v>
      </c>
      <c r="D248" s="1">
        <v>1</v>
      </c>
      <c r="E248" s="1">
        <v>0</v>
      </c>
      <c r="F248" s="1">
        <v>8391</v>
      </c>
      <c r="H248">
        <v>3</v>
      </c>
      <c r="I248">
        <v>5</v>
      </c>
      <c r="L248" s="1">
        <v>0</v>
      </c>
      <c r="P248" s="6">
        <v>0.20833333333333334</v>
      </c>
    </row>
    <row r="249" spans="2:18" x14ac:dyDescent="0.25">
      <c r="B249" s="2">
        <v>42154</v>
      </c>
      <c r="C249" s="1">
        <v>0</v>
      </c>
      <c r="D249" s="1">
        <v>1</v>
      </c>
      <c r="E249" s="1">
        <v>0</v>
      </c>
      <c r="F249" s="1" t="s">
        <v>541</v>
      </c>
      <c r="G249" s="1">
        <v>0</v>
      </c>
      <c r="H249">
        <v>0</v>
      </c>
      <c r="I249" s="1">
        <v>7</v>
      </c>
      <c r="L249">
        <v>1</v>
      </c>
      <c r="O249" s="6">
        <v>0.4375</v>
      </c>
      <c r="P249" s="6">
        <v>0.22916666666666666</v>
      </c>
      <c r="R249" t="s">
        <v>540</v>
      </c>
    </row>
    <row r="250" spans="2:18" x14ac:dyDescent="0.25">
      <c r="B250" s="2">
        <v>42155</v>
      </c>
      <c r="C250" s="1">
        <v>0</v>
      </c>
      <c r="D250" s="1">
        <v>1</v>
      </c>
      <c r="E250" s="1">
        <v>0</v>
      </c>
      <c r="F250" s="1">
        <v>7277</v>
      </c>
      <c r="G250" s="1">
        <v>2</v>
      </c>
      <c r="H250">
        <v>0</v>
      </c>
      <c r="I250">
        <f>6+44/60</f>
        <v>6.7333333333333334</v>
      </c>
      <c r="J250" s="6">
        <v>7.9166666666666663E-2</v>
      </c>
      <c r="K250" s="6">
        <v>3.8194444444444441E-2</v>
      </c>
      <c r="L250">
        <v>0</v>
      </c>
    </row>
    <row r="251" spans="2:18" x14ac:dyDescent="0.25">
      <c r="B251" s="2">
        <v>42156</v>
      </c>
      <c r="C251" s="1">
        <v>0</v>
      </c>
      <c r="D251" s="1">
        <v>1</v>
      </c>
      <c r="E251" s="1">
        <v>0</v>
      </c>
      <c r="F251" s="1">
        <v>4507</v>
      </c>
      <c r="G251" s="1">
        <v>0</v>
      </c>
      <c r="H251">
        <v>3</v>
      </c>
      <c r="I251">
        <f>6+34/60</f>
        <v>6.5666666666666664</v>
      </c>
      <c r="J251" s="6">
        <v>8.1250000000000003E-2</v>
      </c>
      <c r="K251" s="6">
        <v>3.9583333333333331E-2</v>
      </c>
      <c r="L251">
        <v>0</v>
      </c>
    </row>
    <row r="252" spans="2:18" x14ac:dyDescent="0.25">
      <c r="B252" s="2">
        <v>42157</v>
      </c>
      <c r="C252" s="1">
        <v>0</v>
      </c>
      <c r="D252" s="1">
        <v>1</v>
      </c>
      <c r="E252" s="1">
        <v>0</v>
      </c>
      <c r="F252" s="1">
        <v>4341</v>
      </c>
      <c r="G252" s="1">
        <v>0</v>
      </c>
      <c r="H252">
        <v>4</v>
      </c>
      <c r="I252">
        <f>6.5</f>
        <v>6.5</v>
      </c>
      <c r="J252" s="6">
        <v>8.0555555555555561E-2</v>
      </c>
      <c r="K252" s="6">
        <v>3.888888888888889E-2</v>
      </c>
      <c r="L252">
        <v>0</v>
      </c>
    </row>
    <row r="253" spans="2:18" x14ac:dyDescent="0.25">
      <c r="B253" s="2">
        <v>42158</v>
      </c>
      <c r="C253" s="1">
        <v>0</v>
      </c>
      <c r="D253" s="1">
        <v>1</v>
      </c>
      <c r="E253" s="1">
        <v>0</v>
      </c>
      <c r="F253" s="1">
        <v>6696</v>
      </c>
      <c r="G253" s="1">
        <v>0</v>
      </c>
      <c r="H253">
        <v>4</v>
      </c>
      <c r="I253">
        <f>7</f>
        <v>7</v>
      </c>
      <c r="J253" s="6">
        <v>6.25E-2</v>
      </c>
      <c r="K253" s="6">
        <v>4.1666666666666664E-2</v>
      </c>
      <c r="L253">
        <v>0</v>
      </c>
    </row>
    <row r="254" spans="2:18" x14ac:dyDescent="0.25">
      <c r="B254" s="2">
        <v>42159</v>
      </c>
      <c r="C254" s="1">
        <v>0</v>
      </c>
      <c r="D254" s="1">
        <v>1</v>
      </c>
      <c r="E254" s="1">
        <v>0</v>
      </c>
      <c r="F254" s="1">
        <v>6798</v>
      </c>
      <c r="G254" s="1">
        <v>1</v>
      </c>
      <c r="H254">
        <v>4</v>
      </c>
      <c r="I254">
        <f>6+16/60</f>
        <v>6.2666666666666666</v>
      </c>
      <c r="J254" s="6">
        <v>6.7361111111111108E-2</v>
      </c>
      <c r="K254" s="6">
        <v>3.9583333333333331E-2</v>
      </c>
      <c r="L254">
        <v>0</v>
      </c>
    </row>
    <row r="255" spans="2:18" x14ac:dyDescent="0.25">
      <c r="B255" s="2">
        <v>42160</v>
      </c>
      <c r="C255" s="1">
        <v>0</v>
      </c>
      <c r="D255" s="1">
        <v>1</v>
      </c>
      <c r="E255" s="1">
        <v>0</v>
      </c>
      <c r="F255" s="1">
        <v>5955</v>
      </c>
      <c r="G255" s="1">
        <v>1</v>
      </c>
      <c r="H255">
        <v>4</v>
      </c>
      <c r="I255">
        <f>7+14/60</f>
        <v>7.2333333333333334</v>
      </c>
      <c r="J255" s="6">
        <v>0.1013888888888889</v>
      </c>
      <c r="K255" s="6">
        <v>4.8611111111111112E-2</v>
      </c>
      <c r="L255">
        <v>0</v>
      </c>
    </row>
    <row r="256" spans="2:18" x14ac:dyDescent="0.25">
      <c r="B256" s="2">
        <v>42161</v>
      </c>
      <c r="C256" s="1">
        <v>0</v>
      </c>
      <c r="D256" s="1">
        <v>0</v>
      </c>
      <c r="E256" s="1">
        <v>0</v>
      </c>
      <c r="F256" s="1">
        <v>13783</v>
      </c>
      <c r="G256" s="1">
        <v>0</v>
      </c>
      <c r="H256">
        <v>4</v>
      </c>
      <c r="I256">
        <f>6+13/60</f>
        <v>6.2166666666666668</v>
      </c>
      <c r="J256" s="6">
        <v>6.0416666666666667E-2</v>
      </c>
      <c r="K256" s="6">
        <v>4.8611111111111112E-2</v>
      </c>
      <c r="L256">
        <v>0</v>
      </c>
    </row>
    <row r="257" spans="2:16" x14ac:dyDescent="0.25">
      <c r="B257" s="2">
        <v>42162</v>
      </c>
      <c r="C257" s="1">
        <v>0</v>
      </c>
      <c r="D257" s="1">
        <v>0</v>
      </c>
      <c r="E257" s="1">
        <v>0</v>
      </c>
      <c r="F257" s="1">
        <v>5830</v>
      </c>
      <c r="G257">
        <v>0.5</v>
      </c>
      <c r="H257">
        <v>4</v>
      </c>
      <c r="I257">
        <v>6.5</v>
      </c>
      <c r="L257">
        <v>0</v>
      </c>
    </row>
    <row r="258" spans="2:16" x14ac:dyDescent="0.25">
      <c r="B258" s="2">
        <v>42163</v>
      </c>
      <c r="C258" s="1">
        <v>0</v>
      </c>
      <c r="D258" s="1">
        <v>0</v>
      </c>
      <c r="E258" s="1">
        <v>0</v>
      </c>
      <c r="F258" s="1">
        <v>7648</v>
      </c>
      <c r="G258" s="1">
        <v>0</v>
      </c>
      <c r="H258">
        <v>4</v>
      </c>
      <c r="I258">
        <v>8</v>
      </c>
      <c r="L258">
        <v>0</v>
      </c>
    </row>
    <row r="259" spans="2:16" x14ac:dyDescent="0.25">
      <c r="B259" s="2">
        <v>42164</v>
      </c>
      <c r="C259" s="1">
        <v>0</v>
      </c>
      <c r="D259" s="1">
        <v>0</v>
      </c>
      <c r="E259" s="1">
        <v>0</v>
      </c>
      <c r="F259" s="1">
        <v>3679</v>
      </c>
      <c r="G259" s="1">
        <v>1</v>
      </c>
      <c r="H259">
        <v>4</v>
      </c>
      <c r="I259">
        <v>6</v>
      </c>
      <c r="L259">
        <v>0</v>
      </c>
    </row>
    <row r="260" spans="2:16" x14ac:dyDescent="0.25">
      <c r="B260" s="2">
        <v>42165</v>
      </c>
      <c r="C260" s="1">
        <v>0</v>
      </c>
      <c r="D260" s="1">
        <v>0</v>
      </c>
      <c r="E260" s="1">
        <v>0</v>
      </c>
      <c r="F260" s="1">
        <v>3663</v>
      </c>
      <c r="G260" s="1">
        <v>1</v>
      </c>
      <c r="H260">
        <v>0</v>
      </c>
      <c r="I260">
        <v>6.5</v>
      </c>
      <c r="L260">
        <v>0</v>
      </c>
    </row>
    <row r="261" spans="2:16" x14ac:dyDescent="0.25">
      <c r="B261" s="2">
        <v>42166</v>
      </c>
      <c r="C261" s="1">
        <v>0</v>
      </c>
      <c r="D261" s="1">
        <v>0</v>
      </c>
      <c r="E261" s="1">
        <v>0</v>
      </c>
      <c r="F261" s="1">
        <v>6869</v>
      </c>
      <c r="G261" s="1">
        <v>0</v>
      </c>
      <c r="H261">
        <v>0</v>
      </c>
      <c r="L261">
        <v>0</v>
      </c>
    </row>
    <row r="262" spans="2:16" x14ac:dyDescent="0.25">
      <c r="B262" s="2">
        <v>42167</v>
      </c>
      <c r="C262" s="1">
        <v>0</v>
      </c>
      <c r="D262" s="1">
        <v>0</v>
      </c>
      <c r="E262" s="1">
        <v>0</v>
      </c>
      <c r="F262" s="1">
        <v>6866</v>
      </c>
      <c r="G262" s="1">
        <v>1</v>
      </c>
      <c r="H262">
        <v>0</v>
      </c>
      <c r="L262">
        <v>0</v>
      </c>
    </row>
    <row r="263" spans="2:16" x14ac:dyDescent="0.25">
      <c r="B263" s="2">
        <v>42168</v>
      </c>
      <c r="C263" s="1">
        <v>0</v>
      </c>
      <c r="D263" s="1">
        <v>0</v>
      </c>
      <c r="E263" s="1">
        <v>0</v>
      </c>
      <c r="F263" s="1">
        <v>11479</v>
      </c>
      <c r="G263" s="1">
        <v>3</v>
      </c>
      <c r="H263">
        <v>0</v>
      </c>
      <c r="L263">
        <v>0</v>
      </c>
    </row>
    <row r="264" spans="2:16" x14ac:dyDescent="0.25">
      <c r="B264" s="2">
        <v>42169</v>
      </c>
      <c r="C264" s="1">
        <v>0</v>
      </c>
      <c r="D264" s="1">
        <v>0</v>
      </c>
      <c r="E264" s="1">
        <v>0</v>
      </c>
      <c r="F264" s="1">
        <v>10816</v>
      </c>
      <c r="G264" s="1">
        <v>0</v>
      </c>
      <c r="H264">
        <v>0</v>
      </c>
      <c r="I264">
        <f>6+41/100</f>
        <v>6.41</v>
      </c>
      <c r="J264" s="6">
        <v>7.013888888888889E-2</v>
      </c>
      <c r="K264" s="6">
        <v>4.7222222222222221E-2</v>
      </c>
      <c r="L264">
        <v>1</v>
      </c>
    </row>
    <row r="265" spans="2:16" x14ac:dyDescent="0.25">
      <c r="B265" s="2">
        <v>42170</v>
      </c>
      <c r="C265" s="1">
        <v>0</v>
      </c>
      <c r="D265" s="1">
        <v>0</v>
      </c>
      <c r="E265" s="1">
        <v>2</v>
      </c>
      <c r="F265" s="1">
        <v>8899</v>
      </c>
      <c r="G265" s="1">
        <v>1</v>
      </c>
      <c r="H265">
        <v>0</v>
      </c>
      <c r="I265">
        <f>6+49/60</f>
        <v>6.8166666666666664</v>
      </c>
      <c r="J265" s="6">
        <v>8.9583333333333334E-2</v>
      </c>
      <c r="K265" s="6">
        <v>3.9583333333333331E-2</v>
      </c>
      <c r="L265">
        <v>0</v>
      </c>
    </row>
    <row r="266" spans="2:16" x14ac:dyDescent="0.25">
      <c r="B266" s="2">
        <v>42171</v>
      </c>
      <c r="C266" s="1">
        <v>0</v>
      </c>
      <c r="D266" s="1">
        <v>0</v>
      </c>
      <c r="E266" s="1">
        <v>2</v>
      </c>
      <c r="F266" s="1">
        <v>2192</v>
      </c>
      <c r="G266" s="1">
        <v>0</v>
      </c>
      <c r="H266">
        <v>0</v>
      </c>
      <c r="L266">
        <v>0</v>
      </c>
    </row>
    <row r="267" spans="2:16" x14ac:dyDescent="0.25">
      <c r="B267" s="2">
        <v>42172</v>
      </c>
      <c r="C267" s="1">
        <v>0</v>
      </c>
      <c r="D267" s="1">
        <v>0</v>
      </c>
      <c r="E267" s="1">
        <v>0</v>
      </c>
      <c r="F267" s="1">
        <v>8033</v>
      </c>
      <c r="G267" s="1">
        <v>1</v>
      </c>
      <c r="H267">
        <v>0</v>
      </c>
      <c r="L267">
        <v>0</v>
      </c>
      <c r="O267" s="6">
        <v>0.45833333333333331</v>
      </c>
      <c r="P267" s="6">
        <v>0.22916666666666666</v>
      </c>
    </row>
    <row r="268" spans="2:16" x14ac:dyDescent="0.25">
      <c r="B268" s="2">
        <v>42173</v>
      </c>
      <c r="C268" s="1">
        <v>0</v>
      </c>
      <c r="D268" s="1">
        <v>0</v>
      </c>
      <c r="E268" s="1">
        <v>0</v>
      </c>
      <c r="F268" s="1">
        <v>7925</v>
      </c>
      <c r="G268" s="1">
        <v>0.25</v>
      </c>
      <c r="H268">
        <v>0</v>
      </c>
      <c r="L268">
        <v>0</v>
      </c>
      <c r="O268" s="6">
        <v>0.4375</v>
      </c>
      <c r="P268" s="6">
        <v>0.22916666666666666</v>
      </c>
    </row>
    <row r="269" spans="2:16" x14ac:dyDescent="0.25">
      <c r="B269" s="2">
        <v>42174</v>
      </c>
      <c r="C269" s="1">
        <v>0</v>
      </c>
      <c r="D269" s="1">
        <v>0</v>
      </c>
      <c r="E269" s="1">
        <v>0</v>
      </c>
      <c r="F269" s="1">
        <v>11564</v>
      </c>
      <c r="G269" s="1">
        <v>2</v>
      </c>
      <c r="H269">
        <v>0</v>
      </c>
      <c r="I269" s="1">
        <v>5.5</v>
      </c>
      <c r="L269">
        <v>0</v>
      </c>
      <c r="O269" s="6">
        <v>0.52083333333333337</v>
      </c>
      <c r="P269" s="6">
        <v>0.27083333333333331</v>
      </c>
    </row>
    <row r="270" spans="2:16" x14ac:dyDescent="0.25">
      <c r="B270" s="2">
        <v>42175</v>
      </c>
      <c r="C270" s="1">
        <v>0</v>
      </c>
      <c r="D270" s="1">
        <v>0</v>
      </c>
      <c r="E270" s="1">
        <v>0</v>
      </c>
      <c r="F270" s="1">
        <v>6559</v>
      </c>
      <c r="G270" s="1">
        <v>0</v>
      </c>
      <c r="H270">
        <v>0</v>
      </c>
      <c r="I270">
        <f>5+41/60</f>
        <v>5.6833333333333336</v>
      </c>
      <c r="J270" s="6">
        <v>0.10416666666666667</v>
      </c>
      <c r="K270" s="6">
        <v>3.5416666666666666E-2</v>
      </c>
      <c r="L270">
        <v>0</v>
      </c>
      <c r="O270" s="6">
        <v>0.39583333333333331</v>
      </c>
      <c r="P270" s="6">
        <v>0.14583333333333334</v>
      </c>
    </row>
    <row r="271" spans="2:16" x14ac:dyDescent="0.25">
      <c r="B271" s="2">
        <v>42176</v>
      </c>
      <c r="C271" s="1">
        <v>0</v>
      </c>
      <c r="D271" s="1">
        <v>0</v>
      </c>
      <c r="E271" s="1">
        <v>0</v>
      </c>
      <c r="F271" s="1">
        <v>6517</v>
      </c>
      <c r="G271" s="1">
        <v>0</v>
      </c>
      <c r="H271">
        <v>0</v>
      </c>
      <c r="I271">
        <v>6.8</v>
      </c>
      <c r="L271">
        <v>0</v>
      </c>
      <c r="M271">
        <v>38</v>
      </c>
      <c r="N271">
        <v>23</v>
      </c>
      <c r="O271" s="6">
        <v>0.41666666666666669</v>
      </c>
      <c r="P271" s="6">
        <v>0.20833333333333334</v>
      </c>
    </row>
    <row r="272" spans="2:16" x14ac:dyDescent="0.25">
      <c r="B272" s="2">
        <v>42177</v>
      </c>
      <c r="C272" s="1">
        <v>0</v>
      </c>
      <c r="D272" s="1">
        <v>0</v>
      </c>
      <c r="E272" s="1">
        <v>0</v>
      </c>
      <c r="F272" s="1">
        <v>7470</v>
      </c>
      <c r="G272" s="1">
        <v>0</v>
      </c>
      <c r="H272">
        <v>0</v>
      </c>
      <c r="I272">
        <v>6</v>
      </c>
      <c r="L272">
        <v>0</v>
      </c>
      <c r="M272">
        <v>53</v>
      </c>
      <c r="N272">
        <v>21</v>
      </c>
      <c r="O272" s="6">
        <v>0.5</v>
      </c>
      <c r="P272" s="6">
        <v>0.25</v>
      </c>
    </row>
    <row r="273" spans="2:17" x14ac:dyDescent="0.25">
      <c r="B273" s="2">
        <v>42178</v>
      </c>
      <c r="C273" s="1">
        <v>0</v>
      </c>
      <c r="D273" s="1">
        <v>0</v>
      </c>
      <c r="E273" s="1">
        <v>0</v>
      </c>
      <c r="F273" s="1">
        <v>15096</v>
      </c>
      <c r="G273" s="1">
        <v>0</v>
      </c>
      <c r="H273">
        <v>0</v>
      </c>
      <c r="I273">
        <v>7</v>
      </c>
      <c r="L273">
        <v>0</v>
      </c>
      <c r="M273">
        <v>16</v>
      </c>
      <c r="N273">
        <v>21</v>
      </c>
      <c r="O273" s="6">
        <v>0.41666666666666669</v>
      </c>
      <c r="P273" s="6">
        <v>0.20833333333333334</v>
      </c>
    </row>
    <row r="274" spans="2:17" x14ac:dyDescent="0.25">
      <c r="B274" s="2">
        <v>42179</v>
      </c>
      <c r="C274" s="1">
        <v>0</v>
      </c>
      <c r="D274" s="1">
        <v>0</v>
      </c>
      <c r="E274" s="1">
        <v>0</v>
      </c>
      <c r="F274" s="1">
        <v>13639</v>
      </c>
      <c r="G274" s="1">
        <v>0</v>
      </c>
      <c r="H274">
        <v>0</v>
      </c>
      <c r="I274">
        <v>7</v>
      </c>
      <c r="L274">
        <v>0</v>
      </c>
      <c r="M274">
        <v>58</v>
      </c>
      <c r="N274">
        <v>21</v>
      </c>
      <c r="O274" s="6">
        <v>0.45833333333333331</v>
      </c>
      <c r="P274" s="6">
        <v>0.25</v>
      </c>
    </row>
    <row r="275" spans="2:17" x14ac:dyDescent="0.25">
      <c r="B275" s="2">
        <v>42180</v>
      </c>
      <c r="C275" s="1">
        <v>0</v>
      </c>
      <c r="D275" s="1">
        <v>0</v>
      </c>
      <c r="E275" s="1">
        <v>0</v>
      </c>
      <c r="F275" s="1">
        <v>4701</v>
      </c>
      <c r="G275" s="1">
        <v>0</v>
      </c>
      <c r="H275">
        <v>0</v>
      </c>
      <c r="I275" s="1">
        <v>7</v>
      </c>
      <c r="L275">
        <v>0</v>
      </c>
      <c r="M275">
        <v>58</v>
      </c>
      <c r="N275">
        <v>17</v>
      </c>
      <c r="O275" s="6">
        <v>0.5</v>
      </c>
      <c r="P275" s="6">
        <v>0.33333333333333331</v>
      </c>
    </row>
    <row r="276" spans="2:17" x14ac:dyDescent="0.25">
      <c r="B276" s="2">
        <v>42181</v>
      </c>
      <c r="C276" s="1">
        <v>0</v>
      </c>
      <c r="D276" s="1">
        <v>0</v>
      </c>
      <c r="E276" s="1">
        <v>0</v>
      </c>
      <c r="F276" s="1">
        <v>24154</v>
      </c>
      <c r="G276" s="1">
        <v>0</v>
      </c>
      <c r="H276">
        <v>0</v>
      </c>
      <c r="I276" s="1">
        <v>7</v>
      </c>
      <c r="L276">
        <v>0</v>
      </c>
      <c r="M276">
        <v>42</v>
      </c>
      <c r="N276">
        <v>15</v>
      </c>
      <c r="O276" s="6">
        <v>0.45833333333333331</v>
      </c>
      <c r="P276" s="6">
        <v>0.25</v>
      </c>
    </row>
    <row r="277" spans="2:17" x14ac:dyDescent="0.25">
      <c r="B277" s="2">
        <v>42182</v>
      </c>
      <c r="C277" s="1">
        <v>0</v>
      </c>
      <c r="D277" s="1">
        <v>0</v>
      </c>
      <c r="E277" s="1">
        <v>0</v>
      </c>
      <c r="G277" s="1">
        <v>0</v>
      </c>
      <c r="H277">
        <v>0</v>
      </c>
      <c r="I277" s="1">
        <v>7.5</v>
      </c>
      <c r="L277">
        <v>0</v>
      </c>
      <c r="M277">
        <v>41</v>
      </c>
      <c r="N277">
        <v>17</v>
      </c>
      <c r="O277" s="6">
        <v>0.46875</v>
      </c>
      <c r="P277" s="6">
        <v>0.28125</v>
      </c>
    </row>
    <row r="278" spans="2:17" x14ac:dyDescent="0.25">
      <c r="B278" s="2">
        <v>42183</v>
      </c>
      <c r="C278" s="1">
        <v>0</v>
      </c>
      <c r="D278" s="1">
        <v>0</v>
      </c>
      <c r="E278" s="1">
        <v>0</v>
      </c>
      <c r="G278" s="1">
        <v>0</v>
      </c>
      <c r="H278">
        <v>0</v>
      </c>
      <c r="L278">
        <v>0</v>
      </c>
    </row>
    <row r="279" spans="2:17" x14ac:dyDescent="0.25">
      <c r="B279" s="2">
        <v>42184</v>
      </c>
      <c r="C279" s="1">
        <v>0</v>
      </c>
      <c r="D279" s="1">
        <v>0</v>
      </c>
      <c r="E279" s="1">
        <v>0</v>
      </c>
      <c r="G279" s="1">
        <v>0</v>
      </c>
      <c r="H279">
        <v>0</v>
      </c>
      <c r="L279">
        <v>0</v>
      </c>
    </row>
    <row r="280" spans="2:17" x14ac:dyDescent="0.25">
      <c r="B280" s="2">
        <v>42185</v>
      </c>
      <c r="C280" s="1">
        <v>0</v>
      </c>
      <c r="D280" s="1">
        <v>0</v>
      </c>
      <c r="E280" s="1">
        <v>0</v>
      </c>
      <c r="G280" s="1">
        <v>1</v>
      </c>
      <c r="H280">
        <v>0</v>
      </c>
      <c r="L280">
        <v>0</v>
      </c>
      <c r="O280" s="6">
        <v>0.4375</v>
      </c>
      <c r="P280" s="6">
        <v>0.22916666666666666</v>
      </c>
    </row>
    <row r="281" spans="2:17" x14ac:dyDescent="0.25">
      <c r="B281" s="2">
        <v>42186</v>
      </c>
      <c r="C281" s="1">
        <v>0</v>
      </c>
      <c r="D281" s="1">
        <v>0</v>
      </c>
      <c r="E281" s="1">
        <v>0</v>
      </c>
      <c r="G281" s="1">
        <v>0</v>
      </c>
      <c r="H281">
        <v>0</v>
      </c>
      <c r="I281" s="1">
        <v>6</v>
      </c>
      <c r="L281">
        <v>0</v>
      </c>
      <c r="O281" s="6">
        <v>0.46875</v>
      </c>
      <c r="P281" s="6">
        <v>0.21875</v>
      </c>
    </row>
    <row r="282" spans="2:17" x14ac:dyDescent="0.25">
      <c r="B282" s="2">
        <v>42187</v>
      </c>
      <c r="C282" s="1">
        <v>0</v>
      </c>
      <c r="D282" s="1">
        <v>0</v>
      </c>
      <c r="E282" s="1">
        <v>0</v>
      </c>
      <c r="G282" s="1">
        <v>0</v>
      </c>
      <c r="H282">
        <v>0</v>
      </c>
      <c r="L282">
        <v>0</v>
      </c>
    </row>
    <row r="283" spans="2:17" x14ac:dyDescent="0.25">
      <c r="B283" s="2">
        <v>42188</v>
      </c>
      <c r="C283" s="1">
        <v>0</v>
      </c>
      <c r="D283" s="1">
        <v>0</v>
      </c>
      <c r="E283" s="1">
        <v>0</v>
      </c>
      <c r="G283" s="1">
        <v>1</v>
      </c>
      <c r="H283">
        <v>0</v>
      </c>
      <c r="I283" s="1">
        <v>5</v>
      </c>
      <c r="L283">
        <v>0</v>
      </c>
      <c r="O283" s="6">
        <v>0.4375</v>
      </c>
      <c r="P283" s="6">
        <v>0.22916666666666666</v>
      </c>
      <c r="Q283" t="s">
        <v>542</v>
      </c>
    </row>
    <row r="284" spans="2:17" x14ac:dyDescent="0.25">
      <c r="B284" s="2">
        <v>42189</v>
      </c>
      <c r="C284" s="1">
        <v>0</v>
      </c>
      <c r="D284" s="1">
        <v>0</v>
      </c>
      <c r="E284" s="1">
        <v>0</v>
      </c>
      <c r="F284" s="1">
        <v>5476</v>
      </c>
      <c r="G284" s="1">
        <v>3</v>
      </c>
      <c r="H284">
        <v>0</v>
      </c>
      <c r="I284" s="1">
        <v>6.5</v>
      </c>
      <c r="L284">
        <v>1</v>
      </c>
      <c r="O284" s="6">
        <v>0.4375</v>
      </c>
      <c r="P284" s="6">
        <v>0.25</v>
      </c>
    </row>
    <row r="285" spans="2:17" x14ac:dyDescent="0.25">
      <c r="B285" s="2">
        <v>42190</v>
      </c>
      <c r="C285" s="1">
        <v>0</v>
      </c>
      <c r="D285" s="1">
        <v>0</v>
      </c>
      <c r="E285" s="1">
        <v>0</v>
      </c>
      <c r="F285" s="1">
        <v>8670</v>
      </c>
      <c r="G285" s="1">
        <v>1</v>
      </c>
      <c r="H285">
        <v>0</v>
      </c>
      <c r="I285" s="1">
        <v>6.5</v>
      </c>
      <c r="L285">
        <v>0</v>
      </c>
      <c r="O285" s="6">
        <v>0.41666666666666669</v>
      </c>
      <c r="P285" s="6">
        <v>0.25</v>
      </c>
    </row>
    <row r="286" spans="2:17" x14ac:dyDescent="0.25">
      <c r="B286" s="2">
        <v>42191</v>
      </c>
      <c r="C286" s="1">
        <v>0</v>
      </c>
      <c r="D286" s="1">
        <v>0</v>
      </c>
      <c r="E286" s="1">
        <v>0</v>
      </c>
      <c r="F286" s="1">
        <v>6673</v>
      </c>
      <c r="L286">
        <v>0</v>
      </c>
    </row>
    <row r="287" spans="2:17" x14ac:dyDescent="0.25">
      <c r="B287" s="2">
        <v>42192</v>
      </c>
      <c r="C287" s="1">
        <v>0</v>
      </c>
      <c r="D287" s="1">
        <v>0</v>
      </c>
      <c r="F287" s="1">
        <v>4295</v>
      </c>
      <c r="H287">
        <f>0.75*(1/3)</f>
        <v>0.25</v>
      </c>
      <c r="I287">
        <v>7</v>
      </c>
      <c r="J287" s="6">
        <v>8.7500000000000008E-2</v>
      </c>
      <c r="K287" s="6">
        <v>4.7222222222222221E-2</v>
      </c>
      <c r="L287">
        <v>0</v>
      </c>
    </row>
    <row r="288" spans="2:17" x14ac:dyDescent="0.25">
      <c r="B288" s="2">
        <v>42193</v>
      </c>
      <c r="C288" s="1">
        <v>0</v>
      </c>
      <c r="D288" s="1">
        <v>1</v>
      </c>
      <c r="E288" s="1">
        <v>2</v>
      </c>
      <c r="F288" s="1">
        <v>5981</v>
      </c>
      <c r="G288">
        <v>2</v>
      </c>
      <c r="H288">
        <f>1/3</f>
        <v>0.33333333333333331</v>
      </c>
      <c r="I288">
        <f>6+37/60</f>
        <v>6.6166666666666671</v>
      </c>
      <c r="J288" s="6">
        <v>8.0555555555555561E-2</v>
      </c>
      <c r="K288" s="6">
        <v>4.7222222222222221E-2</v>
      </c>
      <c r="L288">
        <v>0</v>
      </c>
    </row>
    <row r="289" spans="2:17" x14ac:dyDescent="0.25">
      <c r="B289" s="2">
        <v>42194</v>
      </c>
      <c r="C289" s="1">
        <v>0</v>
      </c>
      <c r="D289" s="1">
        <v>1</v>
      </c>
      <c r="E289" s="1">
        <v>2</v>
      </c>
      <c r="F289" s="1">
        <v>2478</v>
      </c>
      <c r="G289">
        <v>0</v>
      </c>
      <c r="H289">
        <f>1/3</f>
        <v>0.33333333333333331</v>
      </c>
      <c r="I289">
        <f>5+40/60</f>
        <v>5.666666666666667</v>
      </c>
      <c r="J289" s="6">
        <v>8.6805555555555566E-2</v>
      </c>
      <c r="K289" s="6">
        <v>4.3750000000000004E-2</v>
      </c>
      <c r="L289">
        <v>0</v>
      </c>
    </row>
    <row r="290" spans="2:17" x14ac:dyDescent="0.25">
      <c r="B290" s="2">
        <v>42195</v>
      </c>
      <c r="C290" s="1">
        <v>0</v>
      </c>
      <c r="D290" s="1">
        <v>0</v>
      </c>
      <c r="F290" s="1">
        <v>19440</v>
      </c>
      <c r="G290">
        <v>0</v>
      </c>
      <c r="H290">
        <v>0</v>
      </c>
      <c r="I290">
        <v>7</v>
      </c>
      <c r="L290">
        <v>0</v>
      </c>
      <c r="O290" s="6">
        <v>0.4375</v>
      </c>
      <c r="P290" s="6">
        <v>0.25</v>
      </c>
    </row>
    <row r="291" spans="2:17" x14ac:dyDescent="0.25">
      <c r="B291" s="2">
        <v>42196</v>
      </c>
      <c r="C291" s="1">
        <v>0</v>
      </c>
      <c r="D291" s="1">
        <v>1</v>
      </c>
      <c r="E291" s="1">
        <v>2</v>
      </c>
      <c r="F291" s="1">
        <v>7732</v>
      </c>
      <c r="G291">
        <v>1</v>
      </c>
      <c r="H291">
        <f>1/3</f>
        <v>0.33333333333333331</v>
      </c>
      <c r="I291">
        <f>7+5/60</f>
        <v>7.083333333333333</v>
      </c>
      <c r="J291" s="6">
        <v>9.0972222222222218E-2</v>
      </c>
      <c r="K291" s="6">
        <v>3.9583333333333331E-2</v>
      </c>
      <c r="L291">
        <v>0</v>
      </c>
    </row>
    <row r="292" spans="2:17" x14ac:dyDescent="0.25">
      <c r="B292" s="2">
        <v>42197</v>
      </c>
      <c r="C292" s="1">
        <v>0</v>
      </c>
      <c r="D292" s="1">
        <v>1</v>
      </c>
      <c r="F292" s="1">
        <v>22417</v>
      </c>
      <c r="G292" s="1">
        <v>0</v>
      </c>
      <c r="H292">
        <v>0</v>
      </c>
      <c r="I292">
        <f>7+6/60</f>
        <v>7.1</v>
      </c>
      <c r="J292" s="6">
        <v>7.7777777777777779E-2</v>
      </c>
      <c r="K292" s="6">
        <v>5.2777777777777778E-2</v>
      </c>
      <c r="L292">
        <v>1</v>
      </c>
      <c r="O292" s="6">
        <v>0.45833333333333331</v>
      </c>
      <c r="P292" s="6">
        <v>0.25</v>
      </c>
      <c r="Q292" t="s">
        <v>543</v>
      </c>
    </row>
    <row r="293" spans="2:17" x14ac:dyDescent="0.25">
      <c r="B293" s="2">
        <v>42198</v>
      </c>
      <c r="C293" s="1">
        <v>0</v>
      </c>
      <c r="D293" s="1">
        <v>1</v>
      </c>
      <c r="E293" s="1">
        <v>2</v>
      </c>
      <c r="F293" s="1">
        <v>9032</v>
      </c>
      <c r="G293" s="1">
        <v>2</v>
      </c>
      <c r="H293">
        <v>1</v>
      </c>
      <c r="I293">
        <v>6</v>
      </c>
      <c r="L293">
        <v>0</v>
      </c>
      <c r="O293" s="6">
        <v>0.4375</v>
      </c>
      <c r="P293" s="6">
        <v>0.25</v>
      </c>
      <c r="Q293" t="s">
        <v>544</v>
      </c>
    </row>
    <row r="294" spans="2:17" x14ac:dyDescent="0.25">
      <c r="B294" s="2">
        <v>42199</v>
      </c>
      <c r="C294" s="1">
        <v>0</v>
      </c>
      <c r="D294" s="1">
        <v>1</v>
      </c>
      <c r="E294" s="1">
        <v>2</v>
      </c>
      <c r="F294" s="1">
        <v>5041</v>
      </c>
      <c r="G294" s="1">
        <v>1</v>
      </c>
      <c r="H294">
        <v>1</v>
      </c>
      <c r="I294">
        <v>6.5</v>
      </c>
      <c r="L294">
        <v>0</v>
      </c>
      <c r="O294" s="6">
        <v>0.41666666666666669</v>
      </c>
      <c r="P294" s="6">
        <v>0.20833333333333334</v>
      </c>
    </row>
    <row r="295" spans="2:17" x14ac:dyDescent="0.25">
      <c r="B295" s="2">
        <v>42200</v>
      </c>
      <c r="C295" s="1">
        <v>0</v>
      </c>
      <c r="D295" s="1">
        <v>1</v>
      </c>
      <c r="E295" s="1">
        <v>2</v>
      </c>
      <c r="F295" s="1" t="s">
        <v>545</v>
      </c>
      <c r="G295" s="1">
        <v>1</v>
      </c>
      <c r="H295" s="1">
        <v>1</v>
      </c>
      <c r="I295" s="1">
        <v>6.5</v>
      </c>
      <c r="L295">
        <v>0</v>
      </c>
      <c r="O295" s="6">
        <v>0.4375</v>
      </c>
      <c r="P295" s="6">
        <v>0.20833333333333334</v>
      </c>
    </row>
    <row r="296" spans="2:17" x14ac:dyDescent="0.25">
      <c r="B296" s="2">
        <v>42201</v>
      </c>
      <c r="C296" s="1">
        <v>0</v>
      </c>
      <c r="D296" s="1">
        <v>1</v>
      </c>
      <c r="E296" s="1">
        <v>2</v>
      </c>
      <c r="G296" s="1">
        <v>0</v>
      </c>
      <c r="H296" s="1">
        <v>0</v>
      </c>
      <c r="I296" s="1">
        <v>6</v>
      </c>
      <c r="L296">
        <v>0</v>
      </c>
      <c r="O296" s="6">
        <v>0.47916666666666669</v>
      </c>
      <c r="P296" s="6">
        <v>0.25</v>
      </c>
    </row>
    <row r="297" spans="2:17" x14ac:dyDescent="0.25">
      <c r="B297" s="2">
        <v>42202</v>
      </c>
      <c r="C297" s="1">
        <v>0</v>
      </c>
      <c r="D297" s="1">
        <v>1</v>
      </c>
      <c r="E297" s="1">
        <v>2</v>
      </c>
      <c r="F297" s="1" t="s">
        <v>545</v>
      </c>
      <c r="G297" s="1">
        <v>0</v>
      </c>
      <c r="H297" s="1">
        <v>0</v>
      </c>
      <c r="I297" s="1">
        <v>6.5</v>
      </c>
      <c r="L297">
        <v>0</v>
      </c>
      <c r="O297" s="6">
        <v>0.41666666666666669</v>
      </c>
      <c r="P297" s="6">
        <v>0.25</v>
      </c>
    </row>
    <row r="298" spans="2:17" x14ac:dyDescent="0.25">
      <c r="B298" s="2">
        <v>42203</v>
      </c>
      <c r="C298" s="1">
        <v>0</v>
      </c>
      <c r="D298" s="1">
        <v>1</v>
      </c>
      <c r="E298" s="1">
        <v>2</v>
      </c>
      <c r="G298" s="1">
        <v>2</v>
      </c>
      <c r="H298">
        <f>1/3</f>
        <v>0.33333333333333331</v>
      </c>
      <c r="I298">
        <f>6+39/60</f>
        <v>6.65</v>
      </c>
      <c r="J298" s="6">
        <v>8.819444444444445E-2</v>
      </c>
      <c r="K298" s="6">
        <v>5.4166666666666669E-2</v>
      </c>
      <c r="L298">
        <v>0</v>
      </c>
      <c r="O298" s="6">
        <v>0.45833333333333331</v>
      </c>
      <c r="P298" s="6">
        <v>0.25</v>
      </c>
    </row>
    <row r="299" spans="2:17" x14ac:dyDescent="0.25">
      <c r="B299" s="2">
        <v>42204</v>
      </c>
      <c r="C299" s="1">
        <v>0</v>
      </c>
      <c r="D299" s="1">
        <v>1</v>
      </c>
      <c r="E299" s="1">
        <v>2</v>
      </c>
      <c r="G299" s="1">
        <v>0.75</v>
      </c>
      <c r="H299">
        <f>1/3</f>
        <v>0.33333333333333331</v>
      </c>
      <c r="I299">
        <f>6+37/60</f>
        <v>6.6166666666666671</v>
      </c>
      <c r="J299" s="6">
        <v>9.8611111111111108E-2</v>
      </c>
      <c r="K299" s="6">
        <v>4.3750000000000004E-2</v>
      </c>
      <c r="L299">
        <v>1</v>
      </c>
      <c r="O299" s="6">
        <v>0.4375</v>
      </c>
      <c r="P299" s="6">
        <v>0.22916666666666666</v>
      </c>
    </row>
    <row r="300" spans="2:17" x14ac:dyDescent="0.25">
      <c r="B300" s="2">
        <v>42205</v>
      </c>
      <c r="C300" s="1">
        <v>0</v>
      </c>
      <c r="D300" s="1">
        <v>1</v>
      </c>
      <c r="E300" s="1">
        <v>2</v>
      </c>
      <c r="F300" s="1" t="s">
        <v>546</v>
      </c>
      <c r="G300" s="1">
        <v>1</v>
      </c>
      <c r="H300">
        <f t="shared" ref="H300:H301" si="0">1/3</f>
        <v>0.33333333333333331</v>
      </c>
      <c r="I300">
        <f>6+24/60</f>
        <v>6.4</v>
      </c>
      <c r="J300" s="6">
        <v>7.2222222222222229E-2</v>
      </c>
      <c r="K300" s="6">
        <v>6.5277777777777782E-2</v>
      </c>
      <c r="L300">
        <v>0</v>
      </c>
      <c r="O300" s="6">
        <v>0.45833333333333331</v>
      </c>
      <c r="P300" s="6">
        <v>0.22916666666666666</v>
      </c>
    </row>
    <row r="301" spans="2:17" x14ac:dyDescent="0.25">
      <c r="B301" s="2">
        <v>42206</v>
      </c>
      <c r="C301" s="1">
        <v>0</v>
      </c>
      <c r="D301" s="1">
        <v>1</v>
      </c>
      <c r="E301" s="1">
        <v>2</v>
      </c>
      <c r="F301" s="1">
        <v>8777</v>
      </c>
      <c r="G301" s="1">
        <v>1</v>
      </c>
      <c r="H301">
        <f t="shared" si="0"/>
        <v>0.33333333333333331</v>
      </c>
      <c r="I301">
        <v>6.5</v>
      </c>
      <c r="L301">
        <v>0</v>
      </c>
      <c r="O301" s="6">
        <v>0.4375</v>
      </c>
      <c r="P301" s="6">
        <v>0.20833333333333334</v>
      </c>
    </row>
    <row r="302" spans="2:17" x14ac:dyDescent="0.25">
      <c r="B302" s="2">
        <v>42207</v>
      </c>
      <c r="C302" s="1">
        <v>0</v>
      </c>
      <c r="D302" s="1">
        <v>1</v>
      </c>
      <c r="E302" s="1">
        <v>2</v>
      </c>
      <c r="F302" s="1" t="s">
        <v>548</v>
      </c>
      <c r="G302" s="1">
        <v>2</v>
      </c>
      <c r="H302" s="1">
        <v>0</v>
      </c>
      <c r="I302" s="1">
        <v>6</v>
      </c>
      <c r="J302" s="6">
        <v>4.0972222222222222E-2</v>
      </c>
      <c r="K302" s="6">
        <v>3.6805555555555557E-2</v>
      </c>
      <c r="L302" s="1">
        <v>0</v>
      </c>
      <c r="O302" s="6">
        <v>0.41666666666666669</v>
      </c>
      <c r="P302" s="6">
        <v>0.16666666666666666</v>
      </c>
    </row>
    <row r="303" spans="2:17" x14ac:dyDescent="0.25">
      <c r="B303" s="2">
        <v>42208</v>
      </c>
      <c r="C303" s="1">
        <v>0</v>
      </c>
      <c r="D303" s="1">
        <v>1</v>
      </c>
      <c r="E303" s="1">
        <v>2</v>
      </c>
      <c r="F303" s="1">
        <v>3992</v>
      </c>
      <c r="G303" s="1">
        <v>0</v>
      </c>
      <c r="H303">
        <v>0</v>
      </c>
      <c r="I303">
        <f>4+56/60</f>
        <v>4.9333333333333336</v>
      </c>
      <c r="J303" s="6">
        <v>4.3750000000000004E-2</v>
      </c>
      <c r="K303" s="6">
        <v>2.7777777777777776E-2</v>
      </c>
      <c r="L303" s="1">
        <v>0</v>
      </c>
      <c r="O303" s="6">
        <v>0.4375</v>
      </c>
      <c r="P303" s="6">
        <v>0.16666666666666666</v>
      </c>
    </row>
    <row r="304" spans="2:17" x14ac:dyDescent="0.25">
      <c r="B304" s="2">
        <v>42209</v>
      </c>
      <c r="D304" s="1">
        <v>1</v>
      </c>
      <c r="E304" s="1">
        <v>2</v>
      </c>
      <c r="F304" s="1" t="s">
        <v>547</v>
      </c>
      <c r="G304">
        <v>1</v>
      </c>
      <c r="H304">
        <v>0</v>
      </c>
      <c r="I304">
        <v>6.5</v>
      </c>
      <c r="L304" s="1">
        <v>0</v>
      </c>
      <c r="O304" s="6">
        <v>0.41666666666666669</v>
      </c>
      <c r="P304" s="6">
        <v>0.20833333333333334</v>
      </c>
    </row>
    <row r="305" spans="2:22" x14ac:dyDescent="0.25">
      <c r="B305" s="2">
        <v>42210</v>
      </c>
      <c r="D305" s="1">
        <v>1</v>
      </c>
      <c r="E305" s="1">
        <v>2</v>
      </c>
      <c r="G305" s="1">
        <v>1</v>
      </c>
      <c r="H305" s="1">
        <v>0</v>
      </c>
      <c r="I305">
        <f>6+11/60</f>
        <v>6.1833333333333336</v>
      </c>
      <c r="J305" s="6">
        <v>7.6388888888888895E-2</v>
      </c>
      <c r="K305" s="6">
        <v>4.3055555555555562E-2</v>
      </c>
      <c r="L305" s="1">
        <v>1</v>
      </c>
      <c r="O305" s="6">
        <v>0.5</v>
      </c>
      <c r="P305" s="6">
        <v>0.20833333333333334</v>
      </c>
      <c r="Q305" t="s">
        <v>549</v>
      </c>
    </row>
    <row r="306" spans="2:22" x14ac:dyDescent="0.25">
      <c r="B306" s="2">
        <v>42211</v>
      </c>
      <c r="E306" s="1">
        <v>2</v>
      </c>
      <c r="G306" s="1">
        <v>0</v>
      </c>
      <c r="L306" s="1">
        <v>0</v>
      </c>
    </row>
    <row r="307" spans="2:22" x14ac:dyDescent="0.25">
      <c r="B307" s="2">
        <v>42212</v>
      </c>
      <c r="E307" s="1">
        <v>2</v>
      </c>
      <c r="G307">
        <v>1</v>
      </c>
      <c r="H307">
        <f>1/3</f>
        <v>0.33333333333333331</v>
      </c>
      <c r="I307">
        <v>7</v>
      </c>
      <c r="L307" s="1">
        <v>0</v>
      </c>
      <c r="Q307" t="s">
        <v>357</v>
      </c>
    </row>
    <row r="308" spans="2:22" x14ac:dyDescent="0.25">
      <c r="B308" s="2">
        <v>42213</v>
      </c>
      <c r="E308" s="1">
        <v>2</v>
      </c>
      <c r="G308">
        <v>0</v>
      </c>
      <c r="H308">
        <f>1/3</f>
        <v>0.33333333333333331</v>
      </c>
      <c r="I308">
        <f>6+33/60</f>
        <v>6.55</v>
      </c>
      <c r="J308" s="6">
        <v>7.4305555555555555E-2</v>
      </c>
      <c r="K308" s="6">
        <v>4.3055555555555562E-2</v>
      </c>
      <c r="L308" s="1">
        <v>0</v>
      </c>
      <c r="O308" s="6">
        <v>0.41666666666666669</v>
      </c>
      <c r="P308" s="6">
        <v>0.20833333333333334</v>
      </c>
    </row>
    <row r="309" spans="2:22" x14ac:dyDescent="0.25">
      <c r="B309" s="2">
        <v>42214</v>
      </c>
      <c r="E309" s="1">
        <v>2</v>
      </c>
      <c r="L309" s="1">
        <v>0</v>
      </c>
    </row>
    <row r="310" spans="2:22" x14ac:dyDescent="0.25">
      <c r="B310" s="2">
        <v>42215</v>
      </c>
      <c r="L310" s="1">
        <v>0</v>
      </c>
      <c r="S310" s="19"/>
      <c r="T310" s="19"/>
      <c r="U310" s="19"/>
      <c r="V310" s="19"/>
    </row>
    <row r="311" spans="2:22" x14ac:dyDescent="0.25">
      <c r="B311" s="2">
        <v>42216</v>
      </c>
      <c r="L311" s="1">
        <v>0</v>
      </c>
    </row>
    <row r="312" spans="2:22" x14ac:dyDescent="0.25">
      <c r="B312" s="2">
        <v>42217</v>
      </c>
      <c r="G312">
        <v>1</v>
      </c>
      <c r="L312" s="1">
        <v>1</v>
      </c>
    </row>
    <row r="313" spans="2:22" x14ac:dyDescent="0.25">
      <c r="B313" s="2">
        <v>42218</v>
      </c>
      <c r="G313">
        <v>0</v>
      </c>
      <c r="L313" s="1">
        <v>0</v>
      </c>
    </row>
    <row r="314" spans="2:22" x14ac:dyDescent="0.25">
      <c r="B314" s="2">
        <v>42219</v>
      </c>
      <c r="G314">
        <v>0</v>
      </c>
      <c r="L314" s="1">
        <v>0</v>
      </c>
    </row>
    <row r="315" spans="2:22" x14ac:dyDescent="0.25">
      <c r="B315" s="2">
        <v>42220</v>
      </c>
      <c r="G315">
        <v>0</v>
      </c>
      <c r="L315" s="1">
        <v>0</v>
      </c>
    </row>
    <row r="316" spans="2:22" x14ac:dyDescent="0.25">
      <c r="B316" s="2">
        <v>42221</v>
      </c>
      <c r="G316">
        <v>0</v>
      </c>
      <c r="L316" s="1">
        <v>0</v>
      </c>
    </row>
    <row r="317" spans="2:22" x14ac:dyDescent="0.25">
      <c r="B317" s="2">
        <v>42222</v>
      </c>
      <c r="G317">
        <v>0</v>
      </c>
      <c r="L317" s="1">
        <v>0</v>
      </c>
    </row>
    <row r="318" spans="2:22" x14ac:dyDescent="0.25">
      <c r="B318" s="2">
        <v>42223</v>
      </c>
      <c r="G318">
        <v>0</v>
      </c>
      <c r="L318" s="1">
        <v>0</v>
      </c>
    </row>
    <row r="319" spans="2:22" x14ac:dyDescent="0.25">
      <c r="B319" s="2">
        <v>42224</v>
      </c>
      <c r="G319">
        <v>0</v>
      </c>
      <c r="L319" s="1">
        <v>0</v>
      </c>
    </row>
    <row r="320" spans="2:22" x14ac:dyDescent="0.25">
      <c r="B320" s="2">
        <v>42225</v>
      </c>
      <c r="G320">
        <v>0</v>
      </c>
      <c r="L320" s="1">
        <v>0</v>
      </c>
    </row>
    <row r="321" spans="2:16" x14ac:dyDescent="0.25">
      <c r="B321" s="2">
        <v>42226</v>
      </c>
      <c r="G321">
        <v>0</v>
      </c>
      <c r="L321" s="1">
        <v>0</v>
      </c>
    </row>
    <row r="322" spans="2:16" x14ac:dyDescent="0.25">
      <c r="B322" s="2">
        <v>42227</v>
      </c>
      <c r="G322">
        <v>0</v>
      </c>
      <c r="L322" s="1">
        <v>0</v>
      </c>
    </row>
    <row r="323" spans="2:16" x14ac:dyDescent="0.25">
      <c r="B323" s="2">
        <v>42228</v>
      </c>
      <c r="G323">
        <v>0</v>
      </c>
      <c r="L323" s="1">
        <v>0</v>
      </c>
    </row>
    <row r="324" spans="2:16" x14ac:dyDescent="0.25">
      <c r="B324" s="2">
        <v>42229</v>
      </c>
      <c r="G324">
        <v>0</v>
      </c>
      <c r="L324" s="1">
        <v>0</v>
      </c>
    </row>
    <row r="325" spans="2:16" x14ac:dyDescent="0.25">
      <c r="B325" s="2">
        <v>42230</v>
      </c>
      <c r="G325">
        <v>0</v>
      </c>
      <c r="L325" s="1">
        <v>0</v>
      </c>
    </row>
    <row r="326" spans="2:16" x14ac:dyDescent="0.25">
      <c r="B326" s="2">
        <v>42231</v>
      </c>
      <c r="G326">
        <v>0</v>
      </c>
      <c r="L326" s="1">
        <v>0</v>
      </c>
    </row>
    <row r="327" spans="2:16" x14ac:dyDescent="0.25">
      <c r="B327" s="2">
        <v>42232</v>
      </c>
      <c r="G327">
        <v>0</v>
      </c>
      <c r="L327" s="1">
        <v>0</v>
      </c>
    </row>
    <row r="328" spans="2:16" x14ac:dyDescent="0.25">
      <c r="B328" s="2">
        <v>42233</v>
      </c>
      <c r="L328" s="1">
        <v>0</v>
      </c>
    </row>
    <row r="329" spans="2:16" x14ac:dyDescent="0.25">
      <c r="B329" s="2">
        <v>42234</v>
      </c>
      <c r="L329" s="1">
        <v>0</v>
      </c>
    </row>
    <row r="330" spans="2:16" x14ac:dyDescent="0.25">
      <c r="B330" s="2">
        <v>42235</v>
      </c>
      <c r="L330" s="1">
        <v>0</v>
      </c>
    </row>
    <row r="331" spans="2:16" x14ac:dyDescent="0.25">
      <c r="B331" s="2">
        <v>42236</v>
      </c>
      <c r="L331" s="1">
        <v>0</v>
      </c>
    </row>
    <row r="332" spans="2:16" x14ac:dyDescent="0.25">
      <c r="B332" s="2">
        <v>42237</v>
      </c>
      <c r="L332" s="1">
        <v>0</v>
      </c>
    </row>
    <row r="333" spans="2:16" x14ac:dyDescent="0.25">
      <c r="B333" s="2">
        <v>42238</v>
      </c>
      <c r="G333">
        <v>1</v>
      </c>
      <c r="I333">
        <v>6.5</v>
      </c>
      <c r="L333" s="1">
        <v>0</v>
      </c>
      <c r="O333" s="6">
        <v>0.45833333333333331</v>
      </c>
      <c r="P333" s="6">
        <v>0.20833333333333334</v>
      </c>
    </row>
    <row r="334" spans="2:16" x14ac:dyDescent="0.25">
      <c r="B334" s="2">
        <v>42239</v>
      </c>
      <c r="F334" s="1">
        <v>8208</v>
      </c>
      <c r="G334">
        <v>1</v>
      </c>
      <c r="I334">
        <v>6.5</v>
      </c>
      <c r="L334" s="1">
        <v>1</v>
      </c>
      <c r="O334" s="6">
        <v>0.45833333333333331</v>
      </c>
      <c r="P334" s="6">
        <v>0.22916666666666666</v>
      </c>
    </row>
    <row r="335" spans="2:16" x14ac:dyDescent="0.25">
      <c r="B335" s="2">
        <v>42240</v>
      </c>
      <c r="F335" s="1">
        <v>6786</v>
      </c>
      <c r="G335">
        <v>0</v>
      </c>
      <c r="I335">
        <v>6.5</v>
      </c>
      <c r="L335" s="1">
        <v>0</v>
      </c>
      <c r="O335" s="6">
        <v>0.45833333333333331</v>
      </c>
      <c r="P335" s="6">
        <v>0.22916666666666666</v>
      </c>
    </row>
    <row r="336" spans="2:16" x14ac:dyDescent="0.25">
      <c r="B336" s="2">
        <v>42241</v>
      </c>
      <c r="D336" s="1">
        <v>2</v>
      </c>
      <c r="E336" s="1">
        <v>0</v>
      </c>
      <c r="F336" s="1">
        <v>4488</v>
      </c>
      <c r="L336" s="1">
        <v>0</v>
      </c>
    </row>
    <row r="337" spans="2:17" x14ac:dyDescent="0.25">
      <c r="B337" s="2">
        <v>42242</v>
      </c>
      <c r="F337" s="1">
        <v>3899</v>
      </c>
      <c r="L337" s="1">
        <v>0</v>
      </c>
    </row>
    <row r="338" spans="2:17" x14ac:dyDescent="0.25">
      <c r="B338" s="2">
        <v>42243</v>
      </c>
      <c r="F338" s="1">
        <v>28839</v>
      </c>
      <c r="G338">
        <v>0</v>
      </c>
      <c r="I338">
        <v>10</v>
      </c>
      <c r="L338" s="1">
        <v>0</v>
      </c>
      <c r="O338" s="6">
        <v>0.375</v>
      </c>
      <c r="P338" s="6">
        <v>0.33333333333333331</v>
      </c>
      <c r="Q338" t="s">
        <v>550</v>
      </c>
    </row>
    <row r="339" spans="2:17" x14ac:dyDescent="0.25">
      <c r="B339" s="2">
        <v>42244</v>
      </c>
      <c r="F339" s="1">
        <v>17753</v>
      </c>
      <c r="G339">
        <v>1</v>
      </c>
      <c r="L339" s="1">
        <v>0</v>
      </c>
    </row>
    <row r="340" spans="2:17" x14ac:dyDescent="0.25">
      <c r="B340" s="2">
        <v>42245</v>
      </c>
      <c r="D340" s="1">
        <v>2</v>
      </c>
      <c r="E340" s="1">
        <v>2</v>
      </c>
      <c r="F340" s="1">
        <v>1743</v>
      </c>
      <c r="G340">
        <v>0</v>
      </c>
      <c r="I340">
        <v>5</v>
      </c>
      <c r="L340" s="1">
        <v>0</v>
      </c>
    </row>
    <row r="341" spans="2:17" x14ac:dyDescent="0.25">
      <c r="B341" s="2">
        <v>42246</v>
      </c>
      <c r="D341" s="1">
        <v>2</v>
      </c>
      <c r="E341" s="1">
        <v>2</v>
      </c>
      <c r="F341" s="1" t="s">
        <v>551</v>
      </c>
      <c r="G341">
        <v>0</v>
      </c>
      <c r="I341">
        <v>6.5</v>
      </c>
      <c r="L341">
        <v>1</v>
      </c>
    </row>
    <row r="342" spans="2:17" x14ac:dyDescent="0.25">
      <c r="B342" s="2">
        <v>42247</v>
      </c>
      <c r="D342" s="1">
        <v>2</v>
      </c>
      <c r="E342" s="1">
        <v>2</v>
      </c>
      <c r="F342" s="1" t="s">
        <v>553</v>
      </c>
      <c r="G342">
        <v>0</v>
      </c>
      <c r="I342">
        <v>5</v>
      </c>
      <c r="L342" s="1">
        <v>0</v>
      </c>
    </row>
    <row r="343" spans="2:17" x14ac:dyDescent="0.25">
      <c r="B343" s="2">
        <v>42248</v>
      </c>
      <c r="F343" s="1">
        <v>835</v>
      </c>
      <c r="G343">
        <v>1</v>
      </c>
      <c r="I343">
        <v>6</v>
      </c>
      <c r="L343" s="1">
        <v>0</v>
      </c>
    </row>
    <row r="344" spans="2:17" x14ac:dyDescent="0.25">
      <c r="B344" s="2">
        <v>42249</v>
      </c>
      <c r="D344" s="1">
        <v>2</v>
      </c>
      <c r="E344" s="1">
        <v>2</v>
      </c>
      <c r="F344" s="1" t="s">
        <v>552</v>
      </c>
      <c r="G344">
        <v>1</v>
      </c>
      <c r="H344">
        <f>1/3</f>
        <v>0.33333333333333331</v>
      </c>
      <c r="I344">
        <v>6.5</v>
      </c>
      <c r="L344" s="1">
        <v>0</v>
      </c>
      <c r="O344" s="6">
        <v>0.41666666666666669</v>
      </c>
      <c r="P344" s="6">
        <v>0.22916666666666666</v>
      </c>
    </row>
    <row r="345" spans="2:17" x14ac:dyDescent="0.25">
      <c r="B345" s="2">
        <v>42250</v>
      </c>
      <c r="F345" s="1">
        <v>9143</v>
      </c>
      <c r="L345" s="1">
        <v>0</v>
      </c>
    </row>
    <row r="346" spans="2:17" x14ac:dyDescent="0.25">
      <c r="B346" s="2">
        <v>42251</v>
      </c>
      <c r="F346" s="1">
        <v>4345</v>
      </c>
      <c r="G346">
        <v>1</v>
      </c>
      <c r="L346" s="1">
        <v>0</v>
      </c>
    </row>
    <row r="347" spans="2:17" x14ac:dyDescent="0.25">
      <c r="B347" s="2">
        <v>42252</v>
      </c>
      <c r="F347" s="1">
        <v>228</v>
      </c>
      <c r="G347">
        <v>2</v>
      </c>
      <c r="H347">
        <v>0</v>
      </c>
      <c r="I347">
        <v>6.5</v>
      </c>
      <c r="L347">
        <v>1</v>
      </c>
    </row>
    <row r="348" spans="2:17" x14ac:dyDescent="0.25">
      <c r="B348" s="2">
        <v>42253</v>
      </c>
      <c r="F348" s="1">
        <v>4549</v>
      </c>
      <c r="L348">
        <v>0</v>
      </c>
    </row>
    <row r="349" spans="2:17" x14ac:dyDescent="0.25">
      <c r="B349" s="2">
        <v>42254</v>
      </c>
      <c r="F349" s="1">
        <v>3487</v>
      </c>
      <c r="L349">
        <v>0</v>
      </c>
      <c r="Q349" t="s">
        <v>554</v>
      </c>
    </row>
    <row r="350" spans="2:17" x14ac:dyDescent="0.25">
      <c r="B350" s="2">
        <v>42255</v>
      </c>
      <c r="F350" s="1">
        <v>2782</v>
      </c>
      <c r="G350">
        <v>0</v>
      </c>
      <c r="I350">
        <v>6.5</v>
      </c>
      <c r="L350">
        <v>0</v>
      </c>
    </row>
    <row r="351" spans="2:17" x14ac:dyDescent="0.25">
      <c r="B351" s="2">
        <v>42256</v>
      </c>
      <c r="D351" s="1">
        <v>2</v>
      </c>
      <c r="E351" s="1">
        <v>3</v>
      </c>
      <c r="F351" s="1">
        <v>7315</v>
      </c>
      <c r="G351">
        <v>1</v>
      </c>
      <c r="I351">
        <v>7</v>
      </c>
      <c r="L351">
        <v>0</v>
      </c>
    </row>
    <row r="352" spans="2:17" x14ac:dyDescent="0.25">
      <c r="B352" s="2">
        <v>42257</v>
      </c>
      <c r="F352" s="1">
        <v>7744</v>
      </c>
      <c r="G352">
        <v>0</v>
      </c>
      <c r="I352">
        <v>6</v>
      </c>
      <c r="L352">
        <v>0</v>
      </c>
    </row>
    <row r="353" spans="2:17" x14ac:dyDescent="0.25">
      <c r="B353" s="2">
        <v>42258</v>
      </c>
      <c r="F353" s="1">
        <v>4877</v>
      </c>
      <c r="I353">
        <v>7</v>
      </c>
      <c r="L353">
        <v>0</v>
      </c>
    </row>
    <row r="354" spans="2:17" x14ac:dyDescent="0.25">
      <c r="B354" s="2">
        <v>42259</v>
      </c>
      <c r="D354" s="1">
        <v>2</v>
      </c>
      <c r="E354" s="1">
        <v>3</v>
      </c>
      <c r="F354" s="1" t="s">
        <v>555</v>
      </c>
      <c r="I354">
        <v>6.5</v>
      </c>
      <c r="L354">
        <v>0</v>
      </c>
    </row>
    <row r="355" spans="2:17" x14ac:dyDescent="0.25">
      <c r="B355" s="2">
        <v>42260</v>
      </c>
      <c r="F355" s="1">
        <v>9856</v>
      </c>
      <c r="G355">
        <v>0</v>
      </c>
      <c r="I355">
        <v>6.5</v>
      </c>
      <c r="L355">
        <v>1</v>
      </c>
    </row>
    <row r="356" spans="2:17" x14ac:dyDescent="0.25">
      <c r="B356" s="2">
        <v>42261</v>
      </c>
      <c r="F356" s="1">
        <v>3357</v>
      </c>
      <c r="G356">
        <v>0</v>
      </c>
      <c r="I356">
        <v>6.5</v>
      </c>
      <c r="L356">
        <v>0</v>
      </c>
    </row>
    <row r="357" spans="2:17" x14ac:dyDescent="0.25">
      <c r="B357" s="2">
        <v>42262</v>
      </c>
      <c r="D357" s="1">
        <v>1</v>
      </c>
      <c r="E357" s="1">
        <v>3</v>
      </c>
      <c r="F357" s="1">
        <v>2215</v>
      </c>
      <c r="G357">
        <v>0</v>
      </c>
      <c r="I357">
        <v>6.5</v>
      </c>
      <c r="L357">
        <v>0</v>
      </c>
    </row>
    <row r="358" spans="2:17" x14ac:dyDescent="0.25">
      <c r="B358" s="2">
        <v>42263</v>
      </c>
      <c r="E358" s="1">
        <v>3</v>
      </c>
      <c r="F358" s="1" t="s">
        <v>556</v>
      </c>
      <c r="G358">
        <v>1</v>
      </c>
      <c r="I358">
        <v>7</v>
      </c>
      <c r="L358">
        <v>0</v>
      </c>
    </row>
    <row r="359" spans="2:17" x14ac:dyDescent="0.25">
      <c r="B359" s="2">
        <v>42264</v>
      </c>
      <c r="D359" s="1">
        <v>2</v>
      </c>
      <c r="E359" s="1">
        <v>3</v>
      </c>
      <c r="F359" s="1">
        <v>1899</v>
      </c>
      <c r="G359">
        <v>1</v>
      </c>
      <c r="H359">
        <f>1/3</f>
        <v>0.33333333333333331</v>
      </c>
      <c r="I359">
        <v>6.5</v>
      </c>
      <c r="L359">
        <v>0</v>
      </c>
      <c r="O359" s="6">
        <v>0.4375</v>
      </c>
      <c r="P359" s="6">
        <v>0.20833333333333334</v>
      </c>
    </row>
    <row r="360" spans="2:17" x14ac:dyDescent="0.25">
      <c r="B360" s="2">
        <v>42265</v>
      </c>
      <c r="D360" s="1">
        <v>2</v>
      </c>
      <c r="E360" s="1">
        <v>2</v>
      </c>
      <c r="L360">
        <v>0</v>
      </c>
    </row>
    <row r="361" spans="2:17" x14ac:dyDescent="0.25">
      <c r="B361" s="2">
        <v>42266</v>
      </c>
      <c r="L361">
        <v>0</v>
      </c>
    </row>
    <row r="362" spans="2:17" x14ac:dyDescent="0.25">
      <c r="B362" s="2">
        <v>42267</v>
      </c>
      <c r="L362">
        <v>1</v>
      </c>
    </row>
    <row r="363" spans="2:17" x14ac:dyDescent="0.25">
      <c r="B363" s="2">
        <v>42268</v>
      </c>
      <c r="L363">
        <v>0</v>
      </c>
    </row>
    <row r="364" spans="2:17" x14ac:dyDescent="0.25">
      <c r="B364" s="2">
        <v>42269</v>
      </c>
      <c r="L364">
        <v>0</v>
      </c>
      <c r="Q364" t="s">
        <v>557</v>
      </c>
    </row>
    <row r="365" spans="2:17" x14ac:dyDescent="0.25">
      <c r="B365" s="2">
        <v>42270</v>
      </c>
      <c r="L365">
        <v>0</v>
      </c>
      <c r="Q365" t="s">
        <v>557</v>
      </c>
    </row>
    <row r="366" spans="2:17" x14ac:dyDescent="0.25">
      <c r="B366" s="2">
        <v>42271</v>
      </c>
      <c r="L366">
        <v>0</v>
      </c>
      <c r="Q366" t="s">
        <v>557</v>
      </c>
    </row>
    <row r="367" spans="2:17" x14ac:dyDescent="0.25">
      <c r="B367" s="2">
        <v>42272</v>
      </c>
      <c r="L367">
        <v>0</v>
      </c>
      <c r="Q367" t="s">
        <v>557</v>
      </c>
    </row>
    <row r="368" spans="2:17" x14ac:dyDescent="0.25">
      <c r="B368" s="2">
        <v>42273</v>
      </c>
      <c r="L368">
        <v>0</v>
      </c>
      <c r="Q368" t="s">
        <v>557</v>
      </c>
    </row>
    <row r="369" spans="2:17" x14ac:dyDescent="0.25">
      <c r="B369" s="2">
        <v>42274</v>
      </c>
      <c r="L369">
        <v>0</v>
      </c>
      <c r="Q369" t="s">
        <v>557</v>
      </c>
    </row>
    <row r="370" spans="2:17" x14ac:dyDescent="0.25">
      <c r="B370" s="2">
        <v>42275</v>
      </c>
      <c r="L370">
        <v>0</v>
      </c>
    </row>
    <row r="371" spans="2:17" x14ac:dyDescent="0.25">
      <c r="B371" s="2">
        <v>42276</v>
      </c>
      <c r="L371">
        <v>0</v>
      </c>
    </row>
    <row r="372" spans="2:17" x14ac:dyDescent="0.25">
      <c r="B372" s="2">
        <v>42277</v>
      </c>
      <c r="L372">
        <v>0</v>
      </c>
    </row>
    <row r="373" spans="2:17" x14ac:dyDescent="0.25">
      <c r="B373" s="2">
        <v>42278</v>
      </c>
      <c r="L373">
        <v>0</v>
      </c>
    </row>
    <row r="374" spans="2:17" x14ac:dyDescent="0.25">
      <c r="B374" s="2">
        <v>42279</v>
      </c>
      <c r="L374">
        <v>0</v>
      </c>
    </row>
    <row r="375" spans="2:17" x14ac:dyDescent="0.25">
      <c r="B375" s="2">
        <v>42280</v>
      </c>
      <c r="L375">
        <v>0</v>
      </c>
    </row>
    <row r="376" spans="2:17" x14ac:dyDescent="0.25">
      <c r="B376" s="2">
        <v>42281</v>
      </c>
      <c r="L376">
        <v>0</v>
      </c>
    </row>
    <row r="377" spans="2:17" x14ac:dyDescent="0.25">
      <c r="B377" s="2">
        <v>42282</v>
      </c>
      <c r="L377">
        <v>0</v>
      </c>
    </row>
    <row r="378" spans="2:17" x14ac:dyDescent="0.25">
      <c r="B378" s="2">
        <v>42283</v>
      </c>
      <c r="L378">
        <v>0</v>
      </c>
    </row>
    <row r="379" spans="2:17" x14ac:dyDescent="0.25">
      <c r="B379" s="2">
        <v>42284</v>
      </c>
      <c r="L379">
        <v>0</v>
      </c>
    </row>
    <row r="380" spans="2:17" x14ac:dyDescent="0.25">
      <c r="B380" s="2">
        <v>42285</v>
      </c>
      <c r="H380">
        <v>0.2</v>
      </c>
      <c r="I380">
        <v>7</v>
      </c>
      <c r="L380">
        <v>0</v>
      </c>
    </row>
    <row r="381" spans="2:17" x14ac:dyDescent="0.25">
      <c r="B381" s="2">
        <v>42286</v>
      </c>
      <c r="I381">
        <v>6</v>
      </c>
      <c r="L381">
        <v>0</v>
      </c>
    </row>
    <row r="382" spans="2:17" x14ac:dyDescent="0.25">
      <c r="B382" s="2">
        <v>42287</v>
      </c>
      <c r="G382">
        <v>1</v>
      </c>
      <c r="I382">
        <v>7</v>
      </c>
      <c r="L382">
        <v>1</v>
      </c>
    </row>
    <row r="383" spans="2:17" x14ac:dyDescent="0.25">
      <c r="B383" s="2">
        <v>42288</v>
      </c>
      <c r="F383" s="1" t="s">
        <v>132</v>
      </c>
      <c r="G383">
        <v>0</v>
      </c>
      <c r="H383">
        <v>0</v>
      </c>
      <c r="I383">
        <v>7</v>
      </c>
      <c r="L383">
        <v>0</v>
      </c>
      <c r="O383" s="6">
        <v>0.40277777777777773</v>
      </c>
      <c r="P383" s="6">
        <v>0.20833333333333334</v>
      </c>
    </row>
    <row r="384" spans="2:17" x14ac:dyDescent="0.25">
      <c r="B384" s="2">
        <v>42289</v>
      </c>
      <c r="C384" s="1">
        <v>0</v>
      </c>
      <c r="D384" s="1">
        <v>2</v>
      </c>
      <c r="E384" s="1">
        <v>3</v>
      </c>
      <c r="G384">
        <v>0</v>
      </c>
      <c r="H384">
        <v>0</v>
      </c>
      <c r="I384">
        <v>7.5</v>
      </c>
      <c r="L384">
        <v>0</v>
      </c>
      <c r="Q384" t="s">
        <v>558</v>
      </c>
    </row>
    <row r="385" spans="2:17" x14ac:dyDescent="0.25">
      <c r="B385" s="2">
        <v>42290</v>
      </c>
      <c r="G385">
        <v>0</v>
      </c>
      <c r="L385">
        <v>0</v>
      </c>
    </row>
    <row r="386" spans="2:17" x14ac:dyDescent="0.25">
      <c r="B386" s="2">
        <v>42291</v>
      </c>
      <c r="G386">
        <v>0</v>
      </c>
      <c r="I386">
        <v>6.5</v>
      </c>
      <c r="L386">
        <v>0</v>
      </c>
    </row>
    <row r="387" spans="2:17" x14ac:dyDescent="0.25">
      <c r="B387" s="2">
        <v>42292</v>
      </c>
      <c r="F387" s="1" t="s">
        <v>559</v>
      </c>
      <c r="G387">
        <v>1</v>
      </c>
      <c r="I387">
        <v>6</v>
      </c>
      <c r="L387">
        <v>0</v>
      </c>
    </row>
    <row r="388" spans="2:17" x14ac:dyDescent="0.25">
      <c r="B388" s="2">
        <v>42293</v>
      </c>
      <c r="G388">
        <v>1</v>
      </c>
      <c r="L388">
        <v>0</v>
      </c>
    </row>
    <row r="389" spans="2:17" x14ac:dyDescent="0.25">
      <c r="B389" s="2">
        <v>42294</v>
      </c>
      <c r="G389">
        <v>1</v>
      </c>
      <c r="I389">
        <v>7.5</v>
      </c>
      <c r="L389">
        <v>1</v>
      </c>
      <c r="O389" s="6">
        <v>0.41666666666666669</v>
      </c>
      <c r="P389" s="6">
        <v>0.22916666666666666</v>
      </c>
    </row>
    <row r="390" spans="2:17" x14ac:dyDescent="0.25">
      <c r="B390" s="2">
        <v>42295</v>
      </c>
      <c r="D390" s="1">
        <v>0</v>
      </c>
      <c r="E390" s="1">
        <v>0</v>
      </c>
      <c r="G390">
        <v>0</v>
      </c>
      <c r="I390">
        <v>6.5</v>
      </c>
      <c r="L390">
        <v>0</v>
      </c>
      <c r="Q390" t="s">
        <v>560</v>
      </c>
    </row>
    <row r="391" spans="2:17" x14ac:dyDescent="0.25">
      <c r="B391" s="2">
        <v>42296</v>
      </c>
      <c r="D391" s="1">
        <v>0</v>
      </c>
      <c r="E391" s="1">
        <v>0</v>
      </c>
      <c r="G391" s="1">
        <v>0</v>
      </c>
      <c r="I391">
        <v>6.5</v>
      </c>
      <c r="L391">
        <v>0</v>
      </c>
      <c r="Q391" t="s">
        <v>561</v>
      </c>
    </row>
    <row r="392" spans="2:17" x14ac:dyDescent="0.25">
      <c r="B392" s="2">
        <v>42297</v>
      </c>
      <c r="D392" s="1">
        <v>0</v>
      </c>
      <c r="E392" s="1">
        <v>0</v>
      </c>
      <c r="G392" s="1">
        <v>0</v>
      </c>
      <c r="I392">
        <v>6.5</v>
      </c>
      <c r="L392">
        <v>0</v>
      </c>
    </row>
    <row r="393" spans="2:17" x14ac:dyDescent="0.25">
      <c r="B393" s="2">
        <v>42298</v>
      </c>
      <c r="D393" s="1">
        <v>0</v>
      </c>
      <c r="E393" s="1">
        <v>0</v>
      </c>
      <c r="G393" s="1">
        <v>0</v>
      </c>
      <c r="I393">
        <v>7</v>
      </c>
      <c r="L393">
        <v>0</v>
      </c>
    </row>
    <row r="394" spans="2:17" x14ac:dyDescent="0.25">
      <c r="B394" s="2">
        <v>42299</v>
      </c>
      <c r="D394" s="1">
        <v>0</v>
      </c>
      <c r="E394" s="1">
        <v>0</v>
      </c>
      <c r="G394" s="1">
        <v>2</v>
      </c>
      <c r="I394">
        <v>6.5</v>
      </c>
      <c r="L394">
        <v>0</v>
      </c>
    </row>
    <row r="395" spans="2:17" x14ac:dyDescent="0.25">
      <c r="B395" s="2">
        <v>42300</v>
      </c>
      <c r="D395" s="1">
        <v>0</v>
      </c>
      <c r="E395" s="1">
        <v>0</v>
      </c>
      <c r="G395" s="1">
        <v>0</v>
      </c>
      <c r="I395">
        <v>6.5</v>
      </c>
      <c r="L395">
        <v>0</v>
      </c>
    </row>
    <row r="396" spans="2:17" x14ac:dyDescent="0.25">
      <c r="B396" s="2">
        <v>42301</v>
      </c>
      <c r="D396" s="1">
        <v>0</v>
      </c>
      <c r="E396" s="1">
        <v>0</v>
      </c>
      <c r="G396" s="1">
        <v>0</v>
      </c>
      <c r="I396">
        <v>6.5</v>
      </c>
      <c r="L396">
        <v>0</v>
      </c>
    </row>
    <row r="397" spans="2:17" x14ac:dyDescent="0.25">
      <c r="B397" s="2">
        <v>42302</v>
      </c>
      <c r="D397" s="1">
        <v>0</v>
      </c>
      <c r="E397" s="1">
        <v>0</v>
      </c>
      <c r="G397" s="1">
        <v>1</v>
      </c>
      <c r="I397">
        <v>8.5</v>
      </c>
      <c r="L397">
        <v>1</v>
      </c>
    </row>
    <row r="398" spans="2:17" x14ac:dyDescent="0.25">
      <c r="B398" s="2">
        <v>42303</v>
      </c>
      <c r="G398" s="1">
        <v>1</v>
      </c>
      <c r="I398">
        <v>7.5</v>
      </c>
      <c r="L398">
        <v>0</v>
      </c>
      <c r="O398" s="6">
        <v>0.4375</v>
      </c>
      <c r="P398" s="6">
        <v>0.25</v>
      </c>
    </row>
    <row r="399" spans="2:17" x14ac:dyDescent="0.25">
      <c r="B399" s="2">
        <v>42304</v>
      </c>
      <c r="G399" s="1">
        <v>0</v>
      </c>
      <c r="I399">
        <v>6</v>
      </c>
      <c r="L399">
        <v>0</v>
      </c>
      <c r="O399" s="6">
        <v>0.47916666666666669</v>
      </c>
      <c r="P399" s="6">
        <v>0.22916666666666666</v>
      </c>
    </row>
    <row r="400" spans="2:17" x14ac:dyDescent="0.25">
      <c r="B400" s="2">
        <v>42305</v>
      </c>
      <c r="G400" s="1">
        <v>0</v>
      </c>
      <c r="I400">
        <v>7.5</v>
      </c>
      <c r="L400">
        <v>0</v>
      </c>
      <c r="O400" s="6">
        <v>0.41666666666666669</v>
      </c>
      <c r="P400" s="6">
        <v>0.25</v>
      </c>
    </row>
    <row r="401" spans="2:17" x14ac:dyDescent="0.25">
      <c r="B401" s="2">
        <v>42306</v>
      </c>
      <c r="G401" s="1">
        <v>0</v>
      </c>
      <c r="I401">
        <v>7</v>
      </c>
      <c r="L401">
        <v>0</v>
      </c>
    </row>
    <row r="402" spans="2:17" x14ac:dyDescent="0.25">
      <c r="B402" s="2">
        <v>42307</v>
      </c>
      <c r="G402" s="1">
        <v>0</v>
      </c>
      <c r="I402">
        <v>7</v>
      </c>
      <c r="L402">
        <v>0</v>
      </c>
    </row>
    <row r="403" spans="2:17" x14ac:dyDescent="0.25">
      <c r="B403" s="2">
        <v>42308</v>
      </c>
      <c r="G403" s="1">
        <v>0</v>
      </c>
      <c r="I403">
        <v>7</v>
      </c>
      <c r="L403">
        <v>0</v>
      </c>
      <c r="O403" s="6"/>
      <c r="P403" s="6"/>
      <c r="Q403" t="s">
        <v>562</v>
      </c>
    </row>
    <row r="404" spans="2:17" s="5" customFormat="1" x14ac:dyDescent="0.25">
      <c r="B404" s="3">
        <v>42309</v>
      </c>
      <c r="C404" s="4"/>
      <c r="D404" s="4"/>
      <c r="E404" s="4"/>
      <c r="F404" s="4"/>
      <c r="G404" s="5">
        <v>1</v>
      </c>
      <c r="I404" s="5">
        <v>6</v>
      </c>
      <c r="L404">
        <v>0</v>
      </c>
      <c r="O404" s="10">
        <v>0.45833333333333331</v>
      </c>
      <c r="P404" s="10">
        <v>0.20833333333333334</v>
      </c>
    </row>
    <row r="405" spans="2:17" x14ac:dyDescent="0.25">
      <c r="B405" s="2">
        <v>42310</v>
      </c>
      <c r="G405" s="1">
        <v>0</v>
      </c>
      <c r="I405">
        <v>6.5</v>
      </c>
      <c r="L405">
        <v>0</v>
      </c>
    </row>
    <row r="406" spans="2:17" x14ac:dyDescent="0.25">
      <c r="B406" s="2">
        <v>42311</v>
      </c>
      <c r="G406" s="1">
        <v>0</v>
      </c>
      <c r="I406">
        <v>6.5</v>
      </c>
      <c r="L406">
        <v>0</v>
      </c>
    </row>
    <row r="407" spans="2:17" x14ac:dyDescent="0.25">
      <c r="B407" s="2">
        <v>42312</v>
      </c>
      <c r="L407">
        <v>0</v>
      </c>
    </row>
    <row r="408" spans="2:17" x14ac:dyDescent="0.25">
      <c r="B408" s="2">
        <v>42313</v>
      </c>
      <c r="L408">
        <v>0</v>
      </c>
    </row>
    <row r="409" spans="2:17" x14ac:dyDescent="0.25">
      <c r="B409" s="2">
        <v>42314</v>
      </c>
      <c r="G409">
        <v>0</v>
      </c>
      <c r="L409">
        <v>0</v>
      </c>
    </row>
    <row r="410" spans="2:17" x14ac:dyDescent="0.25">
      <c r="B410" s="2">
        <v>42315</v>
      </c>
      <c r="D410" s="1">
        <v>2</v>
      </c>
      <c r="E410" s="1">
        <v>2</v>
      </c>
      <c r="G410">
        <v>1</v>
      </c>
      <c r="I410">
        <v>6</v>
      </c>
      <c r="L410">
        <v>0</v>
      </c>
    </row>
    <row r="411" spans="2:17" x14ac:dyDescent="0.25">
      <c r="B411" s="2">
        <v>42316</v>
      </c>
      <c r="G411">
        <v>0</v>
      </c>
      <c r="I411">
        <v>7.5</v>
      </c>
      <c r="L411">
        <v>1</v>
      </c>
      <c r="O411" s="6">
        <v>0.41666666666666669</v>
      </c>
      <c r="P411" s="6">
        <v>0.25</v>
      </c>
    </row>
    <row r="412" spans="2:17" x14ac:dyDescent="0.25">
      <c r="B412" s="2">
        <v>42317</v>
      </c>
      <c r="G412">
        <v>1</v>
      </c>
      <c r="L412">
        <v>0</v>
      </c>
    </row>
    <row r="413" spans="2:17" x14ac:dyDescent="0.25">
      <c r="B413" s="2">
        <v>42318</v>
      </c>
      <c r="G413">
        <v>0</v>
      </c>
      <c r="I413">
        <v>7.5</v>
      </c>
      <c r="L413">
        <v>0</v>
      </c>
    </row>
    <row r="414" spans="2:17" x14ac:dyDescent="0.25">
      <c r="B414" s="2">
        <v>42319</v>
      </c>
      <c r="G414">
        <v>2</v>
      </c>
      <c r="I414">
        <v>7</v>
      </c>
      <c r="L414">
        <v>0</v>
      </c>
    </row>
    <row r="415" spans="2:17" x14ac:dyDescent="0.25">
      <c r="B415" s="2">
        <v>42320</v>
      </c>
      <c r="D415" s="1">
        <v>2</v>
      </c>
      <c r="E415" s="1">
        <v>3</v>
      </c>
      <c r="G415" s="1">
        <v>0</v>
      </c>
      <c r="I415">
        <v>6</v>
      </c>
      <c r="L415">
        <v>0</v>
      </c>
      <c r="O415" s="6">
        <v>0.4375</v>
      </c>
      <c r="P415" s="6">
        <v>0.1875</v>
      </c>
    </row>
    <row r="416" spans="2:17" x14ac:dyDescent="0.25">
      <c r="B416" s="2">
        <v>42321</v>
      </c>
      <c r="I416">
        <v>6.5</v>
      </c>
      <c r="L416">
        <v>0</v>
      </c>
    </row>
    <row r="417" spans="2:12" x14ac:dyDescent="0.25">
      <c r="B417" s="2">
        <v>42322</v>
      </c>
      <c r="I417">
        <v>6.5</v>
      </c>
      <c r="L417">
        <v>0</v>
      </c>
    </row>
    <row r="418" spans="2:12" x14ac:dyDescent="0.25">
      <c r="B418" s="2">
        <v>42323</v>
      </c>
      <c r="I418">
        <v>6.5</v>
      </c>
      <c r="L418">
        <v>1</v>
      </c>
    </row>
    <row r="419" spans="2:12" x14ac:dyDescent="0.25">
      <c r="B419" s="2">
        <v>42324</v>
      </c>
      <c r="I419">
        <v>7</v>
      </c>
      <c r="L419">
        <v>0</v>
      </c>
    </row>
    <row r="420" spans="2:12" x14ac:dyDescent="0.25">
      <c r="B420" s="2">
        <v>42325</v>
      </c>
      <c r="I420">
        <v>6</v>
      </c>
      <c r="L420">
        <v>0</v>
      </c>
    </row>
    <row r="421" spans="2:12" x14ac:dyDescent="0.25">
      <c r="B421" s="2">
        <v>42326</v>
      </c>
      <c r="G421">
        <v>1</v>
      </c>
      <c r="I421">
        <v>7.5</v>
      </c>
      <c r="L421">
        <v>0</v>
      </c>
    </row>
    <row r="422" spans="2:12" x14ac:dyDescent="0.25">
      <c r="B422" s="2">
        <v>42327</v>
      </c>
      <c r="G422">
        <v>1</v>
      </c>
      <c r="I422">
        <v>7</v>
      </c>
      <c r="L422">
        <v>0</v>
      </c>
    </row>
    <row r="423" spans="2:12" x14ac:dyDescent="0.25">
      <c r="B423" s="2">
        <v>42328</v>
      </c>
      <c r="G423">
        <v>1</v>
      </c>
      <c r="I423">
        <v>7</v>
      </c>
      <c r="L423">
        <v>0</v>
      </c>
    </row>
    <row r="424" spans="2:12" x14ac:dyDescent="0.25">
      <c r="B424" s="2">
        <v>42329</v>
      </c>
      <c r="D424" s="1">
        <v>1</v>
      </c>
      <c r="E424" s="1">
        <v>2</v>
      </c>
      <c r="G424">
        <v>0</v>
      </c>
      <c r="I424">
        <v>6.5</v>
      </c>
      <c r="L424">
        <v>0</v>
      </c>
    </row>
    <row r="425" spans="2:12" x14ac:dyDescent="0.25">
      <c r="B425" s="2">
        <v>42330</v>
      </c>
      <c r="G425">
        <v>1</v>
      </c>
      <c r="I425">
        <v>7</v>
      </c>
      <c r="L425">
        <v>1</v>
      </c>
    </row>
    <row r="426" spans="2:12" x14ac:dyDescent="0.25">
      <c r="B426" s="2">
        <v>42331</v>
      </c>
      <c r="G426">
        <v>0</v>
      </c>
      <c r="I426">
        <v>7.5</v>
      </c>
      <c r="L426">
        <v>0</v>
      </c>
    </row>
    <row r="427" spans="2:12" x14ac:dyDescent="0.25">
      <c r="B427" s="2">
        <v>42332</v>
      </c>
      <c r="L427">
        <v>0</v>
      </c>
    </row>
    <row r="428" spans="2:12" x14ac:dyDescent="0.25">
      <c r="B428" s="2">
        <v>42333</v>
      </c>
      <c r="L428">
        <v>0</v>
      </c>
    </row>
    <row r="429" spans="2:12" x14ac:dyDescent="0.25">
      <c r="B429" s="2">
        <v>42334</v>
      </c>
      <c r="L429">
        <v>0</v>
      </c>
    </row>
    <row r="430" spans="2:12" x14ac:dyDescent="0.25">
      <c r="B430" s="2">
        <v>42335</v>
      </c>
      <c r="L430">
        <v>0</v>
      </c>
    </row>
    <row r="431" spans="2:12" x14ac:dyDescent="0.25">
      <c r="B431" s="2">
        <v>42336</v>
      </c>
      <c r="I431">
        <v>5.5</v>
      </c>
      <c r="L431">
        <v>0</v>
      </c>
    </row>
    <row r="432" spans="2:12" x14ac:dyDescent="0.25">
      <c r="B432" s="2">
        <v>42337</v>
      </c>
      <c r="I432">
        <v>6</v>
      </c>
      <c r="L432">
        <v>1</v>
      </c>
    </row>
    <row r="433" spans="2:17" x14ac:dyDescent="0.25">
      <c r="B433" s="2">
        <v>42338</v>
      </c>
      <c r="I433">
        <v>6.5</v>
      </c>
      <c r="L433">
        <v>0</v>
      </c>
    </row>
    <row r="434" spans="2:17" x14ac:dyDescent="0.25">
      <c r="B434" s="2">
        <v>42339</v>
      </c>
      <c r="L434">
        <v>0</v>
      </c>
    </row>
    <row r="435" spans="2:17" x14ac:dyDescent="0.25">
      <c r="B435" s="2">
        <v>42340</v>
      </c>
      <c r="L435">
        <v>0</v>
      </c>
    </row>
    <row r="436" spans="2:17" x14ac:dyDescent="0.25">
      <c r="B436" s="2">
        <v>42341</v>
      </c>
      <c r="L436">
        <v>0</v>
      </c>
    </row>
    <row r="437" spans="2:17" x14ac:dyDescent="0.25">
      <c r="B437" s="2">
        <v>42342</v>
      </c>
      <c r="L437">
        <v>0</v>
      </c>
    </row>
    <row r="438" spans="2:17" x14ac:dyDescent="0.25">
      <c r="B438" s="2">
        <v>42343</v>
      </c>
      <c r="L438">
        <v>0</v>
      </c>
    </row>
    <row r="439" spans="2:17" x14ac:dyDescent="0.25">
      <c r="B439" s="2">
        <v>42344</v>
      </c>
      <c r="I439">
        <v>6.5</v>
      </c>
      <c r="L439">
        <v>0</v>
      </c>
    </row>
    <row r="440" spans="2:17" x14ac:dyDescent="0.25">
      <c r="B440" s="2">
        <v>42345</v>
      </c>
      <c r="G440">
        <v>1</v>
      </c>
      <c r="I440">
        <v>7</v>
      </c>
      <c r="L440">
        <v>0</v>
      </c>
    </row>
    <row r="441" spans="2:17" x14ac:dyDescent="0.25">
      <c r="B441" s="2">
        <v>42346</v>
      </c>
      <c r="G441">
        <v>1</v>
      </c>
      <c r="I441">
        <v>7</v>
      </c>
      <c r="L441">
        <v>0</v>
      </c>
    </row>
    <row r="442" spans="2:17" x14ac:dyDescent="0.25">
      <c r="B442" s="2">
        <v>42347</v>
      </c>
      <c r="L442">
        <v>0</v>
      </c>
    </row>
    <row r="443" spans="2:17" x14ac:dyDescent="0.25">
      <c r="B443" s="2">
        <v>42348</v>
      </c>
      <c r="L443">
        <v>0</v>
      </c>
      <c r="Q443" t="s">
        <v>564</v>
      </c>
    </row>
    <row r="444" spans="2:17" x14ac:dyDescent="0.25">
      <c r="B444" s="2">
        <v>42349</v>
      </c>
      <c r="L444">
        <v>0</v>
      </c>
      <c r="Q444" t="s">
        <v>564</v>
      </c>
    </row>
    <row r="445" spans="2:17" x14ac:dyDescent="0.25">
      <c r="B445" s="2">
        <v>42350</v>
      </c>
      <c r="L445">
        <v>0</v>
      </c>
      <c r="Q445" t="s">
        <v>564</v>
      </c>
    </row>
    <row r="446" spans="2:17" x14ac:dyDescent="0.25">
      <c r="B446" s="2">
        <v>42351</v>
      </c>
      <c r="L446">
        <v>0</v>
      </c>
      <c r="Q446" t="s">
        <v>564</v>
      </c>
    </row>
    <row r="447" spans="2:17" x14ac:dyDescent="0.25">
      <c r="B447" s="2">
        <v>42352</v>
      </c>
      <c r="L447">
        <v>0</v>
      </c>
    </row>
    <row r="448" spans="2:17" x14ac:dyDescent="0.25">
      <c r="B448" s="2">
        <v>42353</v>
      </c>
      <c r="I448">
        <v>6.5</v>
      </c>
      <c r="L448">
        <v>0</v>
      </c>
    </row>
    <row r="449" spans="2:17" x14ac:dyDescent="0.25">
      <c r="B449" s="2">
        <v>42354</v>
      </c>
      <c r="H449">
        <v>1</v>
      </c>
      <c r="I449">
        <v>6.5</v>
      </c>
      <c r="L449">
        <v>0</v>
      </c>
      <c r="O449" s="6">
        <v>0.4375</v>
      </c>
      <c r="P449" s="6">
        <v>0.22916666666666666</v>
      </c>
    </row>
    <row r="450" spans="2:17" x14ac:dyDescent="0.25">
      <c r="B450" s="2">
        <v>42355</v>
      </c>
      <c r="L450">
        <v>0</v>
      </c>
      <c r="Q450" t="s">
        <v>563</v>
      </c>
    </row>
    <row r="451" spans="2:17" x14ac:dyDescent="0.25">
      <c r="B451" s="2">
        <v>42356</v>
      </c>
      <c r="H451">
        <v>2</v>
      </c>
      <c r="I451">
        <v>7</v>
      </c>
      <c r="L451">
        <v>0</v>
      </c>
    </row>
    <row r="452" spans="2:17" x14ac:dyDescent="0.25">
      <c r="B452" s="2">
        <v>42357</v>
      </c>
      <c r="H452">
        <v>1</v>
      </c>
      <c r="I452">
        <v>5</v>
      </c>
      <c r="L452">
        <v>0</v>
      </c>
    </row>
    <row r="453" spans="2:17" x14ac:dyDescent="0.25">
      <c r="B453" s="2">
        <v>42358</v>
      </c>
      <c r="L453">
        <v>1</v>
      </c>
    </row>
    <row r="454" spans="2:17" x14ac:dyDescent="0.25">
      <c r="B454" s="2">
        <v>42359</v>
      </c>
      <c r="L454">
        <v>0</v>
      </c>
    </row>
    <row r="455" spans="2:17" x14ac:dyDescent="0.25">
      <c r="B455" s="2">
        <v>42360</v>
      </c>
      <c r="H455">
        <v>1</v>
      </c>
      <c r="I455">
        <v>5.5</v>
      </c>
      <c r="L455">
        <v>0</v>
      </c>
    </row>
    <row r="456" spans="2:17" x14ac:dyDescent="0.25">
      <c r="B456" s="2">
        <v>42361</v>
      </c>
      <c r="H456">
        <v>1</v>
      </c>
      <c r="I456">
        <v>5.5</v>
      </c>
      <c r="L456">
        <v>0</v>
      </c>
    </row>
    <row r="457" spans="2:17" x14ac:dyDescent="0.25">
      <c r="B457" s="2">
        <v>42362</v>
      </c>
      <c r="H457">
        <v>0</v>
      </c>
      <c r="L457">
        <v>0</v>
      </c>
    </row>
    <row r="458" spans="2:17" x14ac:dyDescent="0.25">
      <c r="B458" s="2">
        <v>42363</v>
      </c>
      <c r="L458">
        <v>0.5</v>
      </c>
    </row>
    <row r="459" spans="2:17" x14ac:dyDescent="0.25">
      <c r="B459" s="2">
        <v>42364</v>
      </c>
      <c r="L459">
        <v>0</v>
      </c>
    </row>
    <row r="460" spans="2:17" x14ac:dyDescent="0.25">
      <c r="B460" s="2">
        <v>42365</v>
      </c>
      <c r="L460">
        <v>0</v>
      </c>
    </row>
    <row r="461" spans="2:17" x14ac:dyDescent="0.25">
      <c r="B461" s="2">
        <v>42366</v>
      </c>
      <c r="L461">
        <v>0</v>
      </c>
      <c r="Q461" t="s">
        <v>566</v>
      </c>
    </row>
    <row r="462" spans="2:17" x14ac:dyDescent="0.25">
      <c r="B462" s="2">
        <v>42367</v>
      </c>
      <c r="L462">
        <v>0</v>
      </c>
      <c r="Q462" t="s">
        <v>565</v>
      </c>
    </row>
    <row r="463" spans="2:17" x14ac:dyDescent="0.25">
      <c r="B463" s="2">
        <v>42368</v>
      </c>
      <c r="L463">
        <v>0</v>
      </c>
      <c r="Q463" t="s">
        <v>565</v>
      </c>
    </row>
    <row r="464" spans="2:17" x14ac:dyDescent="0.25">
      <c r="B464" s="2">
        <v>42369</v>
      </c>
      <c r="L464">
        <v>1</v>
      </c>
      <c r="Q464" t="s">
        <v>565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V31"/>
  <sheetViews>
    <sheetView zoomScale="125" zoomScaleNormal="125" zoomScalePageLayoutView="12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L14" sqref="L14"/>
    </sheetView>
  </sheetViews>
  <sheetFormatPr defaultColWidth="11" defaultRowHeight="15.75" x14ac:dyDescent="0.25"/>
  <cols>
    <col min="2" max="2" width="28.375" style="2" bestFit="1" customWidth="1"/>
    <col min="3" max="3" width="5.875" style="1" customWidth="1"/>
    <col min="4" max="4" width="7.625" style="1" bestFit="1" customWidth="1"/>
    <col min="5" max="5" width="4.5" style="1" bestFit="1" customWidth="1"/>
    <col min="6" max="6" width="7.625" style="1" customWidth="1"/>
    <col min="7" max="7" width="7" customWidth="1"/>
    <col min="8" max="8" width="6.5" customWidth="1"/>
    <col min="9" max="9" width="4" customWidth="1"/>
    <col min="10" max="11" width="10.625" bestFit="1" customWidth="1"/>
    <col min="12" max="12" width="4.625" customWidth="1"/>
    <col min="13" max="13" width="5.625" customWidth="1"/>
    <col min="14" max="14" width="5.375" customWidth="1"/>
    <col min="15" max="15" width="7.625" customWidth="1"/>
    <col min="16" max="16" width="5.625" customWidth="1"/>
    <col min="21" max="21" width="0" hidden="1" customWidth="1"/>
  </cols>
  <sheetData>
    <row r="1" spans="1:22" s="9" customFormat="1" ht="47.25" x14ac:dyDescent="0.25">
      <c r="A1" s="9" t="s">
        <v>257</v>
      </c>
      <c r="B1" s="7" t="s">
        <v>258</v>
      </c>
      <c r="C1" s="8" t="s">
        <v>397</v>
      </c>
      <c r="D1" s="8" t="s">
        <v>8</v>
      </c>
      <c r="E1" s="8" t="s">
        <v>9</v>
      </c>
      <c r="F1" s="8" t="s">
        <v>10</v>
      </c>
      <c r="G1" s="9" t="s">
        <v>1</v>
      </c>
      <c r="H1" t="s">
        <v>5</v>
      </c>
      <c r="I1" s="9" t="s">
        <v>2</v>
      </c>
      <c r="J1" s="9" t="s">
        <v>3</v>
      </c>
      <c r="K1" s="9" t="s">
        <v>4</v>
      </c>
      <c r="L1" s="9" t="s">
        <v>0</v>
      </c>
      <c r="M1" s="9" t="s">
        <v>12</v>
      </c>
      <c r="N1" s="9" t="s">
        <v>11</v>
      </c>
      <c r="O1" s="9" t="s">
        <v>6</v>
      </c>
      <c r="P1" s="9" t="s">
        <v>7</v>
      </c>
      <c r="Q1" s="9" t="s">
        <v>23</v>
      </c>
      <c r="R1" s="9" t="s">
        <v>14</v>
      </c>
      <c r="S1" s="9" t="s">
        <v>135</v>
      </c>
      <c r="T1" t="s">
        <v>136</v>
      </c>
      <c r="U1" t="s">
        <v>137</v>
      </c>
      <c r="V1" t="s">
        <v>138</v>
      </c>
    </row>
    <row r="2" spans="1:22" x14ac:dyDescent="0.25">
      <c r="B2" s="2">
        <v>42370</v>
      </c>
      <c r="L2">
        <v>0</v>
      </c>
    </row>
    <row r="3" spans="1:22" x14ac:dyDescent="0.25">
      <c r="B3" s="2">
        <v>42371</v>
      </c>
      <c r="L3">
        <v>0</v>
      </c>
    </row>
    <row r="4" spans="1:22" x14ac:dyDescent="0.25">
      <c r="B4" s="2">
        <v>42372</v>
      </c>
      <c r="L4">
        <v>0</v>
      </c>
    </row>
    <row r="5" spans="1:22" x14ac:dyDescent="0.25">
      <c r="B5" s="2">
        <v>42373</v>
      </c>
      <c r="L5">
        <v>0</v>
      </c>
    </row>
    <row r="6" spans="1:22" x14ac:dyDescent="0.25">
      <c r="B6" s="2">
        <v>42374</v>
      </c>
      <c r="L6">
        <v>0</v>
      </c>
    </row>
    <row r="7" spans="1:22" x14ac:dyDescent="0.25">
      <c r="B7" s="2">
        <v>42375</v>
      </c>
      <c r="L7">
        <v>0</v>
      </c>
    </row>
    <row r="8" spans="1:22" x14ac:dyDescent="0.25">
      <c r="B8" s="2">
        <v>42376</v>
      </c>
      <c r="L8">
        <v>0</v>
      </c>
    </row>
    <row r="9" spans="1:22" x14ac:dyDescent="0.25">
      <c r="B9" s="2">
        <v>42377</v>
      </c>
      <c r="L9">
        <v>1</v>
      </c>
    </row>
    <row r="10" spans="1:22" x14ac:dyDescent="0.25">
      <c r="B10" s="2">
        <v>42378</v>
      </c>
      <c r="L10">
        <v>0</v>
      </c>
    </row>
    <row r="11" spans="1:22" x14ac:dyDescent="0.25">
      <c r="B11" s="2">
        <v>42379</v>
      </c>
      <c r="L11">
        <v>0</v>
      </c>
    </row>
    <row r="12" spans="1:22" x14ac:dyDescent="0.25">
      <c r="B12" s="2">
        <v>42380</v>
      </c>
      <c r="L12">
        <v>0</v>
      </c>
    </row>
    <row r="13" spans="1:22" x14ac:dyDescent="0.25">
      <c r="B13" s="2">
        <v>42381</v>
      </c>
      <c r="L13">
        <v>0</v>
      </c>
    </row>
    <row r="14" spans="1:22" x14ac:dyDescent="0.25">
      <c r="B14" s="2">
        <v>42382</v>
      </c>
    </row>
    <row r="15" spans="1:22" x14ac:dyDescent="0.25">
      <c r="B15" s="2">
        <v>42383</v>
      </c>
    </row>
    <row r="16" spans="1:22" x14ac:dyDescent="0.25">
      <c r="B16" s="2">
        <v>42384</v>
      </c>
    </row>
    <row r="17" spans="2:2" x14ac:dyDescent="0.25">
      <c r="B17" s="2">
        <v>42385</v>
      </c>
    </row>
    <row r="18" spans="2:2" x14ac:dyDescent="0.25">
      <c r="B18" s="2">
        <v>42386</v>
      </c>
    </row>
    <row r="19" spans="2:2" x14ac:dyDescent="0.25">
      <c r="B19" s="2">
        <v>42387</v>
      </c>
    </row>
    <row r="20" spans="2:2" x14ac:dyDescent="0.25">
      <c r="B20" s="2">
        <v>42388</v>
      </c>
    </row>
    <row r="21" spans="2:2" x14ac:dyDescent="0.25">
      <c r="B21" s="2">
        <v>42389</v>
      </c>
    </row>
    <row r="22" spans="2:2" x14ac:dyDescent="0.25">
      <c r="B22" s="2">
        <v>42390</v>
      </c>
    </row>
    <row r="23" spans="2:2" x14ac:dyDescent="0.25">
      <c r="B23" s="2">
        <v>42391</v>
      </c>
    </row>
    <row r="24" spans="2:2" x14ac:dyDescent="0.25">
      <c r="B24" s="2">
        <v>42392</v>
      </c>
    </row>
    <row r="25" spans="2:2" x14ac:dyDescent="0.25">
      <c r="B25" s="2">
        <v>42393</v>
      </c>
    </row>
    <row r="26" spans="2:2" x14ac:dyDescent="0.25">
      <c r="B26" s="2">
        <v>42394</v>
      </c>
    </row>
    <row r="27" spans="2:2" x14ac:dyDescent="0.25">
      <c r="B27" s="2">
        <v>42395</v>
      </c>
    </row>
    <row r="28" spans="2:2" x14ac:dyDescent="0.25">
      <c r="B28" s="2">
        <v>42396</v>
      </c>
    </row>
    <row r="29" spans="2:2" x14ac:dyDescent="0.25">
      <c r="B29" s="2">
        <v>42397</v>
      </c>
    </row>
    <row r="30" spans="2:2" x14ac:dyDescent="0.25">
      <c r="B30" s="2">
        <v>42398</v>
      </c>
    </row>
    <row r="31" spans="2:2" x14ac:dyDescent="0.25">
      <c r="B31" s="2">
        <v>42399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H43"/>
  <sheetViews>
    <sheetView workbookViewId="0">
      <selection activeCell="C20" sqref="C20"/>
    </sheetView>
  </sheetViews>
  <sheetFormatPr defaultColWidth="11" defaultRowHeight="15.75" x14ac:dyDescent="0.25"/>
  <sheetData>
    <row r="2" spans="2:8" x14ac:dyDescent="0.25">
      <c r="C2" s="6"/>
      <c r="D2" s="6"/>
      <c r="F2">
        <v>6.4</v>
      </c>
      <c r="G2" s="6">
        <v>9.375E-2</v>
      </c>
      <c r="H2" s="6">
        <v>5.2083333333333336E-2</v>
      </c>
    </row>
    <row r="3" spans="2:8" x14ac:dyDescent="0.25">
      <c r="C3" s="6"/>
      <c r="D3" s="6"/>
      <c r="F3">
        <v>5.7</v>
      </c>
      <c r="G3" s="6">
        <v>5.2083333333333336E-2</v>
      </c>
      <c r="H3" s="6">
        <v>3.125E-2</v>
      </c>
    </row>
    <row r="4" spans="2:8" x14ac:dyDescent="0.25">
      <c r="C4" s="6"/>
      <c r="D4" s="6"/>
      <c r="F4" s="1">
        <v>7</v>
      </c>
      <c r="G4" s="6">
        <v>8.3333333333333329E-2</v>
      </c>
      <c r="H4" s="6">
        <v>4.1666666666666664E-2</v>
      </c>
    </row>
    <row r="5" spans="2:8" x14ac:dyDescent="0.25">
      <c r="C5" s="6"/>
      <c r="D5" s="6"/>
      <c r="F5">
        <v>6.5</v>
      </c>
      <c r="G5" s="6">
        <v>9.375E-2</v>
      </c>
      <c r="H5" s="6">
        <v>4.5138888888888888E-2</v>
      </c>
    </row>
    <row r="6" spans="2:8" x14ac:dyDescent="0.25">
      <c r="B6" t="s">
        <v>2</v>
      </c>
      <c r="C6" s="10" t="s">
        <v>3</v>
      </c>
      <c r="D6" s="10" t="s">
        <v>4</v>
      </c>
      <c r="F6" s="1">
        <v>6.3</v>
      </c>
      <c r="G6" s="6">
        <v>6.25E-2</v>
      </c>
      <c r="H6" s="6">
        <v>4.1666666666666664E-2</v>
      </c>
    </row>
    <row r="7" spans="2:8" x14ac:dyDescent="0.25">
      <c r="B7" s="4">
        <v>7.63</v>
      </c>
      <c r="C7" s="10">
        <v>7.4999999999999997E-2</v>
      </c>
      <c r="D7" s="10">
        <v>5.486111111111111E-2</v>
      </c>
      <c r="F7" s="1">
        <v>7</v>
      </c>
      <c r="G7" s="6">
        <v>7.2916666666666671E-2</v>
      </c>
      <c r="H7" s="6">
        <v>3.888888888888889E-2</v>
      </c>
    </row>
    <row r="8" spans="2:8" x14ac:dyDescent="0.25">
      <c r="B8" s="1">
        <v>7.13</v>
      </c>
      <c r="C8" s="6">
        <v>9.375E-2</v>
      </c>
      <c r="D8" s="6">
        <v>5.5555555555555552E-2</v>
      </c>
      <c r="F8" s="1">
        <v>5.88</v>
      </c>
      <c r="G8" s="6">
        <v>5.5555555555555552E-2</v>
      </c>
      <c r="H8" s="6">
        <v>3.8194444444444441E-2</v>
      </c>
    </row>
    <row r="9" spans="2:8" x14ac:dyDescent="0.25">
      <c r="B9" s="1">
        <v>6.15</v>
      </c>
      <c r="C9" s="6">
        <v>7.9861111111111105E-2</v>
      </c>
      <c r="D9" s="6">
        <v>4.9305555555555554E-2</v>
      </c>
      <c r="F9">
        <v>6</v>
      </c>
      <c r="G9" s="6">
        <v>7.2916666666666671E-2</v>
      </c>
      <c r="H9" s="6">
        <v>5.2083333333333336E-2</v>
      </c>
    </row>
    <row r="10" spans="2:8" x14ac:dyDescent="0.25">
      <c r="B10" s="1">
        <v>7.5830000000000002</v>
      </c>
      <c r="C10" s="6">
        <v>0.1076388888888889</v>
      </c>
      <c r="D10" s="6">
        <v>4.8611111111111112E-2</v>
      </c>
      <c r="F10" s="1">
        <v>6</v>
      </c>
      <c r="G10" s="6">
        <v>5.2083333333333336E-2</v>
      </c>
      <c r="H10" s="6">
        <v>4.5138888888888888E-2</v>
      </c>
    </row>
    <row r="11" spans="2:8" x14ac:dyDescent="0.25">
      <c r="B11" s="1">
        <v>5</v>
      </c>
      <c r="C11" s="6">
        <v>6.3194444444444442E-2</v>
      </c>
      <c r="D11" s="6">
        <v>3.8194444444444441E-2</v>
      </c>
      <c r="F11" s="1">
        <v>7.5</v>
      </c>
      <c r="G11" s="6">
        <v>8.6111111111111124E-2</v>
      </c>
      <c r="H11" s="6">
        <v>5.2083333333333336E-2</v>
      </c>
    </row>
    <row r="12" spans="2:8" x14ac:dyDescent="0.25">
      <c r="B12" s="5">
        <v>7.35</v>
      </c>
      <c r="C12" s="10">
        <v>7.9166666666666663E-2</v>
      </c>
      <c r="D12" s="10">
        <v>5.2777777777777778E-2</v>
      </c>
      <c r="F12" s="1">
        <v>5</v>
      </c>
      <c r="G12" s="6">
        <v>5.9722222222222225E-2</v>
      </c>
      <c r="H12" s="6">
        <v>4.5138888888888888E-2</v>
      </c>
    </row>
    <row r="13" spans="2:8" x14ac:dyDescent="0.25">
      <c r="B13" s="1">
        <v>7</v>
      </c>
      <c r="C13" s="6">
        <v>9.375E-2</v>
      </c>
      <c r="D13" s="6">
        <v>3.8194444444444441E-2</v>
      </c>
      <c r="F13">
        <v>5</v>
      </c>
      <c r="G13" s="6">
        <v>6.25E-2</v>
      </c>
      <c r="H13" s="6">
        <v>4.1666666666666664E-2</v>
      </c>
    </row>
    <row r="14" spans="2:8" x14ac:dyDescent="0.25">
      <c r="F14" s="5">
        <v>6</v>
      </c>
      <c r="G14" s="10">
        <v>7.9166666666666663E-2</v>
      </c>
      <c r="H14" s="10">
        <v>4.1666666666666664E-2</v>
      </c>
    </row>
    <row r="15" spans="2:8" x14ac:dyDescent="0.25">
      <c r="B15" s="1">
        <f>AVERAGE(B2:B13)</f>
        <v>6.834714285714286</v>
      </c>
      <c r="C15" s="6">
        <f>AVERAGE(C2:C13)</f>
        <v>8.4623015873015878E-2</v>
      </c>
      <c r="D15" s="6">
        <f>AVERAGE(D2:D13)</f>
        <v>4.821428571428571E-2</v>
      </c>
      <c r="F15" s="1">
        <v>6.5</v>
      </c>
      <c r="G15" s="6">
        <v>7.9166666666666663E-2</v>
      </c>
      <c r="H15" s="6">
        <v>4.9305555555555554E-2</v>
      </c>
    </row>
    <row r="16" spans="2:8" x14ac:dyDescent="0.25">
      <c r="F16" s="1">
        <v>6</v>
      </c>
      <c r="G16" s="6">
        <v>7.7083333333333337E-2</v>
      </c>
      <c r="H16" s="6">
        <v>4.1666666666666664E-2</v>
      </c>
    </row>
    <row r="17" spans="6:8" x14ac:dyDescent="0.25">
      <c r="F17" s="1">
        <v>6.5</v>
      </c>
      <c r="G17" s="6">
        <v>8.3333333333333329E-2</v>
      </c>
      <c r="H17" s="6">
        <v>4.1666666666666664E-2</v>
      </c>
    </row>
    <row r="18" spans="6:8" x14ac:dyDescent="0.25">
      <c r="F18" s="1">
        <v>7.16</v>
      </c>
      <c r="G18" s="6">
        <v>8.3333333333333329E-2</v>
      </c>
      <c r="H18" s="6">
        <v>6.25E-2</v>
      </c>
    </row>
    <row r="19" spans="6:8" x14ac:dyDescent="0.25">
      <c r="F19" s="1">
        <v>6.5</v>
      </c>
      <c r="G19" s="6">
        <v>7.0833333333333331E-2</v>
      </c>
      <c r="H19" s="6">
        <v>3.6111111111111115E-2</v>
      </c>
    </row>
    <row r="20" spans="6:8" x14ac:dyDescent="0.25">
      <c r="F20" s="1">
        <v>7.16</v>
      </c>
      <c r="G20" s="6">
        <v>7.6388888888888895E-2</v>
      </c>
      <c r="H20" s="6">
        <v>5.5555555555555552E-2</v>
      </c>
    </row>
    <row r="21" spans="6:8" x14ac:dyDescent="0.25">
      <c r="F21" s="1">
        <v>5.7</v>
      </c>
      <c r="G21" s="6">
        <v>6.8749999999999992E-2</v>
      </c>
      <c r="H21" s="6">
        <v>4.5138888888888888E-2</v>
      </c>
    </row>
    <row r="22" spans="6:8" x14ac:dyDescent="0.25">
      <c r="F22" s="1">
        <v>5.7</v>
      </c>
      <c r="G22" s="6">
        <v>7.3611111111111113E-2</v>
      </c>
      <c r="H22" s="6">
        <v>3.888888888888889E-2</v>
      </c>
    </row>
    <row r="23" spans="6:8" x14ac:dyDescent="0.25">
      <c r="F23">
        <v>4.5</v>
      </c>
      <c r="G23" s="6">
        <v>4.4444444444444446E-2</v>
      </c>
      <c r="H23" s="6">
        <v>3.4722222222222224E-2</v>
      </c>
    </row>
    <row r="24" spans="6:8" x14ac:dyDescent="0.25">
      <c r="F24" s="1">
        <v>6.88</v>
      </c>
      <c r="G24" s="6">
        <v>9.8611111111111108E-2</v>
      </c>
      <c r="H24" s="6">
        <v>4.3055555555555562E-2</v>
      </c>
    </row>
    <row r="25" spans="6:8" x14ac:dyDescent="0.25">
      <c r="F25" s="1">
        <v>5.8</v>
      </c>
      <c r="G25" s="6">
        <v>7.7083333333333337E-2</v>
      </c>
      <c r="H25" s="6">
        <v>4.5138888888888888E-2</v>
      </c>
    </row>
    <row r="26" spans="6:8" x14ac:dyDescent="0.25">
      <c r="F26" s="1">
        <v>5.5</v>
      </c>
      <c r="G26" s="6">
        <v>7.1527777777777787E-2</v>
      </c>
      <c r="H26" s="6">
        <v>4.1666666666666664E-2</v>
      </c>
    </row>
    <row r="27" spans="6:8" x14ac:dyDescent="0.25">
      <c r="F27" s="1">
        <v>4.76</v>
      </c>
      <c r="G27" s="6">
        <v>4.4444444444444446E-2</v>
      </c>
      <c r="H27" s="6">
        <v>4.5138888888888888E-2</v>
      </c>
    </row>
    <row r="28" spans="6:8" x14ac:dyDescent="0.25">
      <c r="F28" s="4">
        <v>7.25</v>
      </c>
      <c r="G28" s="10">
        <v>7.6388888888888895E-2</v>
      </c>
      <c r="H28" s="10">
        <v>4.5138888888888888E-2</v>
      </c>
    </row>
    <row r="29" spans="6:8" x14ac:dyDescent="0.25">
      <c r="F29" s="1">
        <v>5.6</v>
      </c>
      <c r="G29" s="6">
        <v>5.6944444444444443E-2</v>
      </c>
      <c r="H29" s="6">
        <v>3.0555555555555555E-2</v>
      </c>
    </row>
    <row r="30" spans="6:8" x14ac:dyDescent="0.25">
      <c r="F30" s="1">
        <v>5.3</v>
      </c>
      <c r="G30" s="6">
        <v>5.0694444444444452E-2</v>
      </c>
      <c r="H30" s="6">
        <v>4.3055555555555562E-2</v>
      </c>
    </row>
    <row r="31" spans="6:8" x14ac:dyDescent="0.25">
      <c r="F31" s="1">
        <v>6.5</v>
      </c>
      <c r="G31" s="6">
        <v>9.9999999999999992E-2</v>
      </c>
      <c r="H31" s="6">
        <v>4.1666666666666664E-2</v>
      </c>
    </row>
    <row r="32" spans="6:8" x14ac:dyDescent="0.25">
      <c r="F32" s="1">
        <v>5.5</v>
      </c>
      <c r="G32" s="6">
        <v>6.25E-2</v>
      </c>
      <c r="H32" s="6">
        <v>4.1666666666666664E-2</v>
      </c>
    </row>
    <row r="33" spans="6:8" x14ac:dyDescent="0.25">
      <c r="F33" s="1">
        <v>6</v>
      </c>
      <c r="G33" s="6">
        <v>8.3333333333333329E-2</v>
      </c>
      <c r="H33" s="6">
        <v>4.1666666666666664E-2</v>
      </c>
    </row>
    <row r="34" spans="6:8" x14ac:dyDescent="0.25">
      <c r="F34" s="4">
        <v>6.5</v>
      </c>
      <c r="G34" s="10">
        <v>9.4444444444444442E-2</v>
      </c>
      <c r="H34" s="10">
        <v>3.9583333333333331E-2</v>
      </c>
    </row>
    <row r="35" spans="6:8" x14ac:dyDescent="0.25">
      <c r="F35" s="1">
        <v>6.7</v>
      </c>
      <c r="G35" s="6">
        <v>8.6805555555555566E-2</v>
      </c>
      <c r="H35" s="6">
        <v>4.9305555555555554E-2</v>
      </c>
    </row>
    <row r="36" spans="6:8" x14ac:dyDescent="0.25">
      <c r="F36" s="1">
        <v>6.38</v>
      </c>
      <c r="G36" s="6">
        <v>6.3888888888888884E-2</v>
      </c>
      <c r="H36" s="6">
        <v>4.027777777777778E-2</v>
      </c>
    </row>
    <row r="37" spans="6:8" x14ac:dyDescent="0.25">
      <c r="F37" s="1">
        <v>5.86</v>
      </c>
      <c r="G37" s="6">
        <v>9.1666666666666674E-2</v>
      </c>
      <c r="H37" s="6">
        <v>2.4305555555555556E-2</v>
      </c>
    </row>
    <row r="38" spans="6:8" x14ac:dyDescent="0.25">
      <c r="F38" s="1">
        <v>6.63</v>
      </c>
      <c r="G38" s="6">
        <v>9.2361111111111116E-2</v>
      </c>
      <c r="H38" s="6">
        <v>4.6527777777777779E-2</v>
      </c>
    </row>
    <row r="39" spans="6:8" x14ac:dyDescent="0.25">
      <c r="F39" s="13">
        <v>5.13</v>
      </c>
      <c r="G39" s="14">
        <v>5.4166666666666669E-2</v>
      </c>
      <c r="H39" s="14">
        <v>4.2361111111111106E-2</v>
      </c>
    </row>
    <row r="40" spans="6:8" x14ac:dyDescent="0.25">
      <c r="F40" s="1">
        <v>7</v>
      </c>
      <c r="G40" s="6">
        <v>8.3333333333333329E-2</v>
      </c>
      <c r="H40" s="6">
        <v>4.1666666666666664E-2</v>
      </c>
    </row>
    <row r="41" spans="6:8" x14ac:dyDescent="0.25">
      <c r="F41">
        <v>5.7833333333333332</v>
      </c>
      <c r="G41" s="6">
        <v>8.4027777777777771E-2</v>
      </c>
      <c r="H41" s="6">
        <v>3.9583333333333331E-2</v>
      </c>
    </row>
    <row r="43" spans="6:8" x14ac:dyDescent="0.25">
      <c r="F43" s="1">
        <f>AVERAGE(F2:F41)</f>
        <v>6.1268333333333329</v>
      </c>
      <c r="G43" s="6">
        <f>AVERAGE(G2:G41)</f>
        <v>7.3888888888888879E-2</v>
      </c>
      <c r="H43" s="6">
        <f>AVERAGE(H2:H41)</f>
        <v>4.2864583333333331E-2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2014-12-17T03:04:39Z</dcterms:created>
  <dcterms:modified xsi:type="dcterms:W3CDTF">2016-01-16T16:56:07Z</dcterms:modified>
</cp:coreProperties>
</file>