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28755" windowHeight="12075"/>
  </bookViews>
  <sheets>
    <sheet name="Validation Demand Analysis" sheetId="1" r:id="rId1"/>
    <sheet name="Validation Trajectory Plan" sheetId="2" r:id="rId2"/>
    <sheet name="Validation Plan WTE Profile" sheetId="3" r:id="rId3"/>
  </sheets>
  <externalReferences>
    <externalReference r:id="rId4"/>
    <externalReference r:id="rId5"/>
  </externalReferences>
  <calcPr calcId="125725"/>
</workbook>
</file>

<file path=xl/calcChain.xml><?xml version="1.0" encoding="utf-8"?>
<calcChain xmlns="http://schemas.openxmlformats.org/spreadsheetml/2006/main">
  <c r="D35" i="3"/>
  <c r="D34"/>
  <c r="D33"/>
  <c r="D21"/>
  <c r="D9"/>
  <c r="R7"/>
  <c r="R23" s="1"/>
  <c r="Q7"/>
  <c r="Q23" s="1"/>
  <c r="P7"/>
  <c r="P23" s="1"/>
  <c r="O7"/>
  <c r="O23" s="1"/>
  <c r="N7"/>
  <c r="N23" s="1"/>
  <c r="M7"/>
  <c r="M23" s="1"/>
  <c r="L7"/>
  <c r="L23" s="1"/>
  <c r="K7"/>
  <c r="K23" s="1"/>
  <c r="J7"/>
  <c r="J23" s="1"/>
  <c r="I7"/>
  <c r="I23" s="1"/>
  <c r="H7"/>
  <c r="H23" s="1"/>
  <c r="G7"/>
  <c r="G23" s="1"/>
  <c r="F7"/>
  <c r="F23" s="1"/>
  <c r="E7"/>
  <c r="E23" s="1"/>
  <c r="E2"/>
  <c r="E33" s="1"/>
  <c r="G6" i="1"/>
  <c r="F6"/>
  <c r="E4"/>
  <c r="G4" s="1"/>
  <c r="E3"/>
  <c r="F3" s="1"/>
  <c r="E35" i="3" l="1"/>
  <c r="F35" s="1"/>
  <c r="G35" s="1"/>
  <c r="H35" s="1"/>
  <c r="I35" s="1"/>
  <c r="J35" s="1"/>
  <c r="K35" s="1"/>
  <c r="L35" s="1"/>
  <c r="M35" s="1"/>
  <c r="N35" s="1"/>
  <c r="O35" s="1"/>
  <c r="P35" s="1"/>
  <c r="Q35" s="1"/>
  <c r="R35" s="1"/>
  <c r="G3" i="1"/>
  <c r="C20" s="1"/>
  <c r="F4"/>
  <c r="C19" s="1"/>
  <c r="E21" i="3"/>
  <c r="E22"/>
  <c r="E34" s="1"/>
  <c r="F34" s="1"/>
  <c r="G34" s="1"/>
  <c r="G22"/>
  <c r="I22"/>
  <c r="K22"/>
  <c r="M22"/>
  <c r="O22"/>
  <c r="Q22"/>
  <c r="F2"/>
  <c r="E9"/>
  <c r="F22"/>
  <c r="H22"/>
  <c r="J22"/>
  <c r="L22"/>
  <c r="N22"/>
  <c r="P22"/>
  <c r="R22"/>
  <c r="F21" l="1"/>
  <c r="F33"/>
  <c r="F9"/>
  <c r="G2"/>
  <c r="H34"/>
  <c r="I34" s="1"/>
  <c r="J34" s="1"/>
  <c r="K34" s="1"/>
  <c r="L34" s="1"/>
  <c r="M34" s="1"/>
  <c r="N34" s="1"/>
  <c r="O34" s="1"/>
  <c r="P34" s="1"/>
  <c r="Q34" s="1"/>
  <c r="R34" s="1"/>
  <c r="G33" l="1"/>
  <c r="G9"/>
  <c r="H2"/>
  <c r="G21"/>
  <c r="H21" l="1"/>
  <c r="H33"/>
  <c r="H9"/>
  <c r="I2"/>
  <c r="I33" l="1"/>
  <c r="I9"/>
  <c r="J2"/>
  <c r="I21"/>
  <c r="J21" l="1"/>
  <c r="J33"/>
  <c r="J9"/>
  <c r="K2"/>
  <c r="K33" l="1"/>
  <c r="K9"/>
  <c r="L2"/>
  <c r="K21"/>
  <c r="L21" l="1"/>
  <c r="L33"/>
  <c r="L9"/>
  <c r="M2"/>
  <c r="M33" l="1"/>
  <c r="M9"/>
  <c r="N2"/>
  <c r="M21"/>
  <c r="N21" l="1"/>
  <c r="N33"/>
  <c r="N9"/>
  <c r="O2"/>
  <c r="O33" l="1"/>
  <c r="O9"/>
  <c r="P2"/>
  <c r="O21"/>
  <c r="P21" l="1"/>
  <c r="P33"/>
  <c r="P9"/>
  <c r="Q2"/>
  <c r="Q33" l="1"/>
  <c r="Q9"/>
  <c r="R2"/>
  <c r="Q21"/>
  <c r="R21" l="1"/>
  <c r="R33"/>
  <c r="R9"/>
</calcChain>
</file>

<file path=xl/sharedStrings.xml><?xml version="1.0" encoding="utf-8"?>
<sst xmlns="http://schemas.openxmlformats.org/spreadsheetml/2006/main" count="54" uniqueCount="23">
  <si>
    <t>Detail</t>
  </si>
  <si>
    <t>Incidence (Weekly)</t>
  </si>
  <si>
    <t>Prevalence</t>
  </si>
  <si>
    <t>Daily Validation Rate</t>
  </si>
  <si>
    <t>Recurrent Demand (WTE)</t>
  </si>
  <si>
    <t>Non-Recurrent Demand
(Person-Weeks)</t>
  </si>
  <si>
    <t>Booked appointment with no corresponding waiting list entry</t>
  </si>
  <si>
    <t>Potential duplicate outpatient waiting list entry</t>
  </si>
  <si>
    <t>Overdue urgent follow-ups</t>
  </si>
  <si>
    <t>Summary</t>
  </si>
  <si>
    <t>Current Recurrent Demand (WTE)</t>
  </si>
  <si>
    <t>Current Non-Recurrent Demand (Person-Weeks)</t>
  </si>
  <si>
    <t>* All values are for example only</t>
  </si>
  <si>
    <t>Validation Proposal - WTE Profile</t>
  </si>
  <si>
    <t>Training Efficacy Profile (% efficacy)</t>
  </si>
  <si>
    <t>N/A</t>
  </si>
  <si>
    <t>Training Loss Profile (WTE spent training)</t>
  </si>
  <si>
    <t>Programme WTE commitment</t>
  </si>
  <si>
    <t>Directorate WTE commitment</t>
  </si>
  <si>
    <t>Total Trustwide WTE Commitment</t>
  </si>
  <si>
    <t>Proposed Validation WTE split</t>
  </si>
  <si>
    <t>Proposed Validation Corrections</t>
  </si>
  <si>
    <t>Proposed Validation Trajectories</t>
  </si>
</sst>
</file>

<file path=xl/styles.xml><?xml version="1.0" encoding="utf-8"?>
<styleSheet xmlns="http://schemas.openxmlformats.org/spreadsheetml/2006/main">
  <numFmts count="1">
    <numFmt numFmtId="43" formatCode="_-* #,##0.00_-;\-* #,##0.00_-;_-* &quot;-&quot;??_-;_-@_-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theme="4" tint="0.79998168889431442"/>
      </patternFill>
    </fill>
    <fill>
      <patternFill patternType="solid">
        <fgColor theme="0"/>
        <bgColor theme="4" tint="0.79998168889431442"/>
      </patternFill>
    </fill>
  </fills>
  <borders count="3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3">
    <xf numFmtId="0" fontId="0" fillId="0" borderId="0" xfId="0"/>
    <xf numFmtId="0" fontId="0" fillId="2" borderId="0" xfId="0" applyFill="1"/>
    <xf numFmtId="0" fontId="3" fillId="0" borderId="0" xfId="0" applyFont="1"/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4" borderId="4" xfId="0" applyFont="1" applyFill="1" applyBorder="1"/>
    <xf numFmtId="3" fontId="0" fillId="0" borderId="5" xfId="1" applyNumberFormat="1" applyFont="1" applyBorder="1" applyAlignment="1">
      <alignment horizontal="center"/>
    </xf>
    <xf numFmtId="3" fontId="0" fillId="0" borderId="6" xfId="1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4" borderId="8" xfId="0" applyFont="1" applyFill="1" applyBorder="1"/>
    <xf numFmtId="3" fontId="0" fillId="0" borderId="9" xfId="1" applyNumberFormat="1" applyFont="1" applyBorder="1" applyAlignment="1">
      <alignment horizontal="center"/>
    </xf>
    <xf numFmtId="3" fontId="0" fillId="0" borderId="10" xfId="1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4" borderId="12" xfId="0" applyFont="1" applyFill="1" applyBorder="1"/>
    <xf numFmtId="3" fontId="0" fillId="0" borderId="13" xfId="1" applyNumberFormat="1" applyFont="1" applyBorder="1" applyAlignment="1">
      <alignment horizontal="center"/>
    </xf>
    <xf numFmtId="3" fontId="0" fillId="0" borderId="14" xfId="1" applyNumberFormat="1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3" fillId="2" borderId="0" xfId="0" applyFont="1" applyFill="1"/>
    <xf numFmtId="0" fontId="2" fillId="4" borderId="16" xfId="0" applyFont="1" applyFill="1" applyBorder="1"/>
    <xf numFmtId="0" fontId="0" fillId="0" borderId="16" xfId="0" applyBorder="1"/>
    <xf numFmtId="0" fontId="2" fillId="4" borderId="17" xfId="0" applyFont="1" applyFill="1" applyBorder="1"/>
    <xf numFmtId="0" fontId="0" fillId="0" borderId="17" xfId="0" applyBorder="1"/>
    <xf numFmtId="14" fontId="0" fillId="2" borderId="18" xfId="0" applyNumberFormat="1" applyFill="1" applyBorder="1" applyAlignment="1">
      <alignment horizontal="center" vertical="center"/>
    </xf>
    <xf numFmtId="14" fontId="0" fillId="2" borderId="19" xfId="0" applyNumberFormat="1" applyFill="1" applyBorder="1" applyAlignment="1">
      <alignment horizontal="center" vertical="center"/>
    </xf>
    <xf numFmtId="14" fontId="0" fillId="2" borderId="20" xfId="0" applyNumberFormat="1" applyFill="1" applyBorder="1" applyAlignment="1">
      <alignment horizontal="center" vertical="center"/>
    </xf>
    <xf numFmtId="0" fontId="2" fillId="5" borderId="16" xfId="0" applyFont="1" applyFill="1" applyBorder="1"/>
    <xf numFmtId="0" fontId="0" fillId="0" borderId="21" xfId="0" applyNumberFormat="1" applyBorder="1" applyAlignment="1">
      <alignment horizontal="center" vertical="center"/>
    </xf>
    <xf numFmtId="9" fontId="0" fillId="0" borderId="22" xfId="2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2" fillId="4" borderId="24" xfId="0" applyFont="1" applyFill="1" applyBorder="1"/>
    <xf numFmtId="0" fontId="2" fillId="5" borderId="24" xfId="0" applyFont="1" applyFill="1" applyBorder="1"/>
    <xf numFmtId="0" fontId="0" fillId="0" borderId="25" xfId="0" applyNumberFormat="1" applyBorder="1" applyAlignment="1">
      <alignment horizontal="center" vertical="center"/>
    </xf>
    <xf numFmtId="0" fontId="0" fillId="0" borderId="26" xfId="2" applyNumberFormat="1" applyFont="1" applyBorder="1" applyAlignment="1">
      <alignment horizontal="center" vertical="center"/>
    </xf>
    <xf numFmtId="0" fontId="0" fillId="0" borderId="27" xfId="2" applyNumberFormat="1" applyFon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6" xfId="2" applyNumberFormat="1" applyFont="1" applyBorder="1" applyAlignment="1">
      <alignment horizontal="center" vertical="center"/>
    </xf>
    <xf numFmtId="0" fontId="0" fillId="0" borderId="7" xfId="2" applyNumberFormat="1" applyFont="1" applyBorder="1" applyAlignment="1">
      <alignment horizontal="center" vertical="center"/>
    </xf>
    <xf numFmtId="0" fontId="2" fillId="5" borderId="17" xfId="0" applyFont="1" applyFill="1" applyBorder="1"/>
    <xf numFmtId="0" fontId="0" fillId="0" borderId="13" xfId="0" applyNumberFormat="1" applyBorder="1" applyAlignment="1">
      <alignment horizontal="center" vertical="center"/>
    </xf>
    <xf numFmtId="0" fontId="0" fillId="0" borderId="14" xfId="2" applyNumberFormat="1" applyFont="1" applyBorder="1" applyAlignment="1">
      <alignment horizontal="center" vertical="center"/>
    </xf>
    <xf numFmtId="0" fontId="0" fillId="0" borderId="15" xfId="2" applyNumberFormat="1" applyFont="1" applyBorder="1" applyAlignment="1">
      <alignment horizontal="center" vertical="center"/>
    </xf>
    <xf numFmtId="0" fontId="2" fillId="4" borderId="28" xfId="0" applyFont="1" applyFill="1" applyBorder="1"/>
    <xf numFmtId="0" fontId="2" fillId="5" borderId="28" xfId="0" applyFont="1" applyFill="1" applyBorder="1"/>
    <xf numFmtId="0" fontId="0" fillId="0" borderId="18" xfId="0" applyNumberFormat="1" applyBorder="1" applyAlignment="1">
      <alignment horizontal="center" vertical="center"/>
    </xf>
    <xf numFmtId="0" fontId="0" fillId="0" borderId="19" xfId="2" applyNumberFormat="1" applyFont="1" applyBorder="1" applyAlignment="1">
      <alignment horizontal="center" vertical="center"/>
    </xf>
    <xf numFmtId="0" fontId="0" fillId="0" borderId="20" xfId="2" applyNumberFormat="1" applyFont="1" applyBorder="1" applyAlignment="1">
      <alignment horizontal="center" vertical="center"/>
    </xf>
    <xf numFmtId="0" fontId="5" fillId="5" borderId="16" xfId="0" applyFont="1" applyFill="1" applyBorder="1"/>
    <xf numFmtId="9" fontId="0" fillId="0" borderId="5" xfId="2" applyFont="1" applyBorder="1" applyAlignment="1">
      <alignment horizontal="center" vertical="center"/>
    </xf>
    <xf numFmtId="9" fontId="0" fillId="0" borderId="6" xfId="2" applyFont="1" applyBorder="1" applyAlignment="1">
      <alignment horizontal="center" vertical="center"/>
    </xf>
    <xf numFmtId="9" fontId="0" fillId="0" borderId="7" xfId="2" applyFont="1" applyBorder="1" applyAlignment="1">
      <alignment horizontal="center" vertical="center"/>
    </xf>
    <xf numFmtId="0" fontId="2" fillId="4" borderId="29" xfId="0" applyFont="1" applyFill="1" applyBorder="1"/>
    <xf numFmtId="0" fontId="5" fillId="5" borderId="29" xfId="0" applyFont="1" applyFill="1" applyBorder="1"/>
    <xf numFmtId="9" fontId="0" fillId="0" borderId="9" xfId="2" applyFont="1" applyBorder="1" applyAlignment="1">
      <alignment horizontal="center" vertical="center"/>
    </xf>
    <xf numFmtId="9" fontId="0" fillId="0" borderId="10" xfId="2" applyFont="1" applyBorder="1" applyAlignment="1">
      <alignment horizontal="center" vertical="center"/>
    </xf>
    <xf numFmtId="9" fontId="0" fillId="0" borderId="11" xfId="2" applyFont="1" applyBorder="1" applyAlignment="1">
      <alignment horizontal="center" vertical="center"/>
    </xf>
    <xf numFmtId="0" fontId="5" fillId="5" borderId="17" xfId="0" applyFont="1" applyFill="1" applyBorder="1"/>
    <xf numFmtId="9" fontId="0" fillId="0" borderId="13" xfId="2" applyFont="1" applyBorder="1" applyAlignment="1">
      <alignment horizontal="center" vertical="center"/>
    </xf>
    <xf numFmtId="9" fontId="0" fillId="0" borderId="14" xfId="2" applyFont="1" applyBorder="1" applyAlignment="1">
      <alignment horizontal="center" vertical="center"/>
    </xf>
    <xf numFmtId="9" fontId="0" fillId="0" borderId="15" xfId="2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Proposed Validation Trajectories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'Validation Plan WTE Profile'!$B$34</c:f>
              <c:strCache>
                <c:ptCount val="1"/>
                <c:pt idx="0">
                  <c:v>Booked appointment with no corresponding waiting list entry</c:v>
                </c:pt>
              </c:strCache>
            </c:strRef>
          </c:tx>
          <c:cat>
            <c:numRef>
              <c:f>'Validation Plan WTE Profile'!$D$33:$R$33</c:f>
              <c:numCache>
                <c:formatCode>dd/mm/yyyy</c:formatCode>
                <c:ptCount val="15"/>
                <c:pt idx="0">
                  <c:v>43130</c:v>
                </c:pt>
                <c:pt idx="1">
                  <c:v>43137</c:v>
                </c:pt>
                <c:pt idx="2">
                  <c:v>43144</c:v>
                </c:pt>
                <c:pt idx="3">
                  <c:v>43151</c:v>
                </c:pt>
                <c:pt idx="4">
                  <c:v>43158</c:v>
                </c:pt>
                <c:pt idx="5">
                  <c:v>43165</c:v>
                </c:pt>
                <c:pt idx="6">
                  <c:v>43172</c:v>
                </c:pt>
                <c:pt idx="7">
                  <c:v>43179</c:v>
                </c:pt>
                <c:pt idx="8">
                  <c:v>43186</c:v>
                </c:pt>
                <c:pt idx="9">
                  <c:v>43193</c:v>
                </c:pt>
                <c:pt idx="10">
                  <c:v>43200</c:v>
                </c:pt>
                <c:pt idx="11">
                  <c:v>43207</c:v>
                </c:pt>
                <c:pt idx="12">
                  <c:v>43214</c:v>
                </c:pt>
                <c:pt idx="13">
                  <c:v>43221</c:v>
                </c:pt>
                <c:pt idx="14">
                  <c:v>43228</c:v>
                </c:pt>
              </c:numCache>
            </c:numRef>
          </c:cat>
          <c:val>
            <c:numRef>
              <c:f>'Validation Plan WTE Profile'!$D$34:$R$34</c:f>
              <c:numCache>
                <c:formatCode>General</c:formatCode>
                <c:ptCount val="15"/>
                <c:pt idx="0">
                  <c:v>40000</c:v>
                </c:pt>
                <c:pt idx="1">
                  <c:v>42570</c:v>
                </c:pt>
                <c:pt idx="2">
                  <c:v>41495</c:v>
                </c:pt>
                <c:pt idx="3">
                  <c:v>36775</c:v>
                </c:pt>
                <c:pt idx="4">
                  <c:v>29625</c:v>
                </c:pt>
                <c:pt idx="5">
                  <c:v>22475</c:v>
                </c:pt>
                <c:pt idx="6">
                  <c:v>15325</c:v>
                </c:pt>
                <c:pt idx="7">
                  <c:v>8175</c:v>
                </c:pt>
                <c:pt idx="8">
                  <c:v>1025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'Validation Plan WTE Profile'!$B$35</c:f>
              <c:strCache>
                <c:ptCount val="1"/>
                <c:pt idx="0">
                  <c:v>Potential duplicate outpatient waiting list entry</c:v>
                </c:pt>
              </c:strCache>
            </c:strRef>
          </c:tx>
          <c:val>
            <c:numRef>
              <c:f>'Validation Plan WTE Profile'!$D$35:$R$35</c:f>
              <c:numCache>
                <c:formatCode>General</c:formatCode>
                <c:ptCount val="15"/>
                <c:pt idx="0">
                  <c:v>9400</c:v>
                </c:pt>
                <c:pt idx="1">
                  <c:v>9765</c:v>
                </c:pt>
                <c:pt idx="2">
                  <c:v>9928</c:v>
                </c:pt>
                <c:pt idx="3">
                  <c:v>9888</c:v>
                </c:pt>
                <c:pt idx="4">
                  <c:v>9713</c:v>
                </c:pt>
                <c:pt idx="5">
                  <c:v>9538</c:v>
                </c:pt>
                <c:pt idx="6">
                  <c:v>9363</c:v>
                </c:pt>
                <c:pt idx="7">
                  <c:v>9188</c:v>
                </c:pt>
                <c:pt idx="8">
                  <c:v>9013</c:v>
                </c:pt>
                <c:pt idx="9">
                  <c:v>5801</c:v>
                </c:pt>
                <c:pt idx="10">
                  <c:v>2589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marker val="1"/>
        <c:axId val="88905984"/>
        <c:axId val="115692672"/>
      </c:lineChart>
      <c:dateAx>
        <c:axId val="88905984"/>
        <c:scaling>
          <c:orientation val="minMax"/>
        </c:scaling>
        <c:axPos val="b"/>
        <c:numFmt formatCode="dd/mm/yyyy" sourceLinked="1"/>
        <c:tickLblPos val="nextTo"/>
        <c:crossAx val="115692672"/>
        <c:crosses val="autoZero"/>
        <c:auto val="1"/>
        <c:lblOffset val="100"/>
      </c:dateAx>
      <c:valAx>
        <c:axId val="115692672"/>
        <c:scaling>
          <c:orientation val="minMax"/>
        </c:scaling>
        <c:axPos val="l"/>
        <c:majorGridlines/>
        <c:numFmt formatCode="General" sourceLinked="1"/>
        <c:tickLblPos val="nextTo"/>
        <c:crossAx val="88905984"/>
        <c:crosses val="autoZero"/>
        <c:crossBetween val="between"/>
      </c:valAx>
    </c:plotArea>
    <c:legend>
      <c:legendPos val="r"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0070C0"/>
  </sheetPr>
  <sheetViews>
    <sheetView zoomScale="122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105" cy="606203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sTT%20Delayed%20Appointments%20-%20Data%20&amp;%20Process%20Quality%20Measures.2018.02.2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sTT%20Delayed%20Appointments%20-%20Data%20&amp;%20Process%20Quality%20Measures.2018.04.09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ndards"/>
      <sheetName val="Project DQ &amp; PQ Measures"/>
      <sheetName val="MFT DQ measures"/>
      <sheetName val="NWL Challenges List"/>
      <sheetName val="Pathway Outcome Combo"/>
      <sheetName val="Validation Demand Analysis"/>
      <sheetName val="Validation Trajectory Plan"/>
      <sheetName val="Validation Plan WTE Profile"/>
      <sheetName val="2nd cut Validation LDDIs"/>
      <sheetName val="1st cut Validation LDDI (OPWL)"/>
      <sheetName val="1st cut Challenges &amp; Outcomes"/>
      <sheetName val="Outcomes DB Prep"/>
      <sheetName val="SAS cancer validation"/>
      <sheetName val="MFT validation outcomes"/>
    </sheetNames>
    <sheetDataSet>
      <sheetData sheetId="0"/>
      <sheetData sheetId="1">
        <row r="2">
          <cell r="F2" t="str">
            <v>Booked appointment with no corresponding waiting list entry</v>
          </cell>
          <cell r="G2" t="str">
            <v>Future-date Outpatient appointments that aren't linked to an outpatient waiting list entry on PIMS</v>
          </cell>
          <cell r="H2">
            <v>1</v>
          </cell>
          <cell r="I2" t="str">
            <v>All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 t="str">
            <v>Offending user</v>
          </cell>
          <cell r="Z2">
            <v>0</v>
          </cell>
          <cell r="AA2" t="str">
            <v>Find a pre-existing outpatient waiting list entry on PIMS and attached the booked appointment, create an outpatient waiting list entry on PIMS and attached the booked appointment, or delete the outpatient appointment</v>
          </cell>
          <cell r="AB2">
            <v>0</v>
          </cell>
          <cell r="AC2" t="str">
            <v>PIMS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150</v>
          </cell>
        </row>
        <row r="3">
          <cell r="F3" t="str">
            <v>Potential duplicate outpatient waiting list entry</v>
          </cell>
          <cell r="G3" t="str">
            <v>2 entries on the outpatient waiting list that look like they might represent the same requirement. These are sometimes caused when a waiting list entry is created when the existing one should have been attached</v>
          </cell>
          <cell r="H3">
            <v>1</v>
          </cell>
          <cell r="I3" t="str">
            <v>All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 t="str">
            <v>Offending user</v>
          </cell>
          <cell r="Z3">
            <v>0</v>
          </cell>
          <cell r="AA3" t="str">
            <v>Delete the subsequent entry on the outpatient waiting list, ensuring that the details between the more recent entry / entries have been copied over to the original entry</v>
          </cell>
          <cell r="AB3">
            <v>0</v>
          </cell>
          <cell r="AC3" t="str">
            <v>PIMS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300</v>
          </cell>
        </row>
        <row r="4">
          <cell r="F4" t="str">
            <v>Potential duplicate referrals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</row>
        <row r="5">
          <cell r="F5" t="str">
            <v>Potential duplicate OWL / FOWL entry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</row>
        <row r="6">
          <cell r="F6" t="str">
            <v>Potential duplicate Outpatient appointment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</row>
        <row r="7">
          <cell r="F7" t="str">
            <v>Add to IP WL' outcome not on IPWL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</row>
        <row r="8">
          <cell r="F8" t="str">
            <v>Follow-up' outcome not on FOWL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</row>
        <row r="9">
          <cell r="F9" t="str">
            <v>Send to test' outcome not on DWL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</row>
        <row r="10">
          <cell r="F10" t="str">
            <v>Accepted' grading not on OWL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</row>
        <row r="11">
          <cell r="F11" t="str">
            <v>Rejected' grading not discharged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</row>
        <row r="12">
          <cell r="F12" t="str">
            <v>Discharged' outcome not discharged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</row>
        <row r="13">
          <cell r="F13" t="str">
            <v>WL entries without 'due' date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</row>
        <row r="14">
          <cell r="F14" t="str">
            <v>WL entries without 'due' date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</row>
        <row r="15">
          <cell r="F15" t="str">
            <v>WL entries past 'due' / 'not after' date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</row>
        <row r="16">
          <cell r="F16" t="str">
            <v>WL entries past 'due' / 'not after' date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</row>
        <row r="17">
          <cell r="F17" t="str">
            <v>WL entries without 'not before' and 'not after' dates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</row>
        <row r="18">
          <cell r="F18" t="str">
            <v>WL entries without 'not before' and 'not after' dates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</row>
        <row r="19">
          <cell r="F19" t="str">
            <v>Activity booked before 'not before' WL date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</row>
        <row r="20">
          <cell r="F20" t="str">
            <v>Activity booked before 'not before' WL date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</row>
        <row r="21">
          <cell r="F21" t="str">
            <v>Activity booked after 'not after' date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</row>
        <row r="22">
          <cell r="F22" t="str">
            <v>Activity booked after 'not after' date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</row>
        <row r="23">
          <cell r="F23" t="str">
            <v>Pathways without a 'next events' plan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</row>
        <row r="24">
          <cell r="F24" t="str">
            <v>Pathway events without an outcome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</row>
        <row r="25">
          <cell r="F25" t="str">
            <v>Future bookings without corresponding 'next event'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</row>
        <row r="26">
          <cell r="F26" t="str">
            <v>Next events' without corresponding WL entries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</row>
        <row r="27">
          <cell r="F27" t="str">
            <v>On DWL without subsequent 'next event'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</row>
        <row r="28">
          <cell r="F28" t="str">
            <v>Subsequent 'next event' booked too early for preceeding 'next event'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</row>
        <row r="29">
          <cell r="F29" t="str">
            <v>Subsequent 'next event' booked before preceeding 'next event' 'not before' date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</row>
        <row r="30">
          <cell r="F30" t="str">
            <v>Preceeding 'next event' booked too early for subsequent 'next event' 'not before' date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</row>
        <row r="31">
          <cell r="F31" t="str">
            <v>No pathway validation since last outpatient appt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</row>
        <row r="32">
          <cell r="F32" t="str">
            <v>Unknown outcomes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</row>
        <row r="33">
          <cell r="F33" t="str">
            <v>Potential duplicate pathways / OPA / OPWL / DTA / TCI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</row>
      </sheetData>
      <sheetData sheetId="2"/>
      <sheetData sheetId="3"/>
      <sheetData sheetId="4"/>
      <sheetData sheetId="5"/>
      <sheetData sheetId="6" refreshError="1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tandards"/>
      <sheetName val="Measures Resource Summary"/>
      <sheetName val="Measures by Phase &amp; Standard"/>
      <sheetName val="Measures by Standard and Phase"/>
      <sheetName val="Project DQ &amp; PQ Measures"/>
      <sheetName val="High Level Plan Chart"/>
      <sheetName val="High Level Plan"/>
      <sheetName val="MFT DQ measures"/>
      <sheetName val="NWL Challenges List"/>
      <sheetName val="Pathway Outcome Combo"/>
      <sheetName val="Validation Demand Analysis"/>
      <sheetName val="Validation Trajectory Plan"/>
      <sheetName val="Validation Plan WTE Profile"/>
      <sheetName val="2nd cut Validation LDDI options"/>
      <sheetName val="1st cut Validation LDDI (OPWL)"/>
      <sheetName val="1st cut Challenges &amp; Outcomes"/>
      <sheetName val="Outcomes DB Prep"/>
      <sheetName val="SAS cancer validation"/>
      <sheetName val="MFT validation outcomes"/>
    </sheetNames>
    <sheetDataSet>
      <sheetData sheetId="0"/>
      <sheetData sheetId="1"/>
      <sheetData sheetId="2"/>
      <sheetData sheetId="3"/>
      <sheetData sheetId="4"/>
      <sheetData sheetId="6"/>
      <sheetData sheetId="7"/>
      <sheetData sheetId="8"/>
      <sheetData sheetId="9"/>
      <sheetData sheetId="10"/>
      <sheetData sheetId="12">
        <row r="33">
          <cell r="D33">
            <v>43130</v>
          </cell>
          <cell r="E33">
            <v>43137</v>
          </cell>
          <cell r="F33">
            <v>43144</v>
          </cell>
          <cell r="G33">
            <v>43151</v>
          </cell>
          <cell r="H33">
            <v>43158</v>
          </cell>
          <cell r="I33">
            <v>43165</v>
          </cell>
          <cell r="J33">
            <v>43172</v>
          </cell>
          <cell r="K33">
            <v>43179</v>
          </cell>
          <cell r="L33">
            <v>43186</v>
          </cell>
          <cell r="M33">
            <v>43193</v>
          </cell>
          <cell r="N33">
            <v>43200</v>
          </cell>
          <cell r="O33">
            <v>43207</v>
          </cell>
          <cell r="P33">
            <v>43214</v>
          </cell>
          <cell r="Q33">
            <v>43221</v>
          </cell>
          <cell r="R33">
            <v>43228</v>
          </cell>
        </row>
        <row r="34">
          <cell r="B34" t="str">
            <v>Booked appointment with no corresponding waiting list entry</v>
          </cell>
          <cell r="D34">
            <v>40000</v>
          </cell>
          <cell r="E34">
            <v>42570</v>
          </cell>
          <cell r="F34">
            <v>41495</v>
          </cell>
          <cell r="G34">
            <v>36775</v>
          </cell>
          <cell r="H34">
            <v>29625</v>
          </cell>
          <cell r="I34">
            <v>22475</v>
          </cell>
          <cell r="J34">
            <v>15325</v>
          </cell>
          <cell r="K34">
            <v>8175</v>
          </cell>
          <cell r="L34">
            <v>1025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</row>
        <row r="35">
          <cell r="B35" t="str">
            <v>Potential duplicate outpatient waiting list entry</v>
          </cell>
          <cell r="D35">
            <v>9400</v>
          </cell>
          <cell r="E35">
            <v>9765</v>
          </cell>
          <cell r="F35">
            <v>9928</v>
          </cell>
          <cell r="G35">
            <v>9888</v>
          </cell>
          <cell r="H35">
            <v>9713</v>
          </cell>
          <cell r="I35">
            <v>9538</v>
          </cell>
          <cell r="J35">
            <v>9363</v>
          </cell>
          <cell r="K35">
            <v>9188</v>
          </cell>
          <cell r="L35">
            <v>9013</v>
          </cell>
          <cell r="M35">
            <v>5801</v>
          </cell>
          <cell r="N35">
            <v>2589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</row>
      </sheetData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70C0"/>
    <pageSetUpPr fitToPage="1"/>
  </sheetPr>
  <dimension ref="A1:M24"/>
  <sheetViews>
    <sheetView tabSelected="1" zoomScale="80" zoomScaleNormal="80" workbookViewId="0">
      <selection activeCell="A6" sqref="A6"/>
    </sheetView>
  </sheetViews>
  <sheetFormatPr defaultRowHeight="15"/>
  <cols>
    <col min="1" max="1" width="2.85546875" customWidth="1"/>
    <col min="2" max="2" width="57.140625" bestFit="1" customWidth="1"/>
    <col min="3" max="3" width="10.7109375" bestFit="1" customWidth="1"/>
    <col min="4" max="4" width="11.7109375" bestFit="1" customWidth="1"/>
    <col min="5" max="5" width="11.5703125" bestFit="1" customWidth="1"/>
    <col min="6" max="6" width="10.5703125" bestFit="1" customWidth="1"/>
    <col min="7" max="7" width="10.28515625" customWidth="1"/>
    <col min="8" max="8" width="10.42578125" customWidth="1"/>
    <col min="9" max="9" width="15.7109375" customWidth="1"/>
    <col min="10" max="10" width="10.85546875" customWidth="1"/>
    <col min="11" max="11" width="12" customWidth="1"/>
  </cols>
  <sheetData>
    <row r="1" spans="1:13" ht="15.7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75.75" thickBot="1">
      <c r="A2" s="1"/>
      <c r="B2" s="2" t="s">
        <v>0</v>
      </c>
      <c r="C2" s="3" t="s">
        <v>1</v>
      </c>
      <c r="D2" s="4" t="s">
        <v>2</v>
      </c>
      <c r="E2" s="4" t="s">
        <v>3</v>
      </c>
      <c r="F2" s="4" t="s">
        <v>4</v>
      </c>
      <c r="G2" s="5" t="s">
        <v>5</v>
      </c>
      <c r="H2" s="1"/>
      <c r="I2" s="1"/>
      <c r="J2" s="1"/>
      <c r="K2" s="1"/>
      <c r="L2" s="1"/>
      <c r="M2" s="1"/>
    </row>
    <row r="3" spans="1:13">
      <c r="A3" s="1"/>
      <c r="B3" s="6" t="s">
        <v>6</v>
      </c>
      <c r="C3" s="7">
        <v>5000</v>
      </c>
      <c r="D3" s="8">
        <v>40000</v>
      </c>
      <c r="E3" s="9">
        <f>ROUND((7.5*60*60)/VLOOKUP(B3,'[1]Project DQ &amp; PQ Measures'!$F$2:$AM$33,34),0)</f>
        <v>180</v>
      </c>
      <c r="F3" s="9">
        <f>ROUND(C3/E3/5,1)</f>
        <v>5.6</v>
      </c>
      <c r="G3" s="10">
        <f>ROUND(D3/E3/5,0)</f>
        <v>44</v>
      </c>
      <c r="H3" s="1"/>
      <c r="I3" s="1"/>
      <c r="J3" s="1"/>
      <c r="K3" s="1"/>
      <c r="L3" s="1"/>
      <c r="M3" s="1"/>
    </row>
    <row r="4" spans="1:13">
      <c r="A4" s="1"/>
      <c r="B4" s="11" t="s">
        <v>7</v>
      </c>
      <c r="C4" s="12">
        <v>500</v>
      </c>
      <c r="D4" s="13">
        <v>9400</v>
      </c>
      <c r="E4" s="14">
        <f>ROUND((7.5*60*60)/VLOOKUP(B4,'[1]Project DQ &amp; PQ Measures'!$F$2:$AM$33,34),0)</f>
        <v>90</v>
      </c>
      <c r="F4" s="14">
        <f>ROUND(C4/E4/5,1)</f>
        <v>1.1000000000000001</v>
      </c>
      <c r="G4" s="15">
        <f>ROUND(D4/E4/5,0)</f>
        <v>21</v>
      </c>
      <c r="H4" s="1"/>
      <c r="I4" s="1"/>
      <c r="J4" s="1"/>
      <c r="K4" s="1"/>
      <c r="L4" s="1"/>
      <c r="M4" s="1"/>
    </row>
    <row r="5" spans="1:13">
      <c r="A5" s="1"/>
      <c r="B5" s="11"/>
      <c r="C5" s="12"/>
      <c r="D5" s="13"/>
      <c r="E5" s="14"/>
      <c r="F5" s="14"/>
      <c r="G5" s="15"/>
      <c r="H5" s="1"/>
      <c r="I5" s="1"/>
      <c r="J5" s="1"/>
      <c r="K5" s="1"/>
      <c r="L5" s="1"/>
      <c r="M5" s="1"/>
    </row>
    <row r="6" spans="1:13">
      <c r="A6" s="1"/>
      <c r="B6" s="11" t="s">
        <v>8</v>
      </c>
      <c r="C6" s="12">
        <v>373</v>
      </c>
      <c r="D6" s="13">
        <v>6474</v>
      </c>
      <c r="E6" s="14">
        <v>30</v>
      </c>
      <c r="F6" s="14">
        <f>ROUND(C6/E6/5,1)</f>
        <v>2.5</v>
      </c>
      <c r="G6" s="15">
        <f>ROUND(D6/E6/5,0)</f>
        <v>43</v>
      </c>
      <c r="H6" s="1"/>
      <c r="I6" s="1"/>
      <c r="J6" s="1"/>
      <c r="K6" s="1"/>
      <c r="L6" s="1"/>
      <c r="M6" s="1"/>
    </row>
    <row r="7" spans="1:13">
      <c r="A7" s="1"/>
      <c r="B7" s="11"/>
      <c r="C7" s="12"/>
      <c r="D7" s="13"/>
      <c r="E7" s="14"/>
      <c r="F7" s="14"/>
      <c r="G7" s="15"/>
      <c r="H7" s="1"/>
      <c r="I7" s="1"/>
      <c r="J7" s="1"/>
      <c r="K7" s="1"/>
      <c r="L7" s="1"/>
      <c r="M7" s="1"/>
    </row>
    <row r="8" spans="1:13">
      <c r="A8" s="1"/>
      <c r="B8" s="11"/>
      <c r="C8" s="12"/>
      <c r="D8" s="13"/>
      <c r="E8" s="14"/>
      <c r="F8" s="14"/>
      <c r="G8" s="15"/>
      <c r="H8" s="1"/>
      <c r="I8" s="1"/>
      <c r="J8" s="1"/>
      <c r="K8" s="1"/>
      <c r="L8" s="1"/>
      <c r="M8" s="1"/>
    </row>
    <row r="9" spans="1:13">
      <c r="A9" s="1"/>
      <c r="B9" s="11"/>
      <c r="C9" s="12"/>
      <c r="D9" s="13"/>
      <c r="E9" s="14"/>
      <c r="F9" s="14"/>
      <c r="G9" s="15"/>
      <c r="H9" s="1"/>
      <c r="I9" s="1"/>
      <c r="J9" s="1"/>
      <c r="K9" s="1"/>
      <c r="L9" s="1"/>
      <c r="M9" s="1"/>
    </row>
    <row r="10" spans="1:13">
      <c r="A10" s="1"/>
      <c r="B10" s="11"/>
      <c r="C10" s="12"/>
      <c r="D10" s="13"/>
      <c r="E10" s="14"/>
      <c r="F10" s="14"/>
      <c r="G10" s="15"/>
      <c r="H10" s="1"/>
      <c r="I10" s="1"/>
      <c r="J10" s="1"/>
      <c r="K10" s="1"/>
      <c r="L10" s="1"/>
      <c r="M10" s="1"/>
    </row>
    <row r="11" spans="1:13">
      <c r="A11" s="1"/>
      <c r="B11" s="11"/>
      <c r="C11" s="12"/>
      <c r="D11" s="13"/>
      <c r="E11" s="14"/>
      <c r="F11" s="14"/>
      <c r="G11" s="15"/>
      <c r="H11" s="1"/>
      <c r="I11" s="1"/>
      <c r="J11" s="1"/>
      <c r="K11" s="1"/>
      <c r="L11" s="1"/>
      <c r="M11" s="1"/>
    </row>
    <row r="12" spans="1:13">
      <c r="A12" s="1"/>
      <c r="B12" s="11"/>
      <c r="C12" s="12"/>
      <c r="D12" s="13"/>
      <c r="E12" s="14"/>
      <c r="F12" s="14"/>
      <c r="G12" s="15"/>
      <c r="H12" s="1"/>
      <c r="I12" s="1"/>
      <c r="J12" s="1"/>
      <c r="K12" s="1"/>
      <c r="L12" s="1"/>
      <c r="M12" s="1"/>
    </row>
    <row r="13" spans="1:13">
      <c r="A13" s="1"/>
      <c r="B13" s="11"/>
      <c r="C13" s="12"/>
      <c r="D13" s="13"/>
      <c r="E13" s="14"/>
      <c r="F13" s="14"/>
      <c r="G13" s="15"/>
      <c r="H13" s="1"/>
      <c r="I13" s="1"/>
      <c r="J13" s="1"/>
      <c r="K13" s="1"/>
      <c r="L13" s="1"/>
      <c r="M13" s="1"/>
    </row>
    <row r="14" spans="1:13">
      <c r="A14" s="1"/>
      <c r="B14" s="11"/>
      <c r="C14" s="12"/>
      <c r="D14" s="13"/>
      <c r="E14" s="14"/>
      <c r="F14" s="14"/>
      <c r="G14" s="15"/>
      <c r="H14" s="1"/>
      <c r="I14" s="1"/>
      <c r="J14" s="1"/>
      <c r="K14" s="1"/>
      <c r="L14" s="1"/>
      <c r="M14" s="1"/>
    </row>
    <row r="15" spans="1:13">
      <c r="A15" s="1"/>
      <c r="B15" s="11"/>
      <c r="C15" s="12"/>
      <c r="D15" s="13"/>
      <c r="E15" s="14"/>
      <c r="F15" s="14"/>
      <c r="G15" s="15"/>
      <c r="H15" s="1"/>
      <c r="I15" s="1"/>
      <c r="J15" s="1"/>
      <c r="K15" s="1"/>
      <c r="L15" s="1"/>
      <c r="M15" s="1"/>
    </row>
    <row r="16" spans="1:13" ht="15.75" thickBot="1">
      <c r="A16" s="1"/>
      <c r="B16" s="16"/>
      <c r="C16" s="17"/>
      <c r="D16" s="18"/>
      <c r="E16" s="19"/>
      <c r="F16" s="19"/>
      <c r="G16" s="20"/>
      <c r="H16" s="1"/>
      <c r="I16" s="1"/>
      <c r="J16" s="1"/>
      <c r="K16" s="1"/>
      <c r="L16" s="1"/>
      <c r="M16" s="1"/>
    </row>
    <row r="17" spans="1:1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5.75" thickBot="1">
      <c r="A18" s="1"/>
      <c r="B18" s="21" t="s">
        <v>9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>
      <c r="A19" s="1"/>
      <c r="B19" s="22" t="s">
        <v>10</v>
      </c>
      <c r="C19" s="23">
        <f>SUM(F3:F16)</f>
        <v>9.1999999999999993</v>
      </c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ht="15.75" thickBot="1">
      <c r="A20" s="1"/>
      <c r="B20" s="24" t="s">
        <v>11</v>
      </c>
      <c r="C20" s="25">
        <f>SUM(G3:G16)</f>
        <v>108</v>
      </c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>
      <c r="A22" s="1"/>
      <c r="B22" s="1" t="s">
        <v>12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>
      <c r="L24" s="1"/>
      <c r="M24" s="1"/>
    </row>
  </sheetData>
  <pageMargins left="0.70866141732283472" right="0.70866141732283472" top="0.74803149606299213" bottom="0.74803149606299213" header="0.31496062992125984" footer="0.31496062992125984"/>
  <pageSetup paperSize="9" scale="7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70C0"/>
  </sheetPr>
  <dimension ref="A1:Y49"/>
  <sheetViews>
    <sheetView zoomScale="60" zoomScaleNormal="60" workbookViewId="0">
      <selection activeCell="A6" sqref="A6"/>
    </sheetView>
  </sheetViews>
  <sheetFormatPr defaultRowHeight="15"/>
  <cols>
    <col min="1" max="1" width="4.7109375" customWidth="1"/>
    <col min="2" max="2" width="67.85546875" bestFit="1" customWidth="1"/>
    <col min="3" max="3" width="4" hidden="1" customWidth="1"/>
    <col min="4" max="4" width="13.28515625" customWidth="1"/>
    <col min="5" max="7" width="17" customWidth="1"/>
    <col min="8" max="8" width="15.85546875" bestFit="1" customWidth="1"/>
    <col min="9" max="10" width="12.140625" customWidth="1"/>
    <col min="11" max="11" width="11.85546875" bestFit="1" customWidth="1"/>
    <col min="12" max="12" width="11.5703125" bestFit="1" customWidth="1"/>
    <col min="13" max="13" width="17" customWidth="1"/>
    <col min="14" max="14" width="15.5703125" customWidth="1"/>
    <col min="15" max="15" width="21.85546875" customWidth="1"/>
    <col min="16" max="16" width="16.140625" customWidth="1"/>
    <col min="17" max="17" width="11.5703125" bestFit="1" customWidth="1"/>
    <col min="18" max="18" width="13.5703125" bestFit="1" customWidth="1"/>
    <col min="19" max="19" width="18.42578125" bestFit="1" customWidth="1"/>
    <col min="20" max="20" width="14" customWidth="1"/>
  </cols>
  <sheetData>
    <row r="1" spans="1:25" ht="15.7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thickBot="1">
      <c r="A2" s="1"/>
      <c r="B2" s="21" t="s">
        <v>13</v>
      </c>
      <c r="C2" s="21"/>
      <c r="D2" s="26">
        <v>43130</v>
      </c>
      <c r="E2" s="27">
        <f>D2+7</f>
        <v>43137</v>
      </c>
      <c r="F2" s="27">
        <f t="shared" ref="F2:N2" si="0">E2+7</f>
        <v>43144</v>
      </c>
      <c r="G2" s="27">
        <f t="shared" si="0"/>
        <v>43151</v>
      </c>
      <c r="H2" s="27">
        <f t="shared" si="0"/>
        <v>43158</v>
      </c>
      <c r="I2" s="27">
        <f t="shared" si="0"/>
        <v>43165</v>
      </c>
      <c r="J2" s="27">
        <f t="shared" si="0"/>
        <v>43172</v>
      </c>
      <c r="K2" s="27">
        <f t="shared" si="0"/>
        <v>43179</v>
      </c>
      <c r="L2" s="27">
        <f t="shared" si="0"/>
        <v>43186</v>
      </c>
      <c r="M2" s="27">
        <f t="shared" si="0"/>
        <v>43193</v>
      </c>
      <c r="N2" s="27">
        <f t="shared" si="0"/>
        <v>43200</v>
      </c>
      <c r="O2" s="27">
        <f>N2+7</f>
        <v>43207</v>
      </c>
      <c r="P2" s="27">
        <f>O2+7</f>
        <v>43214</v>
      </c>
      <c r="Q2" s="27">
        <f>P2+7</f>
        <v>43221</v>
      </c>
      <c r="R2" s="28">
        <f>Q2+7</f>
        <v>43228</v>
      </c>
      <c r="S2" s="1"/>
      <c r="T2" s="1"/>
      <c r="U2" s="1"/>
      <c r="V2" s="1"/>
      <c r="W2" s="1"/>
      <c r="X2" s="1"/>
      <c r="Y2" s="1"/>
    </row>
    <row r="3" spans="1:25">
      <c r="A3" s="1"/>
      <c r="B3" s="22" t="s">
        <v>14</v>
      </c>
      <c r="C3" s="29"/>
      <c r="D3" s="30" t="s">
        <v>15</v>
      </c>
      <c r="E3" s="31">
        <v>0.2</v>
      </c>
      <c r="F3" s="31">
        <v>0.5</v>
      </c>
      <c r="G3" s="31">
        <v>0.8</v>
      </c>
      <c r="H3" s="31">
        <v>1</v>
      </c>
      <c r="I3" s="31">
        <v>1</v>
      </c>
      <c r="J3" s="31">
        <v>1</v>
      </c>
      <c r="K3" s="31">
        <v>1</v>
      </c>
      <c r="L3" s="31">
        <v>1</v>
      </c>
      <c r="M3" s="31">
        <v>1</v>
      </c>
      <c r="N3" s="31">
        <v>1</v>
      </c>
      <c r="O3" s="31">
        <v>1</v>
      </c>
      <c r="P3" s="31">
        <v>1</v>
      </c>
      <c r="Q3" s="31">
        <v>1</v>
      </c>
      <c r="R3" s="32">
        <v>1</v>
      </c>
      <c r="S3" s="1"/>
      <c r="T3" s="1"/>
      <c r="U3" s="1"/>
      <c r="V3" s="1"/>
      <c r="W3" s="1"/>
      <c r="X3" s="1"/>
      <c r="Y3" s="1"/>
    </row>
    <row r="4" spans="1:25" ht="15.75" thickBot="1">
      <c r="A4" s="1"/>
      <c r="B4" s="33" t="s">
        <v>16</v>
      </c>
      <c r="C4" s="34"/>
      <c r="D4" s="35" t="s">
        <v>15</v>
      </c>
      <c r="E4" s="36">
        <v>1</v>
      </c>
      <c r="F4" s="36">
        <v>1</v>
      </c>
      <c r="G4" s="36">
        <v>1</v>
      </c>
      <c r="H4" s="36">
        <v>1</v>
      </c>
      <c r="I4" s="36">
        <v>0.5</v>
      </c>
      <c r="J4" s="36">
        <v>0</v>
      </c>
      <c r="K4" s="36">
        <v>0</v>
      </c>
      <c r="L4" s="36">
        <v>0</v>
      </c>
      <c r="M4" s="36">
        <v>0</v>
      </c>
      <c r="N4" s="36">
        <v>0</v>
      </c>
      <c r="O4" s="36">
        <v>0</v>
      </c>
      <c r="P4" s="36">
        <v>0</v>
      </c>
      <c r="Q4" s="36">
        <v>0</v>
      </c>
      <c r="R4" s="37">
        <v>0</v>
      </c>
      <c r="S4" s="1"/>
      <c r="T4" s="1"/>
      <c r="U4" s="1"/>
      <c r="V4" s="1"/>
      <c r="W4" s="1"/>
      <c r="X4" s="1"/>
      <c r="Y4" s="1"/>
    </row>
    <row r="5" spans="1:25">
      <c r="A5" s="1"/>
      <c r="B5" s="22" t="s">
        <v>17</v>
      </c>
      <c r="C5" s="29"/>
      <c r="D5" s="38" t="s">
        <v>15</v>
      </c>
      <c r="E5" s="39">
        <v>10</v>
      </c>
      <c r="F5" s="39">
        <v>10</v>
      </c>
      <c r="G5" s="39">
        <v>10</v>
      </c>
      <c r="H5" s="39">
        <v>10</v>
      </c>
      <c r="I5" s="39">
        <v>10</v>
      </c>
      <c r="J5" s="39">
        <v>10</v>
      </c>
      <c r="K5" s="39">
        <v>10</v>
      </c>
      <c r="L5" s="39">
        <v>10</v>
      </c>
      <c r="M5" s="39">
        <v>10</v>
      </c>
      <c r="N5" s="39">
        <v>10</v>
      </c>
      <c r="O5" s="39">
        <v>10</v>
      </c>
      <c r="P5" s="39">
        <v>10</v>
      </c>
      <c r="Q5" s="39">
        <v>10</v>
      </c>
      <c r="R5" s="40">
        <v>10</v>
      </c>
      <c r="S5" s="1"/>
      <c r="T5" s="1"/>
      <c r="U5" s="1"/>
      <c r="V5" s="1"/>
      <c r="W5" s="1"/>
      <c r="X5" s="1"/>
      <c r="Y5" s="1"/>
    </row>
    <row r="6" spans="1:25" ht="15.75" thickBot="1">
      <c r="A6" s="1"/>
      <c r="B6" s="24" t="s">
        <v>18</v>
      </c>
      <c r="C6" s="41"/>
      <c r="D6" s="42" t="s">
        <v>15</v>
      </c>
      <c r="E6" s="43">
        <v>5</v>
      </c>
      <c r="F6" s="43">
        <v>5</v>
      </c>
      <c r="G6" s="43">
        <v>5</v>
      </c>
      <c r="H6" s="43">
        <v>5</v>
      </c>
      <c r="I6" s="43">
        <v>5</v>
      </c>
      <c r="J6" s="43">
        <v>5</v>
      </c>
      <c r="K6" s="43">
        <v>5</v>
      </c>
      <c r="L6" s="43">
        <v>5</v>
      </c>
      <c r="M6" s="43">
        <v>5</v>
      </c>
      <c r="N6" s="43">
        <v>5</v>
      </c>
      <c r="O6" s="43">
        <v>5</v>
      </c>
      <c r="P6" s="43">
        <v>5</v>
      </c>
      <c r="Q6" s="43">
        <v>5</v>
      </c>
      <c r="R6" s="44">
        <v>5</v>
      </c>
      <c r="S6" s="1"/>
      <c r="T6" s="1"/>
      <c r="U6" s="1"/>
      <c r="V6" s="1"/>
      <c r="W6" s="1"/>
      <c r="X6" s="1"/>
      <c r="Y6" s="1"/>
    </row>
    <row r="7" spans="1:25" ht="15.75" thickBot="1">
      <c r="A7" s="1"/>
      <c r="B7" s="45" t="s">
        <v>19</v>
      </c>
      <c r="C7" s="46"/>
      <c r="D7" s="47" t="s">
        <v>15</v>
      </c>
      <c r="E7" s="48">
        <f t="shared" ref="E7:R7" si="1">SUM(E5:E6)</f>
        <v>15</v>
      </c>
      <c r="F7" s="48">
        <f t="shared" si="1"/>
        <v>15</v>
      </c>
      <c r="G7" s="48">
        <f t="shared" si="1"/>
        <v>15</v>
      </c>
      <c r="H7" s="48">
        <f t="shared" si="1"/>
        <v>15</v>
      </c>
      <c r="I7" s="48">
        <f t="shared" si="1"/>
        <v>15</v>
      </c>
      <c r="J7" s="48">
        <f t="shared" si="1"/>
        <v>15</v>
      </c>
      <c r="K7" s="48">
        <f t="shared" si="1"/>
        <v>15</v>
      </c>
      <c r="L7" s="48">
        <f t="shared" si="1"/>
        <v>15</v>
      </c>
      <c r="M7" s="48">
        <f t="shared" si="1"/>
        <v>15</v>
      </c>
      <c r="N7" s="48">
        <f t="shared" si="1"/>
        <v>15</v>
      </c>
      <c r="O7" s="48">
        <f t="shared" si="1"/>
        <v>15</v>
      </c>
      <c r="P7" s="48">
        <f t="shared" si="1"/>
        <v>15</v>
      </c>
      <c r="Q7" s="48">
        <f t="shared" si="1"/>
        <v>15</v>
      </c>
      <c r="R7" s="49">
        <f t="shared" si="1"/>
        <v>15</v>
      </c>
      <c r="S7" s="1"/>
      <c r="T7" s="1"/>
      <c r="U7" s="1"/>
      <c r="V7" s="1"/>
      <c r="W7" s="1"/>
      <c r="X7" s="1"/>
      <c r="Y7" s="1"/>
    </row>
    <row r="8" spans="1:25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thickBot="1">
      <c r="A9" s="1"/>
      <c r="B9" s="21" t="s">
        <v>20</v>
      </c>
      <c r="C9" s="21"/>
      <c r="D9" s="26">
        <f>D$2</f>
        <v>43130</v>
      </c>
      <c r="E9" s="27">
        <f t="shared" ref="E9:R9" si="2">E$2</f>
        <v>43137</v>
      </c>
      <c r="F9" s="27">
        <f t="shared" si="2"/>
        <v>43144</v>
      </c>
      <c r="G9" s="27">
        <f t="shared" si="2"/>
        <v>43151</v>
      </c>
      <c r="H9" s="27">
        <f t="shared" si="2"/>
        <v>43158</v>
      </c>
      <c r="I9" s="27">
        <f t="shared" si="2"/>
        <v>43165</v>
      </c>
      <c r="J9" s="27">
        <f t="shared" si="2"/>
        <v>43172</v>
      </c>
      <c r="K9" s="27">
        <f t="shared" si="2"/>
        <v>43179</v>
      </c>
      <c r="L9" s="27">
        <f t="shared" si="2"/>
        <v>43186</v>
      </c>
      <c r="M9" s="27">
        <f t="shared" si="2"/>
        <v>43193</v>
      </c>
      <c r="N9" s="27">
        <f t="shared" si="2"/>
        <v>43200</v>
      </c>
      <c r="O9" s="27">
        <f t="shared" si="2"/>
        <v>43207</v>
      </c>
      <c r="P9" s="27">
        <f t="shared" si="2"/>
        <v>43214</v>
      </c>
      <c r="Q9" s="27">
        <f t="shared" si="2"/>
        <v>43221</v>
      </c>
      <c r="R9" s="28">
        <f t="shared" si="2"/>
        <v>43228</v>
      </c>
      <c r="S9" s="1"/>
      <c r="T9" s="1"/>
      <c r="U9" s="1"/>
      <c r="V9" s="1"/>
      <c r="W9" s="1"/>
      <c r="X9" s="1"/>
      <c r="Y9" s="1"/>
    </row>
    <row r="10" spans="1:25">
      <c r="A10" s="1"/>
      <c r="B10" s="22" t="s">
        <v>6</v>
      </c>
      <c r="C10" s="50">
        <v>1</v>
      </c>
      <c r="D10" s="51" t="s">
        <v>15</v>
      </c>
      <c r="E10" s="52">
        <v>0.9</v>
      </c>
      <c r="F10" s="52">
        <v>0.9</v>
      </c>
      <c r="G10" s="52">
        <v>0.9</v>
      </c>
      <c r="H10" s="52">
        <v>0.9</v>
      </c>
      <c r="I10" s="52">
        <v>0.9</v>
      </c>
      <c r="J10" s="52">
        <v>0.9</v>
      </c>
      <c r="K10" s="52">
        <v>0.9</v>
      </c>
      <c r="L10" s="52">
        <v>0.9</v>
      </c>
      <c r="M10" s="52">
        <v>0.45</v>
      </c>
      <c r="N10" s="52">
        <v>0.45</v>
      </c>
      <c r="O10" s="52">
        <v>0.45</v>
      </c>
      <c r="P10" s="52">
        <v>0.45</v>
      </c>
      <c r="Q10" s="52">
        <v>0.45</v>
      </c>
      <c r="R10" s="53">
        <v>0.45</v>
      </c>
      <c r="S10" s="1"/>
      <c r="T10" s="1"/>
      <c r="U10" s="1"/>
      <c r="V10" s="1"/>
      <c r="W10" s="1"/>
      <c r="X10" s="1"/>
      <c r="Y10" s="1"/>
    </row>
    <row r="11" spans="1:25">
      <c r="A11" s="1"/>
      <c r="B11" s="54" t="s">
        <v>7</v>
      </c>
      <c r="C11" s="55">
        <v>2</v>
      </c>
      <c r="D11" s="56" t="s">
        <v>15</v>
      </c>
      <c r="E11" s="57">
        <v>0.1</v>
      </c>
      <c r="F11" s="57">
        <v>0.1</v>
      </c>
      <c r="G11" s="57">
        <v>0.1</v>
      </c>
      <c r="H11" s="57">
        <v>0.1</v>
      </c>
      <c r="I11" s="57">
        <v>0.1</v>
      </c>
      <c r="J11" s="57">
        <v>0.1</v>
      </c>
      <c r="K11" s="57">
        <v>0.1</v>
      </c>
      <c r="L11" s="57">
        <v>0.1</v>
      </c>
      <c r="M11" s="57">
        <v>0.55000000000000004</v>
      </c>
      <c r="N11" s="57">
        <v>0.55000000000000004</v>
      </c>
      <c r="O11" s="57">
        <v>0.55000000000000004</v>
      </c>
      <c r="P11" s="57">
        <v>0.55000000000000004</v>
      </c>
      <c r="Q11" s="57">
        <v>0.55000000000000004</v>
      </c>
      <c r="R11" s="58">
        <v>0.55000000000000004</v>
      </c>
      <c r="S11" s="1"/>
      <c r="T11" s="1"/>
      <c r="U11" s="1"/>
      <c r="V11" s="1"/>
      <c r="W11" s="1"/>
      <c r="X11" s="1"/>
      <c r="Y11" s="1"/>
    </row>
    <row r="12" spans="1:25">
      <c r="A12" s="1"/>
      <c r="B12" s="54"/>
      <c r="C12" s="55">
        <v>3</v>
      </c>
      <c r="D12" s="56" t="s">
        <v>15</v>
      </c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8"/>
      <c r="S12" s="1"/>
      <c r="T12" s="1"/>
      <c r="U12" s="1"/>
      <c r="V12" s="1"/>
      <c r="W12" s="1"/>
      <c r="X12" s="1"/>
      <c r="Y12" s="1"/>
    </row>
    <row r="13" spans="1:25">
      <c r="A13" s="1"/>
      <c r="B13" s="54"/>
      <c r="C13" s="55">
        <v>4</v>
      </c>
      <c r="D13" s="56" t="s">
        <v>15</v>
      </c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8"/>
      <c r="S13" s="1"/>
      <c r="T13" s="1"/>
      <c r="U13" s="1"/>
      <c r="V13" s="1"/>
      <c r="W13" s="1"/>
      <c r="X13" s="1"/>
      <c r="Y13" s="1"/>
    </row>
    <row r="14" spans="1:25">
      <c r="A14" s="1"/>
      <c r="B14" s="54"/>
      <c r="C14" s="55">
        <v>5</v>
      </c>
      <c r="D14" s="56" t="s">
        <v>15</v>
      </c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8"/>
      <c r="S14" s="1"/>
      <c r="T14" s="1"/>
      <c r="U14" s="1"/>
      <c r="V14" s="1"/>
      <c r="W14" s="1"/>
      <c r="X14" s="1"/>
      <c r="Y14" s="1"/>
    </row>
    <row r="15" spans="1:25">
      <c r="A15" s="1"/>
      <c r="B15" s="54"/>
      <c r="C15" s="55">
        <v>6</v>
      </c>
      <c r="D15" s="56" t="s">
        <v>15</v>
      </c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8"/>
      <c r="S15" s="1"/>
      <c r="T15" s="1"/>
      <c r="U15" s="1"/>
      <c r="V15" s="1"/>
      <c r="W15" s="1"/>
      <c r="X15" s="1"/>
      <c r="Y15" s="1"/>
    </row>
    <row r="16" spans="1:25">
      <c r="A16" s="1"/>
      <c r="B16" s="54"/>
      <c r="C16" s="55">
        <v>7</v>
      </c>
      <c r="D16" s="56" t="s">
        <v>15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8"/>
      <c r="S16" s="1"/>
      <c r="T16" s="1"/>
      <c r="U16" s="1"/>
      <c r="V16" s="1"/>
      <c r="W16" s="1"/>
      <c r="X16" s="1"/>
      <c r="Y16" s="1"/>
    </row>
    <row r="17" spans="1:25">
      <c r="A17" s="1"/>
      <c r="B17" s="54"/>
      <c r="C17" s="55">
        <v>8</v>
      </c>
      <c r="D17" s="56" t="s">
        <v>15</v>
      </c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8"/>
      <c r="S17" s="1"/>
      <c r="T17" s="1"/>
      <c r="U17" s="1"/>
      <c r="V17" s="1"/>
      <c r="W17" s="1"/>
      <c r="X17" s="1"/>
      <c r="Y17" s="1"/>
    </row>
    <row r="18" spans="1:25">
      <c r="A18" s="1"/>
      <c r="B18" s="54"/>
      <c r="C18" s="55">
        <v>9</v>
      </c>
      <c r="D18" s="56" t="s">
        <v>15</v>
      </c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8"/>
      <c r="S18" s="1"/>
      <c r="T18" s="1"/>
      <c r="U18" s="1"/>
      <c r="V18" s="1"/>
      <c r="W18" s="1"/>
      <c r="X18" s="1"/>
      <c r="Y18" s="1"/>
    </row>
    <row r="19" spans="1:25" ht="15.75" thickBot="1">
      <c r="A19" s="1"/>
      <c r="B19" s="24"/>
      <c r="C19" s="59">
        <v>10</v>
      </c>
      <c r="D19" s="60" t="s">
        <v>15</v>
      </c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2"/>
      <c r="S19" s="1"/>
      <c r="T19" s="1"/>
      <c r="U19" s="1"/>
      <c r="V19" s="1"/>
      <c r="W19" s="1"/>
      <c r="X19" s="1"/>
      <c r="Y19" s="1"/>
    </row>
    <row r="20" spans="1:25" ht="15.75" thickBo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thickBot="1">
      <c r="A21" s="1"/>
      <c r="B21" s="21" t="s">
        <v>21</v>
      </c>
      <c r="C21" s="21"/>
      <c r="D21" s="26">
        <f>D$2</f>
        <v>43130</v>
      </c>
      <c r="E21" s="27">
        <f t="shared" ref="E21:R21" si="3">E$2</f>
        <v>43137</v>
      </c>
      <c r="F21" s="27">
        <f t="shared" si="3"/>
        <v>43144</v>
      </c>
      <c r="G21" s="27">
        <f t="shared" si="3"/>
        <v>43151</v>
      </c>
      <c r="H21" s="27">
        <f t="shared" si="3"/>
        <v>43158</v>
      </c>
      <c r="I21" s="27">
        <f t="shared" si="3"/>
        <v>43165</v>
      </c>
      <c r="J21" s="27">
        <f t="shared" si="3"/>
        <v>43172</v>
      </c>
      <c r="K21" s="27">
        <f t="shared" si="3"/>
        <v>43179</v>
      </c>
      <c r="L21" s="27">
        <f t="shared" si="3"/>
        <v>43186</v>
      </c>
      <c r="M21" s="27">
        <f t="shared" si="3"/>
        <v>43193</v>
      </c>
      <c r="N21" s="27">
        <f t="shared" si="3"/>
        <v>43200</v>
      </c>
      <c r="O21" s="27">
        <f t="shared" si="3"/>
        <v>43207</v>
      </c>
      <c r="P21" s="27">
        <f t="shared" si="3"/>
        <v>43214</v>
      </c>
      <c r="Q21" s="27">
        <f t="shared" si="3"/>
        <v>43221</v>
      </c>
      <c r="R21" s="28">
        <f t="shared" si="3"/>
        <v>43228</v>
      </c>
      <c r="S21" s="1"/>
      <c r="T21" s="1"/>
      <c r="U21" s="1"/>
      <c r="V21" s="1"/>
      <c r="W21" s="1"/>
      <c r="X21" s="1"/>
      <c r="Y21" s="1"/>
    </row>
    <row r="22" spans="1:25">
      <c r="A22" s="1"/>
      <c r="B22" s="22" t="s">
        <v>6</v>
      </c>
      <c r="C22" s="50">
        <v>1</v>
      </c>
      <c r="D22" s="38" t="s">
        <v>15</v>
      </c>
      <c r="E22" s="63">
        <f>VLOOKUP($B22,'Validation Demand Analysis'!$B$3:$E$16,4,FALSE)*E$3*E$7*E10*5</f>
        <v>2430</v>
      </c>
      <c r="F22" s="63">
        <f>VLOOKUP($B22,'Validation Demand Analysis'!$B$3:$E$16,4,FALSE)*F$3*F$7*F10*5</f>
        <v>6075</v>
      </c>
      <c r="G22" s="63">
        <f>VLOOKUP($B22,'Validation Demand Analysis'!$B$3:$E$16,4,FALSE)*G$3*G$7*G10*5</f>
        <v>9720</v>
      </c>
      <c r="H22" s="63">
        <f>VLOOKUP($B22,'Validation Demand Analysis'!$B$3:$E$16,4,FALSE)*H$3*H$7*H10*5</f>
        <v>12150</v>
      </c>
      <c r="I22" s="63">
        <f>VLOOKUP($B22,'Validation Demand Analysis'!$B$3:$E$16,4,FALSE)*I$3*I$7*I10*5</f>
        <v>12150</v>
      </c>
      <c r="J22" s="63">
        <f>VLOOKUP($B22,'Validation Demand Analysis'!$B$3:$E$16,4,FALSE)*J$3*J$7*J10*5</f>
        <v>12150</v>
      </c>
      <c r="K22" s="63">
        <f>VLOOKUP($B22,'Validation Demand Analysis'!$B$3:$E$16,4,FALSE)*K$3*K$7*K10*5</f>
        <v>12150</v>
      </c>
      <c r="L22" s="63">
        <f>VLOOKUP($B22,'Validation Demand Analysis'!$B$3:$E$16,4,FALSE)*L$3*L$7*L10*5</f>
        <v>12150</v>
      </c>
      <c r="M22" s="63">
        <f>VLOOKUP($B22,'Validation Demand Analysis'!$B$3:$E$16,4,FALSE)*M$3*M$7*M10*5</f>
        <v>6075</v>
      </c>
      <c r="N22" s="63">
        <f>VLOOKUP($B22,'Validation Demand Analysis'!$B$3:$E$16,4,FALSE)*N$3*N$7*N10*5</f>
        <v>6075</v>
      </c>
      <c r="O22" s="63">
        <f>VLOOKUP($B22,'Validation Demand Analysis'!$B$3:$E$16,4,FALSE)*O$3*O$7*O10*5</f>
        <v>6075</v>
      </c>
      <c r="P22" s="63">
        <f>VLOOKUP($B22,'Validation Demand Analysis'!$B$3:$E$16,4,FALSE)*P$3*P$7*P10*5</f>
        <v>6075</v>
      </c>
      <c r="Q22" s="63">
        <f>VLOOKUP($B22,'Validation Demand Analysis'!$B$3:$E$16,4,FALSE)*Q$3*Q$7*Q10*5</f>
        <v>6075</v>
      </c>
      <c r="R22" s="64">
        <f>VLOOKUP($B22,'Validation Demand Analysis'!$B$3:$E$16,4,FALSE)*R$3*R$7*R10*5</f>
        <v>6075</v>
      </c>
      <c r="S22" s="1"/>
      <c r="T22" s="1"/>
      <c r="U22" s="1"/>
      <c r="V22" s="1"/>
      <c r="W22" s="1"/>
      <c r="X22" s="1"/>
      <c r="Y22" s="1"/>
    </row>
    <row r="23" spans="1:25">
      <c r="A23" s="1"/>
      <c r="B23" s="54" t="s">
        <v>7</v>
      </c>
      <c r="C23" s="55">
        <v>2</v>
      </c>
      <c r="D23" s="65" t="s">
        <v>15</v>
      </c>
      <c r="E23" s="66">
        <f>VLOOKUP($B23,'Validation Demand Analysis'!$B$3:$E$16,4,FALSE)*E$3*E$7*E11*5</f>
        <v>135</v>
      </c>
      <c r="F23" s="66">
        <f>VLOOKUP($B23,'Validation Demand Analysis'!$B$3:$E$16,4,FALSE)*F$3*F$7*F11*5</f>
        <v>337.5</v>
      </c>
      <c r="G23" s="66">
        <f>VLOOKUP($B23,'Validation Demand Analysis'!$B$3:$E$16,4,FALSE)*G$3*G$7*G11*5</f>
        <v>540</v>
      </c>
      <c r="H23" s="66">
        <f>VLOOKUP($B23,'Validation Demand Analysis'!$B$3:$E$16,4,FALSE)*H$3*H$7*H11*5</f>
        <v>675</v>
      </c>
      <c r="I23" s="66">
        <f>VLOOKUP($B23,'Validation Demand Analysis'!$B$3:$E$16,4,FALSE)*I$3*I$7*I11*5</f>
        <v>675</v>
      </c>
      <c r="J23" s="66">
        <f>VLOOKUP($B23,'Validation Demand Analysis'!$B$3:$E$16,4,FALSE)*J$3*J$7*J11*5</f>
        <v>675</v>
      </c>
      <c r="K23" s="66">
        <f>VLOOKUP($B23,'Validation Demand Analysis'!$B$3:$E$16,4,FALSE)*K$3*K$7*K11*5</f>
        <v>675</v>
      </c>
      <c r="L23" s="66">
        <f>VLOOKUP($B23,'Validation Demand Analysis'!$B$3:$E$16,4,FALSE)*L$3*L$7*L11*5</f>
        <v>675</v>
      </c>
      <c r="M23" s="66">
        <f>VLOOKUP($B23,'Validation Demand Analysis'!$B$3:$E$16,4,FALSE)*M$3*M$7*M11*5</f>
        <v>3712.5000000000005</v>
      </c>
      <c r="N23" s="66">
        <f>VLOOKUP($B23,'Validation Demand Analysis'!$B$3:$E$16,4,FALSE)*N$3*N$7*N11*5</f>
        <v>3712.5000000000005</v>
      </c>
      <c r="O23" s="66">
        <f>VLOOKUP($B23,'Validation Demand Analysis'!$B$3:$E$16,4,FALSE)*O$3*O$7*O11*5</f>
        <v>3712.5000000000005</v>
      </c>
      <c r="P23" s="66">
        <f>VLOOKUP($B23,'Validation Demand Analysis'!$B$3:$E$16,4,FALSE)*P$3*P$7*P11*5</f>
        <v>3712.5000000000005</v>
      </c>
      <c r="Q23" s="66">
        <f>VLOOKUP($B23,'Validation Demand Analysis'!$B$3:$E$16,4,FALSE)*Q$3*Q$7*Q11*5</f>
        <v>3712.5000000000005</v>
      </c>
      <c r="R23" s="67">
        <f>VLOOKUP($B23,'Validation Demand Analysis'!$B$3:$E$16,4,FALSE)*R$3*R$7*R11*5</f>
        <v>3712.5000000000005</v>
      </c>
      <c r="S23" s="1"/>
      <c r="T23" s="1"/>
      <c r="U23" s="1"/>
      <c r="V23" s="1"/>
      <c r="W23" s="1"/>
      <c r="X23" s="1"/>
      <c r="Y23" s="1"/>
    </row>
    <row r="24" spans="1:25">
      <c r="A24" s="1"/>
      <c r="B24" s="54"/>
      <c r="C24" s="55">
        <v>3</v>
      </c>
      <c r="D24" s="65" t="s">
        <v>15</v>
      </c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7"/>
      <c r="S24" s="1"/>
      <c r="T24" s="1"/>
      <c r="U24" s="1"/>
      <c r="V24" s="1"/>
      <c r="W24" s="1"/>
      <c r="X24" s="1"/>
      <c r="Y24" s="1"/>
    </row>
    <row r="25" spans="1:25">
      <c r="A25" s="1"/>
      <c r="B25" s="54"/>
      <c r="C25" s="55">
        <v>4</v>
      </c>
      <c r="D25" s="65" t="s">
        <v>15</v>
      </c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7"/>
      <c r="S25" s="1"/>
      <c r="T25" s="1"/>
      <c r="U25" s="1"/>
      <c r="V25" s="1"/>
      <c r="W25" s="1"/>
      <c r="X25" s="1"/>
      <c r="Y25" s="1"/>
    </row>
    <row r="26" spans="1:25">
      <c r="A26" s="1"/>
      <c r="B26" s="54"/>
      <c r="C26" s="55">
        <v>5</v>
      </c>
      <c r="D26" s="65" t="s">
        <v>15</v>
      </c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7"/>
      <c r="S26" s="1"/>
      <c r="T26" s="1"/>
      <c r="U26" s="1"/>
      <c r="V26" s="1"/>
      <c r="W26" s="1"/>
      <c r="X26" s="1"/>
      <c r="Y26" s="1"/>
    </row>
    <row r="27" spans="1:25">
      <c r="A27" s="1"/>
      <c r="B27" s="54"/>
      <c r="C27" s="55">
        <v>6</v>
      </c>
      <c r="D27" s="65" t="s">
        <v>15</v>
      </c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7"/>
      <c r="S27" s="1"/>
      <c r="T27" s="1"/>
      <c r="U27" s="1"/>
      <c r="V27" s="1"/>
      <c r="W27" s="1"/>
      <c r="X27" s="1"/>
      <c r="Y27" s="1"/>
    </row>
    <row r="28" spans="1:25">
      <c r="A28" s="1"/>
      <c r="B28" s="54"/>
      <c r="C28" s="55">
        <v>7</v>
      </c>
      <c r="D28" s="65" t="s">
        <v>15</v>
      </c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7"/>
      <c r="S28" s="1"/>
      <c r="T28" s="1"/>
      <c r="U28" s="1"/>
      <c r="V28" s="1"/>
      <c r="W28" s="1"/>
      <c r="X28" s="1"/>
      <c r="Y28" s="1"/>
    </row>
    <row r="29" spans="1:25">
      <c r="A29" s="1"/>
      <c r="B29" s="54"/>
      <c r="C29" s="55">
        <v>8</v>
      </c>
      <c r="D29" s="68" t="s">
        <v>15</v>
      </c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7"/>
      <c r="S29" s="1"/>
      <c r="T29" s="1"/>
      <c r="U29" s="1"/>
      <c r="V29" s="1"/>
      <c r="W29" s="1"/>
      <c r="X29" s="1"/>
      <c r="Y29" s="1"/>
    </row>
    <row r="30" spans="1:25">
      <c r="A30" s="1"/>
      <c r="B30" s="54"/>
      <c r="C30" s="55">
        <v>9</v>
      </c>
      <c r="D30" s="68" t="s">
        <v>15</v>
      </c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7"/>
      <c r="S30" s="1"/>
      <c r="T30" s="1"/>
      <c r="U30" s="1"/>
      <c r="V30" s="1"/>
      <c r="W30" s="1"/>
      <c r="X30" s="1"/>
      <c r="Y30" s="1"/>
    </row>
    <row r="31" spans="1:25" ht="15.75" thickBot="1">
      <c r="A31" s="1"/>
      <c r="B31" s="24"/>
      <c r="C31" s="59">
        <v>10</v>
      </c>
      <c r="D31" s="69" t="s">
        <v>15</v>
      </c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1"/>
      <c r="S31" s="1"/>
      <c r="T31" s="1"/>
      <c r="U31" s="1"/>
      <c r="V31" s="1"/>
      <c r="W31" s="1"/>
      <c r="X31" s="1"/>
      <c r="Y31" s="1"/>
    </row>
    <row r="32" spans="1:25" ht="15.75" thickBot="1">
      <c r="A32" s="1"/>
      <c r="B32" s="1"/>
      <c r="C32" s="1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1"/>
      <c r="T32" s="1"/>
      <c r="U32" s="1"/>
      <c r="V32" s="1"/>
      <c r="W32" s="1"/>
      <c r="X32" s="1"/>
      <c r="Y32" s="1"/>
    </row>
    <row r="33" spans="1:25" ht="15.75" thickBot="1">
      <c r="A33" s="1"/>
      <c r="B33" s="21" t="s">
        <v>22</v>
      </c>
      <c r="C33" s="21"/>
      <c r="D33" s="26">
        <f>D$2</f>
        <v>43130</v>
      </c>
      <c r="E33" s="27">
        <f t="shared" ref="E33:R33" si="4">E$2</f>
        <v>43137</v>
      </c>
      <c r="F33" s="27">
        <f t="shared" si="4"/>
        <v>43144</v>
      </c>
      <c r="G33" s="27">
        <f t="shared" si="4"/>
        <v>43151</v>
      </c>
      <c r="H33" s="27">
        <f t="shared" si="4"/>
        <v>43158</v>
      </c>
      <c r="I33" s="27">
        <f t="shared" si="4"/>
        <v>43165</v>
      </c>
      <c r="J33" s="27">
        <f t="shared" si="4"/>
        <v>43172</v>
      </c>
      <c r="K33" s="27">
        <f t="shared" si="4"/>
        <v>43179</v>
      </c>
      <c r="L33" s="27">
        <f t="shared" si="4"/>
        <v>43186</v>
      </c>
      <c r="M33" s="27">
        <f t="shared" si="4"/>
        <v>43193</v>
      </c>
      <c r="N33" s="27">
        <f t="shared" si="4"/>
        <v>43200</v>
      </c>
      <c r="O33" s="27">
        <f t="shared" si="4"/>
        <v>43207</v>
      </c>
      <c r="P33" s="27">
        <f t="shared" si="4"/>
        <v>43214</v>
      </c>
      <c r="Q33" s="27">
        <f t="shared" si="4"/>
        <v>43221</v>
      </c>
      <c r="R33" s="28">
        <f t="shared" si="4"/>
        <v>43228</v>
      </c>
      <c r="S33" s="1"/>
      <c r="T33" s="1"/>
      <c r="U33" s="1"/>
      <c r="V33" s="1"/>
      <c r="W33" s="1"/>
      <c r="X33" s="1"/>
      <c r="Y33" s="1"/>
    </row>
    <row r="34" spans="1:25">
      <c r="A34" s="1"/>
      <c r="B34" s="22" t="s">
        <v>6</v>
      </c>
      <c r="C34" s="50">
        <v>1</v>
      </c>
      <c r="D34" s="38">
        <f>VLOOKUP(B34,'Validation Demand Analysis'!$B$3:$D$16,3,FALSE)</f>
        <v>40000</v>
      </c>
      <c r="E34" s="63">
        <f>MAX(ROUNDUP(D34+VLOOKUP($B34,'Validation Demand Analysis'!$B$3:$C$16,2,FALSE)-E22,0),0)</f>
        <v>42570</v>
      </c>
      <c r="F34" s="63">
        <f>MAX(ROUNDUP(E34+VLOOKUP($B34,'Validation Demand Analysis'!$B$3:$C$16,2,FALSE)-F22,0),0)</f>
        <v>41495</v>
      </c>
      <c r="G34" s="63">
        <f>MAX(ROUNDUP(F34+VLOOKUP($B34,'Validation Demand Analysis'!$B$3:$C$16,2,FALSE)-G22,0),0)</f>
        <v>36775</v>
      </c>
      <c r="H34" s="63">
        <f>MAX(ROUNDUP(G34+VLOOKUP($B34,'Validation Demand Analysis'!$B$3:$C$16,2,FALSE)-H22,0),0)</f>
        <v>29625</v>
      </c>
      <c r="I34" s="63">
        <f>MAX(ROUNDUP(H34+VLOOKUP($B34,'Validation Demand Analysis'!$B$3:$C$16,2,FALSE)-I22,0),0)</f>
        <v>22475</v>
      </c>
      <c r="J34" s="63">
        <f>MAX(ROUNDUP(I34+VLOOKUP($B34,'Validation Demand Analysis'!$B$3:$C$16,2,FALSE)-J22,0),0)</f>
        <v>15325</v>
      </c>
      <c r="K34" s="63">
        <f>MAX(ROUNDUP(J34+VLOOKUP($B34,'Validation Demand Analysis'!$B$3:$C$16,2,FALSE)-K22,0),0)</f>
        <v>8175</v>
      </c>
      <c r="L34" s="63">
        <f>MAX(ROUNDUP(K34+VLOOKUP($B34,'Validation Demand Analysis'!$B$3:$C$16,2,FALSE)-L22,0),0)</f>
        <v>1025</v>
      </c>
      <c r="M34" s="63">
        <f>MAX(ROUNDUP(L34+VLOOKUP($B34,'Validation Demand Analysis'!$B$3:$C$16,2,FALSE)-M22,0),0)</f>
        <v>0</v>
      </c>
      <c r="N34" s="63">
        <f>MAX(ROUNDUP(M34+VLOOKUP($B34,'Validation Demand Analysis'!$B$3:$C$16,2,FALSE)-N22,0),0)</f>
        <v>0</v>
      </c>
      <c r="O34" s="63">
        <f>MAX(ROUNDUP(N34+VLOOKUP($B34,'Validation Demand Analysis'!$B$3:$C$16,2,FALSE)-O22,0),0)</f>
        <v>0</v>
      </c>
      <c r="P34" s="63">
        <f>MAX(ROUNDUP(O34+VLOOKUP($B34,'Validation Demand Analysis'!$B$3:$C$16,2,FALSE)-P22,0),0)</f>
        <v>0</v>
      </c>
      <c r="Q34" s="63">
        <f>MAX(ROUNDUP(P34+VLOOKUP($B34,'Validation Demand Analysis'!$B$3:$C$16,2,FALSE)-Q22,0),0)</f>
        <v>0</v>
      </c>
      <c r="R34" s="64">
        <f>MAX(ROUNDUP(Q34+VLOOKUP($B34,'Validation Demand Analysis'!$B$3:$C$16,2,FALSE)-R22,0),0)</f>
        <v>0</v>
      </c>
      <c r="S34" s="1"/>
      <c r="T34" s="1"/>
      <c r="U34" s="1"/>
      <c r="V34" s="1"/>
      <c r="W34" s="1"/>
      <c r="X34" s="1"/>
      <c r="Y34" s="1"/>
    </row>
    <row r="35" spans="1:25">
      <c r="A35" s="1"/>
      <c r="B35" s="54" t="s">
        <v>7</v>
      </c>
      <c r="C35" s="55">
        <v>2</v>
      </c>
      <c r="D35" s="65">
        <f>VLOOKUP(B35,'Validation Demand Analysis'!$B$3:$D$16,3,FALSE)</f>
        <v>9400</v>
      </c>
      <c r="E35" s="66">
        <f>MAX(ROUNDUP(D35+VLOOKUP($B35,'Validation Demand Analysis'!$B$3:$C$16,2,FALSE)-E23,0),0)</f>
        <v>9765</v>
      </c>
      <c r="F35" s="66">
        <f>MAX(ROUNDUP(E35+VLOOKUP($B35,'Validation Demand Analysis'!$B$3:$C$16,2,FALSE)-F23,0),0)</f>
        <v>9928</v>
      </c>
      <c r="G35" s="66">
        <f>MAX(ROUNDUP(F35+VLOOKUP($B35,'Validation Demand Analysis'!$B$3:$C$16,2,FALSE)-G23,0),0)</f>
        <v>9888</v>
      </c>
      <c r="H35" s="66">
        <f>MAX(ROUNDUP(G35+VLOOKUP($B35,'Validation Demand Analysis'!$B$3:$C$16,2,FALSE)-H23,0),0)</f>
        <v>9713</v>
      </c>
      <c r="I35" s="66">
        <f>MAX(ROUNDUP(H35+VLOOKUP($B35,'Validation Demand Analysis'!$B$3:$C$16,2,FALSE)-I23,0),0)</f>
        <v>9538</v>
      </c>
      <c r="J35" s="66">
        <f>MAX(ROUNDUP(I35+VLOOKUP($B35,'Validation Demand Analysis'!$B$3:$C$16,2,FALSE)-J23,0),0)</f>
        <v>9363</v>
      </c>
      <c r="K35" s="66">
        <f>MAX(ROUNDUP(J35+VLOOKUP($B35,'Validation Demand Analysis'!$B$3:$C$16,2,FALSE)-K23,0),0)</f>
        <v>9188</v>
      </c>
      <c r="L35" s="66">
        <f>MAX(ROUNDUP(K35+VLOOKUP($B35,'Validation Demand Analysis'!$B$3:$C$16,2,FALSE)-L23,0),0)</f>
        <v>9013</v>
      </c>
      <c r="M35" s="66">
        <f>MAX(ROUNDUP(L35+VLOOKUP($B35,'Validation Demand Analysis'!$B$3:$C$16,2,FALSE)-M23,0),0)</f>
        <v>5801</v>
      </c>
      <c r="N35" s="66">
        <f>MAX(ROUNDUP(M35+VLOOKUP($B35,'Validation Demand Analysis'!$B$3:$C$16,2,FALSE)-N23,0),0)</f>
        <v>2589</v>
      </c>
      <c r="O35" s="66">
        <f>MAX(ROUNDUP(N35+VLOOKUP($B35,'Validation Demand Analysis'!$B$3:$C$16,2,FALSE)-O23,0),0)</f>
        <v>0</v>
      </c>
      <c r="P35" s="66">
        <f>MAX(ROUNDUP(O35+VLOOKUP($B35,'Validation Demand Analysis'!$B$3:$C$16,2,FALSE)-P23,0),0)</f>
        <v>0</v>
      </c>
      <c r="Q35" s="66">
        <f>MAX(ROUNDUP(P35+VLOOKUP($B35,'Validation Demand Analysis'!$B$3:$C$16,2,FALSE)-Q23,0),0)</f>
        <v>0</v>
      </c>
      <c r="R35" s="67">
        <f>MAX(ROUNDUP(Q35+VLOOKUP($B35,'Validation Demand Analysis'!$B$3:$C$16,2,FALSE)-R23,0),0)</f>
        <v>0</v>
      </c>
      <c r="S35" s="1"/>
      <c r="T35" s="1"/>
      <c r="U35" s="1"/>
      <c r="V35" s="1"/>
      <c r="W35" s="1"/>
      <c r="X35" s="1"/>
      <c r="Y35" s="1"/>
    </row>
    <row r="36" spans="1:25">
      <c r="A36" s="1"/>
      <c r="B36" s="54"/>
      <c r="C36" s="55">
        <v>3</v>
      </c>
      <c r="D36" s="65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7"/>
      <c r="S36" s="1"/>
      <c r="T36" s="1"/>
      <c r="U36" s="1"/>
      <c r="V36" s="1"/>
      <c r="W36" s="1"/>
      <c r="X36" s="1"/>
      <c r="Y36" s="1"/>
    </row>
    <row r="37" spans="1:25">
      <c r="A37" s="1"/>
      <c r="B37" s="54"/>
      <c r="C37" s="55">
        <v>4</v>
      </c>
      <c r="D37" s="65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7"/>
      <c r="S37" s="1"/>
      <c r="T37" s="1"/>
      <c r="U37" s="1"/>
      <c r="V37" s="1"/>
      <c r="W37" s="1"/>
      <c r="X37" s="1"/>
      <c r="Y37" s="1"/>
    </row>
    <row r="38" spans="1:25">
      <c r="A38" s="1"/>
      <c r="B38" s="54"/>
      <c r="C38" s="55">
        <v>5</v>
      </c>
      <c r="D38" s="65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7"/>
      <c r="S38" s="1"/>
      <c r="T38" s="1"/>
      <c r="U38" s="1"/>
      <c r="V38" s="1"/>
      <c r="W38" s="1"/>
      <c r="X38" s="1"/>
      <c r="Y38" s="1"/>
    </row>
    <row r="39" spans="1:25">
      <c r="A39" s="1"/>
      <c r="B39" s="54"/>
      <c r="C39" s="55">
        <v>6</v>
      </c>
      <c r="D39" s="65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7"/>
      <c r="S39" s="1"/>
      <c r="T39" s="1"/>
      <c r="U39" s="1"/>
      <c r="V39" s="1"/>
      <c r="W39" s="1"/>
      <c r="X39" s="1"/>
      <c r="Y39" s="1"/>
    </row>
    <row r="40" spans="1:25">
      <c r="A40" s="1"/>
      <c r="B40" s="54"/>
      <c r="C40" s="55">
        <v>7</v>
      </c>
      <c r="D40" s="65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7"/>
      <c r="S40" s="1"/>
      <c r="T40" s="1"/>
      <c r="U40" s="1"/>
      <c r="V40" s="1"/>
      <c r="W40" s="1"/>
      <c r="X40" s="1"/>
      <c r="Y40" s="1"/>
    </row>
    <row r="41" spans="1:25">
      <c r="A41" s="1"/>
      <c r="B41" s="54"/>
      <c r="C41" s="55">
        <v>8</v>
      </c>
      <c r="D41" s="68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7"/>
      <c r="S41" s="1"/>
      <c r="T41" s="1"/>
      <c r="U41" s="1"/>
      <c r="V41" s="1"/>
      <c r="W41" s="1"/>
      <c r="X41" s="1"/>
      <c r="Y41" s="1"/>
    </row>
    <row r="42" spans="1:25">
      <c r="A42" s="1"/>
      <c r="B42" s="54"/>
      <c r="C42" s="55">
        <v>9</v>
      </c>
      <c r="D42" s="68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7"/>
      <c r="S42" s="1"/>
      <c r="T42" s="1"/>
      <c r="U42" s="1"/>
      <c r="V42" s="1"/>
      <c r="W42" s="1"/>
      <c r="X42" s="1"/>
      <c r="Y42" s="1"/>
    </row>
    <row r="43" spans="1:25" ht="15.75" thickBot="1">
      <c r="A43" s="1"/>
      <c r="B43" s="24"/>
      <c r="C43" s="59">
        <v>10</v>
      </c>
      <c r="D43" s="69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1"/>
      <c r="S43" s="1"/>
      <c r="T43" s="1"/>
      <c r="U43" s="1"/>
      <c r="V43" s="1"/>
      <c r="W43" s="1"/>
      <c r="X43" s="1"/>
      <c r="Y43" s="1"/>
    </row>
    <row r="44" spans="1:25">
      <c r="A44" s="1"/>
      <c r="B44" s="1"/>
      <c r="C44" s="1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1"/>
      <c r="T44" s="1"/>
      <c r="U44" s="1"/>
      <c r="V44" s="1"/>
      <c r="W44" s="1"/>
      <c r="X44" s="1"/>
      <c r="Y44" s="1"/>
    </row>
    <row r="45" spans="1: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>
      <c r="A46" s="1"/>
      <c r="B46" s="1" t="s">
        <v>12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Validation Demand Analysis</vt:lpstr>
      <vt:lpstr>Validation Plan WTE Profile</vt:lpstr>
      <vt:lpstr>Validation Trajectory Plan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2018-04-29T00:23:51Z</dcterms:created>
  <dcterms:modified xsi:type="dcterms:W3CDTF">2018-04-29T00:24:51Z</dcterms:modified>
</cp:coreProperties>
</file>