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7"/>
  </bookViews>
  <sheets>
    <sheet name="员工基本信息表" sheetId="1" r:id="rId1"/>
    <sheet name="考勤记录表" sheetId="2" r:id="rId2"/>
    <sheet name="销售业绩统计表" sheetId="3" r:id="rId3"/>
    <sheet name="五险一金统计表" sheetId="4" r:id="rId4"/>
    <sheet name="个人所得税代扣代缴统计表" sheetId="5" r:id="rId5"/>
    <sheet name="工资明细表" sheetId="6" r:id="rId6"/>
    <sheet name="工资条" sheetId="7" r:id="rId7"/>
    <sheet name="工资发放表" sheetId="8" r:id="rId8"/>
  </sheets>
  <calcPr calcId="145621"/>
</workbook>
</file>

<file path=xl/calcChain.xml><?xml version="1.0" encoding="utf-8"?>
<calcChain xmlns="http://schemas.openxmlformats.org/spreadsheetml/2006/main">
  <c r="I3" i="7" l="1"/>
  <c r="H3" i="7"/>
  <c r="G3" i="7"/>
  <c r="E3" i="7"/>
  <c r="G3" i="6"/>
  <c r="E3" i="6"/>
  <c r="G3" i="3" l="1"/>
  <c r="E3" i="3"/>
  <c r="F3" i="3" s="1"/>
  <c r="AJ5" i="2" l="1"/>
  <c r="AK5" i="2"/>
  <c r="AL5" i="2"/>
  <c r="AN5" i="2"/>
  <c r="AO5" i="2"/>
  <c r="AP5" i="2"/>
  <c r="AQ5" i="2"/>
  <c r="AJ6" i="2"/>
  <c r="AK6" i="2"/>
  <c r="AM6" i="2" s="1"/>
  <c r="AS6" i="2" s="1"/>
  <c r="AT6" i="2" s="1"/>
  <c r="AL6" i="2"/>
  <c r="AN6" i="2"/>
  <c r="AO6" i="2"/>
  <c r="AR6" i="2" s="1"/>
  <c r="AP6" i="2"/>
  <c r="AQ6" i="2"/>
  <c r="AQ4" i="2"/>
  <c r="AP4" i="2"/>
  <c r="AO4" i="2"/>
  <c r="AN4" i="2"/>
  <c r="AL4" i="2"/>
  <c r="AK4" i="2"/>
  <c r="AJ4" i="2"/>
  <c r="G3" i="1"/>
  <c r="F3" i="1"/>
  <c r="H3" i="1" s="1"/>
  <c r="F3" i="6" l="1"/>
  <c r="F3" i="7"/>
  <c r="E3" i="5"/>
  <c r="E3" i="4"/>
  <c r="H3" i="4" s="1"/>
  <c r="AR5" i="2"/>
  <c r="AM5" i="2"/>
  <c r="AS5" i="2" s="1"/>
  <c r="AT5" i="2" s="1"/>
  <c r="AR4" i="2"/>
  <c r="AM4" i="2"/>
  <c r="L3" i="6" l="1"/>
  <c r="L3" i="7"/>
  <c r="G3" i="4"/>
  <c r="F3" i="4"/>
  <c r="J3" i="7" s="1"/>
  <c r="K3" i="4"/>
  <c r="AS4" i="2"/>
  <c r="I3" i="6" s="1"/>
  <c r="M3" i="6" l="1"/>
  <c r="M3" i="7"/>
  <c r="K3" i="6"/>
  <c r="K3" i="7"/>
  <c r="J3" i="6"/>
  <c r="L3" i="4"/>
  <c r="AT4" i="2"/>
  <c r="H3" i="6" s="1"/>
  <c r="F3" i="5" l="1"/>
  <c r="G3" i="5" s="1"/>
  <c r="H3" i="5" s="1"/>
  <c r="J3" i="5" s="1"/>
  <c r="N3" i="6" l="1"/>
  <c r="O3" i="6" s="1"/>
  <c r="N3" i="7"/>
  <c r="O3" i="7" s="1"/>
</calcChain>
</file>

<file path=xl/sharedStrings.xml><?xml version="1.0" encoding="utf-8"?>
<sst xmlns="http://schemas.openxmlformats.org/spreadsheetml/2006/main" count="187" uniqueCount="133">
  <si>
    <t>工号</t>
    <phoneticPr fontId="1" type="noConversion"/>
  </si>
  <si>
    <t>姓名</t>
    <phoneticPr fontId="1" type="noConversion"/>
  </si>
  <si>
    <t>所属部门</t>
    <phoneticPr fontId="1" type="noConversion"/>
  </si>
  <si>
    <t>职务</t>
    <phoneticPr fontId="1" type="noConversion"/>
  </si>
  <si>
    <t>入职时间</t>
    <phoneticPr fontId="1" type="noConversion"/>
  </si>
  <si>
    <t>工作年限</t>
    <phoneticPr fontId="1" type="noConversion"/>
  </si>
  <si>
    <t>基本工资</t>
    <phoneticPr fontId="1" type="noConversion"/>
  </si>
  <si>
    <t>工龄工资</t>
    <phoneticPr fontId="1" type="noConversion"/>
  </si>
  <si>
    <t>0001</t>
    <phoneticPr fontId="1" type="noConversion"/>
  </si>
  <si>
    <t>员工基本信息表</t>
    <phoneticPr fontId="1" type="noConversion"/>
  </si>
  <si>
    <t>张三</t>
    <phoneticPr fontId="1" type="noConversion"/>
  </si>
  <si>
    <t>销售部</t>
    <phoneticPr fontId="1" type="noConversion"/>
  </si>
  <si>
    <t>员工</t>
    <phoneticPr fontId="1" type="noConversion"/>
  </si>
  <si>
    <t>考勤统计表</t>
    <phoneticPr fontId="1" type="noConversion"/>
  </si>
  <si>
    <t>迟到统计</t>
    <phoneticPr fontId="1" type="noConversion"/>
  </si>
  <si>
    <t>半小时内</t>
    <phoneticPr fontId="1" type="noConversion"/>
  </si>
  <si>
    <t>一小时内</t>
    <phoneticPr fontId="1" type="noConversion"/>
  </si>
  <si>
    <t>一小时以上</t>
    <phoneticPr fontId="1" type="noConversion"/>
  </si>
  <si>
    <t>应扣金额</t>
    <phoneticPr fontId="1" type="noConversion"/>
  </si>
  <si>
    <t>事假</t>
    <phoneticPr fontId="1" type="noConversion"/>
  </si>
  <si>
    <t>病假</t>
    <phoneticPr fontId="1" type="noConversion"/>
  </si>
  <si>
    <t>旷工</t>
    <phoneticPr fontId="1" type="noConversion"/>
  </si>
  <si>
    <t>年假</t>
    <phoneticPr fontId="1" type="noConversion"/>
  </si>
  <si>
    <t>应扣总额</t>
    <phoneticPr fontId="1" type="noConversion"/>
  </si>
  <si>
    <t>满勤奖</t>
    <phoneticPr fontId="1" type="noConversion"/>
  </si>
  <si>
    <t>请假统计</t>
    <phoneticPr fontId="1" type="noConversion"/>
  </si>
  <si>
    <t>考勤记录表</t>
    <phoneticPr fontId="1" type="noConversion"/>
  </si>
  <si>
    <t>在相应日期手动填入，迟到时间h，事假病假等</t>
    <phoneticPr fontId="1" type="noConversion"/>
  </si>
  <si>
    <t>销售业绩统计表</t>
  </si>
  <si>
    <t>工号</t>
    <phoneticPr fontId="1" type="noConversion"/>
  </si>
  <si>
    <t>姓名</t>
    <phoneticPr fontId="1" type="noConversion"/>
  </si>
  <si>
    <t>所属部门</t>
    <phoneticPr fontId="1" type="noConversion"/>
  </si>
  <si>
    <t>销售金额</t>
    <phoneticPr fontId="1" type="noConversion"/>
  </si>
  <si>
    <t>销售提成</t>
    <phoneticPr fontId="1" type="noConversion"/>
  </si>
  <si>
    <t>销售排名</t>
    <phoneticPr fontId="1" type="noConversion"/>
  </si>
  <si>
    <t>销售奖金</t>
    <phoneticPr fontId="1" type="noConversion"/>
  </si>
  <si>
    <t>0001</t>
    <phoneticPr fontId="1" type="noConversion"/>
  </si>
  <si>
    <t>张三</t>
    <phoneticPr fontId="1" type="noConversion"/>
  </si>
  <si>
    <t>销售部</t>
    <phoneticPr fontId="1" type="noConversion"/>
  </si>
  <si>
    <t>工时计也是类似的，工时×单价即可</t>
    <phoneticPr fontId="1" type="noConversion"/>
  </si>
  <si>
    <t>金额要手动输入</t>
    <phoneticPr fontId="1" type="noConversion"/>
  </si>
  <si>
    <t>销售额大于10W，6%，大于5万，5%等待</t>
    <phoneticPr fontId="1" type="noConversion"/>
  </si>
  <si>
    <t>销售额大于5W，奖励5000</t>
    <phoneticPr fontId="1" type="noConversion"/>
  </si>
  <si>
    <t>因为统计区域要锁定，所以一般是拉得大一点</t>
    <phoneticPr fontId="1" type="noConversion"/>
  </si>
  <si>
    <t>又或者排名第几，奖金多少</t>
    <phoneticPr fontId="1" type="noConversion"/>
  </si>
  <si>
    <t>五险一金统计表</t>
  </si>
  <si>
    <t>罚50</t>
    <phoneticPr fontId="1" type="noConversion"/>
  </si>
  <si>
    <t>罚20</t>
    <phoneticPr fontId="1" type="noConversion"/>
  </si>
  <si>
    <t>罚100</t>
    <phoneticPr fontId="1" type="noConversion"/>
  </si>
  <si>
    <t>罚200</t>
    <phoneticPr fontId="1" type="noConversion"/>
  </si>
  <si>
    <t>罚300</t>
    <phoneticPr fontId="1" type="noConversion"/>
  </si>
  <si>
    <t>罚0</t>
    <phoneticPr fontId="1" type="noConversion"/>
  </si>
  <si>
    <t>奖200</t>
    <phoneticPr fontId="1" type="noConversion"/>
  </si>
  <si>
    <t>手动填入</t>
    <phoneticPr fontId="1" type="noConversion"/>
  </si>
  <si>
    <t>自动计算</t>
    <phoneticPr fontId="1" type="noConversion"/>
  </si>
  <si>
    <t>要根据部门排序，不然后面算工资会出错</t>
    <phoneticPr fontId="1" type="noConversion"/>
  </si>
  <si>
    <t>不同部门的工资成分不同，要用不同的公式</t>
    <phoneticPr fontId="1" type="noConversion"/>
  </si>
  <si>
    <t>工号</t>
    <phoneticPr fontId="1" type="noConversion"/>
  </si>
  <si>
    <t>姓名</t>
    <phoneticPr fontId="1" type="noConversion"/>
  </si>
  <si>
    <t>所属部门</t>
    <phoneticPr fontId="1" type="noConversion"/>
  </si>
  <si>
    <t>职务</t>
    <phoneticPr fontId="1" type="noConversion"/>
  </si>
  <si>
    <t>工资合计</t>
    <phoneticPr fontId="1" type="noConversion"/>
  </si>
  <si>
    <t>养老保险</t>
    <phoneticPr fontId="1" type="noConversion"/>
  </si>
  <si>
    <t>失业保险</t>
    <phoneticPr fontId="1" type="noConversion"/>
  </si>
  <si>
    <t>医疗保险</t>
    <phoneticPr fontId="1" type="noConversion"/>
  </si>
  <si>
    <t>生育保险</t>
    <phoneticPr fontId="1" type="noConversion"/>
  </si>
  <si>
    <t>工伤保险</t>
    <phoneticPr fontId="1" type="noConversion"/>
  </si>
  <si>
    <t>住房公积金</t>
    <phoneticPr fontId="1" type="noConversion"/>
  </si>
  <si>
    <t>养老保险是工资的8%</t>
  </si>
  <si>
    <t>失业保险是工资的0.5%</t>
  </si>
  <si>
    <t>医疗保险是工资的2%</t>
  </si>
  <si>
    <t>生育保险是工资的0</t>
  </si>
  <si>
    <t>工伤保险是工资的0</t>
  </si>
  <si>
    <t>住房公积金是工资的8%（公司个人都是8）</t>
  </si>
  <si>
    <t>这里是设置个人部分的五险一金</t>
  </si>
  <si>
    <t>总计</t>
    <phoneticPr fontId="1" type="noConversion"/>
  </si>
  <si>
    <t>0001</t>
    <phoneticPr fontId="1" type="noConversion"/>
  </si>
  <si>
    <t>张三</t>
    <phoneticPr fontId="1" type="noConversion"/>
  </si>
  <si>
    <t>销售部</t>
    <phoneticPr fontId="1" type="noConversion"/>
  </si>
  <si>
    <t>员工</t>
    <phoneticPr fontId="1" type="noConversion"/>
  </si>
  <si>
    <t>五险一金都是通过工资乘以相应的比例计算出来的</t>
  </si>
  <si>
    <t>有的企业按基本工资来申报五险一金的</t>
  </si>
  <si>
    <t>个人所得税代扣代缴统计表</t>
  </si>
  <si>
    <t>其他应扣合计</t>
    <phoneticPr fontId="1" type="noConversion"/>
  </si>
  <si>
    <t>应纳税所得额</t>
    <phoneticPr fontId="1" type="noConversion"/>
  </si>
  <si>
    <t>税率</t>
    <phoneticPr fontId="1" type="noConversion"/>
  </si>
  <si>
    <t>速算扣除数</t>
    <phoneticPr fontId="1" type="noConversion"/>
  </si>
  <si>
    <t>代扣所得税额</t>
    <phoneticPr fontId="1" type="noConversion"/>
  </si>
  <si>
    <t>个税要按照应发工资来计算，全部的工资</t>
    <phoneticPr fontId="1" type="noConversion"/>
  </si>
  <si>
    <t>核算个人所得税，是应发工资减去所有扣款得出的金额，乘以税率</t>
    <phoneticPr fontId="1" type="noConversion"/>
  </si>
  <si>
    <t>销售奖金、满勤奖未算</t>
    <phoneticPr fontId="1" type="noConversion"/>
  </si>
  <si>
    <t>其他应扣合计：五险一金、考勤表，正常来讲，还要扣除个税专项附加扣除</t>
    <phoneticPr fontId="1" type="noConversion"/>
  </si>
  <si>
    <t>按照个人所得税的税率表来做公式</t>
    <phoneticPr fontId="1" type="noConversion"/>
  </si>
  <si>
    <t>速算扣除数是什么，做公式</t>
    <phoneticPr fontId="1" type="noConversion"/>
  </si>
  <si>
    <t>工资表</t>
    <phoneticPr fontId="1" type="noConversion"/>
  </si>
  <si>
    <t>工号</t>
    <phoneticPr fontId="1" type="noConversion"/>
  </si>
  <si>
    <t>姓名</t>
    <phoneticPr fontId="1" type="noConversion"/>
  </si>
  <si>
    <t>所属部门</t>
    <phoneticPr fontId="1" type="noConversion"/>
  </si>
  <si>
    <t>职务</t>
    <phoneticPr fontId="1" type="noConversion"/>
  </si>
  <si>
    <t>基本工资</t>
    <phoneticPr fontId="1" type="noConversion"/>
  </si>
  <si>
    <t>工龄工资</t>
    <phoneticPr fontId="1" type="noConversion"/>
  </si>
  <si>
    <t>提成</t>
    <phoneticPr fontId="1" type="noConversion"/>
  </si>
  <si>
    <t>满勤奖</t>
    <phoneticPr fontId="1" type="noConversion"/>
  </si>
  <si>
    <t>缺勤扣款</t>
    <phoneticPr fontId="1" type="noConversion"/>
  </si>
  <si>
    <t>养老保险</t>
    <phoneticPr fontId="1" type="noConversion"/>
  </si>
  <si>
    <t>失业保险</t>
    <phoneticPr fontId="1" type="noConversion"/>
  </si>
  <si>
    <t>医疗保险</t>
    <phoneticPr fontId="1" type="noConversion"/>
  </si>
  <si>
    <t>住房公积金</t>
    <phoneticPr fontId="1" type="noConversion"/>
  </si>
  <si>
    <t>代扣个人所得税</t>
    <phoneticPr fontId="1" type="noConversion"/>
  </si>
  <si>
    <t>实发工资</t>
    <phoneticPr fontId="1" type="noConversion"/>
  </si>
  <si>
    <t>0001</t>
    <phoneticPr fontId="1" type="noConversion"/>
  </si>
  <si>
    <t>张三</t>
    <phoneticPr fontId="1" type="noConversion"/>
  </si>
  <si>
    <t>销售部</t>
    <phoneticPr fontId="1" type="noConversion"/>
  </si>
  <si>
    <t>员工</t>
    <phoneticPr fontId="1" type="noConversion"/>
  </si>
  <si>
    <t>工资条是打印出来给员工签名剪裁发给员工的</t>
    <phoneticPr fontId="1" type="noConversion"/>
  </si>
  <si>
    <t>新员工入职，在前面的表格逐个增加</t>
    <phoneticPr fontId="1" type="noConversion"/>
  </si>
  <si>
    <t>工资表是做帐</t>
    <phoneticPr fontId="1" type="noConversion"/>
  </si>
  <si>
    <t>工资条</t>
    <phoneticPr fontId="1" type="noConversion"/>
  </si>
  <si>
    <t>数据是一样的，员工不多就复制</t>
    <phoneticPr fontId="1" type="noConversion"/>
  </si>
  <si>
    <t>员工很多用vlookup函数</t>
    <phoneticPr fontId="1" type="noConversion"/>
  </si>
  <si>
    <t>一张工资条一名员工</t>
    <phoneticPr fontId="1" type="noConversion"/>
  </si>
  <si>
    <t>0002</t>
    <phoneticPr fontId="1" type="noConversion"/>
  </si>
  <si>
    <t>工资表的明细按实际情况去编写</t>
    <phoneticPr fontId="1" type="noConversion"/>
  </si>
  <si>
    <t>可能没有工号，可能工资条不显示部门和职务</t>
    <phoneticPr fontId="1" type="noConversion"/>
  </si>
  <si>
    <t>又或者有交通交通津贴、花费津贴之类的</t>
    <phoneticPr fontId="1" type="noConversion"/>
  </si>
  <si>
    <t>2022年7月工资发放表</t>
    <phoneticPr fontId="1" type="noConversion"/>
  </si>
  <si>
    <t>员工身份号码</t>
    <phoneticPr fontId="1" type="noConversion"/>
  </si>
  <si>
    <t>实发工资金额</t>
    <phoneticPr fontId="1" type="noConversion"/>
  </si>
  <si>
    <t>有些企业工资要做3账表</t>
    <phoneticPr fontId="1" type="noConversion"/>
  </si>
  <si>
    <t>工资明细表用来做账</t>
    <phoneticPr fontId="1" type="noConversion"/>
  </si>
  <si>
    <t>工资条发给员工</t>
    <phoneticPr fontId="1" type="noConversion"/>
  </si>
  <si>
    <t>工资发放表给领导看、或作为留存的资料</t>
    <phoneticPr fontId="1" type="noConversion"/>
  </si>
  <si>
    <t>公司要求怎么做就怎么做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</si>
</sst>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"/>
    </sheetView>
  </sheetViews>
  <sheetFormatPr defaultColWidth="8.875" defaultRowHeight="13.5" x14ac:dyDescent="0.15"/>
  <cols>
    <col min="1" max="1" width="8.875" style="2"/>
    <col min="2" max="4" width="8.875" style="1"/>
    <col min="5" max="6" width="9.5" style="1" bestFit="1" customWidth="1"/>
    <col min="7" max="16384" width="8.875" style="1"/>
  </cols>
  <sheetData>
    <row r="1" spans="1:8" x14ac:dyDescent="0.15">
      <c r="A1" s="11" t="s">
        <v>9</v>
      </c>
      <c r="B1" s="11"/>
      <c r="C1" s="11"/>
      <c r="D1" s="11"/>
      <c r="E1" s="11"/>
      <c r="F1" s="11"/>
      <c r="G1" s="11"/>
      <c r="H1" s="11"/>
    </row>
    <row r="2" spans="1:8" x14ac:dyDescent="0.1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15">
      <c r="A3" s="5" t="s">
        <v>8</v>
      </c>
      <c r="B3" s="6" t="s">
        <v>10</v>
      </c>
      <c r="C3" s="6" t="s">
        <v>11</v>
      </c>
      <c r="D3" s="6" t="s">
        <v>12</v>
      </c>
      <c r="E3" s="9">
        <v>38565</v>
      </c>
      <c r="F3" s="6">
        <f ca="1">FLOOR(DAYS360(E3,TODAY())/365,1)</f>
        <v>17</v>
      </c>
      <c r="G3" s="6">
        <f>IF(C3="销售部",2500,IF(C3="财务部",2800,IF(C3="设计部",3500,IF(C3="办公室",12500,2000))))</f>
        <v>2500</v>
      </c>
      <c r="H3" s="6">
        <f ca="1">IF(F3&lt;=1,F3*50,IF(F3&gt;=2,F3*100))</f>
        <v>1700</v>
      </c>
    </row>
    <row r="4" spans="1:8" x14ac:dyDescent="0.15">
      <c r="A4" s="5"/>
      <c r="B4" s="6"/>
      <c r="C4" s="6"/>
      <c r="D4" s="6"/>
      <c r="E4" s="6"/>
      <c r="F4" s="6"/>
      <c r="G4" s="6"/>
      <c r="H4" s="6"/>
    </row>
    <row r="5" spans="1:8" x14ac:dyDescent="0.15">
      <c r="A5" s="5"/>
      <c r="B5" s="6"/>
      <c r="C5" s="6"/>
      <c r="D5" s="6"/>
      <c r="E5" s="6"/>
      <c r="F5" s="6"/>
      <c r="G5" s="6"/>
      <c r="H5" s="6"/>
    </row>
    <row r="8" spans="1:8" x14ac:dyDescent="0.15">
      <c r="E8" s="1" t="s">
        <v>53</v>
      </c>
      <c r="F8" s="1" t="s">
        <v>54</v>
      </c>
    </row>
    <row r="9" spans="1:8" x14ac:dyDescent="0.15">
      <c r="E9" s="3"/>
      <c r="F9" s="4"/>
    </row>
    <row r="10" spans="1:8" x14ac:dyDescent="0.15">
      <c r="E10" s="3"/>
      <c r="F10" s="4"/>
    </row>
    <row r="11" spans="1:8" x14ac:dyDescent="0.15">
      <c r="C11" s="1" t="s">
        <v>55</v>
      </c>
    </row>
    <row r="12" spans="1:8" x14ac:dyDescent="0.15">
      <c r="C12" s="1" t="s">
        <v>56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opLeftCell="E1" workbookViewId="0">
      <selection activeCell="O4" sqref="O4:AA4"/>
    </sheetView>
  </sheetViews>
  <sheetFormatPr defaultColWidth="8.875" defaultRowHeight="13.5" x14ac:dyDescent="0.15"/>
  <cols>
    <col min="1" max="1" width="8.875" style="2"/>
    <col min="2" max="3" width="8.875" style="1"/>
    <col min="4" max="34" width="4.5" style="1" bestFit="1" customWidth="1"/>
    <col min="35" max="16384" width="8.875" style="1"/>
  </cols>
  <sheetData>
    <row r="1" spans="1:46" x14ac:dyDescent="0.15">
      <c r="A1" s="12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J1" s="11" t="s">
        <v>13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46" x14ac:dyDescent="0.15">
      <c r="A2" s="12" t="s">
        <v>0</v>
      </c>
      <c r="B2" s="11" t="s">
        <v>1</v>
      </c>
      <c r="C2" s="11" t="s">
        <v>2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31</v>
      </c>
      <c r="AJ2" s="11" t="s">
        <v>14</v>
      </c>
      <c r="AK2" s="11"/>
      <c r="AL2" s="11"/>
      <c r="AM2" s="11"/>
      <c r="AN2" s="11" t="s">
        <v>25</v>
      </c>
      <c r="AO2" s="11"/>
      <c r="AP2" s="11"/>
      <c r="AQ2" s="11"/>
      <c r="AR2" s="11"/>
      <c r="AS2" s="11" t="s">
        <v>23</v>
      </c>
      <c r="AT2" s="11" t="s">
        <v>24</v>
      </c>
    </row>
    <row r="3" spans="1:46" x14ac:dyDescent="0.15">
      <c r="A3" s="1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J3" s="6" t="s">
        <v>15</v>
      </c>
      <c r="AK3" s="6" t="s">
        <v>16</v>
      </c>
      <c r="AL3" s="6" t="s">
        <v>17</v>
      </c>
      <c r="AM3" s="6" t="s">
        <v>18</v>
      </c>
      <c r="AN3" s="6" t="s">
        <v>19</v>
      </c>
      <c r="AO3" s="6" t="s">
        <v>20</v>
      </c>
      <c r="AP3" s="6" t="s">
        <v>21</v>
      </c>
      <c r="AQ3" s="6" t="s">
        <v>22</v>
      </c>
      <c r="AR3" s="6" t="s">
        <v>18</v>
      </c>
      <c r="AS3" s="11"/>
      <c r="AT3" s="11"/>
    </row>
    <row r="4" spans="1:46" x14ac:dyDescent="0.15">
      <c r="A4" s="5" t="s">
        <v>8</v>
      </c>
      <c r="B4" s="6" t="s">
        <v>10</v>
      </c>
      <c r="C4" s="6" t="s">
        <v>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J4" s="6">
        <f>COUNTIF(D4:AH4,"&lt;=0.5")</f>
        <v>0</v>
      </c>
      <c r="AK4" s="8">
        <f>COUNTIF(D4:AH4,"&gt;0.5")-COUNTIF(D4:AH4,"&gt;1")</f>
        <v>0</v>
      </c>
      <c r="AL4" s="6">
        <f>COUNTIF(D4:AH4,"&gt;1")</f>
        <v>0</v>
      </c>
      <c r="AM4" s="6">
        <f>AJ4*20+AK4*50+AL4*100</f>
        <v>0</v>
      </c>
      <c r="AN4" s="6">
        <f>COUNTIF(D4:AH4,"s")</f>
        <v>0</v>
      </c>
      <c r="AO4" s="6">
        <f>COUNTIF(D4:AH4,"b")</f>
        <v>0</v>
      </c>
      <c r="AP4" s="6">
        <f>COUNTIF(D4:AH4,"k")</f>
        <v>0</v>
      </c>
      <c r="AQ4" s="6">
        <f>COUNTIF(D4:AH4,"n")</f>
        <v>0</v>
      </c>
      <c r="AR4" s="6">
        <f>AN4*200+AO4*50+AP4*300+AQ4*0</f>
        <v>0</v>
      </c>
      <c r="AS4" s="6">
        <f>AM4+AR4</f>
        <v>0</v>
      </c>
      <c r="AT4" s="6">
        <f>IF(AS4=0,200,0)</f>
        <v>200</v>
      </c>
    </row>
    <row r="5" spans="1:46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>
        <f t="shared" ref="AJ5:AJ6" si="0">COUNTIF(D5:AH5,"&lt;=0.5")</f>
        <v>0</v>
      </c>
      <c r="AK5" s="8">
        <f t="shared" ref="AK5:AK6" si="1">COUNTIF(D5:AH5,"&gt;0.5")-COUNTIF(D5:AH5,"&gt;1")</f>
        <v>0</v>
      </c>
      <c r="AL5" s="6">
        <f t="shared" ref="AL5:AL6" si="2">COUNTIF(D5:AH5,"&gt;1")</f>
        <v>0</v>
      </c>
      <c r="AM5" s="6">
        <f t="shared" ref="AM5:AM6" si="3">AJ5*20+AK5*50+AL5*100</f>
        <v>0</v>
      </c>
      <c r="AN5" s="6">
        <f t="shared" ref="AN5:AN6" si="4">COUNTIF(D5:AH5,"s")</f>
        <v>0</v>
      </c>
      <c r="AO5" s="6">
        <f t="shared" ref="AO5:AO6" si="5">COUNTIF(D5:AH5,"b")</f>
        <v>0</v>
      </c>
      <c r="AP5" s="6">
        <f t="shared" ref="AP5:AP6" si="6">COUNTIF(D5:AH5,"k")</f>
        <v>0</v>
      </c>
      <c r="AQ5" s="6">
        <f t="shared" ref="AQ5:AQ6" si="7">COUNTIF(D5:AH5,"n")</f>
        <v>0</v>
      </c>
      <c r="AR5" s="6">
        <f t="shared" ref="AR5:AR6" si="8">AN5*200+AO5*50+AP5*300+AQ5*0</f>
        <v>0</v>
      </c>
      <c r="AS5" s="6">
        <f t="shared" ref="AS5:AS6" si="9">AM5+AR5</f>
        <v>0</v>
      </c>
      <c r="AT5" s="6">
        <f t="shared" ref="AT5:AT6" si="10">IF(AS5=0,200,0)</f>
        <v>200</v>
      </c>
    </row>
    <row r="6" spans="1:46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>
        <f t="shared" si="0"/>
        <v>0</v>
      </c>
      <c r="AK6" s="8">
        <f t="shared" si="1"/>
        <v>0</v>
      </c>
      <c r="AL6" s="6">
        <f t="shared" si="2"/>
        <v>0</v>
      </c>
      <c r="AM6" s="6">
        <f t="shared" si="3"/>
        <v>0</v>
      </c>
      <c r="AN6" s="6">
        <f t="shared" si="4"/>
        <v>0</v>
      </c>
      <c r="AO6" s="6">
        <f t="shared" si="5"/>
        <v>0</v>
      </c>
      <c r="AP6" s="6">
        <f t="shared" si="6"/>
        <v>0</v>
      </c>
      <c r="AQ6" s="6">
        <f t="shared" si="7"/>
        <v>0</v>
      </c>
      <c r="AR6" s="6">
        <f t="shared" si="8"/>
        <v>0</v>
      </c>
      <c r="AS6" s="6">
        <f t="shared" si="9"/>
        <v>0</v>
      </c>
      <c r="AT6" s="6">
        <f t="shared" si="10"/>
        <v>200</v>
      </c>
    </row>
    <row r="8" spans="1:46" x14ac:dyDescent="0.15">
      <c r="AJ8" s="1" t="s">
        <v>47</v>
      </c>
      <c r="AK8" s="1" t="s">
        <v>46</v>
      </c>
      <c r="AL8" s="1" t="s">
        <v>48</v>
      </c>
      <c r="AN8" s="1" t="s">
        <v>49</v>
      </c>
      <c r="AO8" s="1" t="s">
        <v>46</v>
      </c>
      <c r="AP8" s="1" t="s">
        <v>50</v>
      </c>
      <c r="AQ8" s="1" t="s">
        <v>51</v>
      </c>
      <c r="AT8" s="1" t="s">
        <v>52</v>
      </c>
    </row>
    <row r="9" spans="1:46" x14ac:dyDescent="0.15">
      <c r="C9" s="1" t="s">
        <v>27</v>
      </c>
    </row>
  </sheetData>
  <mergeCells count="40"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S2:AS3"/>
    <mergeCell ref="AT2:AT3"/>
    <mergeCell ref="AJ1:AT1"/>
    <mergeCell ref="A1:AH1"/>
    <mergeCell ref="AH2:AH3"/>
    <mergeCell ref="C2:C3"/>
    <mergeCell ref="B2:B3"/>
    <mergeCell ref="A2:A3"/>
    <mergeCell ref="AJ2:AM2"/>
    <mergeCell ref="AN2:AR2"/>
    <mergeCell ref="AB2:AB3"/>
    <mergeCell ref="AC2:AC3"/>
    <mergeCell ref="AD2:AD3"/>
    <mergeCell ref="AE2:AE3"/>
    <mergeCell ref="AF2:AF3"/>
    <mergeCell ref="AG2:A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"/>
    </sheetView>
  </sheetViews>
  <sheetFormatPr defaultRowHeight="13.5" x14ac:dyDescent="0.15"/>
  <cols>
    <col min="1" max="1" width="9" style="10"/>
  </cols>
  <sheetData>
    <row r="1" spans="1:7" x14ac:dyDescent="0.15">
      <c r="A1" s="13" t="s">
        <v>28</v>
      </c>
      <c r="B1" s="13"/>
      <c r="C1" s="13"/>
      <c r="D1" s="13"/>
      <c r="E1" s="13"/>
      <c r="F1" s="13"/>
      <c r="G1" s="13"/>
    </row>
    <row r="2" spans="1:7" x14ac:dyDescent="0.15">
      <c r="A2" s="10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</row>
    <row r="3" spans="1:7" x14ac:dyDescent="0.15">
      <c r="A3" s="10" t="s">
        <v>36</v>
      </c>
      <c r="B3" t="s">
        <v>37</v>
      </c>
      <c r="C3" t="s">
        <v>38</v>
      </c>
      <c r="D3">
        <v>50000</v>
      </c>
      <c r="E3">
        <f>IF(D3&gt;=100000,D3*0.06,IF(D3&gt;=50000,D3*0.05,IF(D3&gt;=20000,D3*0.04,D3*0.03)))</f>
        <v>2500</v>
      </c>
      <c r="F3">
        <f>RANK(E3,$E$3:$E$28)</f>
        <v>1</v>
      </c>
      <c r="G3">
        <f>IF(D3&gt;=50000,5000,0)</f>
        <v>5000</v>
      </c>
    </row>
    <row r="9" spans="1:7" x14ac:dyDescent="0.15">
      <c r="D9" t="s">
        <v>40</v>
      </c>
    </row>
    <row r="11" spans="1:7" x14ac:dyDescent="0.15">
      <c r="E11" t="s">
        <v>41</v>
      </c>
    </row>
    <row r="12" spans="1:7" x14ac:dyDescent="0.15">
      <c r="F12" t="s">
        <v>43</v>
      </c>
    </row>
    <row r="13" spans="1:7" x14ac:dyDescent="0.15">
      <c r="G13" t="s">
        <v>42</v>
      </c>
    </row>
    <row r="14" spans="1:7" x14ac:dyDescent="0.15">
      <c r="G14" t="s">
        <v>44</v>
      </c>
    </row>
    <row r="22" spans="4:4" x14ac:dyDescent="0.15">
      <c r="D22" t="s">
        <v>39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4" sqref="E4"/>
    </sheetView>
  </sheetViews>
  <sheetFormatPr defaultRowHeight="13.5" x14ac:dyDescent="0.15"/>
  <cols>
    <col min="1" max="1" width="5.25" style="10" customWidth="1"/>
    <col min="2" max="2" width="7.125" customWidth="1"/>
    <col min="4" max="4" width="5.25" customWidth="1"/>
    <col min="6" max="6" width="15.125" bestFit="1" customWidth="1"/>
    <col min="11" max="11" width="11" bestFit="1" customWidth="1"/>
    <col min="12" max="12" width="5.25" customWidth="1"/>
  </cols>
  <sheetData>
    <row r="1" spans="1:12" x14ac:dyDescent="0.15">
      <c r="A1" s="13" t="s">
        <v>45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15">
      <c r="A2" s="10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75</v>
      </c>
    </row>
    <row r="3" spans="1:12" x14ac:dyDescent="0.15">
      <c r="A3" s="10" t="s">
        <v>76</v>
      </c>
      <c r="B3" t="s">
        <v>77</v>
      </c>
      <c r="C3" t="s">
        <v>78</v>
      </c>
      <c r="D3" t="s">
        <v>79</v>
      </c>
      <c r="E3">
        <f ca="1">VLOOKUP(B3,员工基本信息表!B3:G3,6)+VLOOKUP(B3,员工基本信息表!B3:H3,7)</f>
        <v>4200</v>
      </c>
      <c r="F3">
        <f ca="1">E3*0.08</f>
        <v>336</v>
      </c>
      <c r="G3">
        <f ca="1">E3*0.005</f>
        <v>21</v>
      </c>
      <c r="H3">
        <f ca="1">E3*0.02</f>
        <v>84</v>
      </c>
      <c r="I3">
        <v>0</v>
      </c>
      <c r="J3">
        <v>0</v>
      </c>
      <c r="K3">
        <f ca="1">E3*0.08</f>
        <v>336</v>
      </c>
      <c r="L3">
        <f ca="1">SUM(F3:K3)</f>
        <v>777</v>
      </c>
    </row>
    <row r="6" spans="1:12" x14ac:dyDescent="0.15">
      <c r="E6" t="s">
        <v>81</v>
      </c>
    </row>
    <row r="7" spans="1:12" x14ac:dyDescent="0.15">
      <c r="F7" t="s">
        <v>80</v>
      </c>
    </row>
    <row r="8" spans="1:12" x14ac:dyDescent="0.15">
      <c r="F8" t="s">
        <v>74</v>
      </c>
    </row>
    <row r="9" spans="1:12" x14ac:dyDescent="0.15">
      <c r="F9" t="s">
        <v>68</v>
      </c>
    </row>
    <row r="10" spans="1:12" x14ac:dyDescent="0.15">
      <c r="F10" t="s">
        <v>69</v>
      </c>
    </row>
    <row r="11" spans="1:12" x14ac:dyDescent="0.15">
      <c r="F11" t="s">
        <v>70</v>
      </c>
    </row>
    <row r="12" spans="1:12" x14ac:dyDescent="0.15">
      <c r="F12" t="s">
        <v>71</v>
      </c>
    </row>
    <row r="13" spans="1:12" x14ac:dyDescent="0.15">
      <c r="F13" t="s">
        <v>72</v>
      </c>
    </row>
    <row r="14" spans="1:12" x14ac:dyDescent="0.15">
      <c r="F14" t="s">
        <v>73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3" sqref="F3"/>
    </sheetView>
  </sheetViews>
  <sheetFormatPr defaultRowHeight="13.5" x14ac:dyDescent="0.15"/>
  <cols>
    <col min="1" max="1" width="5.25" style="10" bestFit="1" customWidth="1"/>
    <col min="2" max="2" width="7.125" bestFit="1" customWidth="1"/>
    <col min="4" max="4" width="5.25" bestFit="1" customWidth="1"/>
    <col min="6" max="7" width="13" bestFit="1" customWidth="1"/>
    <col min="8" max="8" width="10.5" customWidth="1"/>
    <col min="9" max="9" width="11" bestFit="1" customWidth="1"/>
    <col min="10" max="10" width="13" bestFit="1" customWidth="1"/>
  </cols>
  <sheetData>
    <row r="1" spans="1:10" x14ac:dyDescent="0.15">
      <c r="A1" s="13" t="s">
        <v>82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15">
      <c r="A2" s="10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</row>
    <row r="3" spans="1:10" x14ac:dyDescent="0.15">
      <c r="A3" s="10" t="s">
        <v>76</v>
      </c>
      <c r="B3" t="s">
        <v>77</v>
      </c>
      <c r="C3" t="s">
        <v>78</v>
      </c>
      <c r="D3" t="s">
        <v>79</v>
      </c>
      <c r="E3">
        <f ca="1">VLOOKUP(B3,员工基本信息表!B3:G3,6)+VLOOKUP(B3,员工基本信息表!B3:H3,7)+VLOOKUP(B3,销售业绩统计表!B3:E3,4)</f>
        <v>6700</v>
      </c>
      <c r="F3">
        <f ca="1">VLOOKUP(B3,考勤记录表!B4:AT4,44)+VLOOKUP(个人所得税代扣代缴统计表!B3,五险一金统计表!B3:L3,11)</f>
        <v>777</v>
      </c>
      <c r="G3">
        <f ca="1">IF(E3-F3&gt;5000,E3-F3-5000,0)</f>
        <v>923</v>
      </c>
      <c r="H3">
        <f ca="1">IF(G3&gt;=80000,G3*45%,IF(G3&gt;=55000,G3*35%,IF(G3&gt;=35000,G3*30%,IF(G3&gt;=25000,G3*25%,IF(G3&gt;=12000,G3*20%,IF(G3&gt;=3000,G3*10%,IF(G3&gt;=0,G3*3%,0)))))))</f>
        <v>27.689999999999998</v>
      </c>
      <c r="J3">
        <f ca="1">H3-I3</f>
        <v>27.689999999999998</v>
      </c>
    </row>
    <row r="7" spans="1:10" x14ac:dyDescent="0.15">
      <c r="H7" t="s">
        <v>92</v>
      </c>
    </row>
    <row r="8" spans="1:10" x14ac:dyDescent="0.15">
      <c r="H8" t="s">
        <v>93</v>
      </c>
    </row>
    <row r="9" spans="1:10" x14ac:dyDescent="0.15">
      <c r="E9" t="s">
        <v>88</v>
      </c>
    </row>
    <row r="10" spans="1:10" x14ac:dyDescent="0.15">
      <c r="F10" t="s">
        <v>91</v>
      </c>
    </row>
    <row r="12" spans="1:10" x14ac:dyDescent="0.15">
      <c r="F12" t="s">
        <v>89</v>
      </c>
    </row>
    <row r="14" spans="1:10" x14ac:dyDescent="0.15">
      <c r="F14" t="s">
        <v>90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XFD3"/>
    </sheetView>
  </sheetViews>
  <sheetFormatPr defaultRowHeight="13.5" x14ac:dyDescent="0.15"/>
  <cols>
    <col min="1" max="1" width="9" style="10"/>
  </cols>
  <sheetData>
    <row r="1" spans="1:15" x14ac:dyDescent="0.15">
      <c r="D1" t="s">
        <v>94</v>
      </c>
    </row>
    <row r="2" spans="1:15" x14ac:dyDescent="0.15">
      <c r="A2" s="10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</row>
    <row r="3" spans="1:15" x14ac:dyDescent="0.15">
      <c r="A3" s="10" t="s">
        <v>110</v>
      </c>
      <c r="B3" t="s">
        <v>111</v>
      </c>
      <c r="C3" t="s">
        <v>112</v>
      </c>
      <c r="D3" t="s">
        <v>113</v>
      </c>
      <c r="E3">
        <f>VLOOKUP(B3,员工基本信息表!B3:H3,6)</f>
        <v>2500</v>
      </c>
      <c r="F3">
        <f ca="1">VLOOKUP(B3,员工基本信息表!B3:H3,7)</f>
        <v>1700</v>
      </c>
      <c r="G3">
        <f>VLOOKUP(B3,销售业绩统计表!B3:G3,4)</f>
        <v>2500</v>
      </c>
      <c r="H3">
        <f>VLOOKUP(B3,考勤记录表!B4:AT4,45)</f>
        <v>200</v>
      </c>
      <c r="I3">
        <f>VLOOKUP(B3,考勤记录表!B4:AT4,44)</f>
        <v>0</v>
      </c>
      <c r="J3">
        <f ca="1">VLOOKUP(B3,五险一金统计表!B3:K3,5)</f>
        <v>336</v>
      </c>
      <c r="K3">
        <f ca="1">VLOOKUP(B3,五险一金统计表!B3:K3,6)</f>
        <v>21</v>
      </c>
      <c r="L3">
        <f ca="1">VLOOKUP(B3,五险一金统计表!B3:K3,7)</f>
        <v>84</v>
      </c>
      <c r="M3">
        <f ca="1">VLOOKUP(B3,五险一金统计表!B3:K3,10)</f>
        <v>336</v>
      </c>
      <c r="N3">
        <f ca="1">VLOOKUP(B3,个人所得税代扣代缴统计表!B3:J3,9)</f>
        <v>27.689999999999998</v>
      </c>
      <c r="O3">
        <f ca="1">E3+F3+G3+H3+-I3-J3-K3-L3-M3-N3</f>
        <v>6095.31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3" workbookViewId="0">
      <selection activeCell="A6" sqref="A6:D6"/>
    </sheetView>
  </sheetViews>
  <sheetFormatPr defaultRowHeight="13.5" x14ac:dyDescent="0.15"/>
  <sheetData>
    <row r="1" spans="1:15" x14ac:dyDescent="0.15">
      <c r="A1" s="13" t="s">
        <v>117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15">
      <c r="A2" s="10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</row>
    <row r="3" spans="1:15" x14ac:dyDescent="0.15">
      <c r="A3" s="10" t="s">
        <v>110</v>
      </c>
      <c r="B3" t="s">
        <v>111</v>
      </c>
      <c r="C3" t="s">
        <v>112</v>
      </c>
      <c r="D3" t="s">
        <v>113</v>
      </c>
      <c r="E3">
        <f>VLOOKUP(B3,员工基本信息表!B3:H3,6)</f>
        <v>2500</v>
      </c>
      <c r="F3">
        <f ca="1">VLOOKUP(B3,员工基本信息表!B3:H3,7)</f>
        <v>1700</v>
      </c>
      <c r="G3">
        <f>VLOOKUP(B3,销售业绩统计表!B3:G3,4)</f>
        <v>2500</v>
      </c>
      <c r="H3">
        <f>VLOOKUP(B3,考勤记录表!B4:AT4,45)</f>
        <v>200</v>
      </c>
      <c r="I3">
        <f>VLOOKUP(B3,考勤记录表!B4:AT4,44)</f>
        <v>0</v>
      </c>
      <c r="J3">
        <f ca="1">VLOOKUP(B3,五险一金统计表!B3:K3,5)</f>
        <v>336</v>
      </c>
      <c r="K3">
        <f ca="1">VLOOKUP(B3,五险一金统计表!B3:K3,6)</f>
        <v>21</v>
      </c>
      <c r="L3">
        <f ca="1">VLOOKUP(B3,五险一金统计表!B3:K3,7)</f>
        <v>84</v>
      </c>
      <c r="M3">
        <f ca="1">VLOOKUP(B3,五险一金统计表!B3:K3,10)</f>
        <v>336</v>
      </c>
      <c r="N3">
        <f ca="1">VLOOKUP(B3,个人所得税代扣代缴统计表!B3:J3,9)</f>
        <v>27.689999999999998</v>
      </c>
      <c r="O3">
        <f ca="1">E3+F3+G3+H3+-I3-J3-K3-L3-M3-N3</f>
        <v>6095.31</v>
      </c>
    </row>
    <row r="5" spans="1:15" x14ac:dyDescent="0.15">
      <c r="A5" s="13" t="s">
        <v>117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15">
      <c r="A6" s="10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106</v>
      </c>
      <c r="M6" t="s">
        <v>107</v>
      </c>
      <c r="N6" t="s">
        <v>108</v>
      </c>
      <c r="O6" t="s">
        <v>109</v>
      </c>
    </row>
    <row r="7" spans="1:15" x14ac:dyDescent="0.15">
      <c r="A7" s="10" t="s">
        <v>121</v>
      </c>
    </row>
    <row r="11" spans="1:15" x14ac:dyDescent="0.15">
      <c r="C11" t="s">
        <v>116</v>
      </c>
    </row>
    <row r="12" spans="1:15" x14ac:dyDescent="0.15">
      <c r="C12" t="s">
        <v>114</v>
      </c>
    </row>
    <row r="13" spans="1:15" x14ac:dyDescent="0.15">
      <c r="C13" t="s">
        <v>115</v>
      </c>
    </row>
    <row r="15" spans="1:15" x14ac:dyDescent="0.15">
      <c r="C15" t="s">
        <v>118</v>
      </c>
    </row>
    <row r="16" spans="1:15" x14ac:dyDescent="0.15">
      <c r="C16" t="s">
        <v>119</v>
      </c>
    </row>
    <row r="18" spans="3:3" x14ac:dyDescent="0.15">
      <c r="C18" t="s">
        <v>120</v>
      </c>
    </row>
    <row r="20" spans="3:3" x14ac:dyDescent="0.15">
      <c r="C20" t="s">
        <v>122</v>
      </c>
    </row>
    <row r="21" spans="3:3" x14ac:dyDescent="0.15">
      <c r="C21" t="s">
        <v>123</v>
      </c>
    </row>
    <row r="22" spans="3:3" x14ac:dyDescent="0.15">
      <c r="C22" t="s">
        <v>124</v>
      </c>
    </row>
  </sheetData>
  <mergeCells count="2">
    <mergeCell ref="A1:O1"/>
    <mergeCell ref="A5:O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3.5" x14ac:dyDescent="0.15"/>
  <cols>
    <col min="1" max="2" width="5.25" bestFit="1" customWidth="1"/>
    <col min="3" max="4" width="13" bestFit="1" customWidth="1"/>
  </cols>
  <sheetData>
    <row r="1" spans="1:4" x14ac:dyDescent="0.15">
      <c r="A1" s="13" t="s">
        <v>125</v>
      </c>
      <c r="B1" s="13"/>
      <c r="C1" s="13"/>
      <c r="D1" s="13"/>
    </row>
    <row r="2" spans="1:4" x14ac:dyDescent="0.15">
      <c r="A2" s="10" t="s">
        <v>95</v>
      </c>
      <c r="B2" t="s">
        <v>96</v>
      </c>
      <c r="C2" t="s">
        <v>126</v>
      </c>
      <c r="D2" t="s">
        <v>127</v>
      </c>
    </row>
    <row r="6" spans="1:4" x14ac:dyDescent="0.15">
      <c r="D6" t="s">
        <v>128</v>
      </c>
    </row>
    <row r="7" spans="1:4" x14ac:dyDescent="0.15">
      <c r="D7" t="s">
        <v>129</v>
      </c>
    </row>
    <row r="8" spans="1:4" x14ac:dyDescent="0.15">
      <c r="D8" t="s">
        <v>130</v>
      </c>
    </row>
    <row r="9" spans="1:4" x14ac:dyDescent="0.15">
      <c r="D9" t="s">
        <v>131</v>
      </c>
    </row>
    <row r="10" spans="1:4" x14ac:dyDescent="0.15">
      <c r="D10" t="s">
        <v>132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员工基本信息表</vt:lpstr>
      <vt:lpstr>考勤记录表</vt:lpstr>
      <vt:lpstr>销售业绩统计表</vt:lpstr>
      <vt:lpstr>五险一金统计表</vt:lpstr>
      <vt:lpstr>个人所得税代扣代缴统计表</vt:lpstr>
      <vt:lpstr>工资明细表</vt:lpstr>
      <vt:lpstr>工资条</vt:lpstr>
      <vt:lpstr>工资发放表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2023-08-11T11:17:36Z</dcterms:modified>
</cp:coreProperties>
</file>