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OneDrive\Dokumenty\Blog\"/>
    </mc:Choice>
  </mc:AlternateContent>
  <xr:revisionPtr revIDLastSave="0" documentId="8_{4F1649BF-7961-46D4-90AD-0EB3D08C431E}" xr6:coauthVersionLast="47" xr6:coauthVersionMax="47" xr10:uidLastSave="{00000000-0000-0000-0000-000000000000}"/>
  <bookViews>
    <workbookView xWindow="0" yWindow="0" windowWidth="24000" windowHeight="9075" firstSheet="2" activeTab="2" xr2:uid="{00000000-000D-0000-FFFF-FFFF00000000}"/>
  </bookViews>
  <sheets>
    <sheet name="Levostranný test" sheetId="7" r:id="rId1"/>
    <sheet name="Pravostranný test" sheetId="9" r:id="rId2"/>
    <sheet name="Oboustranný tes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1" l="1"/>
  <c r="H14" i="11"/>
  <c r="F5" i="11"/>
  <c r="E5" i="11"/>
  <c r="F4" i="11"/>
  <c r="E4" i="11"/>
  <c r="F3" i="11"/>
  <c r="E3" i="11"/>
  <c r="F2" i="11"/>
  <c r="E2" i="11"/>
  <c r="G10" i="11" s="1"/>
  <c r="E12" i="11" l="1"/>
  <c r="E10" i="11"/>
  <c r="E9" i="11"/>
  <c r="G9" i="11"/>
  <c r="G12" i="11" l="1"/>
  <c r="G13" i="11" s="1"/>
  <c r="G14" i="11" s="1"/>
  <c r="E13" i="11"/>
  <c r="F5" i="9"/>
  <c r="E5" i="9"/>
  <c r="F4" i="9"/>
  <c r="E4" i="9"/>
  <c r="F2" i="9"/>
  <c r="F3" i="9"/>
  <c r="E3" i="9"/>
  <c r="E2" i="9"/>
  <c r="G11" i="9" s="1"/>
  <c r="I13" i="9" l="1"/>
  <c r="H13" i="9"/>
  <c r="G12" i="9"/>
  <c r="G13" i="9" s="1"/>
  <c r="F14" i="11"/>
  <c r="J14" i="11"/>
  <c r="E14" i="11"/>
  <c r="D17" i="11"/>
  <c r="F9" i="9"/>
  <c r="E9" i="9"/>
  <c r="E11" i="9"/>
  <c r="E12" i="9" s="1"/>
  <c r="F13" i="9" l="1"/>
  <c r="E13" i="9"/>
  <c r="F5" i="7" l="1"/>
  <c r="E5" i="7"/>
  <c r="F4" i="7"/>
  <c r="E4" i="7"/>
  <c r="F3" i="7" l="1"/>
  <c r="E3" i="7"/>
  <c r="F2" i="7"/>
  <c r="E2" i="7"/>
  <c r="E11" i="7" s="1"/>
  <c r="H13" i="7" l="1"/>
  <c r="G13" i="7"/>
  <c r="E12" i="7"/>
  <c r="F13" i="7" s="1"/>
  <c r="F9" i="7"/>
  <c r="E9" i="7"/>
  <c r="E13" i="7" l="1"/>
  <c r="D16" i="9" l="1"/>
  <c r="D16" i="7" l="1"/>
</calcChain>
</file>

<file path=xl/sharedStrings.xml><?xml version="1.0" encoding="utf-8"?>
<sst xmlns="http://schemas.openxmlformats.org/spreadsheetml/2006/main" count="102" uniqueCount="33">
  <si>
    <t>Závod 1</t>
  </si>
  <si>
    <t>Závod 2</t>
  </si>
  <si>
    <t>Statistické ukazatele souborů</t>
  </si>
  <si>
    <t>Počet pozorování v jednom souboru</t>
  </si>
  <si>
    <t>Průměrná hodnota</t>
  </si>
  <si>
    <t>Výběrová směrodatná odchylka rozdílu</t>
  </si>
  <si>
    <t>Dvouvýběrový t-test s rovností rozptylů</t>
  </si>
  <si>
    <t>Hladina významnosti</t>
  </si>
  <si>
    <t>Stř. hodnota</t>
  </si>
  <si>
    <t>Rozptyl</t>
  </si>
  <si>
    <t>Hranice kritického oboru</t>
  </si>
  <si>
    <t>Pozorování</t>
  </si>
  <si>
    <t>T.INV</t>
  </si>
  <si>
    <t>TINV</t>
  </si>
  <si>
    <t>Společný rozptyl</t>
  </si>
  <si>
    <t>s_p</t>
  </si>
  <si>
    <t>Hyp. rozdíl stř. hodnot</t>
  </si>
  <si>
    <t>Hodnota statistiky</t>
  </si>
  <si>
    <t>Rozdíl</t>
  </si>
  <si>
    <t>p-hodnota testu</t>
  </si>
  <si>
    <t>t Stat</t>
  </si>
  <si>
    <t>T.DIST</t>
  </si>
  <si>
    <t>TDIST</t>
  </si>
  <si>
    <t>T.TEST</t>
  </si>
  <si>
    <t>TTEST</t>
  </si>
  <si>
    <t>P(T&lt;=t) (1)</t>
  </si>
  <si>
    <t>t krit (1)</t>
  </si>
  <si>
    <t>P(T&lt;=t) (2)</t>
  </si>
  <si>
    <t>t krit (2)</t>
  </si>
  <si>
    <t>Před změnou</t>
  </si>
  <si>
    <t>Po změně</t>
  </si>
  <si>
    <t>T.DIST.RT</t>
  </si>
  <si>
    <t>T.DIST.2T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</si>
</sst>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" applyNumberFormat="0" applyAlignment="0" applyProtection="0"/>
  </cellStyleXfs>
  <cellXfs count="26">
    <xf numFmtId="0" fontId="0" fillId="0" borderId="0" xfId="0"/>
    <xf numFmtId="0" fontId="4" fillId="0" borderId="0" xfId="0" applyFont="1"/>
    <xf numFmtId="2" fontId="0" fillId="3" borderId="3" xfId="3" applyNumberFormat="1" applyFont="1"/>
    <xf numFmtId="164" fontId="3" fillId="2" borderId="1" xfId="2" applyNumberFormat="1"/>
    <xf numFmtId="1" fontId="0" fillId="3" borderId="3" xfId="3" applyNumberFormat="1" applyFont="1"/>
    <xf numFmtId="164" fontId="0" fillId="0" borderId="0" xfId="0" applyNumberFormat="1"/>
    <xf numFmtId="0" fontId="5" fillId="0" borderId="0" xfId="4"/>
    <xf numFmtId="0" fontId="0" fillId="0" borderId="4" xfId="0" applyBorder="1"/>
    <xf numFmtId="0" fontId="6" fillId="0" borderId="5" xfId="0" applyFont="1" applyBorder="1" applyAlignment="1">
      <alignment horizontal="center"/>
    </xf>
    <xf numFmtId="164" fontId="0" fillId="0" borderId="4" xfId="0" applyNumberFormat="1" applyBorder="1"/>
    <xf numFmtId="0" fontId="7" fillId="4" borderId="0" xfId="5" applyBorder="1" applyAlignment="1"/>
    <xf numFmtId="164" fontId="7" fillId="4" borderId="0" xfId="5" applyNumberFormat="1" applyBorder="1" applyAlignment="1"/>
    <xf numFmtId="0" fontId="8" fillId="5" borderId="0" xfId="6" applyBorder="1" applyAlignment="1"/>
    <xf numFmtId="164" fontId="8" fillId="5" borderId="0" xfId="6" applyNumberFormat="1" applyBorder="1" applyAlignment="1"/>
    <xf numFmtId="0" fontId="7" fillId="4" borderId="4" xfId="5" applyBorder="1" applyAlignment="1"/>
    <xf numFmtId="164" fontId="7" fillId="4" borderId="4" xfId="5" applyNumberFormat="1" applyBorder="1" applyAlignment="1"/>
    <xf numFmtId="2" fontId="0" fillId="0" borderId="0" xfId="0" applyNumberFormat="1"/>
    <xf numFmtId="2" fontId="0" fillId="0" borderId="4" xfId="0" applyNumberFormat="1" applyBorder="1"/>
    <xf numFmtId="1" fontId="0" fillId="0" borderId="0" xfId="0" applyNumberFormat="1"/>
    <xf numFmtId="0" fontId="9" fillId="6" borderId="0" xfId="7" applyBorder="1" applyAlignment="1"/>
    <xf numFmtId="164" fontId="9" fillId="6" borderId="0" xfId="7" applyNumberFormat="1" applyBorder="1" applyAlignment="1"/>
    <xf numFmtId="0" fontId="11" fillId="0" borderId="0" xfId="0" applyFont="1"/>
    <xf numFmtId="2" fontId="10" fillId="7" borderId="1" xfId="8" applyNumberFormat="1"/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</cellXfs>
  <cellStyles count="9">
    <cellStyle name="Bad" xfId="6" builtinId="27"/>
    <cellStyle name="Calculation" xfId="2" builtinId="22"/>
    <cellStyle name="Explanatory Text" xfId="4" builtinId="53"/>
    <cellStyle name="Good" xfId="5" builtinId="26"/>
    <cellStyle name="Input" xfId="8" builtinId="20"/>
    <cellStyle name="Neutral" xfId="7" builtinId="28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workbookViewId="0">
      <selection activeCell="E10" sqref="E10:F10"/>
    </sheetView>
  </sheetViews>
  <sheetFormatPr defaultRowHeight="15"/>
  <cols>
    <col min="1" max="1" width="12.7109375" bestFit="1" customWidth="1"/>
    <col min="2" max="2" width="12" bestFit="1" customWidth="1"/>
    <col min="4" max="4" width="36.140625" bestFit="1" customWidth="1"/>
    <col min="5" max="5" width="9.140625" customWidth="1"/>
    <col min="12" max="12" width="22.28515625" customWidth="1"/>
    <col min="13" max="13" width="9.85546875" customWidth="1"/>
    <col min="14" max="14" width="11.5703125" customWidth="1"/>
    <col min="16" max="16" width="17" customWidth="1"/>
    <col min="17" max="17" width="12.42578125" customWidth="1"/>
    <col min="18" max="18" width="12" bestFit="1" customWidth="1"/>
  </cols>
  <sheetData>
    <row r="1" spans="1:14">
      <c r="A1" s="1" t="s">
        <v>0</v>
      </c>
      <c r="B1" s="1" t="s">
        <v>1</v>
      </c>
      <c r="D1" s="1" t="s">
        <v>2</v>
      </c>
      <c r="E1" s="1" t="s">
        <v>0</v>
      </c>
      <c r="F1" s="1" t="s">
        <v>1</v>
      </c>
    </row>
    <row r="2" spans="1:14">
      <c r="A2" s="16">
        <v>195.39165855821921</v>
      </c>
      <c r="B2" s="16">
        <v>224.75041244702879</v>
      </c>
      <c r="D2" s="1" t="s">
        <v>3</v>
      </c>
      <c r="E2" s="4">
        <f>COUNT(A2:A50)</f>
        <v>40</v>
      </c>
      <c r="F2" s="4">
        <f>COUNT(B2:B50)</f>
        <v>30</v>
      </c>
    </row>
    <row r="3" spans="1:14">
      <c r="A3" s="16">
        <v>208.76966623764019</v>
      </c>
      <c r="B3" s="16">
        <v>190.05368979647756</v>
      </c>
      <c r="D3" s="1" t="s">
        <v>4</v>
      </c>
      <c r="E3" s="2">
        <f>AVERAGE(A2:A41)</f>
        <v>202.28212172714848</v>
      </c>
      <c r="F3" s="2">
        <f>AVERAGE(B2:B41)</f>
        <v>209.86551908174684</v>
      </c>
    </row>
    <row r="4" spans="1:14">
      <c r="A4" s="16">
        <v>208.86558382262592</v>
      </c>
      <c r="B4" s="16">
        <v>198.4027829466504</v>
      </c>
      <c r="D4" s="1" t="s">
        <v>5</v>
      </c>
      <c r="E4" s="2">
        <f>_xlfn.VAR.S(A2:A41)</f>
        <v>121.92461846025839</v>
      </c>
      <c r="F4" s="2">
        <f>_xlfn.VAR.S(B2:B41)</f>
        <v>125.91962577577009</v>
      </c>
      <c r="L4" t="s">
        <v>6</v>
      </c>
    </row>
    <row r="5" spans="1:14" ht="15.75" thickBot="1">
      <c r="A5" s="16">
        <v>209.5204313765862</v>
      </c>
      <c r="B5" s="16">
        <v>227.87889232218731</v>
      </c>
      <c r="E5" s="2">
        <f>VAR(A2:A41)</f>
        <v>121.92461846025839</v>
      </c>
      <c r="F5" s="2">
        <f>VAR(B2:B41)</f>
        <v>125.91962577577009</v>
      </c>
    </row>
    <row r="6" spans="1:14">
      <c r="A6" s="16">
        <v>212.78031049878336</v>
      </c>
      <c r="B6" s="16">
        <v>214.85131295135943</v>
      </c>
      <c r="E6" s="6"/>
      <c r="F6" s="6"/>
      <c r="L6" s="8"/>
      <c r="M6" s="8" t="s">
        <v>0</v>
      </c>
      <c r="N6" s="8" t="s">
        <v>1</v>
      </c>
    </row>
    <row r="7" spans="1:14">
      <c r="A7" s="16">
        <v>200.67407199821901</v>
      </c>
      <c r="B7" s="16">
        <v>204.6635170999798</v>
      </c>
      <c r="D7" s="1" t="s">
        <v>7</v>
      </c>
      <c r="E7" s="22">
        <v>0.05</v>
      </c>
      <c r="L7" t="s">
        <v>8</v>
      </c>
      <c r="M7" s="16">
        <v>202.28212172714848</v>
      </c>
      <c r="N7" s="16">
        <v>209.86551908174684</v>
      </c>
    </row>
    <row r="8" spans="1:14">
      <c r="A8" s="16">
        <v>215.77463990543038</v>
      </c>
      <c r="B8" s="16">
        <v>197.03578967251815</v>
      </c>
      <c r="L8" t="s">
        <v>9</v>
      </c>
      <c r="M8" s="16">
        <v>121.92461846025839</v>
      </c>
      <c r="N8" s="16">
        <v>125.91962577577009</v>
      </c>
    </row>
    <row r="9" spans="1:14">
      <c r="A9" s="16">
        <v>204.29747615271481</v>
      </c>
      <c r="B9" s="16">
        <v>206.99207364756148</v>
      </c>
      <c r="D9" s="1" t="s">
        <v>10</v>
      </c>
      <c r="E9" s="3">
        <f>_xlfn.T.INV(E7,E2+F2-2)</f>
        <v>-1.6675722807967104</v>
      </c>
      <c r="F9" s="3">
        <f>-TINV(E7*2,E2+F2-2)</f>
        <v>-1.6675722807967104</v>
      </c>
      <c r="L9" t="s">
        <v>11</v>
      </c>
      <c r="M9" s="18">
        <v>40</v>
      </c>
      <c r="N9" s="18">
        <v>30</v>
      </c>
    </row>
    <row r="10" spans="1:14">
      <c r="A10" s="16">
        <v>202.81477241514949</v>
      </c>
      <c r="B10" s="16">
        <v>202.25976807792904</v>
      </c>
      <c r="D10" s="1"/>
      <c r="E10" s="6" t="s">
        <v>12</v>
      </c>
      <c r="F10" s="6" t="s">
        <v>13</v>
      </c>
      <c r="L10" t="s">
        <v>14</v>
      </c>
      <c r="M10" s="16">
        <v>123.62837158010898</v>
      </c>
      <c r="N10" s="16"/>
    </row>
    <row r="11" spans="1:14">
      <c r="A11" s="16">
        <v>196.83482201362494</v>
      </c>
      <c r="B11" s="16">
        <v>222.03700321639189</v>
      </c>
      <c r="D11" s="1" t="s">
        <v>15</v>
      </c>
      <c r="E11" s="3">
        <f>SQRT(((E2-1)*E4+(F2-1)*F4)/(E2+F2-2))</f>
        <v>11.118829595785204</v>
      </c>
      <c r="L11" t="s">
        <v>16</v>
      </c>
      <c r="M11" s="16">
        <v>0</v>
      </c>
      <c r="N11" s="16"/>
    </row>
    <row r="12" spans="1:14">
      <c r="A12" s="16">
        <v>183.51481735880952</v>
      </c>
      <c r="B12" s="16">
        <v>196.89804669993464</v>
      </c>
      <c r="D12" s="1" t="s">
        <v>17</v>
      </c>
      <c r="E12" s="3">
        <f>(E3-F3)/(E11*SQRT(1/E2+1/F2))</f>
        <v>-2.8238806749227963</v>
      </c>
      <c r="L12" t="s">
        <v>18</v>
      </c>
      <c r="M12" s="16">
        <v>68</v>
      </c>
      <c r="N12" s="16"/>
    </row>
    <row r="13" spans="1:14">
      <c r="A13" s="16">
        <v>213.14538167207502</v>
      </c>
      <c r="B13" s="16">
        <v>197.53364707226865</v>
      </c>
      <c r="D13" s="1" t="s">
        <v>19</v>
      </c>
      <c r="E13" s="3">
        <f>_xlfn.T.DIST(E12,E2+F2-2,TRUE)</f>
        <v>3.1096822137870028E-3</v>
      </c>
      <c r="F13" s="3">
        <f>IF(E12&lt;0,TDIST(-E12,E2+F2-2,1),1-TDIST(E12,E2+F2-2,1))</f>
        <v>3.1096822137870028E-3</v>
      </c>
      <c r="G13" s="3">
        <f>IF(E3&lt;F3,_xlfn.T.TEST(A2:A41,B2:B31,1,2),1-_xlfn.T.TEST(A2:A41,B2:B31,1,2))</f>
        <v>3.1096822137870028E-3</v>
      </c>
      <c r="H13" s="3">
        <f>IF(E3&lt;F3,TTEST(A2:A41,B2:B31,1,2),1-TTEST(A2:A41,B2:B31,1,2))</f>
        <v>3.1096822137870028E-3</v>
      </c>
      <c r="L13" s="10" t="s">
        <v>20</v>
      </c>
      <c r="M13" s="11">
        <v>-2.8238806749227963</v>
      </c>
      <c r="N13" s="16"/>
    </row>
    <row r="14" spans="1:14">
      <c r="A14" s="16">
        <v>217.25288711895701</v>
      </c>
      <c r="B14" s="16">
        <v>221.01875568565447</v>
      </c>
      <c r="D14" s="1"/>
      <c r="E14" s="6" t="s">
        <v>21</v>
      </c>
      <c r="F14" s="6" t="s">
        <v>22</v>
      </c>
      <c r="G14" s="6" t="s">
        <v>23</v>
      </c>
      <c r="H14" s="6" t="s">
        <v>24</v>
      </c>
      <c r="L14" s="10" t="s">
        <v>25</v>
      </c>
      <c r="M14" s="11">
        <v>3.1096822137870028E-3</v>
      </c>
      <c r="N14" s="16"/>
    </row>
    <row r="15" spans="1:14">
      <c r="A15" s="16">
        <v>201.52399479702581</v>
      </c>
      <c r="B15" s="16">
        <v>212.06591721507721</v>
      </c>
      <c r="L15" s="19" t="s">
        <v>26</v>
      </c>
      <c r="M15" s="20">
        <v>1.6675722807967104</v>
      </c>
      <c r="N15" s="16"/>
    </row>
    <row r="16" spans="1:14">
      <c r="A16" s="16">
        <v>192.51429017022019</v>
      </c>
      <c r="B16" s="16">
        <v>220.23954609991051</v>
      </c>
      <c r="D16" s="23" t="str">
        <f>IF(E13&gt;E7,"Nezamítáme nulovou hypotézu","Zamítáme nulovou hypotézu")</f>
        <v>Zamítáme nulovou hypotézu</v>
      </c>
      <c r="E16" s="24"/>
      <c r="F16" s="24"/>
      <c r="G16" s="24"/>
      <c r="H16" s="25"/>
      <c r="L16" t="s">
        <v>27</v>
      </c>
      <c r="M16" s="5">
        <v>6.2193644275740055E-3</v>
      </c>
      <c r="N16" s="16"/>
    </row>
    <row r="17" spans="1:14" ht="15.75" thickBot="1">
      <c r="A17" s="16">
        <v>205.59316504222807</v>
      </c>
      <c r="B17" s="16">
        <v>198.22563611611258</v>
      </c>
      <c r="L17" s="7" t="s">
        <v>28</v>
      </c>
      <c r="M17" s="9">
        <v>1.9954689314298424</v>
      </c>
      <c r="N17" s="17"/>
    </row>
    <row r="18" spans="1:14">
      <c r="A18" s="16">
        <v>194.85833086509956</v>
      </c>
      <c r="B18" s="16">
        <v>213.69502686226042</v>
      </c>
    </row>
    <row r="19" spans="1:14">
      <c r="A19" s="16">
        <v>194.66881490661763</v>
      </c>
      <c r="B19" s="16">
        <v>223.11818778049201</v>
      </c>
    </row>
    <row r="20" spans="1:14">
      <c r="A20" s="16">
        <v>214.41803760826588</v>
      </c>
      <c r="B20" s="16">
        <v>210.87127318693092</v>
      </c>
    </row>
    <row r="21" spans="1:14">
      <c r="A21" s="16">
        <v>205.5057171266526</v>
      </c>
      <c r="B21" s="16">
        <v>199.87223079893738</v>
      </c>
    </row>
    <row r="22" spans="1:14">
      <c r="A22" s="16">
        <v>197.30043782619759</v>
      </c>
      <c r="B22" s="16">
        <v>189.87724782433361</v>
      </c>
    </row>
    <row r="23" spans="1:14">
      <c r="A23" s="16">
        <v>199.71194029058097</v>
      </c>
      <c r="B23" s="16">
        <v>227.88266672519967</v>
      </c>
    </row>
    <row r="24" spans="1:14">
      <c r="A24" s="16">
        <v>181.6640411154367</v>
      </c>
      <c r="B24" s="16">
        <v>219.7197244031122</v>
      </c>
    </row>
    <row r="25" spans="1:14">
      <c r="A25" s="16">
        <v>205.75943204239593</v>
      </c>
      <c r="B25" s="16">
        <v>214.94360392622184</v>
      </c>
    </row>
    <row r="26" spans="1:14">
      <c r="A26" s="16">
        <v>234.27267074584961</v>
      </c>
      <c r="B26" s="16">
        <v>211.52399479702581</v>
      </c>
    </row>
    <row r="27" spans="1:14">
      <c r="A27" s="16">
        <v>200.67867631514673</v>
      </c>
      <c r="B27" s="16">
        <v>212.77341314358637</v>
      </c>
    </row>
    <row r="28" spans="1:14">
      <c r="A28" s="16">
        <v>186.33034010708798</v>
      </c>
      <c r="B28" s="16">
        <v>194.98333297902718</v>
      </c>
    </row>
    <row r="29" spans="1:14">
      <c r="A29" s="16">
        <v>203.04476088786032</v>
      </c>
      <c r="B29" s="16">
        <v>212.9575403459603</v>
      </c>
    </row>
    <row r="30" spans="1:14">
      <c r="A30" s="16">
        <v>204.95051608595531</v>
      </c>
      <c r="B30" s="16">
        <v>210.1526132109575</v>
      </c>
    </row>
    <row r="31" spans="1:14">
      <c r="A31" s="16">
        <v>192.23084614641266</v>
      </c>
      <c r="B31" s="16">
        <v>218.68792540131835</v>
      </c>
    </row>
    <row r="32" spans="1:14">
      <c r="A32" s="16">
        <v>202.40239614868187</v>
      </c>
      <c r="B32" s="16"/>
    </row>
    <row r="33" spans="1:2">
      <c r="A33" s="16">
        <v>196.02418938593473</v>
      </c>
      <c r="B33" s="16"/>
    </row>
    <row r="34" spans="1:2">
      <c r="A34" s="16">
        <v>205.89086539548589</v>
      </c>
      <c r="B34" s="16"/>
    </row>
    <row r="35" spans="1:2">
      <c r="A35" s="16">
        <v>209.70990186033305</v>
      </c>
      <c r="B35" s="16"/>
    </row>
    <row r="36" spans="1:2">
      <c r="A36" s="16">
        <v>200.19010713003809</v>
      </c>
      <c r="B36" s="16"/>
    </row>
    <row r="37" spans="1:2">
      <c r="A37" s="16">
        <v>222.61258487123996</v>
      </c>
      <c r="B37" s="16"/>
    </row>
    <row r="38" spans="1:2">
      <c r="A38" s="16">
        <v>184.87855918938294</v>
      </c>
      <c r="B38" s="16"/>
    </row>
    <row r="39" spans="1:2">
      <c r="A39" s="16">
        <v>194.33782704727491</v>
      </c>
      <c r="B39" s="16"/>
    </row>
    <row r="40" spans="1:2">
      <c r="A40" s="16">
        <v>207.97986103862058</v>
      </c>
      <c r="B40" s="16"/>
    </row>
    <row r="41" spans="1:2">
      <c r="A41" s="16">
        <v>182.59604581107851</v>
      </c>
      <c r="B41" s="16"/>
    </row>
  </sheetData>
  <mergeCells count="1">
    <mergeCell ref="D16:H1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2EF4-65B3-4EBF-870B-C3B0BA20AA2D}">
  <dimension ref="A1:N41"/>
  <sheetViews>
    <sheetView zoomScaleNormal="100" workbookViewId="0">
      <selection activeCell="E9" sqref="E9"/>
    </sheetView>
  </sheetViews>
  <sheetFormatPr defaultRowHeight="15"/>
  <cols>
    <col min="1" max="1" width="12.7109375" bestFit="1" customWidth="1"/>
    <col min="2" max="2" width="12" bestFit="1" customWidth="1"/>
    <col min="4" max="4" width="36.140625" bestFit="1" customWidth="1"/>
    <col min="5" max="5" width="9.140625" customWidth="1"/>
    <col min="12" max="12" width="22.28515625" customWidth="1"/>
    <col min="13" max="13" width="13" bestFit="1" customWidth="1"/>
    <col min="16" max="16" width="17" customWidth="1"/>
    <col min="17" max="17" width="12.42578125" customWidth="1"/>
    <col min="18" max="18" width="12" bestFit="1" customWidth="1"/>
  </cols>
  <sheetData>
    <row r="1" spans="1:14">
      <c r="A1" s="1" t="s">
        <v>29</v>
      </c>
      <c r="B1" s="1" t="s">
        <v>30</v>
      </c>
      <c r="D1" s="1" t="s">
        <v>2</v>
      </c>
      <c r="E1" s="1" t="s">
        <v>0</v>
      </c>
      <c r="F1" s="21" t="s">
        <v>1</v>
      </c>
    </row>
    <row r="2" spans="1:14">
      <c r="A2" s="16">
        <v>34.279307303368114</v>
      </c>
      <c r="B2" s="16">
        <v>34.845704223844223</v>
      </c>
      <c r="D2" s="1" t="s">
        <v>3</v>
      </c>
      <c r="E2" s="4">
        <f>COUNT(A2:A41)</f>
        <v>40</v>
      </c>
      <c r="F2" s="4">
        <f>COUNT(B2:B35)</f>
        <v>34</v>
      </c>
    </row>
    <row r="3" spans="1:14">
      <c r="A3" s="16">
        <v>33.421426425920799</v>
      </c>
      <c r="B3" s="16">
        <v>34.973147168930154</v>
      </c>
      <c r="D3" s="1" t="s">
        <v>4</v>
      </c>
      <c r="E3" s="2">
        <f>AVERAGE(A2:A41)</f>
        <v>34.487471939119132</v>
      </c>
      <c r="F3" s="2">
        <f>AVERAGE(B2:B35)</f>
        <v>34.860614921357516</v>
      </c>
    </row>
    <row r="4" spans="1:14">
      <c r="A4" s="16">
        <v>34.359238245233428</v>
      </c>
      <c r="B4" s="16">
        <v>33.786520336579997</v>
      </c>
      <c r="D4" s="1" t="s">
        <v>5</v>
      </c>
      <c r="E4" s="2">
        <f>_xlfn.VAR.S(A2:A41)</f>
        <v>3.3529911002452244</v>
      </c>
      <c r="F4" s="2">
        <f>_xlfn.VAR.S(B2:B35)</f>
        <v>3.5406674442025872</v>
      </c>
      <c r="L4" t="s">
        <v>6</v>
      </c>
    </row>
    <row r="5" spans="1:14" ht="15.75" thickBot="1">
      <c r="A5" s="16">
        <v>34.441658928844845</v>
      </c>
      <c r="B5" s="16">
        <v>36.976841303985566</v>
      </c>
      <c r="E5" s="2">
        <f>VAR(A2:A41)</f>
        <v>3.3529911002452244</v>
      </c>
      <c r="F5" s="2">
        <f>VAR(B2:B35)</f>
        <v>3.5406674442025872</v>
      </c>
    </row>
    <row r="6" spans="1:14">
      <c r="A6" s="16">
        <v>37.329361450392753</v>
      </c>
      <c r="B6" s="16">
        <v>36.213479663420003</v>
      </c>
      <c r="E6" s="6"/>
      <c r="F6" s="6"/>
      <c r="L6" s="8"/>
      <c r="M6" s="8" t="s">
        <v>29</v>
      </c>
      <c r="N6" s="8" t="s">
        <v>30</v>
      </c>
    </row>
    <row r="7" spans="1:14">
      <c r="A7" s="16">
        <v>34.520937308261637</v>
      </c>
      <c r="B7" s="16">
        <v>36.636904016777407</v>
      </c>
      <c r="D7" s="1" t="s">
        <v>7</v>
      </c>
      <c r="E7" s="22">
        <v>0.05</v>
      </c>
      <c r="L7" t="s">
        <v>8</v>
      </c>
      <c r="M7" s="16">
        <v>34.487471939119132</v>
      </c>
      <c r="N7" s="16">
        <v>34.860614921357516</v>
      </c>
    </row>
    <row r="8" spans="1:14">
      <c r="A8" s="16">
        <v>35.298455233860295</v>
      </c>
      <c r="B8" s="16">
        <v>34.486224169231718</v>
      </c>
      <c r="L8" t="s">
        <v>9</v>
      </c>
      <c r="M8" s="16">
        <v>3.3529911002452244</v>
      </c>
      <c r="N8" s="16">
        <v>3.5406674442025872</v>
      </c>
    </row>
    <row r="9" spans="1:14">
      <c r="A9" s="16">
        <v>33.230960045475513</v>
      </c>
      <c r="B9" s="16">
        <v>33.60070147406077</v>
      </c>
      <c r="D9" s="1" t="s">
        <v>10</v>
      </c>
      <c r="E9" s="3">
        <f>_xlfn.T.INV(1-E7,E2+F2-2)</f>
        <v>1.6662936961315378</v>
      </c>
      <c r="F9" s="3">
        <f>TINV(E7*2,E2+F2-2)</f>
        <v>1.6662936961315378</v>
      </c>
      <c r="L9" t="s">
        <v>11</v>
      </c>
      <c r="M9" s="18">
        <v>40</v>
      </c>
      <c r="N9" s="18">
        <v>34</v>
      </c>
    </row>
    <row r="10" spans="1:14">
      <c r="A10" s="16">
        <v>33.816545030422276</v>
      </c>
      <c r="B10" s="16">
        <v>35.989239197224379</v>
      </c>
      <c r="D10" s="1"/>
      <c r="E10" s="6" t="s">
        <v>12</v>
      </c>
      <c r="F10" s="6" t="s">
        <v>13</v>
      </c>
      <c r="L10" t="s">
        <v>14</v>
      </c>
      <c r="M10" s="16">
        <v>3.4390094245590159</v>
      </c>
      <c r="N10" s="16"/>
    </row>
    <row r="11" spans="1:14">
      <c r="A11" s="16">
        <v>32.176510078134015</v>
      </c>
      <c r="B11" s="16">
        <v>39.793510015588254</v>
      </c>
      <c r="D11" s="1" t="s">
        <v>15</v>
      </c>
      <c r="E11" s="3">
        <f>SQRT(((E2-1)*E4+(F2-1)*F4)/(E2+F2-2))</f>
        <v>1.8544566386300372</v>
      </c>
      <c r="G11" s="3">
        <f>SQRT(((E2-1)*E5+(F2-1)*F5)/(E2+F2-2))</f>
        <v>1.8544566386300372</v>
      </c>
      <c r="L11" t="s">
        <v>16</v>
      </c>
      <c r="M11" s="16">
        <v>0</v>
      </c>
      <c r="N11" s="16"/>
    </row>
    <row r="12" spans="1:14">
      <c r="A12" s="16">
        <v>35.627890130999731</v>
      </c>
      <c r="B12" s="16">
        <v>33.844136825937312</v>
      </c>
      <c r="D12" s="1" t="s">
        <v>17</v>
      </c>
      <c r="E12" s="3">
        <f>(E3-F3)/(E11*SQRT(1/E2+1/F2))</f>
        <v>-0.86260543367970233</v>
      </c>
      <c r="G12" s="3">
        <f>(E3-F3)/(G11*SQRT(1/E2+1/F2))</f>
        <v>-0.86260543367970233</v>
      </c>
      <c r="L12" t="s">
        <v>18</v>
      </c>
      <c r="M12" s="16">
        <v>72</v>
      </c>
      <c r="N12" s="16"/>
    </row>
    <row r="13" spans="1:14">
      <c r="A13" s="16">
        <v>33.031621544214431</v>
      </c>
      <c r="B13" s="16">
        <v>37.63125457422575</v>
      </c>
      <c r="D13" s="1" t="s">
        <v>19</v>
      </c>
      <c r="E13" s="3">
        <f>_xlfn.T.DIST.RT(E12,E2+F2-2)</f>
        <v>0.80439070677251867</v>
      </c>
      <c r="F13" s="3">
        <f>1-_xlfn.T.DIST(E12,E2+F2-2,TRUE)</f>
        <v>0.80439070677251867</v>
      </c>
      <c r="G13" s="3">
        <f>IF(G12&gt;0,TDIST(G12,E2+F2-2,1),1-TDIST(-G12,E2+F2-2,1))</f>
        <v>0.80439070677251867</v>
      </c>
      <c r="H13" s="3">
        <f>IF(E3&gt;F3,_xlfn.T.TEST(A2:A41,B2:B35,1,2),1-_xlfn.T.TEST(A2:A41,B2:B35,1,2))</f>
        <v>0.80439070677251723</v>
      </c>
      <c r="I13" s="3">
        <f>IF(E3&gt;F3,TTEST(A2:A41,B2:B35,1,2),1-TTEST(A2:A41,B2:B35,1,2))</f>
        <v>0.80439070677251723</v>
      </c>
      <c r="L13" s="10" t="s">
        <v>20</v>
      </c>
      <c r="M13" s="11">
        <v>-0.86260543367970233</v>
      </c>
      <c r="N13" s="16"/>
    </row>
    <row r="14" spans="1:14">
      <c r="A14" s="16">
        <v>32.964969224995002</v>
      </c>
      <c r="B14" s="16">
        <v>35.324316715705208</v>
      </c>
      <c r="D14" s="1"/>
      <c r="E14" s="6" t="s">
        <v>31</v>
      </c>
      <c r="F14" s="6" t="s">
        <v>21</v>
      </c>
      <c r="G14" s="6" t="s">
        <v>22</v>
      </c>
      <c r="H14" s="6" t="s">
        <v>23</v>
      </c>
      <c r="I14" s="6" t="s">
        <v>24</v>
      </c>
      <c r="L14" s="12" t="s">
        <v>25</v>
      </c>
      <c r="M14" s="13">
        <v>0.19560929322748133</v>
      </c>
      <c r="N14" s="16"/>
    </row>
    <row r="15" spans="1:14">
      <c r="A15" s="16">
        <v>35.471036400995217</v>
      </c>
      <c r="B15" s="16">
        <v>31.769020071951672</v>
      </c>
      <c r="L15" s="10" t="s">
        <v>26</v>
      </c>
      <c r="M15" s="11">
        <v>1.6662936961315378</v>
      </c>
      <c r="N15" s="16"/>
    </row>
    <row r="16" spans="1:14">
      <c r="A16" s="16">
        <v>35.349923539033625</v>
      </c>
      <c r="B16" s="16">
        <v>33.504072209470905</v>
      </c>
      <c r="D16" s="23" t="str">
        <f>IF(E13&gt;E7,"Nezamítáme nulovou hypotézu","Zamítáme nulovou hypotézu")</f>
        <v>Nezamítáme nulovou hypotézu</v>
      </c>
      <c r="E16" s="24"/>
      <c r="F16" s="24"/>
      <c r="G16" s="24"/>
      <c r="H16" s="25"/>
      <c r="L16" t="s">
        <v>27</v>
      </c>
      <c r="M16" s="5">
        <v>0.39121858645496266</v>
      </c>
      <c r="N16" s="16"/>
    </row>
    <row r="17" spans="1:14" ht="15.75" thickBot="1">
      <c r="A17" s="16">
        <v>34.725350789958611</v>
      </c>
      <c r="B17" s="16">
        <v>33.836356098763645</v>
      </c>
      <c r="L17" s="7" t="s">
        <v>28</v>
      </c>
      <c r="M17" s="9">
        <v>1.9934635666618719</v>
      </c>
      <c r="N17" s="17"/>
    </row>
    <row r="18" spans="1:14">
      <c r="A18" s="16">
        <v>35.587510839977767</v>
      </c>
      <c r="B18" s="16">
        <v>35.855470716487616</v>
      </c>
      <c r="F18" s="5"/>
    </row>
    <row r="19" spans="1:14">
      <c r="A19" s="16">
        <v>32.667318893945776</v>
      </c>
      <c r="B19" s="16">
        <v>32.602672010543756</v>
      </c>
      <c r="G19" s="5"/>
    </row>
    <row r="20" spans="1:14">
      <c r="A20" s="16">
        <v>29.792160578072071</v>
      </c>
      <c r="B20" s="16">
        <v>34.267542989400681</v>
      </c>
    </row>
    <row r="21" spans="1:14">
      <c r="A21" s="16">
        <v>37.051533556368668</v>
      </c>
      <c r="B21" s="16">
        <v>34.525343810091726</v>
      </c>
    </row>
    <row r="22" spans="1:14">
      <c r="A22" s="16">
        <v>32.655800143547822</v>
      </c>
      <c r="B22" s="16">
        <v>37.213037078035995</v>
      </c>
    </row>
    <row r="23" spans="1:14">
      <c r="A23" s="16">
        <v>33.864329882053426</v>
      </c>
      <c r="B23" s="16">
        <v>35.523587004863657</v>
      </c>
    </row>
    <row r="24" spans="1:14">
      <c r="A24" s="16">
        <v>36.67310190590797</v>
      </c>
      <c r="B24" s="16">
        <v>35.653174083709018</v>
      </c>
    </row>
    <row r="25" spans="1:14">
      <c r="A25" s="16">
        <v>36.677885848039296</v>
      </c>
      <c r="B25" s="16">
        <v>32.313962012412958</v>
      </c>
    </row>
    <row r="26" spans="1:14">
      <c r="A26" s="16">
        <v>38.452614691923372</v>
      </c>
      <c r="B26" s="16">
        <v>33.164598764560651</v>
      </c>
    </row>
    <row r="27" spans="1:14">
      <c r="A27" s="16">
        <v>34.508963810512796</v>
      </c>
      <c r="B27" s="16">
        <v>34.835572452866472</v>
      </c>
    </row>
    <row r="28" spans="1:14">
      <c r="A28" s="16">
        <v>34.334386302507482</v>
      </c>
      <c r="B28" s="16">
        <v>38.966051735915244</v>
      </c>
    </row>
    <row r="29" spans="1:14">
      <c r="A29" s="16">
        <v>37.77460458164569</v>
      </c>
      <c r="B29" s="16">
        <v>33.341827449621633</v>
      </c>
    </row>
    <row r="30" spans="1:14">
      <c r="A30" s="16">
        <v>34.179606220423011</v>
      </c>
      <c r="B30" s="16">
        <v>34.848309926164802</v>
      </c>
    </row>
    <row r="31" spans="1:14">
      <c r="A31" s="16">
        <v>34.358433342422359</v>
      </c>
      <c r="B31" s="16">
        <v>35.233776518143713</v>
      </c>
    </row>
    <row r="32" spans="1:14">
      <c r="A32" s="16">
        <v>35.480008566228207</v>
      </c>
      <c r="B32" s="16">
        <v>35.442612417828059</v>
      </c>
    </row>
    <row r="33" spans="1:2">
      <c r="A33" s="16">
        <v>33.286830305005424</v>
      </c>
      <c r="B33" s="16">
        <v>32.578333932324313</v>
      </c>
    </row>
    <row r="34" spans="1:2">
      <c r="A34" s="16">
        <v>32.758231984334998</v>
      </c>
      <c r="B34" s="16">
        <v>33.839070940448437</v>
      </c>
    </row>
    <row r="35" spans="1:2">
      <c r="A35" s="16">
        <v>33.168559613986872</v>
      </c>
      <c r="B35" s="16">
        <v>31.844535417039879</v>
      </c>
    </row>
    <row r="36" spans="1:2">
      <c r="A36" s="16">
        <v>34.201193077169592</v>
      </c>
      <c r="B36" s="16"/>
    </row>
    <row r="37" spans="1:2">
      <c r="A37" s="16">
        <v>36.853659341577441</v>
      </c>
      <c r="B37" s="16"/>
    </row>
    <row r="38" spans="1:2">
      <c r="A38" s="16">
        <v>33.21643086761469</v>
      </c>
      <c r="B38" s="16"/>
    </row>
    <row r="39" spans="1:2">
      <c r="A39" s="16">
        <v>30.547623257152736</v>
      </c>
      <c r="B39" s="16"/>
    </row>
    <row r="40" spans="1:2">
      <c r="A40" s="16">
        <v>35.739989900466753</v>
      </c>
      <c r="B40" s="16"/>
    </row>
    <row r="41" spans="1:2">
      <c r="A41" s="16">
        <v>35.62290837377077</v>
      </c>
      <c r="B41" s="16"/>
    </row>
  </sheetData>
  <mergeCells count="1">
    <mergeCell ref="D16:H1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DDD8-3183-48AB-B855-3BC01DCEE456}">
  <dimension ref="A1:O41"/>
  <sheetViews>
    <sheetView tabSelected="1" zoomScaleNormal="100" workbookViewId="0">
      <selection activeCell="E14" sqref="E14"/>
    </sheetView>
  </sheetViews>
  <sheetFormatPr defaultRowHeight="15"/>
  <cols>
    <col min="1" max="1" width="12.7109375" bestFit="1" customWidth="1"/>
    <col min="2" max="2" width="12" bestFit="1" customWidth="1"/>
    <col min="4" max="4" width="36.140625" bestFit="1" customWidth="1"/>
    <col min="5" max="5" width="9.140625" customWidth="1"/>
    <col min="13" max="13" width="22.28515625" customWidth="1"/>
    <col min="14" max="14" width="13" bestFit="1" customWidth="1"/>
    <col min="17" max="17" width="17" customWidth="1"/>
    <col min="18" max="18" width="12.42578125" customWidth="1"/>
    <col min="19" max="19" width="12" bestFit="1" customWidth="1"/>
  </cols>
  <sheetData>
    <row r="1" spans="1:15">
      <c r="A1" s="1" t="s">
        <v>0</v>
      </c>
      <c r="B1" s="1" t="s">
        <v>1</v>
      </c>
      <c r="D1" s="1" t="s">
        <v>2</v>
      </c>
      <c r="E1" s="1" t="s">
        <v>0</v>
      </c>
      <c r="F1" s="21" t="s">
        <v>1</v>
      </c>
    </row>
    <row r="2" spans="1:15">
      <c r="A2" s="5">
        <v>416.84406290424522</v>
      </c>
      <c r="B2" s="5">
        <v>402.17701199289877</v>
      </c>
      <c r="D2" s="1" t="s">
        <v>3</v>
      </c>
      <c r="E2" s="4">
        <f>COUNT(A2:A26)</f>
        <v>25</v>
      </c>
      <c r="F2" s="4">
        <f>COUNT(B2:B26)</f>
        <v>25</v>
      </c>
    </row>
    <row r="3" spans="1:15">
      <c r="A3" s="5">
        <v>389.56449692032766</v>
      </c>
      <c r="B3" s="5">
        <v>416.56308086239733</v>
      </c>
      <c r="D3" s="1" t="s">
        <v>4</v>
      </c>
      <c r="E3" s="2">
        <f>AVERAGE(A2:A26)</f>
        <v>407.80180837155785</v>
      </c>
      <c r="F3" s="2">
        <f>AVERAGE(B2:B26)</f>
        <v>401.14715066956705</v>
      </c>
    </row>
    <row r="4" spans="1:15">
      <c r="A4" s="5">
        <v>429.39313437510282</v>
      </c>
      <c r="B4" s="5">
        <v>406.9808720581932</v>
      </c>
      <c r="D4" s="1" t="s">
        <v>5</v>
      </c>
      <c r="E4" s="2">
        <f>_xlfn.VAR.S(A2:A26)</f>
        <v>81.278931054286858</v>
      </c>
      <c r="F4" s="2">
        <f>_xlfn.VAR.S(B2:B26)</f>
        <v>130.34165502780391</v>
      </c>
      <c r="M4" t="s">
        <v>6</v>
      </c>
    </row>
    <row r="5" spans="1:15" ht="15.75" thickBot="1">
      <c r="A5" s="5">
        <v>411.79185394194792</v>
      </c>
      <c r="B5" s="5">
        <v>393.00252966349944</v>
      </c>
      <c r="E5" s="2">
        <f>VAR(A2:A26)</f>
        <v>81.278931054286858</v>
      </c>
      <c r="F5" s="2">
        <f>VAR(B2:B26)</f>
        <v>130.34165502780391</v>
      </c>
    </row>
    <row r="6" spans="1:15">
      <c r="A6" s="5">
        <v>408.68404233388719</v>
      </c>
      <c r="B6" s="5">
        <v>399.34049128569313</v>
      </c>
      <c r="E6" s="6"/>
      <c r="F6" s="6"/>
      <c r="M6" s="8"/>
      <c r="N6" s="8" t="s">
        <v>0</v>
      </c>
      <c r="O6" s="8" t="s">
        <v>1</v>
      </c>
    </row>
    <row r="7" spans="1:15">
      <c r="A7" s="5">
        <v>408.1128341864387</v>
      </c>
      <c r="B7" s="5">
        <v>406.35594687992125</v>
      </c>
      <c r="D7" s="1" t="s">
        <v>7</v>
      </c>
      <c r="E7" s="22">
        <v>0.05</v>
      </c>
      <c r="M7" t="s">
        <v>8</v>
      </c>
      <c r="N7" s="16">
        <v>407.80180837155785</v>
      </c>
      <c r="O7" s="16">
        <v>401.14715066956705</v>
      </c>
    </row>
    <row r="8" spans="1:15">
      <c r="A8" s="5">
        <v>408.88278966359212</v>
      </c>
      <c r="B8" s="5">
        <v>410.27710823109373</v>
      </c>
      <c r="M8" t="s">
        <v>9</v>
      </c>
      <c r="N8" s="16">
        <v>81.278931054286858</v>
      </c>
      <c r="O8" s="16">
        <v>130.34165502780391</v>
      </c>
    </row>
    <row r="9" spans="1:15">
      <c r="A9" s="5">
        <v>411.2134721550392</v>
      </c>
      <c r="B9" s="5">
        <v>403.42849943990586</v>
      </c>
      <c r="D9" s="1" t="s">
        <v>10</v>
      </c>
      <c r="E9" s="3">
        <f>_xlfn.T.INV(E7/2,E2+F2-2)</f>
        <v>-2.0106347576242314</v>
      </c>
      <c r="G9" s="3">
        <f>-TINV(E7,E2+F2-2)</f>
        <v>-2.0106347576242314</v>
      </c>
      <c r="M9" t="s">
        <v>11</v>
      </c>
      <c r="N9" s="16">
        <v>25</v>
      </c>
      <c r="O9" s="16">
        <v>25</v>
      </c>
    </row>
    <row r="10" spans="1:15">
      <c r="A10" s="5">
        <v>394.91787368443329</v>
      </c>
      <c r="B10" s="5">
        <v>394.07816630991874</v>
      </c>
      <c r="E10" s="3">
        <f>_xlfn.T.INV(1-E7/2,E2+F2-2)</f>
        <v>2.0106347576242314</v>
      </c>
      <c r="G10" s="3">
        <f>TINV(E7,E2+F2-2)</f>
        <v>2.0106347576242314</v>
      </c>
      <c r="M10" t="s">
        <v>14</v>
      </c>
      <c r="N10" s="16">
        <v>105.81029304104538</v>
      </c>
      <c r="O10" s="16"/>
    </row>
    <row r="11" spans="1:15">
      <c r="A11" s="5">
        <v>394.57167452620342</v>
      </c>
      <c r="B11" s="5">
        <v>389.0330400376115</v>
      </c>
      <c r="D11" s="1"/>
      <c r="E11" s="6" t="s">
        <v>12</v>
      </c>
      <c r="G11" s="6" t="s">
        <v>13</v>
      </c>
      <c r="M11" t="s">
        <v>16</v>
      </c>
      <c r="N11" s="16">
        <v>0</v>
      </c>
      <c r="O11" s="16"/>
    </row>
    <row r="12" spans="1:15">
      <c r="A12" s="5">
        <v>408.35770426620729</v>
      </c>
      <c r="B12" s="5">
        <v>394.83911778952461</v>
      </c>
      <c r="D12" s="1" t="s">
        <v>15</v>
      </c>
      <c r="E12" s="3">
        <f>SQRT(((E2-1)*E4+(F2-1)*F4)/(E2+F2-2))</f>
        <v>10.286413030840507</v>
      </c>
      <c r="G12" s="3">
        <f>SQRT(((E2-1)*E5+(F2-1)*F5)/(E2+F2-2))</f>
        <v>10.286413030840507</v>
      </c>
      <c r="M12" t="s">
        <v>18</v>
      </c>
      <c r="N12" s="18">
        <v>48</v>
      </c>
      <c r="O12" s="16"/>
    </row>
    <row r="13" spans="1:15">
      <c r="A13" s="5">
        <v>412.51582309324294</v>
      </c>
      <c r="B13" s="5">
        <v>399.08111476543127</v>
      </c>
      <c r="D13" s="1" t="s">
        <v>17</v>
      </c>
      <c r="E13" s="3">
        <f>(E3-F3)/(E12*SQRT(1/E2+1/F2))</f>
        <v>2.2872665006960591</v>
      </c>
      <c r="G13" s="3">
        <f>(E3-F3)/(G12*SQRT(1/E2+1/F2))</f>
        <v>2.2872665006960591</v>
      </c>
      <c r="M13" s="10" t="s">
        <v>20</v>
      </c>
      <c r="N13" s="11">
        <v>2.2872665006960591</v>
      </c>
      <c r="O13" s="16"/>
    </row>
    <row r="14" spans="1:15">
      <c r="A14" s="5">
        <v>406.13375097801327</v>
      </c>
      <c r="B14" s="5">
        <v>414.85796019551344</v>
      </c>
      <c r="D14" s="1" t="s">
        <v>19</v>
      </c>
      <c r="E14" s="3">
        <f>IF(E12&lt;0,_xlfn.T.DIST(E13,E2+F2-2,TRUE),1-_xlfn.T.DIST(E13,E2+F2-2,TRUE))*2</f>
        <v>2.6630028280411722E-2</v>
      </c>
      <c r="F14" s="3">
        <f>_xlfn.T.DIST.2T(ABS(E13),E2+F2-2)</f>
        <v>2.6630028280411774E-2</v>
      </c>
      <c r="G14" s="3">
        <f>TDIST(ABS(G13),E2+F2-2,2)</f>
        <v>2.6630028280411774E-2</v>
      </c>
      <c r="H14" s="3">
        <f>_xlfn.T.TEST(A2:A26,B2:B26,2,2)</f>
        <v>2.6630028280411774E-2</v>
      </c>
      <c r="I14" s="3">
        <f>TTEST(A2:A26,B2:B26,2,2)</f>
        <v>2.6630028280411774E-2</v>
      </c>
      <c r="J14" s="3">
        <f>MIN(_xlfn.T.DIST(E13,E2+F2-2,TRUE),1-_xlfn.T.DIST(E13,E2+F2-2,TRUE))*2</f>
        <v>2.6630028280411722E-2</v>
      </c>
      <c r="M14" t="s">
        <v>25</v>
      </c>
      <c r="N14" s="5">
        <v>1.3315014140205887E-2</v>
      </c>
      <c r="O14" s="16"/>
    </row>
    <row r="15" spans="1:15">
      <c r="A15" s="5">
        <v>404.8838437780505</v>
      </c>
      <c r="B15" s="5">
        <v>416.6941845236579</v>
      </c>
      <c r="D15" s="1"/>
      <c r="E15" s="6" t="s">
        <v>21</v>
      </c>
      <c r="F15" s="6" t="s">
        <v>32</v>
      </c>
      <c r="G15" s="6" t="s">
        <v>22</v>
      </c>
      <c r="H15" s="6" t="s">
        <v>23</v>
      </c>
      <c r="I15" s="6" t="s">
        <v>24</v>
      </c>
      <c r="J15" s="6" t="s">
        <v>21</v>
      </c>
      <c r="M15" t="s">
        <v>26</v>
      </c>
      <c r="N15" s="5">
        <v>1.6772241961243386</v>
      </c>
      <c r="O15" s="16"/>
    </row>
    <row r="16" spans="1:15">
      <c r="A16" s="5">
        <v>413.13207396579674</v>
      </c>
      <c r="B16" s="5">
        <v>408.72591954248492</v>
      </c>
      <c r="M16" s="10" t="s">
        <v>27</v>
      </c>
      <c r="N16" s="11">
        <v>2.6630028280411774E-2</v>
      </c>
      <c r="O16" s="16"/>
    </row>
    <row r="17" spans="1:15" ht="15.75" thickBot="1">
      <c r="A17" s="5">
        <v>403.79044924757909</v>
      </c>
      <c r="B17" s="5">
        <v>413.67357072012965</v>
      </c>
      <c r="D17" s="23" t="str">
        <f>IF(E14&gt;E7,"Nezamítáme nulovou hypotézu","Zamítáme nulovou hypotézu")</f>
        <v>Zamítáme nulovou hypotézu</v>
      </c>
      <c r="E17" s="24"/>
      <c r="F17" s="24"/>
      <c r="G17" s="24"/>
      <c r="H17" s="25"/>
      <c r="M17" s="14" t="s">
        <v>28</v>
      </c>
      <c r="N17" s="15">
        <v>2.0106347576242314</v>
      </c>
      <c r="O17" s="17"/>
    </row>
    <row r="18" spans="1:15">
      <c r="A18" s="5">
        <v>415.59550857765134</v>
      </c>
      <c r="B18" s="5">
        <v>390.37554516689852</v>
      </c>
      <c r="F18" s="5"/>
    </row>
    <row r="19" spans="1:15">
      <c r="A19" s="5">
        <v>406.06209416419733</v>
      </c>
      <c r="B19" s="5">
        <v>397.35514393250924</v>
      </c>
      <c r="G19" s="5"/>
    </row>
    <row r="20" spans="1:15">
      <c r="A20" s="5">
        <v>423.27441781945527</v>
      </c>
      <c r="B20" s="5">
        <v>416.4230186783243</v>
      </c>
    </row>
    <row r="21" spans="1:15">
      <c r="A21" s="5">
        <v>407.64841208566213</v>
      </c>
      <c r="B21" s="5">
        <v>400.20618244889192</v>
      </c>
    </row>
    <row r="22" spans="1:15">
      <c r="A22" s="5">
        <v>413.55473889107816</v>
      </c>
      <c r="B22" s="5">
        <v>368.30301824957132</v>
      </c>
    </row>
    <row r="23" spans="1:15">
      <c r="A23" s="5">
        <v>407.80529992171796</v>
      </c>
      <c r="B23" s="5">
        <v>399.39567487672321</v>
      </c>
    </row>
    <row r="24" spans="1:15">
      <c r="A24" s="5">
        <v>392.39816408790648</v>
      </c>
      <c r="B24" s="5">
        <v>407.08569132257253</v>
      </c>
    </row>
    <row r="25" spans="1:15">
      <c r="A25" s="5">
        <v>402.36653297379962</v>
      </c>
      <c r="B25" s="5">
        <v>384.53367879847065</v>
      </c>
    </row>
    <row r="26" spans="1:15">
      <c r="A26" s="5">
        <v>403.55016074737068</v>
      </c>
      <c r="B26" s="5">
        <v>395.89219896733994</v>
      </c>
    </row>
    <row r="27" spans="1:15">
      <c r="A27" s="16"/>
      <c r="B27" s="16"/>
    </row>
    <row r="28" spans="1:15">
      <c r="A28" s="16"/>
      <c r="B28" s="16"/>
    </row>
    <row r="29" spans="1:15">
      <c r="A29" s="16"/>
      <c r="B29" s="16"/>
    </row>
    <row r="30" spans="1:15">
      <c r="A30" s="16"/>
      <c r="B30" s="16"/>
    </row>
    <row r="31" spans="1:15">
      <c r="A31" s="16"/>
      <c r="B31" s="16"/>
    </row>
    <row r="32" spans="1:15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16"/>
      <c r="B36" s="16"/>
    </row>
    <row r="37" spans="1:2">
      <c r="A37" s="16"/>
      <c r="B37" s="16"/>
    </row>
    <row r="38" spans="1:2">
      <c r="A38" s="16"/>
      <c r="B38" s="16"/>
    </row>
    <row r="39" spans="1:2">
      <c r="A39" s="16"/>
      <c r="B39" s="16"/>
    </row>
    <row r="40" spans="1:2">
      <c r="A40" s="16"/>
      <c r="B40" s="16"/>
    </row>
    <row r="41" spans="1:2">
      <c r="A41" s="16"/>
      <c r="B41" s="16"/>
    </row>
  </sheetData>
  <mergeCells count="1">
    <mergeCell ref="D17:H1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Jiří Pešík</dc:creator>
  <cp:keywords/>
  <dc:description/>
  <cp:lastModifiedBy/>
  <cp:revision/>
  <dcterms:created xsi:type="dcterms:W3CDTF">2017-04-01T13:35:25Z</dcterms:created>
  <dcterms:modified xsi:type="dcterms:W3CDTF">2021-12-28T18:55:48Z</dcterms:modified>
  <cp:category/>
  <cp:contentStatus/>
</cp:coreProperties>
</file>