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tabRatio="901" activeTab="1"/>
  </bookViews>
  <sheets>
    <sheet name="score" sheetId="1" r:id="rId1"/>
    <sheet name="KF_28_dur+rat" sheetId="3" r:id="rId2"/>
    <sheet name="diag dur sec 14" sheetId="26" r:id="rId3"/>
    <sheet name="diag dur sec 8" sheetId="21" r:id="rId4"/>
    <sheet name="perc sec 14" sheetId="10" r:id="rId5"/>
    <sheet name="perc sec 8" sheetId="25" r:id="rId6"/>
    <sheet name="dur rel dev (%) 14" sheetId="27" r:id="rId7"/>
    <sheet name="dur rel dev (%) 8" sheetId="22" r:id="rId8"/>
    <sheet name="perc 14 dev" sheetId="28" r:id="rId9"/>
    <sheet name="perc 8 dev" sheetId="23" r:id="rId10"/>
  </sheets>
  <definedNames>
    <definedName name="_xlnm._FilterDatabase" localSheetId="0" hidden="1">score!$E$1:$E$18</definedName>
    <definedName name="AP_28" localSheetId="1">'KF_28_dur+rat'!$AH$40:$AH$46</definedName>
    <definedName name="Arnold_Pogossian_2006__live_DVD__28_dur" localSheetId="1">'KF_28_dur+rat'!$AJ$40:$AJ$46</definedName>
    <definedName name="BK_28" localSheetId="1">'KF_28_dur+rat'!$AI$40:$AI$46</definedName>
    <definedName name="CK_1990_32_dur" localSheetId="1">'KF_28_dur+rat'!$AA$2:$AA$10</definedName>
    <definedName name="CK_28" localSheetId="1">'KF_28_dur+rat'!$AC$40:$AC$46</definedName>
    <definedName name="CK87_28" localSheetId="1">'KF_28_dur+rat'!$AB$40:$AB$46</definedName>
    <definedName name="Kammer_Widmann_2017_28_Abschnitte_Dauern" localSheetId="1">'KF_28_dur+rat'!$AM$40:$AM$46</definedName>
    <definedName name="KO_28" localSheetId="1">'KF_28_dur+rat'!$AE$40:$AE$46</definedName>
    <definedName name="KO_94_28" localSheetId="1">'KF_28_dur+rat'!$AD$40:$AD$46</definedName>
    <definedName name="Melzer_Stark_2017_Wien_modern_28_dur" localSheetId="1">'KF_28_dur+rat'!$AN$40:$AN$46</definedName>
    <definedName name="MS_28" localSheetId="1">'KF_28_dur+rat'!$AK$40:$AK$46</definedName>
    <definedName name="MS13_28" localSheetId="1">'KF_28_dur+rat'!$AL$40:$AL$46</definedName>
    <definedName name="MS19_28" localSheetId="1">'KF_28_dur+rat'!$AO$40:$AO$46</definedName>
    <definedName name="PK_28" localSheetId="1">'KF_28_dur+rat'!$AG$40:$AG$46</definedName>
    <definedName name="WS_28" localSheetId="1">'KF_28_dur+rat'!$AF$40:$AF$46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Z8" i="3"/>
  <c r="Z2" i="3"/>
  <c r="S15" i="3"/>
  <c r="P31" i="3"/>
  <c r="U8" i="3"/>
  <c r="P27" i="3"/>
  <c r="AB28" i="3"/>
  <c r="AB19" i="3"/>
  <c r="AB8" i="3"/>
  <c r="AB7" i="3"/>
  <c r="AB6" i="3"/>
  <c r="AB5" i="3"/>
  <c r="AB4" i="3"/>
  <c r="AB3" i="3"/>
  <c r="AB2" i="3"/>
  <c r="AC2" i="3" l="1"/>
  <c r="AB22" i="3"/>
  <c r="AD2" i="3"/>
  <c r="AE2" i="3"/>
  <c r="AF2" i="3"/>
  <c r="AG2" i="3"/>
  <c r="AH2" i="3"/>
  <c r="AH22" i="3" s="1"/>
  <c r="AI2" i="3"/>
  <c r="AJ2" i="3"/>
  <c r="AK2" i="3"/>
  <c r="AL2" i="3"/>
  <c r="AM2" i="3"/>
  <c r="AN2" i="3"/>
  <c r="AO2" i="3"/>
  <c r="AC3" i="3"/>
  <c r="AD3" i="3"/>
  <c r="AD23" i="3" s="1"/>
  <c r="AE3" i="3"/>
  <c r="AF3" i="3"/>
  <c r="AG3" i="3"/>
  <c r="AH3" i="3"/>
  <c r="AI3" i="3"/>
  <c r="AJ3" i="3"/>
  <c r="AK3" i="3"/>
  <c r="AL3" i="3"/>
  <c r="AL23" i="3" s="1"/>
  <c r="AM3" i="3"/>
  <c r="AN3" i="3"/>
  <c r="AO3" i="3"/>
  <c r="AC4" i="3"/>
  <c r="AD4" i="3"/>
  <c r="AE4" i="3"/>
  <c r="AF4" i="3"/>
  <c r="AF33" i="3" s="1"/>
  <c r="AG4" i="3"/>
  <c r="AH4" i="3"/>
  <c r="AQ4" i="3" s="1"/>
  <c r="AQ24" i="3" s="1"/>
  <c r="AI4" i="3"/>
  <c r="AI33" i="3" s="1"/>
  <c r="AJ4" i="3"/>
  <c r="AK4" i="3"/>
  <c r="AL4" i="3"/>
  <c r="AM4" i="3"/>
  <c r="AN4" i="3"/>
  <c r="AN33" i="3" s="1"/>
  <c r="AO4" i="3"/>
  <c r="AP4" i="3"/>
  <c r="AD33" i="3" s="1"/>
  <c r="AC5" i="3"/>
  <c r="AP5" i="3" s="1"/>
  <c r="AD5" i="3"/>
  <c r="AD25" i="3" s="1"/>
  <c r="AE5" i="3"/>
  <c r="AE34" i="3" s="1"/>
  <c r="AF5" i="3"/>
  <c r="AG5" i="3"/>
  <c r="AH5" i="3"/>
  <c r="AI5" i="3"/>
  <c r="AJ5" i="3"/>
  <c r="AJ34" i="3" s="1"/>
  <c r="AK5" i="3"/>
  <c r="AL5" i="3"/>
  <c r="AL25" i="3" s="1"/>
  <c r="AM5" i="3"/>
  <c r="AM34" i="3" s="1"/>
  <c r="AN5" i="3"/>
  <c r="AO5" i="3"/>
  <c r="AC6" i="3"/>
  <c r="AD6" i="3"/>
  <c r="AE6" i="3"/>
  <c r="AF6" i="3"/>
  <c r="AG6" i="3"/>
  <c r="AH6" i="3"/>
  <c r="AR6" i="3" s="1"/>
  <c r="AR26" i="3" s="1"/>
  <c r="AI6" i="3"/>
  <c r="AJ6" i="3"/>
  <c r="AK6" i="3"/>
  <c r="AL6" i="3"/>
  <c r="AM6" i="3"/>
  <c r="AN6" i="3"/>
  <c r="AO6" i="3"/>
  <c r="AC7" i="3"/>
  <c r="AP7" i="3" s="1"/>
  <c r="AD7" i="3"/>
  <c r="AQ7" i="3" s="1"/>
  <c r="AQ27" i="3" s="1"/>
  <c r="AE7" i="3"/>
  <c r="AF7" i="3"/>
  <c r="AG7" i="3"/>
  <c r="AH7" i="3"/>
  <c r="AI7" i="3"/>
  <c r="AJ7" i="3"/>
  <c r="AJ36" i="3" s="1"/>
  <c r="AK7" i="3"/>
  <c r="AL7" i="3"/>
  <c r="AM7" i="3"/>
  <c r="AN7" i="3"/>
  <c r="AO7" i="3"/>
  <c r="AC8" i="3"/>
  <c r="AE8" i="3"/>
  <c r="AF8" i="3"/>
  <c r="AG8" i="3"/>
  <c r="AH8" i="3"/>
  <c r="AH16" i="3" s="1"/>
  <c r="AI8" i="3"/>
  <c r="AJ8" i="3"/>
  <c r="AK8" i="3"/>
  <c r="AM8" i="3"/>
  <c r="AN8" i="3"/>
  <c r="AO8" i="3"/>
  <c r="AC22" i="3"/>
  <c r="AD22" i="3"/>
  <c r="AE22" i="3"/>
  <c r="AF22" i="3"/>
  <c r="AG22" i="3"/>
  <c r="AI22" i="3"/>
  <c r="AJ22" i="3"/>
  <c r="AK22" i="3"/>
  <c r="AL22" i="3"/>
  <c r="AM22" i="3"/>
  <c r="AN22" i="3"/>
  <c r="AO22" i="3"/>
  <c r="AC23" i="3"/>
  <c r="AE23" i="3"/>
  <c r="AF23" i="3"/>
  <c r="AG23" i="3"/>
  <c r="AH23" i="3"/>
  <c r="AI23" i="3"/>
  <c r="AJ23" i="3"/>
  <c r="AK23" i="3"/>
  <c r="AM23" i="3"/>
  <c r="AN23" i="3"/>
  <c r="AO23" i="3"/>
  <c r="AC24" i="3"/>
  <c r="AD24" i="3"/>
  <c r="AE24" i="3"/>
  <c r="AF24" i="3"/>
  <c r="AG24" i="3"/>
  <c r="AI24" i="3"/>
  <c r="AJ24" i="3"/>
  <c r="AK24" i="3"/>
  <c r="AL24" i="3"/>
  <c r="AM24" i="3"/>
  <c r="AN24" i="3"/>
  <c r="AO24" i="3"/>
  <c r="AC25" i="3"/>
  <c r="AE25" i="3"/>
  <c r="AF25" i="3"/>
  <c r="AG25" i="3"/>
  <c r="AH25" i="3"/>
  <c r="AI25" i="3"/>
  <c r="AJ25" i="3"/>
  <c r="AK25" i="3"/>
  <c r="AM25" i="3"/>
  <c r="AN25" i="3"/>
  <c r="AO25" i="3"/>
  <c r="AC26" i="3"/>
  <c r="AD26" i="3"/>
  <c r="AE26" i="3"/>
  <c r="AF26" i="3"/>
  <c r="AG26" i="3"/>
  <c r="AI26" i="3"/>
  <c r="AJ26" i="3"/>
  <c r="AK26" i="3"/>
  <c r="AL26" i="3"/>
  <c r="AM26" i="3"/>
  <c r="AN26" i="3"/>
  <c r="AO26" i="3"/>
  <c r="AC27" i="3"/>
  <c r="AE27" i="3"/>
  <c r="AF27" i="3"/>
  <c r="AG27" i="3"/>
  <c r="AH27" i="3"/>
  <c r="AI27" i="3"/>
  <c r="AJ27" i="3"/>
  <c r="AK27" i="3"/>
  <c r="AM27" i="3"/>
  <c r="AN27" i="3"/>
  <c r="AO27" i="3"/>
  <c r="AC28" i="3"/>
  <c r="AE28" i="3"/>
  <c r="AF28" i="3"/>
  <c r="AG28" i="3"/>
  <c r="AH28" i="3"/>
  <c r="AI28" i="3"/>
  <c r="AJ28" i="3"/>
  <c r="AK28" i="3"/>
  <c r="AM28" i="3"/>
  <c r="AN28" i="3"/>
  <c r="AO28" i="3"/>
  <c r="AB23" i="3"/>
  <c r="AB24" i="3"/>
  <c r="AB25" i="3"/>
  <c r="AB26" i="3"/>
  <c r="AB27" i="3"/>
  <c r="AQ3" i="3"/>
  <c r="AQ23" i="3" s="1"/>
  <c r="AT3" i="3"/>
  <c r="AW3" i="3" s="1"/>
  <c r="AW23" i="3" s="1"/>
  <c r="AU3" i="3"/>
  <c r="AV3" i="3"/>
  <c r="AV4" i="3"/>
  <c r="AV24" i="3" s="1"/>
  <c r="AT5" i="3"/>
  <c r="AW5" i="3" s="1"/>
  <c r="AW25" i="3" s="1"/>
  <c r="AU5" i="3"/>
  <c r="AV5" i="3"/>
  <c r="AV6" i="3"/>
  <c r="AT7" i="3"/>
  <c r="AW7" i="3" s="1"/>
  <c r="AW27" i="3" s="1"/>
  <c r="AU7" i="3"/>
  <c r="AV7" i="3"/>
  <c r="AV8" i="3"/>
  <c r="AV28" i="3" s="1"/>
  <c r="AU23" i="3"/>
  <c r="AU25" i="3"/>
  <c r="AU27" i="3"/>
  <c r="AC13" i="3"/>
  <c r="AE13" i="3"/>
  <c r="AF13" i="3"/>
  <c r="AG13" i="3"/>
  <c r="AH13" i="3"/>
  <c r="AU13" i="3" s="1"/>
  <c r="AI13" i="3"/>
  <c r="AK13" i="3"/>
  <c r="AM13" i="3"/>
  <c r="AT23" i="3"/>
  <c r="AV23" i="3"/>
  <c r="AT25" i="3"/>
  <c r="AV25" i="3"/>
  <c r="AV26" i="3"/>
  <c r="AT27" i="3"/>
  <c r="AV27" i="3"/>
  <c r="AC14" i="3"/>
  <c r="AE14" i="3"/>
  <c r="AF14" i="3"/>
  <c r="AG14" i="3"/>
  <c r="AG19" i="3" s="1"/>
  <c r="AI14" i="3"/>
  <c r="AJ14" i="3"/>
  <c r="AK14" i="3"/>
  <c r="AM14" i="3"/>
  <c r="AN14" i="3"/>
  <c r="AO14" i="3"/>
  <c r="AC15" i="3"/>
  <c r="AE15" i="3"/>
  <c r="AF15" i="3"/>
  <c r="AG15" i="3"/>
  <c r="AI15" i="3"/>
  <c r="AI19" i="3" s="1"/>
  <c r="AJ15" i="3"/>
  <c r="AK15" i="3"/>
  <c r="AM15" i="3"/>
  <c r="AN15" i="3"/>
  <c r="AO15" i="3"/>
  <c r="AC16" i="3"/>
  <c r="AU16" i="3" s="1"/>
  <c r="AE16" i="3"/>
  <c r="AF16" i="3"/>
  <c r="AG16" i="3"/>
  <c r="AI16" i="3"/>
  <c r="AJ16" i="3"/>
  <c r="AK16" i="3"/>
  <c r="AK19" i="3" s="1"/>
  <c r="AM16" i="3"/>
  <c r="AN16" i="3"/>
  <c r="AO16" i="3"/>
  <c r="AC17" i="3"/>
  <c r="AE17" i="3"/>
  <c r="AF17" i="3"/>
  <c r="AG17" i="3"/>
  <c r="AI17" i="3"/>
  <c r="AJ17" i="3"/>
  <c r="AK17" i="3"/>
  <c r="AM17" i="3"/>
  <c r="AN17" i="3"/>
  <c r="AO17" i="3"/>
  <c r="AC18" i="3"/>
  <c r="AE18" i="3"/>
  <c r="AF18" i="3"/>
  <c r="AG18" i="3"/>
  <c r="AI18" i="3"/>
  <c r="AJ18" i="3"/>
  <c r="AK18" i="3"/>
  <c r="AM18" i="3"/>
  <c r="AN18" i="3"/>
  <c r="AO18" i="3"/>
  <c r="AJ13" i="3"/>
  <c r="AN13" i="3"/>
  <c r="AO13" i="3"/>
  <c r="AO19" i="3" s="1"/>
  <c r="B3" i="3"/>
  <c r="C2" i="3"/>
  <c r="C4" i="3" s="1"/>
  <c r="C3" i="3"/>
  <c r="E2" i="3"/>
  <c r="E4" i="3" s="1"/>
  <c r="E3" i="3"/>
  <c r="F2" i="3"/>
  <c r="F3" i="3"/>
  <c r="F4" i="3"/>
  <c r="F8" i="3"/>
  <c r="F10" i="3" s="1"/>
  <c r="G2" i="3"/>
  <c r="G4" i="3" s="1"/>
  <c r="G3" i="3"/>
  <c r="I2" i="3"/>
  <c r="I4" i="3" s="1"/>
  <c r="I3" i="3"/>
  <c r="J2" i="3"/>
  <c r="J4" i="3" s="1"/>
  <c r="J3" i="3"/>
  <c r="K2" i="3"/>
  <c r="K4" i="3" s="1"/>
  <c r="K3" i="3"/>
  <c r="M2" i="3"/>
  <c r="M4" i="3" s="1"/>
  <c r="M3" i="3"/>
  <c r="N2" i="3"/>
  <c r="N4" i="3" s="1"/>
  <c r="N3" i="3"/>
  <c r="O2" i="3"/>
  <c r="O4" i="3" s="1"/>
  <c r="O3" i="3"/>
  <c r="F9" i="3"/>
  <c r="B14" i="3"/>
  <c r="C14" i="3"/>
  <c r="E14" i="3"/>
  <c r="F14" i="3"/>
  <c r="G14" i="3"/>
  <c r="I14" i="3"/>
  <c r="J14" i="3"/>
  <c r="K14" i="3"/>
  <c r="M14" i="3"/>
  <c r="N14" i="3"/>
  <c r="O14" i="3"/>
  <c r="F15" i="3"/>
  <c r="C13" i="3"/>
  <c r="E13" i="3"/>
  <c r="F13" i="3"/>
  <c r="G13" i="3"/>
  <c r="I13" i="3"/>
  <c r="J13" i="3"/>
  <c r="K13" i="3"/>
  <c r="M13" i="3"/>
  <c r="N13" i="3"/>
  <c r="O13" i="3"/>
  <c r="AE9" i="3"/>
  <c r="AF9" i="3"/>
  <c r="AG9" i="3"/>
  <c r="AI9" i="3"/>
  <c r="AJ9" i="3"/>
  <c r="AK9" i="3"/>
  <c r="AM9" i="3"/>
  <c r="AN9" i="3"/>
  <c r="AO9" i="3"/>
  <c r="AE19" i="3"/>
  <c r="AF19" i="3"/>
  <c r="AJ19" i="3"/>
  <c r="AM19" i="3"/>
  <c r="AN19" i="3"/>
  <c r="D2" i="1"/>
  <c r="D6" i="1"/>
  <c r="D8" i="1" s="1"/>
  <c r="B8" i="1"/>
  <c r="C2" i="1" s="1"/>
  <c r="C6" i="1"/>
  <c r="C7" i="1"/>
  <c r="AC9" i="3"/>
  <c r="AP2" i="3" l="1"/>
  <c r="AD31" i="3" s="1"/>
  <c r="AI31" i="3"/>
  <c r="B2" i="3"/>
  <c r="AB13" i="3"/>
  <c r="AQ2" i="3"/>
  <c r="AQ22" i="3" s="1"/>
  <c r="E2" i="1"/>
  <c r="E6" i="1"/>
  <c r="G9" i="3"/>
  <c r="G15" i="3"/>
  <c r="K9" i="3"/>
  <c r="K15" i="3"/>
  <c r="AT15" i="3"/>
  <c r="AW15" i="3" s="1"/>
  <c r="AO36" i="3"/>
  <c r="AG36" i="3"/>
  <c r="O9" i="3"/>
  <c r="O15" i="3"/>
  <c r="J9" i="3"/>
  <c r="J8" i="3"/>
  <c r="J15" i="3"/>
  <c r="AH34" i="3"/>
  <c r="AI34" i="3"/>
  <c r="AN34" i="3"/>
  <c r="AS5" i="3"/>
  <c r="AS25" i="3" s="1"/>
  <c r="AP25" i="3"/>
  <c r="AB34" i="3"/>
  <c r="AK34" i="3"/>
  <c r="AF34" i="3"/>
  <c r="AG34" i="3"/>
  <c r="AO34" i="3"/>
  <c r="I9" i="3"/>
  <c r="I15" i="3"/>
  <c r="AM32" i="3"/>
  <c r="N9" i="3"/>
  <c r="N15" i="3"/>
  <c r="N8" i="3"/>
  <c r="E15" i="3"/>
  <c r="E9" i="3"/>
  <c r="M15" i="3"/>
  <c r="M9" i="3"/>
  <c r="C9" i="3"/>
  <c r="C15" i="3"/>
  <c r="AH36" i="3"/>
  <c r="AB36" i="3"/>
  <c r="AP27" i="3"/>
  <c r="AI36" i="3"/>
  <c r="AF36" i="3"/>
  <c r="AK36" i="3"/>
  <c r="AS7" i="3"/>
  <c r="AS27" i="3" s="1"/>
  <c r="AE36" i="3"/>
  <c r="AM36" i="3"/>
  <c r="AN36" i="3"/>
  <c r="AV13" i="3"/>
  <c r="AH18" i="3"/>
  <c r="AV18" i="3" s="1"/>
  <c r="AV17" i="3"/>
  <c r="AT16" i="3"/>
  <c r="AW16" i="3" s="1"/>
  <c r="AH14" i="3"/>
  <c r="AH19" i="3" s="1"/>
  <c r="AQ6" i="3"/>
  <c r="AQ26" i="3" s="1"/>
  <c r="AR3" i="3"/>
  <c r="AR23" i="3" s="1"/>
  <c r="AK33" i="3"/>
  <c r="AC33" i="3"/>
  <c r="AK31" i="3"/>
  <c r="AC31" i="3"/>
  <c r="C4" i="1"/>
  <c r="AH9" i="3"/>
  <c r="AH15" i="3"/>
  <c r="AU15" i="3" s="1"/>
  <c r="AV14" i="3"/>
  <c r="AU8" i="3"/>
  <c r="AU28" i="3" s="1"/>
  <c r="AU6" i="3"/>
  <c r="AU26" i="3" s="1"/>
  <c r="AU4" i="3"/>
  <c r="AU24" i="3" s="1"/>
  <c r="AR5" i="3"/>
  <c r="AR25" i="3" s="1"/>
  <c r="AL27" i="3"/>
  <c r="AD27" i="3"/>
  <c r="AB33" i="3"/>
  <c r="L3" i="3"/>
  <c r="H3" i="3"/>
  <c r="D3" i="3"/>
  <c r="AU14" i="3"/>
  <c r="AT8" i="3"/>
  <c r="AT6" i="3"/>
  <c r="AT4" i="3"/>
  <c r="AQ5" i="3"/>
  <c r="AQ25" i="3" s="1"/>
  <c r="AH26" i="3"/>
  <c r="AL36" i="3"/>
  <c r="AD36" i="3"/>
  <c r="AH35" i="3"/>
  <c r="AL34" i="3"/>
  <c r="AD34" i="3"/>
  <c r="AH33" i="3"/>
  <c r="AC19" i="3"/>
  <c r="L2" i="3"/>
  <c r="H2" i="3"/>
  <c r="D2" i="3"/>
  <c r="AT14" i="3"/>
  <c r="AW14" i="3" s="1"/>
  <c r="AL14" i="3"/>
  <c r="AD14" i="3"/>
  <c r="AP24" i="3"/>
  <c r="AU2" i="3"/>
  <c r="AU22" i="3" s="1"/>
  <c r="AR7" i="3"/>
  <c r="AR27" i="3" s="1"/>
  <c r="AS4" i="3"/>
  <c r="AS24" i="3" s="1"/>
  <c r="AC36" i="3"/>
  <c r="AC34" i="3"/>
  <c r="AO33" i="3"/>
  <c r="AG33" i="3"/>
  <c r="AP6" i="3"/>
  <c r="AK35" i="3" s="1"/>
  <c r="C5" i="1"/>
  <c r="O8" i="3"/>
  <c r="M8" i="3"/>
  <c r="K8" i="3"/>
  <c r="I8" i="3"/>
  <c r="G8" i="3"/>
  <c r="E8" i="3"/>
  <c r="C8" i="3"/>
  <c r="AS2" i="3"/>
  <c r="AS22" i="3" s="1"/>
  <c r="AT13" i="3"/>
  <c r="AW13" i="3" s="1"/>
  <c r="AV2" i="3"/>
  <c r="AV22" i="3" s="1"/>
  <c r="AR4" i="3"/>
  <c r="AR24" i="3" s="1"/>
  <c r="AH24" i="3"/>
  <c r="AB31" i="3"/>
  <c r="AL8" i="3"/>
  <c r="AL16" i="3" s="1"/>
  <c r="AD8" i="3"/>
  <c r="AD16" i="3" s="1"/>
  <c r="AP3" i="3"/>
  <c r="AJ32" i="3" s="1"/>
  <c r="C3" i="1"/>
  <c r="C8" i="1" s="1"/>
  <c r="AH17" i="3"/>
  <c r="AU17" i="3" s="1"/>
  <c r="AV16" i="3"/>
  <c r="AM33" i="3"/>
  <c r="AE33" i="3"/>
  <c r="AJ33" i="3"/>
  <c r="AR2" i="3"/>
  <c r="AR22" i="3" s="1"/>
  <c r="AT2" i="3"/>
  <c r="AL33" i="3"/>
  <c r="AL31" i="3"/>
  <c r="AH31" i="3" l="1"/>
  <c r="AF31" i="3"/>
  <c r="AE31" i="3"/>
  <c r="AP10" i="3"/>
  <c r="AM31" i="3"/>
  <c r="AO31" i="3"/>
  <c r="AP22" i="3"/>
  <c r="AN31" i="3"/>
  <c r="AJ31" i="3"/>
  <c r="B4" i="3"/>
  <c r="B8" i="3" s="1"/>
  <c r="B13" i="3"/>
  <c r="AG31" i="3"/>
  <c r="AB17" i="3"/>
  <c r="AB15" i="3"/>
  <c r="AB9" i="3"/>
  <c r="AB16" i="3"/>
  <c r="AR16" i="3" s="1"/>
  <c r="AB14" i="3"/>
  <c r="AR14" i="3" s="1"/>
  <c r="AB18" i="3"/>
  <c r="G10" i="3"/>
  <c r="L24" i="3"/>
  <c r="L14" i="3"/>
  <c r="I10" i="3"/>
  <c r="L8" i="3"/>
  <c r="L13" i="3"/>
  <c r="L4" i="3"/>
  <c r="L15" i="3" s="1"/>
  <c r="AT26" i="3"/>
  <c r="AW6" i="3"/>
  <c r="AW26" i="3" s="1"/>
  <c r="AC35" i="3"/>
  <c r="J10" i="3"/>
  <c r="AV15" i="3"/>
  <c r="Y2" i="3"/>
  <c r="Y13" i="3" s="1"/>
  <c r="W2" i="3"/>
  <c r="X2" i="3"/>
  <c r="X13" i="3" s="1"/>
  <c r="H13" i="3"/>
  <c r="H4" i="3"/>
  <c r="H9" i="3" s="1"/>
  <c r="K10" i="3"/>
  <c r="AT28" i="3"/>
  <c r="AW8" i="3"/>
  <c r="AW28" i="3" s="1"/>
  <c r="AW2" i="3"/>
  <c r="AW22" i="3" s="1"/>
  <c r="AT22" i="3"/>
  <c r="O10" i="3"/>
  <c r="AH32" i="3"/>
  <c r="AS3" i="3"/>
  <c r="AS23" i="3" s="1"/>
  <c r="AI32" i="3"/>
  <c r="AC32" i="3"/>
  <c r="AK32" i="3"/>
  <c r="AF32" i="3"/>
  <c r="AB32" i="3"/>
  <c r="AP23" i="3"/>
  <c r="AG32" i="3"/>
  <c r="AO32" i="3"/>
  <c r="AN32" i="3"/>
  <c r="AD18" i="3"/>
  <c r="AD32" i="3"/>
  <c r="AU18" i="3"/>
  <c r="AW4" i="3"/>
  <c r="AW24" i="3" s="1"/>
  <c r="AT24" i="3"/>
  <c r="AP8" i="3"/>
  <c r="AD37" i="3" s="1"/>
  <c r="AD15" i="3"/>
  <c r="AD9" i="3"/>
  <c r="AD28" i="3"/>
  <c r="AD13" i="3"/>
  <c r="AQ8" i="3"/>
  <c r="AQ28" i="3" s="1"/>
  <c r="AD17" i="3"/>
  <c r="AR8" i="3"/>
  <c r="AR28" i="3" s="1"/>
  <c r="C10" i="3"/>
  <c r="AD35" i="3"/>
  <c r="AL35" i="3"/>
  <c r="AE35" i="3"/>
  <c r="AM35" i="3"/>
  <c r="AS6" i="3"/>
  <c r="AS26" i="3" s="1"/>
  <c r="AP26" i="3"/>
  <c r="AG35" i="3"/>
  <c r="AO35" i="3"/>
  <c r="AJ35" i="3"/>
  <c r="AI35" i="3"/>
  <c r="AB35" i="3"/>
  <c r="AT18" i="3"/>
  <c r="AW18" i="3" s="1"/>
  <c r="AL32" i="3"/>
  <c r="D24" i="3"/>
  <c r="D14" i="3"/>
  <c r="Q3" i="3"/>
  <c r="Q14" i="3" s="1"/>
  <c r="R3" i="3"/>
  <c r="R14" i="3" s="1"/>
  <c r="P3" i="3"/>
  <c r="D9" i="3"/>
  <c r="AF35" i="3"/>
  <c r="M10" i="3"/>
  <c r="N10" i="3"/>
  <c r="AL15" i="3"/>
  <c r="AL9" i="3"/>
  <c r="AL28" i="3"/>
  <c r="AL13" i="3"/>
  <c r="AL19" i="3" s="1"/>
  <c r="AL17" i="3"/>
  <c r="E10" i="3"/>
  <c r="D8" i="3"/>
  <c r="R2" i="3"/>
  <c r="R13" i="3" s="1"/>
  <c r="P2" i="3"/>
  <c r="D23" i="3" s="1"/>
  <c r="D13" i="3"/>
  <c r="D4" i="3"/>
  <c r="Q2" i="3"/>
  <c r="Q13" i="3" s="1"/>
  <c r="Y3" i="3"/>
  <c r="Y14" i="3" s="1"/>
  <c r="W3" i="3"/>
  <c r="H14" i="3"/>
  <c r="H24" i="3"/>
  <c r="X3" i="3"/>
  <c r="X14" i="3" s="1"/>
  <c r="AL18" i="3"/>
  <c r="AE32" i="3"/>
  <c r="AT17" i="3"/>
  <c r="AW17" i="3" s="1"/>
  <c r="AN35" i="3"/>
  <c r="B10" i="3" l="1"/>
  <c r="AL37" i="3"/>
  <c r="L23" i="3"/>
  <c r="AQ16" i="3"/>
  <c r="AP16" i="3"/>
  <c r="AS16" i="3" s="1"/>
  <c r="AP14" i="3"/>
  <c r="AS14" i="3" s="1"/>
  <c r="AQ14" i="3"/>
  <c r="B15" i="3"/>
  <c r="B9" i="3"/>
  <c r="W9" i="3"/>
  <c r="Z9" i="3"/>
  <c r="Y9" i="3"/>
  <c r="X9" i="3"/>
  <c r="AP17" i="3"/>
  <c r="AS17" i="3" s="1"/>
  <c r="AQ17" i="3"/>
  <c r="AR17" i="3"/>
  <c r="H8" i="3"/>
  <c r="M19" i="3"/>
  <c r="C19" i="3"/>
  <c r="E19" i="3"/>
  <c r="F19" i="3"/>
  <c r="W14" i="3"/>
  <c r="Z3" i="3"/>
  <c r="Z14" i="3" s="1"/>
  <c r="G19" i="3"/>
  <c r="I19" i="3"/>
  <c r="K19" i="3"/>
  <c r="AR18" i="3"/>
  <c r="AQ18" i="3"/>
  <c r="AP18" i="3"/>
  <c r="AS18" i="3" s="1"/>
  <c r="AR13" i="3"/>
  <c r="AQ13" i="3"/>
  <c r="AD19" i="3"/>
  <c r="AP13" i="3"/>
  <c r="M18" i="3"/>
  <c r="E18" i="3"/>
  <c r="C18" i="3"/>
  <c r="W13" i="3"/>
  <c r="I18" i="3"/>
  <c r="F18" i="3"/>
  <c r="G18" i="3"/>
  <c r="K18" i="3"/>
  <c r="Z13" i="3"/>
  <c r="H15" i="3"/>
  <c r="X4" i="3"/>
  <c r="X15" i="3" s="1"/>
  <c r="Y4" i="3"/>
  <c r="Y15" i="3" s="1"/>
  <c r="W4" i="3"/>
  <c r="I23" i="3"/>
  <c r="C23" i="3"/>
  <c r="J23" i="3"/>
  <c r="K23" i="3"/>
  <c r="P5" i="3"/>
  <c r="G23" i="3"/>
  <c r="E23" i="3"/>
  <c r="M23" i="3"/>
  <c r="F23" i="3"/>
  <c r="N23" i="3"/>
  <c r="B23" i="3"/>
  <c r="S2" i="3"/>
  <c r="S13" i="3" s="1"/>
  <c r="P13" i="3"/>
  <c r="O23" i="3"/>
  <c r="H19" i="3"/>
  <c r="E24" i="3"/>
  <c r="M24" i="3"/>
  <c r="S3" i="3"/>
  <c r="S14" i="3" s="1"/>
  <c r="J24" i="3"/>
  <c r="F24" i="3"/>
  <c r="N24" i="3"/>
  <c r="G24" i="3"/>
  <c r="O24" i="3"/>
  <c r="P14" i="3"/>
  <c r="B24" i="3"/>
  <c r="I24" i="3"/>
  <c r="K24" i="3"/>
  <c r="C24" i="3"/>
  <c r="AQ15" i="3"/>
  <c r="AP15" i="3"/>
  <c r="AS15" i="3" s="1"/>
  <c r="AR15" i="3"/>
  <c r="H23" i="3"/>
  <c r="D10" i="3"/>
  <c r="S8" i="3"/>
  <c r="P8" i="3"/>
  <c r="D15" i="3"/>
  <c r="P4" i="3"/>
  <c r="Q4" i="3"/>
  <c r="Q15" i="3" s="1"/>
  <c r="R4" i="3"/>
  <c r="R15" i="3" s="1"/>
  <c r="AE37" i="3"/>
  <c r="AM37" i="3"/>
  <c r="AB37" i="3"/>
  <c r="AG37" i="3"/>
  <c r="AO37" i="3"/>
  <c r="AJ37" i="3"/>
  <c r="AI37" i="3"/>
  <c r="AP9" i="3"/>
  <c r="AS8" i="3"/>
  <c r="AS28" i="3" s="1"/>
  <c r="AP28" i="3"/>
  <c r="AH37" i="3"/>
  <c r="AF37" i="3"/>
  <c r="AK37" i="3"/>
  <c r="AN37" i="3"/>
  <c r="AC37" i="3"/>
  <c r="Q8" i="3"/>
  <c r="H18" i="3"/>
  <c r="L9" i="3"/>
  <c r="Q9" i="3" s="1"/>
  <c r="S4" i="3" l="1"/>
  <c r="P15" i="3"/>
  <c r="AS13" i="3"/>
  <c r="AP19" i="3"/>
  <c r="B31" i="3"/>
  <c r="F31" i="3"/>
  <c r="N31" i="3"/>
  <c r="E31" i="3"/>
  <c r="J31" i="3"/>
  <c r="O31" i="3"/>
  <c r="K31" i="3"/>
  <c r="C31" i="3"/>
  <c r="I31" i="3"/>
  <c r="M31" i="3"/>
  <c r="G31" i="3"/>
  <c r="P9" i="3"/>
  <c r="L32" i="3" s="1"/>
  <c r="D31" i="3"/>
  <c r="S9" i="3"/>
  <c r="L31" i="3"/>
  <c r="P28" i="3"/>
  <c r="F28" i="3"/>
  <c r="I28" i="3"/>
  <c r="K28" i="3"/>
  <c r="G28" i="3"/>
  <c r="M28" i="3"/>
  <c r="C28" i="3"/>
  <c r="E28" i="3"/>
  <c r="P10" i="3"/>
  <c r="R9" i="3"/>
  <c r="H31" i="3"/>
  <c r="H10" i="3"/>
  <c r="H27" i="3"/>
  <c r="R8" i="3"/>
  <c r="Y8" i="3"/>
  <c r="X8" i="3"/>
  <c r="W8" i="3"/>
  <c r="H28" i="3"/>
  <c r="L10" i="3"/>
  <c r="R10" i="3"/>
  <c r="W15" i="3"/>
  <c r="Z4" i="3"/>
  <c r="Z15" i="3" s="1"/>
  <c r="P32" i="3" l="1"/>
  <c r="X10" i="3"/>
  <c r="W10" i="3"/>
  <c r="Y10" i="3"/>
  <c r="U9" i="3"/>
  <c r="F32" i="3"/>
  <c r="B32" i="3"/>
  <c r="K32" i="3"/>
  <c r="O32" i="3"/>
  <c r="M32" i="3"/>
  <c r="C32" i="3"/>
  <c r="N32" i="3"/>
  <c r="G32" i="3"/>
  <c r="I32" i="3"/>
  <c r="E32" i="3"/>
  <c r="J32" i="3"/>
  <c r="H32" i="3"/>
  <c r="D32" i="3"/>
  <c r="F27" i="3"/>
  <c r="C27" i="3"/>
  <c r="E27" i="3"/>
  <c r="K27" i="3"/>
  <c r="I27" i="3"/>
  <c r="M27" i="3"/>
  <c r="G27" i="3"/>
  <c r="Q10" i="3"/>
</calcChain>
</file>

<file path=xl/connections.xml><?xml version="1.0" encoding="utf-8"?>
<connections xmlns="http://schemas.openxmlformats.org/spreadsheetml/2006/main">
  <connection id="1" name="AP_28" type="6" refreshedVersion="6" background="1" saveData="1">
    <textPr codePage="850" sourceFile="D:\Dropbox (PETAL)\Team-Ordner „PETAL“\Audio\Kurtag_Kafka-Fragmente\_tempo mapping\28_So fest\_data_KF28\AP_28.txt" decimal="," thousands=".">
      <textFields count="2">
        <textField type="text"/>
        <textField type="skip"/>
      </textFields>
    </textPr>
  </connection>
  <connection id="2" name="Arnold+Pogossian_2006 [live DVD]_28_dur" type="6" refreshedVersion="4" background="1" saveData="1">
    <textPr codePage="850" sourceFile="C:\Users\p3039\Dropbox (PETAL)\Team-Ordner „PETAL“\Audio\Kurtag_Kafka-Fragmente\_tempo mapping\28_So fest\_data_KF28\Arnold+Pogossian_2006 [live DVD]_28_dur.txt" decimal="," thousands=" " comma="1">
      <textFields count="2">
        <textField type="text"/>
        <textField type="skip"/>
      </textFields>
    </textPr>
  </connection>
  <connection id="3" name="BK_28" type="6" refreshedVersion="6" background="1" saveData="1">
    <textPr codePage="850" sourceFile="D:\Dropbox (PETAL)\Team-Ordner „PETAL“\Audio\Kurtag_Kafka-Fragmente\_tempo mapping\28_So fest\_data_KF28\BK_28.txt" decimal="," thousands=".">
      <textFields count="2">
        <textField type="text"/>
        <textField type="skip"/>
      </textFields>
    </textPr>
  </connection>
  <connection id="4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5" name="CK_28" type="6" refreshedVersion="6" background="1" saveData="1">
    <textPr codePage="850" sourceFile="D:\Dropbox (PETAL)\Team-Ordner „PETAL“\Audio\Kurtag_Kafka-Fragmente\_tempo mapping\28_So fest\_data_KF28\CK_28.txt" decimal="," thousands=".">
      <textFields count="2">
        <textField type="text"/>
        <textField type="skip"/>
      </textFields>
    </textPr>
  </connection>
  <connection id="6" name="CK87_28" type="6" refreshedVersion="6" background="1" saveData="1">
    <textPr codePage="850" sourceFile="D:\Dropbox (PETAL)\Team-Ordner „PETAL“\Audio\Kurtag_Kafka-Fragmente\_tempo mapping\28_So fest\_data_KF28\CK87_28.txt" decimal="," thousands=".">
      <textFields count="2">
        <textField type="text"/>
        <textField type="skip"/>
      </textFields>
    </textPr>
  </connection>
  <connection id="7" name="Kammer+Widmann_2017_28_Abschnitte-Dauern" type="6" refreshedVersion="4" background="1" saveData="1">
    <textPr codePage="850" sourceFile="C:\Users\p3039\Dropbox (PETAL)\Team-Ordner „PETAL“\Audio\Kurtag_Kafka-Fragmente\_tempo mapping\28_So fest\_data_KF28\Kammer+Widmann_2017_28_Abschnitte-Dauern.txt" decimal="," thousands=" " comma="1">
      <textFields count="2">
        <textField type="text"/>
        <textField type="skip"/>
      </textFields>
    </textPr>
  </connection>
  <connection id="8" name="KO_28" type="6" refreshedVersion="6" background="1" saveData="1">
    <textPr codePage="850" sourceFile="D:\Dropbox (PETAL)\Team-Ordner „PETAL“\Audio\Kurtag_Kafka-Fragmente\_tempo mapping\28_So fest\_data_KF28\KO_28.txt" decimal="," thousands=".">
      <textFields count="2">
        <textField type="text"/>
        <textField type="skip"/>
      </textFields>
    </textPr>
  </connection>
  <connection id="9" name="KO_94_28" type="6" refreshedVersion="4" background="1" saveData="1">
    <textPr codePage="850" sourceFile="C:\Users\p3039\Dropbox (PETAL)\Team-Ordner „PETAL“\Audio\Kurtag_Kafka-Fragmente\_tempo mapping\28_So fest\_data_KF28\KO_94_28.txt" decimal="," thousands=" " comma="1">
      <textFields count="2">
        <textField type="text"/>
        <textField type="skip"/>
      </textFields>
    </textPr>
  </connection>
  <connection id="10" name="Melzer_Stark_2017_Wien modern_28_dur" type="6" refreshedVersion="4" background="1" saveData="1">
    <textPr codePage="850" sourceFile="C:\Users\p3039\Dropbox (PETAL)\Team-Ordner „PETAL“\Audio\Kurtag_Kafka-Fragmente\_tempo mapping\28_So fest\_data_KF28\Melzer_Stark_2017_Wien modern_28_dur.txt" decimal="," thousands=" " comma="1">
      <textFields count="2">
        <textField type="text"/>
        <textField type="skip"/>
      </textFields>
    </textPr>
  </connection>
  <connection id="11" name="MS_28" type="6" refreshedVersion="6" background="1" saveData="1">
    <textPr codePage="850" sourceFile="D:\Dropbox (PETAL)\Team-Ordner „PETAL“\Audio\Kurtag_Kafka-Fragmente\_tempo mapping\28_So fest\_data_KF28\MS_28.txt" decimal="," thousands=".">
      <textFields count="2">
        <textField type="text"/>
        <textField type="skip"/>
      </textFields>
    </textPr>
  </connection>
  <connection id="12" name="MS13_28" type="6" refreshedVersion="6" background="1" saveData="1">
    <textPr codePage="850" sourceFile="D:\Dropbox (PETAL)\Team-Ordner „PETAL“\Audio\Kurtag_Kafka-Fragmente\_tempo mapping\28_So fest\_data_KF28\MS13_28.txt" decimal="," thousands=".">
      <textFields count="2">
        <textField type="text"/>
        <textField type="skip"/>
      </textFields>
    </textPr>
  </connection>
  <connection id="13" name="MS19_28" type="6" refreshedVersion="4" background="1" saveData="1">
    <textPr codePage="850" sourceFile="C:\Users\p3039\Dropbox (PETAL)\Team-Ordner „PETAL“\Audio\Kurtag_Kafka-Fragmente\_tempo mapping\28_So fest\_data_KF28\MS19_28.txt" decimal="," thousands=" " comma="1">
      <textFields count="2">
        <textField type="text"/>
        <textField type="skip"/>
      </textFields>
    </textPr>
  </connection>
  <connection id="14" name="PK_28" type="6" refreshedVersion="6" background="1" saveData="1">
    <textPr codePage="850" sourceFile="D:\Dropbox (PETAL)\Team-Ordner „PETAL“\Audio\Kurtag_Kafka-Fragmente\_tempo mapping\28_So fest\_data_KF28\PK_28.txt" decimal="," thousands=".">
      <textFields count="2">
        <textField type="text"/>
        <textField type="skip"/>
      </textFields>
    </textPr>
  </connection>
  <connection id="15" name="WS_28" type="6" refreshedVersion="6" background="1" saveData="1">
    <textPr codePage="850" sourceFile="D:\Dropbox (PETAL)\Team-Ordner „PETAL“\Audio\Kurtag_Kafka-Fragmente\_tempo mapping\28_So fest\_data_KF28\WS_28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<sst xmlns="http://schemas.openxmlformats.org/spreadsheetml/2006/main" count="431" uniqueCount="58">
  <si>
    <t>2a</t>
  </si>
  <si>
    <t>2b</t>
  </si>
  <si>
    <t>score</t>
  </si>
  <si>
    <t>1b</t>
  </si>
  <si>
    <t>1a</t>
  </si>
  <si>
    <t>1c</t>
  </si>
  <si>
    <t>1d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</si>
  <si>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</si>
  <si>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</si>
  <si>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</si>
  <si>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</si>
  <si>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</si>
  <si>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</si>
  <si>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</si>
  <si>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</si>
  <si>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</si>
  <si>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</si>
  <si>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</si>
  <si>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</si>
  <si>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</si>
  <si>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</si>
  <si>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mean 14</t>
  </si>
  <si>
    <t>min 14</t>
  </si>
  <si>
    <t>max 14</t>
  </si>
  <si>
    <t>rel stdv 14 (%)</t>
  </si>
  <si>
    <t>dur</t>
  </si>
  <si>
    <t>mean 8</t>
  </si>
  <si>
    <t>min 8</t>
  </si>
  <si>
    <t>max 8</t>
  </si>
  <si>
    <t>rel stdv 8 (%)</t>
  </si>
  <si>
    <t>total</t>
  </si>
  <si>
    <t>abs stdv 14</t>
  </si>
  <si>
    <t>score dev</t>
  </si>
  <si>
    <t>perc</t>
  </si>
  <si>
    <t>abs stdv 8</t>
  </si>
  <si>
    <t>dur 8 rel dev (%)</t>
  </si>
  <si>
    <t>dur 14 rel dev (%)</t>
  </si>
  <si>
    <t>perc 8 dev</t>
  </si>
  <si>
    <t>perc 14 dev</t>
  </si>
  <si>
    <t>dur (min:sec)</t>
  </si>
  <si>
    <t>rel stdv (%) 14</t>
  </si>
  <si>
    <t>rel stdv (%) 8</t>
  </si>
  <si>
    <t>dur abs dev</t>
  </si>
  <si>
    <t>raw data</t>
  </si>
  <si>
    <t>dur sec 14</t>
  </si>
  <si>
    <t>dur sec 8</t>
  </si>
  <si>
    <t>perc sec 14</t>
  </si>
  <si>
    <t>perc sec 8</t>
  </si>
  <si>
    <t>dur seg 14</t>
  </si>
  <si>
    <t>perc seg 14</t>
  </si>
  <si>
    <t>perc seg 8</t>
  </si>
  <si>
    <t>KW 2017</t>
  </si>
  <si>
    <t>MS 2019</t>
  </si>
  <si>
    <t>KO 1995</t>
  </si>
  <si>
    <t>0,314126984</t>
  </si>
  <si>
    <t>segment</t>
  </si>
  <si>
    <t>quarter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</si>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</sst>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'KF_28_dur+rat'!$C$35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'KF_28_dur+rat'!$B$36:$B$50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'KF_28_dur+rat'!$C$36:$C$50</c:f>
              <c:numCache>
                <c:formatCode>mm:ss</c:formatCode>
                <c:ptCount val="15"/>
                <c:pt idx="0">
                  <c:v>3.2407407407407406E-4</c:v>
                </c:pt>
                <c:pt idx="1">
                  <c:v>3.0570961408564815E-4</c:v>
                </c:pt>
                <c:pt idx="2">
                  <c:v>3.6905181826388884E-4</c:v>
                </c:pt>
                <c:pt idx="3">
                  <c:v>3.7162173511574073E-4</c:v>
                </c:pt>
                <c:pt idx="4">
                  <c:v>3.4369173594907412E-4</c:v>
                </c:pt>
                <c:pt idx="5">
                  <c:v>3.236111111111111E-4</c:v>
                </c:pt>
                <c:pt idx="6">
                  <c:v>3.2317649281250001E-4</c:v>
                </c:pt>
                <c:pt idx="7">
                  <c:v>3.216689762268519E-4</c:v>
                </c:pt>
                <c:pt idx="8">
                  <c:v>3.1507280381944445E-4</c:v>
                </c:pt>
                <c:pt idx="9">
                  <c:v>3.3602397748842589E-4</c:v>
                </c:pt>
                <c:pt idx="10">
                  <c:v>3.1248504031250002E-4</c:v>
                </c:pt>
                <c:pt idx="11">
                  <c:v>3.0395565634259259E-4</c:v>
                </c:pt>
                <c:pt idx="12">
                  <c:v>3.4633408918981488E-4</c:v>
                </c:pt>
                <c:pt idx="13">
                  <c:v>3.681615856134259E-4</c:v>
                </c:pt>
                <c:pt idx="14">
                  <c:v>3.3353617019923941E-4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4A-4A19-9FE9-CED906BB9296}"/>
            </c:ext>
          </c:extLst>
        </c:ser>
        <c:ser>
          <c:idx val="1"/>
          <c:order val="1"/>
          <c:tx>
            <c:strRef>
              <c:f>'KF_28_dur+rat'!$D$35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'KF_28_dur+rat'!$B$36:$B$50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'KF_28_dur+rat'!$D$36:$D$50</c:f>
              <c:numCache>
                <c:formatCode>mm:ss</c:formatCode>
                <c:ptCount val="15"/>
                <c:pt idx="0">
                  <c:v>2.3904425967592589E-4</c:v>
                </c:pt>
                <c:pt idx="1">
                  <c:v>1.8941903922453705E-4</c:v>
                </c:pt>
                <c:pt idx="2">
                  <c:v>2.3455950281250007E-4</c:v>
                </c:pt>
                <c:pt idx="3">
                  <c:v>2.3190770135416669E-4</c:v>
                </c:pt>
                <c:pt idx="4">
                  <c:v>2.0666230998842589E-4</c:v>
                </c:pt>
                <c:pt idx="5">
                  <c:v>1.6736793482638888E-4</c:v>
                </c:pt>
                <c:pt idx="6">
                  <c:v>2.292002603587963E-4</c:v>
                </c:pt>
                <c:pt idx="7">
                  <c:v>2.2843521667824073E-4</c:v>
                </c:pt>
                <c:pt idx="8">
                  <c:v>2.0146499958333331E-4</c:v>
                </c:pt>
                <c:pt idx="9">
                  <c:v>2.4148610061342591E-4</c:v>
                </c:pt>
                <c:pt idx="10">
                  <c:v>2.4637345679398153E-4</c:v>
                </c:pt>
                <c:pt idx="11">
                  <c:v>1.6980636390046292E-4</c:v>
                </c:pt>
                <c:pt idx="12">
                  <c:v>2.0918314857638884E-4</c:v>
                </c:pt>
                <c:pt idx="13">
                  <c:v>2.6018019862268519E-4</c:v>
                </c:pt>
                <c:pt idx="14">
                  <c:v>2.1822074950066136E-4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4A-4A19-9FE9-CED906BB9296}"/>
            </c:ext>
          </c:extLst>
        </c:ser>
        <c:ser>
          <c:idx val="2"/>
          <c:order val="2"/>
          <c:tx>
            <c:strRef>
              <c:f>'KF_28_dur+rat'!$E$35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'KF_28_dur+rat'!$B$36:$B$50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'KF_28_dur+rat'!$E$36:$E$50</c:f>
              <c:numCache>
                <c:formatCode>mm:ss</c:formatCode>
                <c:ptCount val="15"/>
                <c:pt idx="0">
                  <c:v>5.6798600613425915E-4</c:v>
                </c:pt>
                <c:pt idx="1">
                  <c:v>4.951286533101852E-4</c:v>
                </c:pt>
                <c:pt idx="2">
                  <c:v>6.0361132107638888E-4</c:v>
                </c:pt>
                <c:pt idx="3">
                  <c:v>6.0352943646990742E-4</c:v>
                </c:pt>
                <c:pt idx="4">
                  <c:v>5.5035404593749998E-4</c:v>
                </c:pt>
                <c:pt idx="5">
                  <c:v>4.9097904593750001E-4</c:v>
                </c:pt>
                <c:pt idx="6">
                  <c:v>5.5237675317129631E-4</c:v>
                </c:pt>
                <c:pt idx="7">
                  <c:v>5.5010419290509266E-4</c:v>
                </c:pt>
                <c:pt idx="8">
                  <c:v>5.1653780340277775E-4</c:v>
                </c:pt>
                <c:pt idx="9">
                  <c:v>5.7751007810185185E-4</c:v>
                </c:pt>
                <c:pt idx="10">
                  <c:v>5.5885849710648149E-4</c:v>
                </c:pt>
                <c:pt idx="11">
                  <c:v>4.7376202024305552E-4</c:v>
                </c:pt>
                <c:pt idx="12">
                  <c:v>5.555172377662037E-4</c:v>
                </c:pt>
                <c:pt idx="13">
                  <c:v>6.2834178423611109E-4</c:v>
                </c:pt>
                <c:pt idx="14">
                  <c:v>5.5175691969990069E-4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4A-4A19-9FE9-CED906BB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946624"/>
        <c:axId val="221948160"/>
      </c:barChart>
      <c:catAx>
        <c:axId val="221946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1948160"/>
        <c:crosses val="autoZero"/>
        <c:auto val="1"/>
        <c:lblAlgn val="ctr"/>
        <c:lblOffset val="100"/>
        <c:noMultiLvlLbl val="0"/>
      </c:catAx>
      <c:valAx>
        <c:axId val="221948160"/>
        <c:scaling>
          <c:orientation val="minMax"/>
          <c:max val="7.0000000000000021E-4"/>
          <c:min val="0"/>
        </c:scaling>
        <c:delete val="0"/>
        <c:axPos val="b"/>
        <c:majorGridlines/>
        <c:numFmt formatCode="mm:ss" sourceLinked="1"/>
        <c:majorTickMark val="none"/>
        <c:minorTickMark val="none"/>
        <c:tickLblPos val="nextTo"/>
        <c:crossAx val="221946624"/>
        <c:crosses val="autoZero"/>
        <c:crossBetween val="between"/>
        <c:majorUnit val="1.1560000000000003E-4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'KF_28_dur+rat'!$C$55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'KF_28_dur+rat'!$B$56:$B$64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'KF_28_dur+rat'!$C$56:$C$64</c:f>
              <c:numCache>
                <c:formatCode>mm:ss</c:formatCode>
                <c:ptCount val="9"/>
                <c:pt idx="0">
                  <c:v>3.0570961408564815E-4</c:v>
                </c:pt>
                <c:pt idx="1">
                  <c:v>3.7162173511574073E-4</c:v>
                </c:pt>
                <c:pt idx="2">
                  <c:v>3.4369173594907412E-4</c:v>
                </c:pt>
                <c:pt idx="3">
                  <c:v>3.236111111111111E-4</c:v>
                </c:pt>
                <c:pt idx="4">
                  <c:v>3.2317649281250001E-4</c:v>
                </c:pt>
                <c:pt idx="5">
                  <c:v>3.216689762268519E-4</c:v>
                </c:pt>
                <c:pt idx="6">
                  <c:v>3.3602397748842589E-4</c:v>
                </c:pt>
                <c:pt idx="7">
                  <c:v>3.0395565634259259E-4</c:v>
                </c:pt>
                <c:pt idx="8">
                  <c:v>3.2868241239149309E-4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4A-4A19-9FE9-CED906BB9296}"/>
            </c:ext>
          </c:extLst>
        </c:ser>
        <c:ser>
          <c:idx val="1"/>
          <c:order val="1"/>
          <c:tx>
            <c:strRef>
              <c:f>'KF_28_dur+rat'!$D$55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'KF_28_dur+rat'!$B$56:$B$64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'KF_28_dur+rat'!$D$56:$D$64</c:f>
              <c:numCache>
                <c:formatCode>mm:ss</c:formatCode>
                <c:ptCount val="9"/>
                <c:pt idx="0">
                  <c:v>1.8941903922453705E-4</c:v>
                </c:pt>
                <c:pt idx="1">
                  <c:v>2.3190770135416669E-4</c:v>
                </c:pt>
                <c:pt idx="2">
                  <c:v>2.0666230998842589E-4</c:v>
                </c:pt>
                <c:pt idx="3">
                  <c:v>1.6736793482638888E-4</c:v>
                </c:pt>
                <c:pt idx="4">
                  <c:v>2.292002603587963E-4</c:v>
                </c:pt>
                <c:pt idx="5">
                  <c:v>2.2843521667824073E-4</c:v>
                </c:pt>
                <c:pt idx="6">
                  <c:v>2.4148610061342591E-4</c:v>
                </c:pt>
                <c:pt idx="7">
                  <c:v>1.6980636390046292E-4</c:v>
                </c:pt>
                <c:pt idx="8">
                  <c:v>2.0803561586805552E-4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4A-4A19-9FE9-CED906BB9296}"/>
            </c:ext>
          </c:extLst>
        </c:ser>
        <c:ser>
          <c:idx val="2"/>
          <c:order val="2"/>
          <c:tx>
            <c:strRef>
              <c:f>'KF_28_dur+rat'!$E$55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'KF_28_dur+rat'!$B$56:$B$64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'KF_28_dur+rat'!$E$56:$E$64</c:f>
              <c:numCache>
                <c:formatCode>mm:ss</c:formatCode>
                <c:ptCount val="9"/>
                <c:pt idx="0">
                  <c:v>4.951286533101852E-4</c:v>
                </c:pt>
                <c:pt idx="1">
                  <c:v>6.0352943646990742E-4</c:v>
                </c:pt>
                <c:pt idx="2">
                  <c:v>5.5035404593749998E-4</c:v>
                </c:pt>
                <c:pt idx="3">
                  <c:v>4.9097904593750001E-4</c:v>
                </c:pt>
                <c:pt idx="4">
                  <c:v>5.5237675317129631E-4</c:v>
                </c:pt>
                <c:pt idx="5">
                  <c:v>5.5010419290509266E-4</c:v>
                </c:pt>
                <c:pt idx="6">
                  <c:v>5.7751007810185185E-4</c:v>
                </c:pt>
                <c:pt idx="7">
                  <c:v>4.7376202024305552E-4</c:v>
                </c:pt>
                <c:pt idx="8">
                  <c:v>5.3671802825954861E-4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84A-4A19-9FE9-CED906BB9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24992"/>
        <c:axId val="202359552"/>
      </c:barChart>
      <c:catAx>
        <c:axId val="20232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02359552"/>
        <c:crosses val="autoZero"/>
        <c:auto val="1"/>
        <c:lblAlgn val="ctr"/>
        <c:lblOffset val="100"/>
        <c:noMultiLvlLbl val="0"/>
      </c:catAx>
      <c:valAx>
        <c:axId val="202359552"/>
        <c:scaling>
          <c:orientation val="minMax"/>
          <c:max val="7.0000000000000021E-4"/>
          <c:min val="0"/>
        </c:scaling>
        <c:delete val="0"/>
        <c:axPos val="b"/>
        <c:majorGridlines/>
        <c:numFmt formatCode="mm:ss" sourceLinked="1"/>
        <c:majorTickMark val="none"/>
        <c:minorTickMark val="none"/>
        <c:tickLblPos val="nextTo"/>
        <c:crossAx val="202324992"/>
        <c:crosses val="autoZero"/>
        <c:crossBetween val="between"/>
        <c:majorUnit val="1.1560000000000003E-4"/>
      </c:valAx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778721132485"/>
          <c:y val="5.0285443635294733E-2"/>
          <c:w val="0.82815648302822598"/>
          <c:h val="0.8220562857123707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'KF_28_dur+rat'!$C$69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'KF_28_dur+rat'!$B$70:$B$84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'KF_28_dur+rat'!$C$70:$C$84</c:f>
              <c:numCache>
                <c:formatCode>0.00</c:formatCode>
                <c:ptCount val="15"/>
                <c:pt idx="0">
                  <c:v>57.913706131094166</c:v>
                </c:pt>
                <c:pt idx="1">
                  <c:v>61.74347051858642</c:v>
                </c:pt>
                <c:pt idx="2">
                  <c:v>61.140638914090907</c:v>
                </c:pt>
                <c:pt idx="3">
                  <c:v>61.574748911898382</c:v>
                </c:pt>
                <c:pt idx="4">
                  <c:v>62.449206739929174</c:v>
                </c:pt>
                <c:pt idx="5">
                  <c:v>65.911389455163373</c:v>
                </c:pt>
                <c:pt idx="6">
                  <c:v>58.506533983750117</c:v>
                </c:pt>
                <c:pt idx="7">
                  <c:v>58.474190957920626</c:v>
                </c:pt>
                <c:pt idx="8">
                  <c:v>60.997046439553991</c:v>
                </c:pt>
                <c:pt idx="9">
                  <c:v>58.184954727173341</c:v>
                </c:pt>
                <c:pt idx="10">
                  <c:v>55.9148768302544</c:v>
                </c:pt>
                <c:pt idx="11">
                  <c:v>64.157877447975537</c:v>
                </c:pt>
                <c:pt idx="12">
                  <c:v>62.344436075910551</c:v>
                </c:pt>
                <c:pt idx="13">
                  <c:v>58.592567747345981</c:v>
                </c:pt>
                <c:pt idx="14">
                  <c:v>60.564688920046216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ser>
          <c:idx val="2"/>
          <c:order val="1"/>
          <c:tx>
            <c:strRef>
              <c:f>'KF_28_dur+rat'!$D$69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'KF_28_dur+rat'!$B$70:$B$84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'KF_28_dur+rat'!$D$70:$D$84</c:f>
              <c:numCache>
                <c:formatCode>0.00</c:formatCode>
                <c:ptCount val="15"/>
                <c:pt idx="0">
                  <c:v>42.086293868905841</c:v>
                </c:pt>
                <c:pt idx="1">
                  <c:v>38.25652948141358</c:v>
                </c:pt>
                <c:pt idx="2">
                  <c:v>38.859361085909093</c:v>
                </c:pt>
                <c:pt idx="3">
                  <c:v>38.425251088101625</c:v>
                </c:pt>
                <c:pt idx="4">
                  <c:v>37.550793260070833</c:v>
                </c:pt>
                <c:pt idx="5">
                  <c:v>34.088610544836619</c:v>
                </c:pt>
                <c:pt idx="6">
                  <c:v>41.493466016249883</c:v>
                </c:pt>
                <c:pt idx="7">
                  <c:v>41.525809042079381</c:v>
                </c:pt>
                <c:pt idx="8">
                  <c:v>39.002953560446009</c:v>
                </c:pt>
                <c:pt idx="9">
                  <c:v>41.815045272826659</c:v>
                </c:pt>
                <c:pt idx="10">
                  <c:v>44.0851231697456</c:v>
                </c:pt>
                <c:pt idx="11">
                  <c:v>35.84212255202447</c:v>
                </c:pt>
                <c:pt idx="12">
                  <c:v>37.655563924089449</c:v>
                </c:pt>
                <c:pt idx="13">
                  <c:v>41.407432252654019</c:v>
                </c:pt>
                <c:pt idx="14">
                  <c:v>39.435311079953799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469952"/>
        <c:axId val="203471488"/>
      </c:barChart>
      <c:catAx>
        <c:axId val="20346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3471488"/>
        <c:crosses val="autoZero"/>
        <c:auto val="1"/>
        <c:lblAlgn val="ctr"/>
        <c:lblOffset val="100"/>
        <c:noMultiLvlLbl val="0"/>
      </c:catAx>
      <c:valAx>
        <c:axId val="203471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034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8580734324143"/>
          <c:y val="0.93869353084856244"/>
          <c:w val="3.690435925331495E-2"/>
          <c:h val="5.8778247231291207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778721132485"/>
          <c:y val="5.0285443635294733E-2"/>
          <c:w val="0.82815648302822598"/>
          <c:h val="0.822056285712370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'KF_28_dur+rat'!$C$89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'KF_28_dur+rat'!$B$90:$B$98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'KF_28_dur+rat'!$C$90:$C$98</c:f>
              <c:numCache>
                <c:formatCode>0.00</c:formatCode>
                <c:ptCount val="9"/>
                <c:pt idx="0">
                  <c:v>61.74347051858642</c:v>
                </c:pt>
                <c:pt idx="1">
                  <c:v>61.574748911898382</c:v>
                </c:pt>
                <c:pt idx="2">
                  <c:v>62.449206739929174</c:v>
                </c:pt>
                <c:pt idx="3">
                  <c:v>65.911389455163373</c:v>
                </c:pt>
                <c:pt idx="4">
                  <c:v>58.506533983750117</c:v>
                </c:pt>
                <c:pt idx="5">
                  <c:v>58.474190957920626</c:v>
                </c:pt>
                <c:pt idx="6">
                  <c:v>58.184954727173341</c:v>
                </c:pt>
                <c:pt idx="7">
                  <c:v>64.157877447975537</c:v>
                </c:pt>
                <c:pt idx="8">
                  <c:v>61.375296592799621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'KF_28_dur+rat'!$D$89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'KF_28_dur+rat'!$B$90:$B$98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'KF_28_dur+rat'!$D$90:$D$98</c:f>
              <c:numCache>
                <c:formatCode>0.00</c:formatCode>
                <c:ptCount val="9"/>
                <c:pt idx="0">
                  <c:v>38.25652948141358</c:v>
                </c:pt>
                <c:pt idx="1">
                  <c:v>38.425251088101625</c:v>
                </c:pt>
                <c:pt idx="2">
                  <c:v>37.550793260070833</c:v>
                </c:pt>
                <c:pt idx="3">
                  <c:v>34.088610544836619</c:v>
                </c:pt>
                <c:pt idx="4">
                  <c:v>41.493466016249883</c:v>
                </c:pt>
                <c:pt idx="5">
                  <c:v>41.525809042079381</c:v>
                </c:pt>
                <c:pt idx="6">
                  <c:v>41.815045272826659</c:v>
                </c:pt>
                <c:pt idx="7">
                  <c:v>35.84212255202447</c:v>
                </c:pt>
                <c:pt idx="8">
                  <c:v>38.624703407200386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27B-42AA-AD4B-B33D44BD99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093824"/>
        <c:axId val="131662976"/>
      </c:barChart>
      <c:catAx>
        <c:axId val="22009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31662976"/>
        <c:crosses val="autoZero"/>
        <c:auto val="1"/>
        <c:lblAlgn val="ctr"/>
        <c:lblOffset val="100"/>
        <c:noMultiLvlLbl val="0"/>
      </c:catAx>
      <c:valAx>
        <c:axId val="131662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2200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8580734324143"/>
          <c:y val="0.93869353084856244"/>
          <c:w val="3.690435925331495E-2"/>
          <c:h val="5.8778247231291207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45445548814592E-2"/>
          <c:y val="2.3456028804260221E-2"/>
          <c:w val="0.91309990964244225"/>
          <c:h val="0.8102692513012145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'KF_28_dur+rat'!$B$22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'KF_28_dur+rat'!$B$23:$B$24</c:f>
              <c:numCache>
                <c:formatCode>0.00</c:formatCode>
                <c:ptCount val="2"/>
                <c:pt idx="0">
                  <c:v>-1.3774889056744741</c:v>
                </c:pt>
                <c:pt idx="1">
                  <c:v>9.5424061290750046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6E-49B6-8130-049617A2BBCF}"/>
            </c:ext>
          </c:extLst>
        </c:ser>
        <c:ser>
          <c:idx val="5"/>
          <c:order val="1"/>
          <c:tx>
            <c:strRef>
              <c:f>'KF_28_dur+rat'!$C$22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'KF_28_dur+rat'!$C$23:$C$24</c:f>
              <c:numCache>
                <c:formatCode>0.00</c:formatCode>
                <c:ptCount val="2"/>
                <c:pt idx="0">
                  <c:v>-8.342890097037726</c:v>
                </c:pt>
                <c:pt idx="1">
                  <c:v>-13.198428812122209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6E-49B6-8130-049617A2BBCF}"/>
            </c:ext>
          </c:extLst>
        </c:ser>
        <c:ser>
          <c:idx val="6"/>
          <c:order val="2"/>
          <c:tx>
            <c:strRef>
              <c:f>'KF_28_dur+rat'!$D$22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'KF_28_dur+rat'!$D$23:$D$24</c:f>
              <c:numCache>
                <c:formatCode>0.00</c:formatCode>
                <c:ptCount val="2"/>
                <c:pt idx="0">
                  <c:v>10.648214867800993</c:v>
                </c:pt>
                <c:pt idx="1">
                  <c:v>7.4872592772343909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6E-49B6-8130-049617A2BBCF}"/>
            </c:ext>
          </c:extLst>
        </c:ser>
        <c:ser>
          <c:idx val="7"/>
          <c:order val="3"/>
          <c:tx>
            <c:strRef>
              <c:f>'KF_28_dur+rat'!$E$22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'KF_28_dur+rat'!$E$23:$E$24</c:f>
              <c:numCache>
                <c:formatCode>0.00</c:formatCode>
                <c:ptCount val="2"/>
                <c:pt idx="0">
                  <c:v>11.418721062171677</c:v>
                </c:pt>
                <c:pt idx="1">
                  <c:v>6.2720671085697246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A6E-49B6-8130-049617A2BBCF}"/>
            </c:ext>
          </c:extLst>
        </c:ser>
        <c:ser>
          <c:idx val="8"/>
          <c:order val="4"/>
          <c:tx>
            <c:strRef>
              <c:f>'KF_28_dur+rat'!$F$22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'KF_28_dur+rat'!$F$23:$F$24</c:f>
              <c:numCache>
                <c:formatCode>0.00</c:formatCode>
                <c:ptCount val="2"/>
                <c:pt idx="0">
                  <c:v>3.0448169215855199</c:v>
                </c:pt>
                <c:pt idx="1">
                  <c:v>-5.2966729968088826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A6E-49B6-8130-049617A2BBCF}"/>
            </c:ext>
          </c:extLst>
        </c:ser>
        <c:ser>
          <c:idx val="10"/>
          <c:order val="5"/>
          <c:tx>
            <c:strRef>
              <c:f>'KF_28_dur+rat'!$G$22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'KF_28_dur+rat'!$G$23:$G$24</c:f>
              <c:numCache>
                <c:formatCode>0.00</c:formatCode>
                <c:ptCount val="2"/>
                <c:pt idx="0">
                  <c:v>-2.9757069772071465</c:v>
                </c:pt>
                <c:pt idx="1">
                  <c:v>-23.30338191516401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6E-49B6-8130-049617A2BBCF}"/>
            </c:ext>
          </c:extLst>
        </c:ser>
        <c:ser>
          <c:idx val="12"/>
          <c:order val="6"/>
          <c:tx>
            <c:strRef>
              <c:f>'KF_28_dur+rat'!$H$22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'KF_28_dur+rat'!$H$23:$H$24</c:f>
              <c:numCache>
                <c:formatCode>0.00</c:formatCode>
                <c:ptCount val="2"/>
                <c:pt idx="0">
                  <c:v>-3.1060131740887371</c:v>
                </c:pt>
                <c:pt idx="1">
                  <c:v>5.0313780349753898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A6E-49B6-8130-049617A2BBCF}"/>
            </c:ext>
          </c:extLst>
        </c:ser>
        <c:ser>
          <c:idx val="0"/>
          <c:order val="7"/>
          <c:tx>
            <c:strRef>
              <c:f>'KF_28_dur+rat'!$I$22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'KF_28_dur+rat'!$I$23:$I$24</c:f>
              <c:numCache>
                <c:formatCode>0.00</c:formatCode>
                <c:ptCount val="2"/>
                <c:pt idx="0">
                  <c:v>-3.5579931151990456</c:v>
                </c:pt>
                <c:pt idx="1">
                  <c:v>4.6807955709768176</c:v>
                </c:pt>
              </c:numCache>
            </c:numRef>
          </c:val>
        </c:ser>
        <c:ser>
          <c:idx val="1"/>
          <c:order val="8"/>
          <c:tx>
            <c:strRef>
              <c:f>'KF_28_dur+rat'!$J$22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'KF_28_dur+rat'!$J$23:$J$24</c:f>
              <c:numCache>
                <c:formatCode>0.00</c:formatCode>
                <c:ptCount val="2"/>
                <c:pt idx="0">
                  <c:v>-5.5356414174707842</c:v>
                </c:pt>
                <c:pt idx="1">
                  <c:v>-7.6783486243489758</c:v>
                </c:pt>
              </c:numCache>
            </c:numRef>
          </c:val>
        </c:ser>
        <c:ser>
          <c:idx val="3"/>
          <c:order val="9"/>
          <c:tx>
            <c:strRef>
              <c:f>'KF_28_dur+rat'!$K$22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'KF_28_dur+rat'!$K$23:$K$24</c:f>
              <c:numCache>
                <c:formatCode>0.00</c:formatCode>
                <c:ptCount val="2"/>
                <c:pt idx="0">
                  <c:v>0.74588830581715126</c:v>
                </c:pt>
                <c:pt idx="1">
                  <c:v>10.661383560454704</c:v>
                </c:pt>
              </c:numCache>
            </c:numRef>
          </c:val>
        </c:ser>
        <c:ser>
          <c:idx val="9"/>
          <c:order val="10"/>
          <c:tx>
            <c:strRef>
              <c:f>'KF_28_dur+rat'!$L$22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'KF_28_dur+rat'!$L$23:$L$24</c:f>
              <c:numCache>
                <c:formatCode>0.00</c:formatCode>
                <c:ptCount val="2"/>
                <c:pt idx="0">
                  <c:v>-6.3114983523869075</c:v>
                </c:pt>
                <c:pt idx="1">
                  <c:v>12.901022179485647</c:v>
                </c:pt>
              </c:numCache>
            </c:numRef>
          </c:val>
        </c:ser>
        <c:ser>
          <c:idx val="11"/>
          <c:order val="11"/>
          <c:tx>
            <c:strRef>
              <c:f>'KF_28_dur+rat'!$M$22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'KF_28_dur+rat'!$M$23:$M$24</c:f>
              <c:numCache>
                <c:formatCode>0.00</c:formatCode>
                <c:ptCount val="2"/>
                <c:pt idx="0">
                  <c:v>-8.8687574241128821</c:v>
                </c:pt>
                <c:pt idx="1">
                  <c:v>-22.185967975539238</c:v>
                </c:pt>
              </c:numCache>
            </c:numRef>
          </c:val>
        </c:ser>
        <c:ser>
          <c:idx val="13"/>
          <c:order val="12"/>
          <c:tx>
            <c:strRef>
              <c:f>'KF_28_dur+rat'!$N$22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'KF_28_dur+rat'!$N$23:$N$24</c:f>
              <c:numCache>
                <c:formatCode>0.00</c:formatCode>
                <c:ptCount val="2"/>
                <c:pt idx="0">
                  <c:v>3.8370408171715171</c:v>
                </c:pt>
                <c:pt idx="1">
                  <c:v>-4.1414947684638683</c:v>
                </c:pt>
              </c:numCache>
            </c:numRef>
          </c:val>
        </c:ser>
        <c:ser>
          <c:idx val="14"/>
          <c:order val="13"/>
          <c:tx>
            <c:strRef>
              <c:f>'KF_28_dur+rat'!$O$22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'KF_28_dur+rat'!$O$23:$O$24</c:f>
              <c:numCache>
                <c:formatCode>0.00</c:formatCode>
                <c:ptCount val="2"/>
                <c:pt idx="0">
                  <c:v>10.381307488630956</c:v>
                </c:pt>
                <c:pt idx="1">
                  <c:v>19.227983231675527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579840"/>
        <c:axId val="130585728"/>
      </c:barChart>
      <c:catAx>
        <c:axId val="130579840"/>
        <c:scaling>
          <c:orientation val="minMax"/>
        </c:scaling>
        <c:delete val="0"/>
        <c:axPos val="b"/>
        <c:majorTickMark val="out"/>
        <c:minorTickMark val="none"/>
        <c:tickLblPos val="low"/>
        <c:crossAx val="130585728"/>
        <c:crosses val="autoZero"/>
        <c:auto val="1"/>
        <c:lblAlgn val="ctr"/>
        <c:lblOffset val="100"/>
        <c:noMultiLvlLbl val="0"/>
      </c:catAx>
      <c:valAx>
        <c:axId val="130585728"/>
        <c:scaling>
          <c:orientation val="minMax"/>
          <c:max val="25"/>
          <c:min val="-2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5798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819887268189835E-2"/>
          <c:y val="0.90357066595489122"/>
          <c:w val="0.95418011273181014"/>
          <c:h val="9.6429334045108769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45445548814592E-2"/>
          <c:y val="2.3456028804260221E-2"/>
          <c:w val="0.91309990964244225"/>
          <c:h val="0.7615404104214489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'KF_28_dur+rat'!$C$17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'KF_28_dur+rat'!$C$18:$C$19</c:f>
              <c:numCache>
                <c:formatCode>0.00</c:formatCode>
                <c:ptCount val="2"/>
                <c:pt idx="0">
                  <c:v>-6.9893603794297512</c:v>
                </c:pt>
                <c:pt idx="1">
                  <c:v>-8.9487449376581019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E-49B6-8130-049617A2BBCF}"/>
            </c:ext>
          </c:extLst>
        </c:ser>
        <c:ser>
          <c:idx val="4"/>
          <c:order val="1"/>
          <c:tx>
            <c:strRef>
              <c:f>'KF_28_dur+rat'!$E$17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'KF_28_dur+rat'!$E$18:$E$19</c:f>
              <c:numCache>
                <c:formatCode>0.00</c:formatCode>
                <c:ptCount val="2"/>
                <c:pt idx="0">
                  <c:v>13.064076782150025</c:v>
                </c:pt>
                <c:pt idx="1">
                  <c:v>11.474999310335299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6E-49B6-8130-049617A2BBCF}"/>
            </c:ext>
          </c:extLst>
        </c:ser>
        <c:ser>
          <c:idx val="5"/>
          <c:order val="2"/>
          <c:tx>
            <c:strRef>
              <c:f>'KF_28_dur+rat'!$F$17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'KF_28_dur+rat'!$F$18:$F$19</c:f>
              <c:numCache>
                <c:formatCode>0.00</c:formatCode>
                <c:ptCount val="2"/>
                <c:pt idx="0">
                  <c:v>4.5665125335953363</c:v>
                </c:pt>
                <c:pt idx="1">
                  <c:v>-0.66013017718112343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A6E-49B6-8130-049617A2BBCF}"/>
            </c:ext>
          </c:extLst>
        </c:ser>
        <c:ser>
          <c:idx val="6"/>
          <c:order val="3"/>
          <c:tx>
            <c:strRef>
              <c:f>'KF_28_dur+rat'!$G$17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'KF_28_dur+rat'!$G$18:$G$19</c:f>
              <c:numCache>
                <c:formatCode>0.00</c:formatCode>
                <c:ptCount val="2"/>
                <c:pt idx="0">
                  <c:v>-1.5429183580232249</c:v>
                </c:pt>
                <c:pt idx="1">
                  <c:v>-19.548422452557208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A6E-49B6-8130-049617A2BBCF}"/>
            </c:ext>
          </c:extLst>
        </c:ser>
        <c:ser>
          <c:idx val="7"/>
          <c:order val="4"/>
          <c:tx>
            <c:strRef>
              <c:f>'KF_28_dur+rat'!$H$17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'KF_28_dur+rat'!$H$18:$H$19</c:f>
              <c:numCache>
                <c:formatCode>0.00</c:formatCode>
                <c:ptCount val="2"/>
                <c:pt idx="0">
                  <c:v>-1.6751488279923523</c:v>
                </c:pt>
                <c:pt idx="1">
                  <c:v>10.173567829925936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A6E-49B6-8130-049617A2BBCF}"/>
            </c:ext>
          </c:extLst>
        </c:ser>
        <c:ser>
          <c:idx val="8"/>
          <c:order val="5"/>
          <c:tx>
            <c:strRef>
              <c:f>'KF_28_dur+rat'!$I$17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'KF_28_dur+rat'!$I$18:$I$19</c:f>
              <c:numCache>
                <c:formatCode>0.00</c:formatCode>
                <c:ptCount val="2"/>
                <c:pt idx="0">
                  <c:v>-2.133803300764233</c:v>
                </c:pt>
                <c:pt idx="1">
                  <c:v>9.8058213374018912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A6E-49B6-8130-049617A2BBCF}"/>
            </c:ext>
          </c:extLst>
        </c:ser>
        <c:ser>
          <c:idx val="10"/>
          <c:order val="6"/>
          <c:tx>
            <c:strRef>
              <c:f>'KF_28_dur+rat'!$K$17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'KF_28_dur+rat'!$K$18:$K$19</c:f>
              <c:numCache>
                <c:formatCode>0.00</c:formatCode>
                <c:ptCount val="2"/>
                <c:pt idx="0">
                  <c:v>2.2336349071785171</c:v>
                </c:pt>
                <c:pt idx="1">
                  <c:v>16.079210574494144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6E-49B6-8130-049617A2BBCF}"/>
            </c:ext>
          </c:extLst>
        </c:ser>
        <c:ser>
          <c:idx val="12"/>
          <c:order val="7"/>
          <c:tx>
            <c:strRef>
              <c:f>'KF_28_dur+rat'!$M$17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'KF_28_dur+rat'!$M$18:$M$19</c:f>
              <c:numCache>
                <c:formatCode>0.00</c:formatCode>
                <c:ptCount val="2"/>
                <c:pt idx="0">
                  <c:v>-7.5229933567143537</c:v>
                </c:pt>
                <c:pt idx="1">
                  <c:v>-18.376301484760717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A6E-49B6-8130-049617A2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9936"/>
        <c:axId val="202841472"/>
      </c:barChart>
      <c:catAx>
        <c:axId val="202839936"/>
        <c:scaling>
          <c:orientation val="minMax"/>
        </c:scaling>
        <c:delete val="0"/>
        <c:axPos val="b"/>
        <c:majorTickMark val="out"/>
        <c:minorTickMark val="none"/>
        <c:tickLblPos val="low"/>
        <c:crossAx val="202841472"/>
        <c:crosses val="autoZero"/>
        <c:auto val="1"/>
        <c:lblAlgn val="ctr"/>
        <c:lblOffset val="100"/>
        <c:noMultiLvlLbl val="0"/>
      </c:catAx>
      <c:valAx>
        <c:axId val="202841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839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2213329891140659E-2"/>
          <c:y val="0.88662148644901217"/>
          <c:w val="0.90289574458930344"/>
          <c:h val="0.10070245651006191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19216040617866E-2"/>
          <c:y val="3.8244762018673724E-2"/>
          <c:w val="0.92275837958779738"/>
          <c:h val="0.7339004510314102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'KF_28_dur+rat'!$B$30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'KF_28_dur+rat'!$B$31:$B$32</c:f>
              <c:numCache>
                <c:formatCode>General</c:formatCode>
                <c:ptCount val="2"/>
                <c:pt idx="0">
                  <c:v>-2.6509827889520494</c:v>
                </c:pt>
                <c:pt idx="1">
                  <c:v>2.6509827889520423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F2-46DE-9005-A3D9C34604B8}"/>
            </c:ext>
          </c:extLst>
        </c:ser>
        <c:ser>
          <c:idx val="5"/>
          <c:order val="1"/>
          <c:tx>
            <c:strRef>
              <c:f>'KF_28_dur+rat'!$C$30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'KF_28_dur+rat'!$C$31:$C$32</c:f>
              <c:numCache>
                <c:formatCode>General</c:formatCode>
                <c:ptCount val="2"/>
                <c:pt idx="0">
                  <c:v>1.1787815985402048</c:v>
                </c:pt>
                <c:pt idx="1">
                  <c:v>-1.178781598540219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F2-46DE-9005-A3D9C34604B8}"/>
            </c:ext>
          </c:extLst>
        </c:ser>
        <c:ser>
          <c:idx val="6"/>
          <c:order val="2"/>
          <c:tx>
            <c:strRef>
              <c:f>'KF_28_dur+rat'!$D$30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'KF_28_dur+rat'!$D$31:$D$32</c:f>
              <c:numCache>
                <c:formatCode>General</c:formatCode>
                <c:ptCount val="2"/>
                <c:pt idx="0">
                  <c:v>0.57594999404469149</c:v>
                </c:pt>
                <c:pt idx="1">
                  <c:v>-0.5759499940447057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F2-46DE-9005-A3D9C34604B8}"/>
            </c:ext>
          </c:extLst>
        </c:ser>
        <c:ser>
          <c:idx val="7"/>
          <c:order val="3"/>
          <c:tx>
            <c:strRef>
              <c:f>'KF_28_dur+rat'!$E$30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'KF_28_dur+rat'!$E$31:$E$32</c:f>
              <c:numCache>
                <c:formatCode>General</c:formatCode>
                <c:ptCount val="2"/>
                <c:pt idx="0">
                  <c:v>1.0100599918521667</c:v>
                </c:pt>
                <c:pt idx="1">
                  <c:v>-1.0100599918521738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F2-46DE-9005-A3D9C34604B8}"/>
            </c:ext>
          </c:extLst>
        </c:ser>
        <c:ser>
          <c:idx val="8"/>
          <c:order val="4"/>
          <c:tx>
            <c:strRef>
              <c:f>'KF_28_dur+rat'!$F$30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'KF_28_dur+rat'!$F$31:$F$32</c:f>
              <c:numCache>
                <c:formatCode>General</c:formatCode>
                <c:ptCount val="2"/>
                <c:pt idx="0">
                  <c:v>1.8845178198829586</c:v>
                </c:pt>
                <c:pt idx="1">
                  <c:v>-1.8845178198829657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F2-46DE-9005-A3D9C34604B8}"/>
            </c:ext>
          </c:extLst>
        </c:ser>
        <c:ser>
          <c:idx val="10"/>
          <c:order val="5"/>
          <c:tx>
            <c:strRef>
              <c:f>'KF_28_dur+rat'!$G$30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'KF_28_dur+rat'!$G$31:$G$32</c:f>
              <c:numCache>
                <c:formatCode>General</c:formatCode>
                <c:ptCount val="2"/>
                <c:pt idx="0">
                  <c:v>5.3467005351171579</c:v>
                </c:pt>
                <c:pt idx="1">
                  <c:v>-5.3467005351171792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6F2-46DE-9005-A3D9C34604B8}"/>
            </c:ext>
          </c:extLst>
        </c:ser>
        <c:ser>
          <c:idx val="12"/>
          <c:order val="6"/>
          <c:tx>
            <c:strRef>
              <c:f>'KF_28_dur+rat'!$H$30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'KF_28_dur+rat'!$H$31:$H$32</c:f>
              <c:numCache>
                <c:formatCode>General</c:formatCode>
                <c:ptCount val="2"/>
                <c:pt idx="0">
                  <c:v>-2.0581549362960985</c:v>
                </c:pt>
                <c:pt idx="1">
                  <c:v>2.0581549362960843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6F2-46DE-9005-A3D9C34604B8}"/>
            </c:ext>
          </c:extLst>
        </c:ser>
        <c:ser>
          <c:idx val="15"/>
          <c:order val="7"/>
          <c:tx>
            <c:strRef>
              <c:f>'KF_28_dur+rat'!$I$30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'KF_28_dur+rat'!$I$31:$I$32</c:f>
              <c:numCache>
                <c:formatCode>General</c:formatCode>
                <c:ptCount val="2"/>
                <c:pt idx="0">
                  <c:v>-2.090497962125589</c:v>
                </c:pt>
                <c:pt idx="1">
                  <c:v>2.0904979621255819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6F2-46DE-9005-A3D9C34604B8}"/>
            </c:ext>
          </c:extLst>
        </c:ser>
        <c:ser>
          <c:idx val="0"/>
          <c:order val="8"/>
          <c:tx>
            <c:strRef>
              <c:f>'KF_28_dur+rat'!$J$30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'KF_28_dur+rat'!$J$31:$J$32</c:f>
              <c:numCache>
                <c:formatCode>General</c:formatCode>
                <c:ptCount val="2"/>
                <c:pt idx="0">
                  <c:v>0.43235751950777512</c:v>
                </c:pt>
                <c:pt idx="1">
                  <c:v>-0.43235751950778933</c:v>
                </c:pt>
              </c:numCache>
            </c:numRef>
          </c:val>
        </c:ser>
        <c:ser>
          <c:idx val="1"/>
          <c:order val="9"/>
          <c:tx>
            <c:strRef>
              <c:f>'KF_28_dur+rat'!$K$30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'KF_28_dur+rat'!$K$31:$K$32</c:f>
              <c:numCache>
                <c:formatCode>General</c:formatCode>
                <c:ptCount val="2"/>
                <c:pt idx="0">
                  <c:v>-2.3797341928728741</c:v>
                </c:pt>
                <c:pt idx="1">
                  <c:v>2.3797341928728599</c:v>
                </c:pt>
              </c:numCache>
            </c:numRef>
          </c:val>
        </c:ser>
        <c:ser>
          <c:idx val="3"/>
          <c:order val="10"/>
          <c:tx>
            <c:strRef>
              <c:f>'KF_28_dur+rat'!$L$30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'KF_28_dur+rat'!$L$31:$L$32</c:f>
              <c:numCache>
                <c:formatCode>General</c:formatCode>
                <c:ptCount val="2"/>
                <c:pt idx="0">
                  <c:v>-4.6498120897918156</c:v>
                </c:pt>
                <c:pt idx="1">
                  <c:v>4.6498120897918014</c:v>
                </c:pt>
              </c:numCache>
            </c:numRef>
          </c:val>
        </c:ser>
        <c:ser>
          <c:idx val="9"/>
          <c:order val="11"/>
          <c:tx>
            <c:strRef>
              <c:f>'KF_28_dur+rat'!$M$30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'KF_28_dur+rat'!$M$31:$M$32</c:f>
              <c:numCache>
                <c:formatCode>General</c:formatCode>
                <c:ptCount val="2"/>
                <c:pt idx="0">
                  <c:v>3.5931885279293212</c:v>
                </c:pt>
                <c:pt idx="1">
                  <c:v>-3.5931885279293283</c:v>
                </c:pt>
              </c:numCache>
            </c:numRef>
          </c:val>
        </c:ser>
        <c:ser>
          <c:idx val="11"/>
          <c:order val="12"/>
          <c:tx>
            <c:strRef>
              <c:f>'KF_28_dur+rat'!$N$30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'KF_28_dur+rat'!$N$31:$N$32</c:f>
              <c:numCache>
                <c:formatCode>General</c:formatCode>
                <c:ptCount val="2"/>
                <c:pt idx="0">
                  <c:v>1.7797471558643352</c:v>
                </c:pt>
                <c:pt idx="1">
                  <c:v>-1.7797471558643494</c:v>
                </c:pt>
              </c:numCache>
            </c:numRef>
          </c:val>
        </c:ser>
        <c:ser>
          <c:idx val="13"/>
          <c:order val="13"/>
          <c:tx>
            <c:strRef>
              <c:f>'KF_28_dur+rat'!$O$30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'KF_28_dur+rat'!$O$31:$O$32</c:f>
              <c:numCache>
                <c:formatCode>General</c:formatCode>
                <c:ptCount val="2"/>
                <c:pt idx="0">
                  <c:v>-1.9721211727002341</c:v>
                </c:pt>
                <c:pt idx="1">
                  <c:v>1.9721211727002199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81760"/>
        <c:axId val="199783552"/>
      </c:barChart>
      <c:catAx>
        <c:axId val="19978176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199783552"/>
        <c:crosses val="autoZero"/>
        <c:auto val="1"/>
        <c:lblAlgn val="ctr"/>
        <c:lblOffset val="100"/>
        <c:noMultiLvlLbl val="0"/>
      </c:catAx>
      <c:valAx>
        <c:axId val="19978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817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819887268189835E-2"/>
          <c:y val="0.86320687940594876"/>
          <c:w val="0.73349683748547823"/>
          <c:h val="0.13679317362872015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19216040617866E-2"/>
          <c:y val="3.8244762018673724E-2"/>
          <c:w val="0.92275837958779738"/>
          <c:h val="0.7339004510314102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'KF_28_dur+rat'!$C$26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'KF_28_dur+rat'!$C$27:$C$28</c:f>
              <c:numCache>
                <c:formatCode>0.00</c:formatCode>
                <c:ptCount val="2"/>
                <c:pt idx="0">
                  <c:v>0.36817392578679886</c:v>
                </c:pt>
                <c:pt idx="1">
                  <c:v>-0.36817392578680597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F2-46DE-9005-A3D9C34604B8}"/>
            </c:ext>
          </c:extLst>
        </c:ser>
        <c:ser>
          <c:idx val="4"/>
          <c:order val="1"/>
          <c:tx>
            <c:strRef>
              <c:f>'KF_28_dur+rat'!$E$26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'KF_28_dur+rat'!$E$27:$E$28</c:f>
              <c:numCache>
                <c:formatCode>0.00</c:formatCode>
                <c:ptCount val="2"/>
                <c:pt idx="0">
                  <c:v>0.19945231909876071</c:v>
                </c:pt>
                <c:pt idx="1">
                  <c:v>-0.19945231909876071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F2-46DE-9005-A3D9C34604B8}"/>
            </c:ext>
          </c:extLst>
        </c:ser>
        <c:ser>
          <c:idx val="5"/>
          <c:order val="2"/>
          <c:tx>
            <c:strRef>
              <c:f>'KF_28_dur+rat'!$F$26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'KF_28_dur+rat'!$F$27:$F$28</c:f>
              <c:numCache>
                <c:formatCode>0.00</c:formatCode>
                <c:ptCount val="2"/>
                <c:pt idx="0">
                  <c:v>1.0739101471295527</c:v>
                </c:pt>
                <c:pt idx="1">
                  <c:v>-1.0739101471295527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F2-46DE-9005-A3D9C34604B8}"/>
            </c:ext>
          </c:extLst>
        </c:ser>
        <c:ser>
          <c:idx val="6"/>
          <c:order val="3"/>
          <c:tx>
            <c:strRef>
              <c:f>'KF_28_dur+rat'!$G$26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'KF_28_dur+rat'!$G$27:$G$28</c:f>
              <c:numCache>
                <c:formatCode>0.00</c:formatCode>
                <c:ptCount val="2"/>
                <c:pt idx="0">
                  <c:v>4.536092862363752</c:v>
                </c:pt>
                <c:pt idx="1">
                  <c:v>-4.5360928623637662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F2-46DE-9005-A3D9C34604B8}"/>
            </c:ext>
          </c:extLst>
        </c:ser>
        <c:ser>
          <c:idx val="7"/>
          <c:order val="4"/>
          <c:tx>
            <c:strRef>
              <c:f>'KF_28_dur+rat'!$H$26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'KF_28_dur+rat'!$H$27:$H$28</c:f>
              <c:numCache>
                <c:formatCode>0.00</c:formatCode>
                <c:ptCount val="2"/>
                <c:pt idx="0">
                  <c:v>-2.8687626090495044</c:v>
                </c:pt>
                <c:pt idx="1">
                  <c:v>2.8687626090494973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F2-46DE-9005-A3D9C34604B8}"/>
            </c:ext>
          </c:extLst>
        </c:ser>
        <c:ser>
          <c:idx val="8"/>
          <c:order val="5"/>
          <c:tx>
            <c:strRef>
              <c:f>'KF_28_dur+rat'!$I$26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'KF_28_dur+rat'!$I$27:$I$28</c:f>
              <c:numCache>
                <c:formatCode>0.00</c:formatCode>
                <c:ptCount val="2"/>
                <c:pt idx="0">
                  <c:v>-2.901105634878995</c:v>
                </c:pt>
                <c:pt idx="1">
                  <c:v>2.901105634878995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F2-46DE-9005-A3D9C34604B8}"/>
            </c:ext>
          </c:extLst>
        </c:ser>
        <c:ser>
          <c:idx val="10"/>
          <c:order val="6"/>
          <c:tx>
            <c:strRef>
              <c:f>'KF_28_dur+rat'!$K$26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'KF_28_dur+rat'!$K$27:$K$28</c:f>
              <c:numCache>
                <c:formatCode>0.00</c:formatCode>
                <c:ptCount val="2"/>
                <c:pt idx="0">
                  <c:v>-3.1903418656262801</c:v>
                </c:pt>
                <c:pt idx="1">
                  <c:v>3.190341865626273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6F2-46DE-9005-A3D9C34604B8}"/>
            </c:ext>
          </c:extLst>
        </c:ser>
        <c:ser>
          <c:idx val="12"/>
          <c:order val="7"/>
          <c:tx>
            <c:strRef>
              <c:f>'KF_28_dur+rat'!$M$26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'KF_28_dur+rat'!$M$27:$M$28</c:f>
              <c:numCache>
                <c:formatCode>0.00</c:formatCode>
                <c:ptCount val="2"/>
                <c:pt idx="0">
                  <c:v>2.7825808551759152</c:v>
                </c:pt>
                <c:pt idx="1">
                  <c:v>-2.7825808551759152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6F2-46DE-9005-A3D9C34604B8}"/>
            </c:ext>
          </c:extLst>
        </c:ser>
        <c:ser>
          <c:idx val="15"/>
          <c:order val="8"/>
          <c:tx>
            <c:strRef>
              <c:f>'KF_28_dur+rat'!$P$26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'KF_28_dur+rat'!$P$27:$P$28</c:f>
              <c:numCache>
                <c:formatCode>0.00</c:formatCode>
                <c:ptCount val="2"/>
                <c:pt idx="0">
                  <c:v>3.1816654325168301</c:v>
                </c:pt>
                <c:pt idx="1">
                  <c:v>-3.1816654325168443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6F2-46DE-9005-A3D9C346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55232"/>
        <c:axId val="202656768"/>
      </c:barChart>
      <c:catAx>
        <c:axId val="20265523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2656768"/>
        <c:crosses val="autoZero"/>
        <c:auto val="1"/>
        <c:lblAlgn val="ctr"/>
        <c:lblOffset val="100"/>
        <c:noMultiLvlLbl val="0"/>
      </c:catAx>
      <c:valAx>
        <c:axId val="202656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26552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5819887268189835E-2"/>
          <c:y val="0.86320687940594876"/>
          <c:w val="0.91382470633793722"/>
          <c:h val="0.11144100651219954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96214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9621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3700" cy="31242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59944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59944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59944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59944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S_28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K_28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WS_28" connectionId="1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Kammer+Widmann_2017_28_Abschnitte-Dauern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CK_1990_32_dur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KO_94_28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K_28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P_2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K_28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rnold+Pogossian_2006 [live DVD]_28_du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S19_28" connectionId="1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S13_28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elzer_Stark_2017_Wien modern_28_dur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K87_28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O_28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Normal="100" workbookViewId="0">
      <selection activeCell="D14" sqref="D14"/>
    </sheetView>
  </sheetViews>
  <sheetFormatPr baseColWidth="10" defaultRowHeight="14.5" x14ac:dyDescent="0.35"/>
  <cols>
    <col min="1" max="1" width="8" style="9" customWidth="1"/>
    <col min="2" max="2" width="12.36328125" style="5" customWidth="1"/>
    <col min="3" max="3" width="10.1796875" style="5" customWidth="1"/>
    <col min="4" max="4" width="12.36328125" style="6" bestFit="1" customWidth="1"/>
    <col min="5" max="5" width="14.7265625" style="5" bestFit="1" customWidth="1"/>
    <col min="6" max="6" width="8.1796875" bestFit="1" customWidth="1"/>
  </cols>
  <sheetData>
    <row r="1" spans="1:28" s="1" customFormat="1" x14ac:dyDescent="0.35">
      <c r="A1" s="7" t="s">
        <v>55</v>
      </c>
      <c r="B1" s="7" t="s">
        <v>56</v>
      </c>
      <c r="C1" s="16" t="s">
        <v>57</v>
      </c>
      <c r="D1" s="7" t="s">
        <v>56</v>
      </c>
      <c r="E1" s="16" t="s">
        <v>57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7" t="s">
        <v>4</v>
      </c>
      <c r="B2" s="10">
        <v>6.5</v>
      </c>
      <c r="C2" s="10">
        <f t="shared" ref="C2:C7" si="0">B2/B$8*100</f>
        <v>16.455696202531644</v>
      </c>
      <c r="D2" s="10">
        <f>SUM(B2:B5)</f>
        <v>25.5</v>
      </c>
      <c r="E2" s="10">
        <f>D2/D$8*100</f>
        <v>64.556962025316452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35">
      <c r="A3" s="7" t="s">
        <v>3</v>
      </c>
      <c r="B3" s="10">
        <v>1.5</v>
      </c>
      <c r="C3" s="10">
        <f t="shared" si="0"/>
        <v>3.79746835443038</v>
      </c>
      <c r="D3" s="10"/>
      <c r="E3" s="3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5">
      <c r="A4" s="7" t="s">
        <v>5</v>
      </c>
      <c r="B4" s="10">
        <v>15.5</v>
      </c>
      <c r="C4" s="10">
        <f t="shared" si="0"/>
        <v>39.24050632911392</v>
      </c>
      <c r="D4" s="10"/>
      <c r="E4" s="32"/>
    </row>
    <row r="5" spans="1:28" x14ac:dyDescent="0.35">
      <c r="A5" s="7" t="s">
        <v>6</v>
      </c>
      <c r="B5" s="10">
        <v>2</v>
      </c>
      <c r="C5" s="10">
        <f t="shared" si="0"/>
        <v>5.0632911392405067</v>
      </c>
      <c r="D5" s="10"/>
      <c r="E5" s="32"/>
    </row>
    <row r="6" spans="1:28" x14ac:dyDescent="0.35">
      <c r="A6" s="7" t="s">
        <v>0</v>
      </c>
      <c r="B6" s="10">
        <v>6.5</v>
      </c>
      <c r="C6" s="10">
        <f t="shared" si="0"/>
        <v>16.455696202531644</v>
      </c>
      <c r="D6" s="10">
        <f>SUM(B6:B7)</f>
        <v>14</v>
      </c>
      <c r="E6" s="10">
        <f>D6/D$8*100</f>
        <v>35.443037974683541</v>
      </c>
    </row>
    <row r="7" spans="1:28" x14ac:dyDescent="0.35">
      <c r="A7" s="7" t="s">
        <v>1</v>
      </c>
      <c r="B7" s="10">
        <v>7.5</v>
      </c>
      <c r="C7" s="10">
        <f t="shared" si="0"/>
        <v>18.9873417721519</v>
      </c>
      <c r="D7" s="10"/>
      <c r="E7" s="32"/>
    </row>
    <row r="8" spans="1:28" x14ac:dyDescent="0.35">
      <c r="A8" s="23"/>
      <c r="B8" s="34">
        <f>SUM(B2:B7)</f>
        <v>39.5</v>
      </c>
      <c r="C8" s="34">
        <f>SUM(C2:C7)</f>
        <v>100</v>
      </c>
      <c r="D8" s="34">
        <f>SUM(D2:D7)</f>
        <v>39.5</v>
      </c>
      <c r="E8" s="34">
        <f>SUM(E2:E7)</f>
        <v>100</v>
      </c>
    </row>
    <row r="9" spans="1:28" ht="14.4" x14ac:dyDescent="0.3">
      <c r="A9" s="8"/>
      <c r="B9" s="4"/>
      <c r="C9" s="4"/>
    </row>
    <row r="10" spans="1:28" ht="14.4" x14ac:dyDescent="0.3">
      <c r="A10" s="8"/>
      <c r="B10" s="4"/>
      <c r="C10" s="4"/>
      <c r="E10" s="4"/>
    </row>
    <row r="11" spans="1:28" ht="14.4" x14ac:dyDescent="0.3">
      <c r="A11" s="8"/>
      <c r="B11" s="4"/>
      <c r="C11" s="4"/>
      <c r="E11" s="4"/>
    </row>
    <row r="12" spans="1:28" ht="14.4" x14ac:dyDescent="0.3">
      <c r="A12" s="8"/>
      <c r="B12" s="4"/>
      <c r="C12" s="4"/>
      <c r="E12" s="4"/>
    </row>
    <row r="13" spans="1:28" ht="14.4" x14ac:dyDescent="0.3">
      <c r="A13" s="8"/>
      <c r="B13" s="4"/>
      <c r="C13" s="4"/>
      <c r="E13" s="4"/>
    </row>
    <row r="14" spans="1:28" ht="14.4" x14ac:dyDescent="0.3">
      <c r="A14" s="8"/>
      <c r="B14" s="4"/>
      <c r="C14" s="4"/>
      <c r="E14" s="4"/>
    </row>
    <row r="15" spans="1:28" ht="14.4" x14ac:dyDescent="0.3">
      <c r="B15" s="14"/>
      <c r="C15" s="14"/>
      <c r="D15" s="17"/>
      <c r="E15" s="14"/>
    </row>
    <row r="21" spans="1:3" ht="14.4" x14ac:dyDescent="0.3">
      <c r="A21" s="2"/>
      <c r="B21" s="2"/>
      <c r="C21" s="14"/>
    </row>
    <row r="22" spans="1:3" ht="14.4" x14ac:dyDescent="0.3">
      <c r="A22" s="3"/>
      <c r="B22" s="3"/>
      <c r="C22" s="4"/>
    </row>
    <row r="23" spans="1:3" ht="14.4" x14ac:dyDescent="0.3">
      <c r="A23" s="3"/>
      <c r="B23" s="3"/>
      <c r="C23" s="4"/>
    </row>
    <row r="24" spans="1:3" ht="14.4" x14ac:dyDescent="0.3">
      <c r="A24" s="3"/>
      <c r="B24" s="3"/>
      <c r="C24" s="4"/>
    </row>
    <row r="25" spans="1:3" x14ac:dyDescent="0.35">
      <c r="A25" s="3"/>
      <c r="B25" s="3"/>
      <c r="C25" s="4"/>
    </row>
    <row r="26" spans="1:3" x14ac:dyDescent="0.35">
      <c r="A26" s="3"/>
      <c r="B26" s="3"/>
      <c r="C26" s="4"/>
    </row>
    <row r="27" spans="1:3" x14ac:dyDescent="0.35">
      <c r="A27" s="3"/>
      <c r="B27" s="3"/>
      <c r="C27" s="4"/>
    </row>
    <row r="28" spans="1:3" x14ac:dyDescent="0.35">
      <c r="A28" s="3"/>
      <c r="B28" s="3"/>
      <c r="C28" s="4"/>
    </row>
    <row r="29" spans="1:3" x14ac:dyDescent="0.35">
      <c r="A29" s="3"/>
      <c r="B29" s="3"/>
      <c r="C29" s="4"/>
    </row>
    <row r="30" spans="1:3" x14ac:dyDescent="0.35">
      <c r="A30"/>
      <c r="B30" s="2"/>
      <c r="C30" s="14"/>
    </row>
  </sheetData>
  <autoFilter ref="E1:E18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0"/>
  <sheetViews>
    <sheetView tabSelected="1" zoomScale="55" zoomScaleNormal="55" workbookViewId="0"/>
  </sheetViews>
  <sheetFormatPr baseColWidth="10" defaultColWidth="10.90625" defaultRowHeight="14.5" x14ac:dyDescent="0.35"/>
  <cols>
    <col min="1" max="1" width="20.90625" style="7" bestFit="1" customWidth="1"/>
    <col min="2" max="2" width="36.1796875" style="9" bestFit="1" customWidth="1"/>
    <col min="3" max="3" width="26.36328125" style="9" bestFit="1" customWidth="1"/>
    <col min="4" max="4" width="23.08984375" style="9" bestFit="1" customWidth="1"/>
    <col min="5" max="5" width="23.08984375" style="23" bestFit="1" customWidth="1"/>
    <col min="6" max="6" width="34" style="23" bestFit="1" customWidth="1"/>
    <col min="7" max="8" width="36.1796875" style="23" bestFit="1" customWidth="1"/>
    <col min="9" max="9" width="23.08984375" style="23" bestFit="1" customWidth="1"/>
    <col min="10" max="10" width="28.81640625" style="23" bestFit="1" customWidth="1"/>
    <col min="11" max="12" width="22.36328125" style="23" bestFit="1" customWidth="1"/>
    <col min="13" max="13" width="28.453125" style="23" bestFit="1" customWidth="1"/>
    <col min="14" max="15" width="21.81640625" style="23" customWidth="1"/>
    <col min="16" max="16" width="10.81640625" style="9" bestFit="1" customWidth="1"/>
    <col min="17" max="17" width="8.54296875" style="23" bestFit="1" customWidth="1"/>
    <col min="18" max="18" width="9.1796875" style="23" bestFit="1" customWidth="1"/>
    <col min="19" max="19" width="17.08984375" style="9" bestFit="1" customWidth="1"/>
    <col min="20" max="20" width="8" style="9" bestFit="1" customWidth="1"/>
    <col min="21" max="21" width="12.6328125" style="9" bestFit="1" customWidth="1"/>
    <col min="22" max="22" width="6.81640625" style="9" bestFit="1" customWidth="1"/>
    <col min="23" max="23" width="9.81640625" style="9" bestFit="1" customWidth="1"/>
    <col min="24" max="25" width="8.1796875" style="9" bestFit="1" customWidth="1"/>
    <col min="26" max="26" width="16.08984375" style="9" bestFit="1" customWidth="1"/>
    <col min="27" max="27" width="14.6328125" style="7" bestFit="1" customWidth="1"/>
    <col min="28" max="28" width="25.54296875" style="23" bestFit="1" customWidth="1"/>
    <col min="29" max="29" width="25.54296875" style="9" bestFit="1" customWidth="1"/>
    <col min="30" max="30" width="25.54296875" style="9" customWidth="1"/>
    <col min="31" max="31" width="22.54296875" style="23" bestFit="1" customWidth="1"/>
    <col min="32" max="33" width="33.453125" style="9" bestFit="1" customWidth="1"/>
    <col min="34" max="34" width="33.453125" style="9" customWidth="1"/>
    <col min="35" max="35" width="22.54296875" style="23" bestFit="1" customWidth="1"/>
    <col min="36" max="36" width="22.54296875" style="23" customWidth="1"/>
    <col min="37" max="38" width="21.81640625" style="23" bestFit="1" customWidth="1"/>
    <col min="39" max="41" width="21.81640625" style="23" customWidth="1"/>
    <col min="42" max="42" width="22.36328125" style="23" bestFit="1" customWidth="1"/>
    <col min="43" max="43" width="8.54296875" style="23" bestFit="1" customWidth="1"/>
    <col min="44" max="44" width="9.1796875" style="23" bestFit="1" customWidth="1"/>
    <col min="45" max="45" width="17.08984375" style="23" bestFit="1" customWidth="1"/>
    <col min="46" max="46" width="9.81640625" style="23" bestFit="1" customWidth="1"/>
    <col min="47" max="47" width="7.54296875" style="23" bestFit="1" customWidth="1"/>
    <col min="48" max="48" width="8.1796875" style="23" bestFit="1" customWidth="1"/>
    <col min="49" max="49" width="16.08984375" style="23" bestFit="1" customWidth="1"/>
    <col min="50" max="50" width="10.90625" style="23"/>
    <col min="51" max="52" width="18.54296875" style="23" customWidth="1"/>
    <col min="53" max="54" width="17.1796875" style="23" customWidth="1"/>
    <col min="55" max="55" width="24.6328125" style="23" customWidth="1"/>
    <col min="56" max="56" width="26.1796875" style="23" bestFit="1" customWidth="1"/>
    <col min="57" max="57" width="20.1796875" style="23" customWidth="1"/>
    <col min="58" max="58" width="16.08984375" style="23" customWidth="1"/>
    <col min="59" max="59" width="20.1796875" style="23" customWidth="1"/>
    <col min="60" max="61" width="16.1796875" style="23" customWidth="1"/>
    <col min="62" max="62" width="21.6328125" style="23" customWidth="1"/>
    <col min="63" max="64" width="16.1796875" style="23" customWidth="1"/>
    <col min="65" max="16384" width="10.90625" style="23"/>
  </cols>
  <sheetData>
    <row r="1" spans="1:61" ht="14.4" x14ac:dyDescent="0.3">
      <c r="A1" s="20" t="s">
        <v>25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6" t="s">
        <v>17</v>
      </c>
      <c r="M1" s="16" t="s">
        <v>18</v>
      </c>
      <c r="N1" s="16" t="s">
        <v>19</v>
      </c>
      <c r="O1" s="16" t="s">
        <v>20</v>
      </c>
      <c r="P1" s="7" t="s">
        <v>21</v>
      </c>
      <c r="Q1" s="7" t="s">
        <v>22</v>
      </c>
      <c r="R1" s="7" t="s">
        <v>23</v>
      </c>
      <c r="S1" s="7" t="s">
        <v>24</v>
      </c>
      <c r="T1" s="7"/>
      <c r="U1" s="7"/>
      <c r="V1" s="7" t="s">
        <v>25</v>
      </c>
      <c r="W1" s="7" t="s">
        <v>26</v>
      </c>
      <c r="X1" s="7" t="s">
        <v>27</v>
      </c>
      <c r="Y1" s="7" t="s">
        <v>28</v>
      </c>
      <c r="Z1" s="7" t="s">
        <v>29</v>
      </c>
      <c r="AA1" s="7" t="s">
        <v>25</v>
      </c>
      <c r="AB1" s="11" t="s">
        <v>7</v>
      </c>
      <c r="AC1" s="11" t="s">
        <v>8</v>
      </c>
      <c r="AD1" s="11" t="s">
        <v>9</v>
      </c>
      <c r="AE1" s="11" t="s">
        <v>10</v>
      </c>
      <c r="AF1" s="11" t="s">
        <v>11</v>
      </c>
      <c r="AG1" s="11" t="s">
        <v>12</v>
      </c>
      <c r="AH1" s="11" t="s">
        <v>13</v>
      </c>
      <c r="AI1" s="11" t="s">
        <v>14</v>
      </c>
      <c r="AJ1" s="11" t="s">
        <v>15</v>
      </c>
      <c r="AK1" s="11" t="s">
        <v>16</v>
      </c>
      <c r="AL1" s="16" t="s">
        <v>17</v>
      </c>
      <c r="AM1" s="16" t="s">
        <v>18</v>
      </c>
      <c r="AN1" s="16" t="s">
        <v>19</v>
      </c>
      <c r="AO1" s="16" t="s">
        <v>20</v>
      </c>
      <c r="AP1" s="7" t="s">
        <v>21</v>
      </c>
      <c r="AQ1" s="7" t="s">
        <v>22</v>
      </c>
      <c r="AR1" s="7" t="s">
        <v>23</v>
      </c>
      <c r="AS1" s="7" t="s">
        <v>40</v>
      </c>
      <c r="AT1" s="7" t="s">
        <v>26</v>
      </c>
      <c r="AU1" s="7" t="s">
        <v>27</v>
      </c>
      <c r="AV1" s="7" t="s">
        <v>28</v>
      </c>
      <c r="AW1" s="7" t="s">
        <v>41</v>
      </c>
    </row>
    <row r="2" spans="1:61" ht="14.4" x14ac:dyDescent="0.3">
      <c r="A2" s="7">
        <v>1</v>
      </c>
      <c r="B2" s="10">
        <f t="shared" ref="B2:C2" si="0">SUM(AB2:AB5)</f>
        <v>28.420566894</v>
      </c>
      <c r="C2" s="10">
        <f t="shared" si="0"/>
        <v>26.413310657</v>
      </c>
      <c r="D2" s="10">
        <f t="shared" ref="D2" si="1">SUM(AD2:AD5)</f>
        <v>31.886077097999994</v>
      </c>
      <c r="E2" s="10">
        <f t="shared" ref="E2" si="2">SUM(AE2:AE5)</f>
        <v>32.108117913999997</v>
      </c>
      <c r="F2" s="10">
        <f t="shared" ref="F2" si="3">SUM(AF2:AF5)</f>
        <v>29.694965986000003</v>
      </c>
      <c r="G2" s="10">
        <f t="shared" ref="G2" si="4">SUM(AG2:AG5)</f>
        <v>27.96</v>
      </c>
      <c r="H2" s="10">
        <f t="shared" ref="H2" si="5">SUM(AH2:AH5)</f>
        <v>27.922448978999999</v>
      </c>
      <c r="I2" s="10">
        <f t="shared" ref="I2" si="6">SUM(AI2:AI5)</f>
        <v>27.792199546000003</v>
      </c>
      <c r="J2" s="10">
        <f t="shared" ref="J2" si="7">SUM(AJ2:AJ5)</f>
        <v>27.22229025</v>
      </c>
      <c r="K2" s="10">
        <f t="shared" ref="K2" si="8">SUM(AK2:AK5)</f>
        <v>29.032471654999998</v>
      </c>
      <c r="L2" s="10">
        <f t="shared" ref="L2" si="9">SUM(AL2:AL5)</f>
        <v>26.998707483</v>
      </c>
      <c r="M2" s="10">
        <f t="shared" ref="M2" si="10">SUM(AM2:AM5)</f>
        <v>26.261768707999998</v>
      </c>
      <c r="N2" s="10">
        <f t="shared" ref="N2" si="11">SUM(AN2:AN5)</f>
        <v>29.923265306000005</v>
      </c>
      <c r="O2" s="10">
        <f t="shared" ref="O2" si="12">SUM(AO2:AO5)</f>
        <v>31.809160996999999</v>
      </c>
      <c r="P2" s="15">
        <f>AVERAGE(B2:O2)</f>
        <v>28.817525105214283</v>
      </c>
      <c r="Q2" s="15">
        <f>MIN(B2:O2)</f>
        <v>26.261768707999998</v>
      </c>
      <c r="R2" s="15">
        <f>MAX(B2:O2)</f>
        <v>32.108117913999997</v>
      </c>
      <c r="S2" s="10">
        <f>STDEV(B2:O2)/P2*100</f>
        <v>6.9497609739876065</v>
      </c>
      <c r="V2" s="7">
        <v>1</v>
      </c>
      <c r="W2" s="15">
        <f>AVERAGE(C2,E2:I2,K2,M2)</f>
        <v>28.398160430625001</v>
      </c>
      <c r="X2" s="15">
        <f>MIN(C2,E2:I2,K2,M2)</f>
        <v>26.261768707999998</v>
      </c>
      <c r="Y2" s="15">
        <f>MAX(C2,E2:I2,K2,M2)</f>
        <v>32.108117913999997</v>
      </c>
      <c r="Z2" s="10">
        <f>STDEV(C2,E2:I2,K2,M2)/W2*100</f>
        <v>6.6729591693263171</v>
      </c>
      <c r="AA2" s="7" t="s">
        <v>4</v>
      </c>
      <c r="AB2" s="15">
        <f t="shared" ref="AB2:AB7" si="13">AB41-AB40</f>
        <v>7.0408163270000008</v>
      </c>
      <c r="AC2" s="15">
        <f t="shared" ref="AC2:AO2" si="14">AC41-AC40</f>
        <v>7.2191156460000006</v>
      </c>
      <c r="AD2" s="15">
        <f t="shared" si="14"/>
        <v>8.9861224489999998</v>
      </c>
      <c r="AE2" s="15">
        <f t="shared" si="14"/>
        <v>8.8243083900000006</v>
      </c>
      <c r="AF2" s="15">
        <f t="shared" si="14"/>
        <v>7.4346258499999998</v>
      </c>
      <c r="AG2" s="15">
        <f t="shared" si="14"/>
        <v>7.1508390019999997</v>
      </c>
      <c r="AH2" s="15">
        <f t="shared" si="14"/>
        <v>6.6743537410000009</v>
      </c>
      <c r="AI2" s="15">
        <f t="shared" si="14"/>
        <v>6.7592517000000001</v>
      </c>
      <c r="AJ2" s="15">
        <f t="shared" si="14"/>
        <v>7.0704761910000009</v>
      </c>
      <c r="AK2" s="15">
        <f t="shared" si="14"/>
        <v>7.6633333330000006</v>
      </c>
      <c r="AL2" s="15">
        <f t="shared" si="14"/>
        <v>7.0251247170000006</v>
      </c>
      <c r="AM2" s="15">
        <f t="shared" si="14"/>
        <v>7.0922448979999997</v>
      </c>
      <c r="AN2" s="15">
        <f t="shared" si="14"/>
        <v>7.9513832200000003</v>
      </c>
      <c r="AO2" s="15">
        <f t="shared" si="14"/>
        <v>9.0158730150000004</v>
      </c>
      <c r="AP2" s="15">
        <f>AVERAGE(AB2:AO2)</f>
        <v>7.5648477485000001</v>
      </c>
      <c r="AQ2" s="15">
        <f t="shared" ref="AQ2" si="15">MIN(AB2:AO2)</f>
        <v>6.6743537410000009</v>
      </c>
      <c r="AR2" s="15">
        <f>MAX(AB2:AO2)</f>
        <v>9.0158730150000004</v>
      </c>
      <c r="AS2" s="10">
        <f t="shared" ref="AS2" si="16">STDEV(AB2:AO2)/AP2*100</f>
        <v>10.785637974417543</v>
      </c>
      <c r="AT2" s="15">
        <f t="shared" ref="AT2" si="17">AVERAGE(AC2,AE2:AI2,AK2,AM2)</f>
        <v>7.3522590699999997</v>
      </c>
      <c r="AU2" s="15">
        <f t="shared" ref="AU2" si="18">MIN(AC2,AE2:AI2,AK2,AM2)</f>
        <v>6.6743537410000009</v>
      </c>
      <c r="AV2" s="15">
        <f t="shared" ref="AV2" si="19">MAX(AC2,AE2:AI2,AK2,AM2)</f>
        <v>8.8243083900000006</v>
      </c>
      <c r="AW2" s="10">
        <f t="shared" ref="AW2" si="20">STDEV(AC2,AE2:AI2,AK2,AM2)/AT2*100</f>
        <v>9.2070433689424824</v>
      </c>
    </row>
    <row r="3" spans="1:61" ht="14.4" x14ac:dyDescent="0.3">
      <c r="A3" s="7">
        <v>2</v>
      </c>
      <c r="B3" s="10">
        <f t="shared" ref="B3:C3" si="21">SUM(AB6:AB7)</f>
        <v>20.653424035999997</v>
      </c>
      <c r="C3" s="10">
        <f t="shared" si="21"/>
        <v>16.365804989000001</v>
      </c>
      <c r="D3" s="10">
        <f t="shared" ref="D3" si="22">SUM(AD6:AD7)</f>
        <v>20.265941043000005</v>
      </c>
      <c r="E3" s="10">
        <f t="shared" ref="E3" si="23">SUM(AE6:AE7)</f>
        <v>20.036825397000001</v>
      </c>
      <c r="F3" s="10">
        <f t="shared" ref="F3" si="24">SUM(AF6:AF7)</f>
        <v>17.855623582999996</v>
      </c>
      <c r="G3" s="10">
        <f t="shared" ref="G3" si="25">SUM(AG6:AG7)</f>
        <v>14.460589569</v>
      </c>
      <c r="H3" s="10">
        <f t="shared" ref="H3" si="26">SUM(AH6:AH7)</f>
        <v>19.802902495000001</v>
      </c>
      <c r="I3" s="10">
        <f t="shared" ref="I3" si="27">SUM(AI6:AI7)</f>
        <v>19.736802721</v>
      </c>
      <c r="J3" s="10">
        <f t="shared" ref="J3" si="28">SUM(AJ6:AJ7)</f>
        <v>17.406575963999998</v>
      </c>
      <c r="K3" s="10">
        <f t="shared" ref="K3" si="29">SUM(AK6:AK7)</f>
        <v>20.864399092999999</v>
      </c>
      <c r="L3" s="10">
        <f t="shared" ref="L3" si="30">SUM(AL6:AL7)</f>
        <v>21.286666667000002</v>
      </c>
      <c r="M3" s="10">
        <f t="shared" ref="M3" si="31">SUM(AM6:AM7)</f>
        <v>14.671269840999997</v>
      </c>
      <c r="N3" s="10">
        <f t="shared" ref="N3" si="32">SUM(AN6:AN7)</f>
        <v>18.073424036999995</v>
      </c>
      <c r="O3" s="10">
        <f t="shared" ref="O3" si="33">SUM(AO6:AO7)</f>
        <v>22.479569161000001</v>
      </c>
      <c r="P3" s="15">
        <f t="shared" ref="P3:P4" si="34">AVERAGE(B3:O3)</f>
        <v>18.854272756857142</v>
      </c>
      <c r="Q3" s="15">
        <f t="shared" ref="Q3:Q4" si="35">MIN(B3:O3)</f>
        <v>14.460589569</v>
      </c>
      <c r="R3" s="15">
        <f t="shared" ref="R3:R4" si="36">MAX(B3:O3)</f>
        <v>22.479569161000001</v>
      </c>
      <c r="S3" s="10">
        <f t="shared" ref="S3:S4" si="37">STDEV(B3:O3)/P3*100</f>
        <v>13.000366515984945</v>
      </c>
      <c r="V3" s="7">
        <v>2</v>
      </c>
      <c r="W3" s="15">
        <f t="shared" ref="W3:W4" si="38">AVERAGE(C3,E3:I3,K3,M3)</f>
        <v>17.974277210999997</v>
      </c>
      <c r="X3" s="15">
        <f t="shared" ref="X3:X4" si="39">MIN(C3,E3:I3,K3,M3)</f>
        <v>14.460589569</v>
      </c>
      <c r="Y3" s="15">
        <f t="shared" ref="Y3:Y4" si="40">MAX(C3,E3:I3,K3,M3)</f>
        <v>20.864399092999999</v>
      </c>
      <c r="Z3" s="10">
        <f t="shared" ref="Z3:Z4" si="41">STDEV(C3,E3:I3,K3,M3)/W3*100</f>
        <v>14.09263901482333</v>
      </c>
      <c r="AA3" s="7" t="s">
        <v>3</v>
      </c>
      <c r="AB3" s="15">
        <f t="shared" si="13"/>
        <v>1.434693877</v>
      </c>
      <c r="AC3" s="15">
        <f t="shared" ref="AC3:AO3" si="42">AC42-AC41</f>
        <v>0.62839002299999969</v>
      </c>
      <c r="AD3" s="15">
        <f t="shared" si="42"/>
        <v>1.8046258509999991</v>
      </c>
      <c r="AE3" s="15">
        <f t="shared" si="42"/>
        <v>1.9047619050000009</v>
      </c>
      <c r="AF3" s="15">
        <f t="shared" si="42"/>
        <v>1.121428572000001</v>
      </c>
      <c r="AG3" s="15">
        <f t="shared" si="42"/>
        <v>1.3149206349999991</v>
      </c>
      <c r="AH3" s="15">
        <f t="shared" si="42"/>
        <v>1.1096145129999995</v>
      </c>
      <c r="AI3" s="15">
        <f t="shared" si="42"/>
        <v>0.97442176900000099</v>
      </c>
      <c r="AJ3" s="15">
        <f t="shared" si="42"/>
        <v>0.84680272099999954</v>
      </c>
      <c r="AK3" s="15">
        <f t="shared" si="42"/>
        <v>1.2272335600000002</v>
      </c>
      <c r="AL3" s="15">
        <f t="shared" si="42"/>
        <v>0.83954648499999962</v>
      </c>
      <c r="AM3" s="15">
        <f t="shared" si="42"/>
        <v>0.88036281199999955</v>
      </c>
      <c r="AN3" s="15">
        <f t="shared" si="42"/>
        <v>1.2088888889999989</v>
      </c>
      <c r="AO3" s="15">
        <f t="shared" si="42"/>
        <v>1.0135147399999997</v>
      </c>
      <c r="AP3" s="15">
        <f t="shared" ref="AP3:AP8" si="43">AVERAGE(AB3:AO3)</f>
        <v>1.1649433108571425</v>
      </c>
      <c r="AQ3" s="15">
        <f t="shared" ref="AQ3:AQ8" si="44">MIN(AB3:AO3)</f>
        <v>0.62839002299999969</v>
      </c>
      <c r="AR3" s="15">
        <f t="shared" ref="AR3:AR8" si="45">MAX(AB3:AO3)</f>
        <v>1.9047619050000009</v>
      </c>
      <c r="AS3" s="10">
        <f t="shared" ref="AS3:AS8" si="46">STDEV(AB3:AO3)/AP3*100</f>
        <v>31.021338786247131</v>
      </c>
      <c r="AT3" s="15">
        <f t="shared" ref="AT3:AT8" si="47">AVERAGE(AC3,AE3:AI3,AK3,AM3)</f>
        <v>1.1451417236250001</v>
      </c>
      <c r="AU3" s="15">
        <f t="shared" ref="AU3:AU8" si="48">MIN(AC3,AE3:AI3,AK3,AM3)</f>
        <v>0.62839002299999969</v>
      </c>
      <c r="AV3" s="15">
        <f t="shared" ref="AV3:AV8" si="49">MAX(AC3,AE3:AI3,AK3,AM3)</f>
        <v>1.9047619050000009</v>
      </c>
      <c r="AW3" s="10">
        <f t="shared" ref="AW3:AW8" si="50">STDEV(AC3,AE3:AI3,AK3,AM3)/AT3*100</f>
        <v>32.685799438407088</v>
      </c>
    </row>
    <row r="4" spans="1:61" ht="14.4" x14ac:dyDescent="0.3">
      <c r="B4" s="10">
        <f t="shared" ref="B4:C4" si="51">SUM(B2:B3)</f>
        <v>49.073990929999994</v>
      </c>
      <c r="C4" s="10">
        <f t="shared" si="51"/>
        <v>42.779115646000001</v>
      </c>
      <c r="D4" s="10">
        <f t="shared" ref="D4:O4" si="52">SUM(D2:D3)</f>
        <v>52.152018140999999</v>
      </c>
      <c r="E4" s="10">
        <f t="shared" si="52"/>
        <v>52.144943310999999</v>
      </c>
      <c r="F4" s="10">
        <f t="shared" si="52"/>
        <v>47.550589568999996</v>
      </c>
      <c r="G4" s="10">
        <f t="shared" si="52"/>
        <v>42.420589569000001</v>
      </c>
      <c r="H4" s="10">
        <f t="shared" si="52"/>
        <v>47.725351474</v>
      </c>
      <c r="I4" s="10">
        <f t="shared" si="52"/>
        <v>47.529002267000003</v>
      </c>
      <c r="J4" s="10">
        <f t="shared" si="52"/>
        <v>44.628866213999999</v>
      </c>
      <c r="K4" s="10">
        <f t="shared" si="52"/>
        <v>49.896870747999998</v>
      </c>
      <c r="L4" s="10">
        <f t="shared" si="52"/>
        <v>48.285374150000003</v>
      </c>
      <c r="M4" s="10">
        <f t="shared" si="52"/>
        <v>40.933038548999995</v>
      </c>
      <c r="N4" s="10">
        <f t="shared" si="52"/>
        <v>47.996689343</v>
      </c>
      <c r="O4" s="10">
        <f t="shared" si="52"/>
        <v>54.288730158</v>
      </c>
      <c r="P4" s="15">
        <f t="shared" si="34"/>
        <v>47.671797862071422</v>
      </c>
      <c r="Q4" s="15">
        <f t="shared" si="35"/>
        <v>40.933038548999995</v>
      </c>
      <c r="R4" s="15">
        <f t="shared" si="36"/>
        <v>54.288730158</v>
      </c>
      <c r="S4" s="10">
        <f t="shared" si="37"/>
        <v>8.175890579986584</v>
      </c>
      <c r="V4" s="7" t="s">
        <v>30</v>
      </c>
      <c r="W4" s="15">
        <f t="shared" si="38"/>
        <v>46.372437641624998</v>
      </c>
      <c r="X4" s="15">
        <f t="shared" si="39"/>
        <v>40.933038548999995</v>
      </c>
      <c r="Y4" s="15">
        <f t="shared" si="40"/>
        <v>52.144943310999999</v>
      </c>
      <c r="Z4" s="10">
        <f t="shared" si="41"/>
        <v>8.4866642367410385</v>
      </c>
      <c r="AA4" s="7" t="s">
        <v>5</v>
      </c>
      <c r="AB4" s="15">
        <f t="shared" si="13"/>
        <v>15.820430839</v>
      </c>
      <c r="AC4" s="15">
        <f t="shared" ref="AC4:AO4" si="53">AC43-AC42</f>
        <v>14.782494330999999</v>
      </c>
      <c r="AD4" s="15">
        <f t="shared" si="53"/>
        <v>17.444716552999999</v>
      </c>
      <c r="AE4" s="15">
        <f t="shared" si="53"/>
        <v>17.361088435999996</v>
      </c>
      <c r="AF4" s="15">
        <f t="shared" si="53"/>
        <v>15.57569161</v>
      </c>
      <c r="AG4" s="15">
        <f t="shared" si="53"/>
        <v>15.247709751</v>
      </c>
      <c r="AH4" s="15">
        <f t="shared" si="53"/>
        <v>15.291541950000001</v>
      </c>
      <c r="AI4" s="15">
        <f t="shared" si="53"/>
        <v>15.689795918999998</v>
      </c>
      <c r="AJ4" s="15">
        <f t="shared" si="53"/>
        <v>14.663877551000001</v>
      </c>
      <c r="AK4" s="15">
        <f t="shared" si="53"/>
        <v>15.245804989</v>
      </c>
      <c r="AL4" s="15">
        <f t="shared" si="53"/>
        <v>14.023356009</v>
      </c>
      <c r="AM4" s="15">
        <f t="shared" si="53"/>
        <v>14.493786847999999</v>
      </c>
      <c r="AN4" s="15">
        <f t="shared" si="53"/>
        <v>14.663401361000002</v>
      </c>
      <c r="AO4" s="15">
        <f t="shared" si="53"/>
        <v>15.832562358000001</v>
      </c>
      <c r="AP4" s="15">
        <f t="shared" si="43"/>
        <v>15.43830417892857</v>
      </c>
      <c r="AQ4" s="15">
        <f t="shared" si="44"/>
        <v>14.023356009</v>
      </c>
      <c r="AR4" s="15">
        <f t="shared" si="45"/>
        <v>17.444716552999999</v>
      </c>
      <c r="AS4" s="10">
        <f t="shared" si="46"/>
        <v>6.4087156164617065</v>
      </c>
      <c r="AT4" s="15">
        <f t="shared" si="47"/>
        <v>15.460989229249998</v>
      </c>
      <c r="AU4" s="15">
        <f t="shared" si="48"/>
        <v>14.493786847999999</v>
      </c>
      <c r="AV4" s="15">
        <f t="shared" si="49"/>
        <v>17.361088435999996</v>
      </c>
      <c r="AW4" s="10">
        <f t="shared" si="50"/>
        <v>5.5704531322201243</v>
      </c>
    </row>
    <row r="5" spans="1:61" ht="14.4" x14ac:dyDescent="0.3"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9">
        <f>SUM(P2:P3)</f>
        <v>47.671797862071429</v>
      </c>
      <c r="Q5" s="10"/>
      <c r="R5" s="10"/>
      <c r="AA5" s="7" t="s">
        <v>6</v>
      </c>
      <c r="AB5" s="15">
        <f t="shared" si="13"/>
        <v>4.1246258510000011</v>
      </c>
      <c r="AC5" s="15">
        <f t="shared" ref="AC5:AO5" si="54">AC44-AC43</f>
        <v>3.7833106570000012</v>
      </c>
      <c r="AD5" s="15">
        <f t="shared" si="54"/>
        <v>3.6506122449999978</v>
      </c>
      <c r="AE5" s="15">
        <f t="shared" si="54"/>
        <v>4.0179591830000021</v>
      </c>
      <c r="AF5" s="15">
        <f t="shared" si="54"/>
        <v>5.5632199540000009</v>
      </c>
      <c r="AG5" s="15">
        <f t="shared" si="54"/>
        <v>4.2465306120000008</v>
      </c>
      <c r="AH5" s="15">
        <f t="shared" si="54"/>
        <v>4.8469387749999981</v>
      </c>
      <c r="AI5" s="15">
        <f t="shared" si="54"/>
        <v>4.3687301580000018</v>
      </c>
      <c r="AJ5" s="15">
        <f t="shared" si="54"/>
        <v>4.6411337870000011</v>
      </c>
      <c r="AK5" s="15">
        <f t="shared" si="54"/>
        <v>4.8960997729999995</v>
      </c>
      <c r="AL5" s="15">
        <f t="shared" si="54"/>
        <v>5.1106802719999997</v>
      </c>
      <c r="AM5" s="15">
        <f t="shared" si="54"/>
        <v>3.7953741500000007</v>
      </c>
      <c r="AN5" s="15">
        <f t="shared" si="54"/>
        <v>6.0995918360000019</v>
      </c>
      <c r="AO5" s="15">
        <f t="shared" si="54"/>
        <v>5.9472108840000004</v>
      </c>
      <c r="AP5" s="15">
        <f t="shared" si="43"/>
        <v>4.6494298669285721</v>
      </c>
      <c r="AQ5" s="15">
        <f t="shared" si="44"/>
        <v>3.6506122449999978</v>
      </c>
      <c r="AR5" s="15">
        <f t="shared" si="45"/>
        <v>6.0995918360000019</v>
      </c>
      <c r="AS5" s="10">
        <f t="shared" si="46"/>
        <v>17.214060011286954</v>
      </c>
      <c r="AT5" s="15">
        <f t="shared" si="47"/>
        <v>4.4397704077500002</v>
      </c>
      <c r="AU5" s="15">
        <f t="shared" si="48"/>
        <v>3.7833106570000012</v>
      </c>
      <c r="AV5" s="15">
        <f t="shared" si="49"/>
        <v>5.5632199540000009</v>
      </c>
      <c r="AW5" s="10">
        <f t="shared" si="50"/>
        <v>13.995428827980003</v>
      </c>
    </row>
    <row r="6" spans="1:61" ht="14.4" x14ac:dyDescent="0.3"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10"/>
      <c r="R6" s="10"/>
      <c r="S6" s="10"/>
      <c r="T6" s="10"/>
      <c r="U6" s="10"/>
      <c r="V6" s="10"/>
      <c r="W6" s="10"/>
      <c r="X6" s="10"/>
      <c r="Y6" s="10"/>
      <c r="Z6" s="10"/>
      <c r="AA6" s="7" t="s">
        <v>0</v>
      </c>
      <c r="AB6" s="15">
        <f t="shared" si="13"/>
        <v>9.4744671199999999</v>
      </c>
      <c r="AC6" s="15">
        <f t="shared" ref="AC6:AO6" si="55">AC45-AC44</f>
        <v>7.7117460319999971</v>
      </c>
      <c r="AD6" s="15">
        <f t="shared" si="55"/>
        <v>10.037551020000002</v>
      </c>
      <c r="AE6" s="15">
        <f t="shared" si="55"/>
        <v>10.226575963999998</v>
      </c>
      <c r="AF6" s="15">
        <f t="shared" si="55"/>
        <v>8.8003628119999959</v>
      </c>
      <c r="AG6" s="15">
        <f t="shared" si="55"/>
        <v>7.1952834470000013</v>
      </c>
      <c r="AH6" s="15">
        <f t="shared" si="55"/>
        <v>8.2454875289999983</v>
      </c>
      <c r="AI6" s="15">
        <f t="shared" si="55"/>
        <v>9.7694331070000011</v>
      </c>
      <c r="AJ6" s="15">
        <f t="shared" si="55"/>
        <v>8.1997505669999953</v>
      </c>
      <c r="AK6" s="15">
        <f t="shared" si="55"/>
        <v>10.041179138</v>
      </c>
      <c r="AL6" s="15">
        <f t="shared" si="55"/>
        <v>9.5775736959999982</v>
      </c>
      <c r="AM6" s="15">
        <f t="shared" si="55"/>
        <v>7.5889795920000012</v>
      </c>
      <c r="AN6" s="15">
        <f t="shared" si="55"/>
        <v>8.0645804989999945</v>
      </c>
      <c r="AO6" s="15">
        <f t="shared" si="55"/>
        <v>10.466394557999998</v>
      </c>
      <c r="AP6" s="15">
        <f t="shared" si="43"/>
        <v>8.957097505785713</v>
      </c>
      <c r="AQ6" s="15">
        <f t="shared" si="44"/>
        <v>7.1952834470000013</v>
      </c>
      <c r="AR6" s="15">
        <f t="shared" si="45"/>
        <v>10.466394557999998</v>
      </c>
      <c r="AS6" s="10">
        <f t="shared" si="46"/>
        <v>12.375052192297611</v>
      </c>
      <c r="AT6" s="15">
        <f t="shared" si="47"/>
        <v>8.6973809526250001</v>
      </c>
      <c r="AU6" s="15">
        <f t="shared" si="48"/>
        <v>7.1952834470000013</v>
      </c>
      <c r="AV6" s="15">
        <f t="shared" si="49"/>
        <v>10.226575963999998</v>
      </c>
      <c r="AW6" s="10">
        <f t="shared" si="50"/>
        <v>13.718096976553735</v>
      </c>
    </row>
    <row r="7" spans="1:61" ht="14.4" x14ac:dyDescent="0.3">
      <c r="A7" s="20" t="s">
        <v>33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6" t="s">
        <v>17</v>
      </c>
      <c r="M7" s="16" t="s">
        <v>18</v>
      </c>
      <c r="N7" s="16" t="s">
        <v>19</v>
      </c>
      <c r="O7" s="16" t="s">
        <v>20</v>
      </c>
      <c r="P7" s="7" t="s">
        <v>21</v>
      </c>
      <c r="Q7" s="7" t="s">
        <v>22</v>
      </c>
      <c r="R7" s="7" t="s">
        <v>23</v>
      </c>
      <c r="S7" s="7" t="s">
        <v>31</v>
      </c>
      <c r="T7" s="7" t="s">
        <v>2</v>
      </c>
      <c r="U7" s="7" t="s">
        <v>32</v>
      </c>
      <c r="V7" s="7" t="s">
        <v>33</v>
      </c>
      <c r="W7" s="7" t="s">
        <v>26</v>
      </c>
      <c r="X7" s="7" t="s">
        <v>27</v>
      </c>
      <c r="Y7" s="7" t="s">
        <v>28</v>
      </c>
      <c r="Z7" s="7" t="s">
        <v>34</v>
      </c>
      <c r="AA7" s="7" t="s">
        <v>1</v>
      </c>
      <c r="AB7" s="15">
        <f t="shared" si="13"/>
        <v>11.178956915999997</v>
      </c>
      <c r="AC7" s="15">
        <f t="shared" ref="AC7:AO7" si="56">AC46-AC45</f>
        <v>8.6540589570000037</v>
      </c>
      <c r="AD7" s="15">
        <f t="shared" si="56"/>
        <v>10.228390023000003</v>
      </c>
      <c r="AE7" s="15">
        <f t="shared" si="56"/>
        <v>9.8102494330000027</v>
      </c>
      <c r="AF7" s="15">
        <f t="shared" si="56"/>
        <v>9.0552607710000004</v>
      </c>
      <c r="AG7" s="15">
        <f t="shared" si="56"/>
        <v>7.2653061219999984</v>
      </c>
      <c r="AH7" s="15">
        <f t="shared" si="56"/>
        <v>11.557414966000003</v>
      </c>
      <c r="AI7" s="15">
        <f t="shared" si="56"/>
        <v>9.967369613999999</v>
      </c>
      <c r="AJ7" s="15">
        <f t="shared" si="56"/>
        <v>9.2068253970000029</v>
      </c>
      <c r="AK7" s="15">
        <f t="shared" si="56"/>
        <v>10.823219954999999</v>
      </c>
      <c r="AL7" s="15">
        <f t="shared" si="56"/>
        <v>11.709092971000004</v>
      </c>
      <c r="AM7" s="15">
        <f t="shared" si="56"/>
        <v>7.0822902489999962</v>
      </c>
      <c r="AN7" s="15">
        <f t="shared" si="56"/>
        <v>10.008843538000001</v>
      </c>
      <c r="AO7" s="15">
        <f t="shared" si="56"/>
        <v>12.013174603000003</v>
      </c>
      <c r="AP7" s="15">
        <f t="shared" si="43"/>
        <v>9.897175251071431</v>
      </c>
      <c r="AQ7" s="15">
        <f t="shared" si="44"/>
        <v>7.0822902489999962</v>
      </c>
      <c r="AR7" s="15">
        <f t="shared" si="45"/>
        <v>12.013174603000003</v>
      </c>
      <c r="AS7" s="10">
        <f t="shared" si="46"/>
        <v>15.535328700809458</v>
      </c>
      <c r="AT7" s="15">
        <f t="shared" si="47"/>
        <v>9.2768962583750003</v>
      </c>
      <c r="AU7" s="15">
        <f t="shared" si="48"/>
        <v>7.0822902489999962</v>
      </c>
      <c r="AV7" s="15">
        <f t="shared" si="49"/>
        <v>11.557414966000003</v>
      </c>
      <c r="AW7" s="10">
        <f t="shared" si="50"/>
        <v>17.118149312657984</v>
      </c>
    </row>
    <row r="8" spans="1:61" ht="14.4" x14ac:dyDescent="0.3">
      <c r="A8" s="7">
        <v>1</v>
      </c>
      <c r="B8" s="10">
        <f t="shared" ref="B8:O8" si="57">B2/B$4*100</f>
        <v>57.913706131094166</v>
      </c>
      <c r="C8" s="10">
        <f t="shared" si="57"/>
        <v>61.74347051858642</v>
      </c>
      <c r="D8" s="10">
        <f t="shared" si="57"/>
        <v>61.140638914090907</v>
      </c>
      <c r="E8" s="10">
        <f t="shared" si="57"/>
        <v>61.574748911898382</v>
      </c>
      <c r="F8" s="10">
        <f t="shared" si="57"/>
        <v>62.449206739929174</v>
      </c>
      <c r="G8" s="10">
        <f t="shared" si="57"/>
        <v>65.911389455163373</v>
      </c>
      <c r="H8" s="10">
        <f t="shared" si="57"/>
        <v>58.506533983750117</v>
      </c>
      <c r="I8" s="10">
        <f t="shared" si="57"/>
        <v>58.474190957920626</v>
      </c>
      <c r="J8" s="10">
        <f t="shared" si="57"/>
        <v>60.997046439553991</v>
      </c>
      <c r="K8" s="10">
        <f t="shared" si="57"/>
        <v>58.184954727173341</v>
      </c>
      <c r="L8" s="10">
        <f t="shared" si="57"/>
        <v>55.9148768302544</v>
      </c>
      <c r="M8" s="10">
        <f t="shared" si="57"/>
        <v>64.157877447975537</v>
      </c>
      <c r="N8" s="10">
        <f t="shared" si="57"/>
        <v>62.344436075910551</v>
      </c>
      <c r="O8" s="10">
        <f t="shared" si="57"/>
        <v>58.592567747345981</v>
      </c>
      <c r="P8" s="10">
        <f>AVERAGE(B8:O8)</f>
        <v>60.564688920046216</v>
      </c>
      <c r="Q8" s="10">
        <f>MIN(B8:O8)</f>
        <v>55.9148768302544</v>
      </c>
      <c r="R8" s="10">
        <f>MAX(B8:O8)</f>
        <v>65.911389455163373</v>
      </c>
      <c r="S8" s="10">
        <f>STDEV(B8:O8)</f>
        <v>2.7449612420400569</v>
      </c>
      <c r="T8" s="24">
        <v>64.556962025316452</v>
      </c>
      <c r="U8" s="10">
        <f>T8-P8</f>
        <v>3.992273105270236</v>
      </c>
      <c r="V8" s="7">
        <v>1</v>
      </c>
      <c r="W8" s="10">
        <f>AVERAGE(C8,E8:I8,K8,M8)</f>
        <v>61.375296592799621</v>
      </c>
      <c r="X8" s="10">
        <f>MIN(C8,E8:I8,K8,M8)</f>
        <v>58.184954727173341</v>
      </c>
      <c r="Y8" s="10">
        <f>MAX(C8,E8:I8,K8,M8)</f>
        <v>65.911389455163373</v>
      </c>
      <c r="Z8" s="10">
        <f>STDEV(C8,E8:I8,K8,M8)</f>
        <v>2.8403220384387202</v>
      </c>
      <c r="AA8" s="21" t="s">
        <v>30</v>
      </c>
      <c r="AB8" s="16">
        <f>SUM(AB2:AB7)</f>
        <v>49.073990930000001</v>
      </c>
      <c r="AC8" s="16">
        <f t="shared" ref="AC8" si="58">SUM(AC2:AC7)</f>
        <v>42.779115646000001</v>
      </c>
      <c r="AD8" s="16">
        <f t="shared" ref="AD8:AO8" si="59">SUM(AD2:AD7)</f>
        <v>52.152018140999999</v>
      </c>
      <c r="AE8" s="16">
        <f t="shared" si="59"/>
        <v>52.144943310999999</v>
      </c>
      <c r="AF8" s="16">
        <f t="shared" si="59"/>
        <v>47.550589569000003</v>
      </c>
      <c r="AG8" s="16">
        <f t="shared" si="59"/>
        <v>42.420589569000001</v>
      </c>
      <c r="AH8" s="16">
        <f t="shared" si="59"/>
        <v>47.725351474</v>
      </c>
      <c r="AI8" s="16">
        <f t="shared" si="59"/>
        <v>47.529002267000003</v>
      </c>
      <c r="AJ8" s="16">
        <f t="shared" si="59"/>
        <v>44.628866213999999</v>
      </c>
      <c r="AK8" s="16">
        <f t="shared" si="59"/>
        <v>49.896870747999998</v>
      </c>
      <c r="AL8" s="16">
        <f t="shared" si="59"/>
        <v>48.285374150000003</v>
      </c>
      <c r="AM8" s="16">
        <f t="shared" si="59"/>
        <v>40.933038548999995</v>
      </c>
      <c r="AN8" s="16">
        <f t="shared" si="59"/>
        <v>47.996689343</v>
      </c>
      <c r="AO8" s="16">
        <f t="shared" si="59"/>
        <v>54.288730158</v>
      </c>
      <c r="AP8" s="16">
        <f t="shared" si="43"/>
        <v>47.671797862071422</v>
      </c>
      <c r="AQ8" s="16">
        <f t="shared" si="44"/>
        <v>40.933038548999995</v>
      </c>
      <c r="AR8" s="16">
        <f t="shared" si="45"/>
        <v>54.288730158</v>
      </c>
      <c r="AS8" s="22">
        <f t="shared" si="46"/>
        <v>8.1758905799865857</v>
      </c>
      <c r="AT8" s="16">
        <f t="shared" si="47"/>
        <v>46.372437641624998</v>
      </c>
      <c r="AU8" s="16">
        <f t="shared" si="48"/>
        <v>40.933038548999995</v>
      </c>
      <c r="AV8" s="16">
        <f t="shared" si="49"/>
        <v>52.144943310999999</v>
      </c>
      <c r="AW8" s="22">
        <f t="shared" si="50"/>
        <v>8.4866642367410385</v>
      </c>
    </row>
    <row r="9" spans="1:61" ht="14.4" x14ac:dyDescent="0.3">
      <c r="A9" s="7">
        <v>2</v>
      </c>
      <c r="B9" s="10">
        <f t="shared" ref="B9:O9" si="60">B3/B$4*100</f>
        <v>42.086293868905841</v>
      </c>
      <c r="C9" s="10">
        <f t="shared" si="60"/>
        <v>38.25652948141358</v>
      </c>
      <c r="D9" s="10">
        <f t="shared" si="60"/>
        <v>38.859361085909093</v>
      </c>
      <c r="E9" s="10">
        <f t="shared" si="60"/>
        <v>38.425251088101625</v>
      </c>
      <c r="F9" s="10">
        <f t="shared" si="60"/>
        <v>37.550793260070833</v>
      </c>
      <c r="G9" s="10">
        <f t="shared" si="60"/>
        <v>34.088610544836619</v>
      </c>
      <c r="H9" s="10">
        <f t="shared" si="60"/>
        <v>41.493466016249883</v>
      </c>
      <c r="I9" s="10">
        <f t="shared" si="60"/>
        <v>41.525809042079381</v>
      </c>
      <c r="J9" s="10">
        <f t="shared" si="60"/>
        <v>39.002953560446009</v>
      </c>
      <c r="K9" s="10">
        <f t="shared" si="60"/>
        <v>41.815045272826659</v>
      </c>
      <c r="L9" s="10">
        <f t="shared" si="60"/>
        <v>44.0851231697456</v>
      </c>
      <c r="M9" s="10">
        <f t="shared" si="60"/>
        <v>35.84212255202447</v>
      </c>
      <c r="N9" s="10">
        <f t="shared" si="60"/>
        <v>37.655563924089449</v>
      </c>
      <c r="O9" s="10">
        <f t="shared" si="60"/>
        <v>41.407432252654019</v>
      </c>
      <c r="P9" s="10">
        <f>AVERAGE(B9:O9)</f>
        <v>39.435311079953799</v>
      </c>
      <c r="Q9" s="10">
        <f>MIN(B9:O9)</f>
        <v>34.088610544836619</v>
      </c>
      <c r="R9" s="10">
        <f>MAX(B9:O9)</f>
        <v>44.0851231697456</v>
      </c>
      <c r="S9" s="10">
        <f>STDEV(B9:O9)</f>
        <v>2.7449612420400573</v>
      </c>
      <c r="T9" s="24">
        <v>35.443037974683541</v>
      </c>
      <c r="U9" s="10">
        <f>T9-P9</f>
        <v>-3.9922731052702574</v>
      </c>
      <c r="V9" s="7">
        <v>2</v>
      </c>
      <c r="W9" s="10">
        <f>AVERAGE(C9,E9:I9,K9,M9)</f>
        <v>38.624703407200386</v>
      </c>
      <c r="X9" s="10">
        <f>MIN(C9,E9:I9,K9,M9)</f>
        <v>34.088610544836619</v>
      </c>
      <c r="Y9" s="10">
        <f>MAX(C9,E9:I9,K9,M9)</f>
        <v>41.815045272826659</v>
      </c>
      <c r="Z9" s="10">
        <f>STDEV(C9,E9:I9,K9,M9)</f>
        <v>2.8403220384387216</v>
      </c>
      <c r="AA9" s="21"/>
      <c r="AB9" s="11">
        <f t="shared" ref="AB9:AP9" si="61">AB8/86400</f>
        <v>5.6798600613425926E-4</v>
      </c>
      <c r="AC9" s="11">
        <f t="shared" si="61"/>
        <v>4.951286533101852E-4</v>
      </c>
      <c r="AD9" s="11">
        <f t="shared" ref="AD9:AO9" si="62">AD8/86400</f>
        <v>6.0361132107638888E-4</v>
      </c>
      <c r="AE9" s="11">
        <f t="shared" si="62"/>
        <v>6.0352943646990742E-4</v>
      </c>
      <c r="AF9" s="11">
        <f t="shared" si="62"/>
        <v>5.5035404593750008E-4</v>
      </c>
      <c r="AG9" s="11">
        <f t="shared" si="62"/>
        <v>4.9097904593750001E-4</v>
      </c>
      <c r="AH9" s="11">
        <f t="shared" si="62"/>
        <v>5.5237675317129631E-4</v>
      </c>
      <c r="AI9" s="11">
        <f t="shared" si="62"/>
        <v>5.5010419290509266E-4</v>
      </c>
      <c r="AJ9" s="11">
        <f t="shared" si="62"/>
        <v>5.1653780340277775E-4</v>
      </c>
      <c r="AK9" s="11">
        <f t="shared" si="62"/>
        <v>5.7751007810185185E-4</v>
      </c>
      <c r="AL9" s="11">
        <f t="shared" si="62"/>
        <v>5.5885849710648149E-4</v>
      </c>
      <c r="AM9" s="11">
        <f t="shared" si="62"/>
        <v>4.7376202024305552E-4</v>
      </c>
      <c r="AN9" s="11">
        <f t="shared" si="62"/>
        <v>5.555172377662037E-4</v>
      </c>
      <c r="AO9" s="11">
        <f t="shared" si="62"/>
        <v>6.2834178423611109E-4</v>
      </c>
      <c r="AP9" s="11">
        <f t="shared" si="61"/>
        <v>5.5175691969990069E-4</v>
      </c>
      <c r="AQ9" s="15"/>
      <c r="AR9" s="15"/>
      <c r="AS9" s="11"/>
      <c r="AT9" s="11"/>
      <c r="AU9" s="11"/>
      <c r="AV9" s="11"/>
      <c r="AW9" s="11"/>
      <c r="AY9" s="8"/>
      <c r="AZ9" s="25"/>
      <c r="BA9" s="25"/>
      <c r="BB9" s="25"/>
      <c r="BC9" s="25"/>
      <c r="BD9" s="25"/>
      <c r="BE9" s="25"/>
      <c r="BF9" s="25"/>
      <c r="BG9" s="25"/>
      <c r="BH9" s="25"/>
      <c r="BI9" s="25"/>
    </row>
    <row r="10" spans="1:61" ht="14.4" x14ac:dyDescent="0.3">
      <c r="B10" s="22">
        <f t="shared" ref="B10:O10" si="63">SUM(B8:B9)</f>
        <v>100</v>
      </c>
      <c r="C10" s="22">
        <f t="shared" si="63"/>
        <v>100</v>
      </c>
      <c r="D10" s="22">
        <f t="shared" si="63"/>
        <v>100</v>
      </c>
      <c r="E10" s="22">
        <f t="shared" si="63"/>
        <v>100</v>
      </c>
      <c r="F10" s="22">
        <f t="shared" si="63"/>
        <v>100</v>
      </c>
      <c r="G10" s="22">
        <f t="shared" si="63"/>
        <v>100</v>
      </c>
      <c r="H10" s="22">
        <f t="shared" si="63"/>
        <v>100</v>
      </c>
      <c r="I10" s="22">
        <f t="shared" si="63"/>
        <v>100</v>
      </c>
      <c r="J10" s="22">
        <f t="shared" si="63"/>
        <v>100</v>
      </c>
      <c r="K10" s="22">
        <f t="shared" si="63"/>
        <v>100</v>
      </c>
      <c r="L10" s="22">
        <f t="shared" si="63"/>
        <v>100</v>
      </c>
      <c r="M10" s="22">
        <f t="shared" si="63"/>
        <v>100</v>
      </c>
      <c r="N10" s="22">
        <f t="shared" si="63"/>
        <v>100</v>
      </c>
      <c r="O10" s="22">
        <f t="shared" si="63"/>
        <v>100</v>
      </c>
      <c r="P10" s="10">
        <f>AVERAGE(B10:O10)</f>
        <v>100</v>
      </c>
      <c r="Q10" s="10">
        <f>MIN(B10:O10)</f>
        <v>100</v>
      </c>
      <c r="R10" s="10">
        <f>MAX(B10:O10)</f>
        <v>100</v>
      </c>
      <c r="S10" s="10"/>
      <c r="T10" s="26">
        <v>100</v>
      </c>
      <c r="U10" s="10"/>
      <c r="V10" s="7"/>
      <c r="W10" s="10">
        <f>AVERAGE(C10,E10:I10,K10,M10)</f>
        <v>100</v>
      </c>
      <c r="X10" s="10">
        <f>MIN(C10,E10:I10,K10,M10)</f>
        <v>100</v>
      </c>
      <c r="Y10" s="10">
        <f>MAX(C10,E10:I10,K10,M10)</f>
        <v>100</v>
      </c>
      <c r="Z10" s="10"/>
      <c r="AA10" s="21"/>
      <c r="AB10" s="27"/>
      <c r="AE10" s="9"/>
      <c r="AI10" s="9"/>
      <c r="AJ10" s="9"/>
      <c r="AK10" s="9"/>
      <c r="AL10" s="9"/>
      <c r="AM10" s="9"/>
      <c r="AN10" s="9"/>
      <c r="AO10" s="9"/>
      <c r="AP10" s="19">
        <f>SUM(AP2:AP7)</f>
        <v>47.671797862071429</v>
      </c>
      <c r="AQ10" s="15"/>
      <c r="AR10" s="15"/>
      <c r="AY10" s="8"/>
      <c r="AZ10" s="25"/>
      <c r="BA10" s="25"/>
      <c r="BB10" s="25"/>
      <c r="BC10" s="25"/>
      <c r="BD10" s="25"/>
      <c r="BE10" s="25"/>
      <c r="BF10" s="25"/>
      <c r="BG10" s="25"/>
      <c r="BH10" s="25"/>
      <c r="BI10" s="25"/>
    </row>
    <row r="11" spans="1:61" ht="14.4" x14ac:dyDescent="0.3">
      <c r="B11" s="2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9"/>
      <c r="Q11" s="13"/>
      <c r="R11" s="13"/>
      <c r="S11" s="10"/>
      <c r="T11" s="10"/>
      <c r="U11" s="10"/>
      <c r="V11" s="10"/>
      <c r="W11" s="10"/>
      <c r="X11" s="10"/>
      <c r="Y11" s="10"/>
      <c r="Z11" s="10"/>
      <c r="AA11" s="21"/>
      <c r="AB11" s="27"/>
      <c r="AE11" s="9"/>
      <c r="AI11" s="9"/>
      <c r="AJ11" s="9"/>
      <c r="AK11" s="9"/>
      <c r="AL11" s="9"/>
      <c r="AM11" s="9"/>
      <c r="AN11" s="9"/>
      <c r="AO11" s="9"/>
      <c r="AP11" s="19"/>
      <c r="AQ11" s="15"/>
      <c r="AR11" s="15"/>
      <c r="AY11" s="8"/>
      <c r="AZ11" s="25"/>
      <c r="BA11" s="25"/>
      <c r="BB11" s="25"/>
      <c r="BC11" s="25"/>
      <c r="BD11" s="25"/>
      <c r="BE11" s="25"/>
      <c r="BF11" s="25"/>
      <c r="BG11" s="25"/>
      <c r="BH11" s="25"/>
      <c r="BI11" s="25"/>
    </row>
    <row r="12" spans="1:61" ht="14.4" x14ac:dyDescent="0.3">
      <c r="A12" s="20" t="s">
        <v>39</v>
      </c>
      <c r="B12" s="11" t="s">
        <v>7</v>
      </c>
      <c r="C12" s="11" t="s">
        <v>8</v>
      </c>
      <c r="D12" s="11" t="s">
        <v>9</v>
      </c>
      <c r="E12" s="11" t="s">
        <v>10</v>
      </c>
      <c r="F12" s="11" t="s">
        <v>11</v>
      </c>
      <c r="G12" s="11" t="s">
        <v>12</v>
      </c>
      <c r="H12" s="11" t="s">
        <v>13</v>
      </c>
      <c r="I12" s="11" t="s">
        <v>14</v>
      </c>
      <c r="J12" s="11" t="s">
        <v>15</v>
      </c>
      <c r="K12" s="11" t="s">
        <v>16</v>
      </c>
      <c r="L12" s="16" t="s">
        <v>17</v>
      </c>
      <c r="M12" s="16" t="s">
        <v>18</v>
      </c>
      <c r="N12" s="16" t="s">
        <v>19</v>
      </c>
      <c r="O12" s="16" t="s">
        <v>20</v>
      </c>
      <c r="P12" s="7" t="s">
        <v>21</v>
      </c>
      <c r="Q12" s="7" t="s">
        <v>22</v>
      </c>
      <c r="R12" s="7" t="s">
        <v>23</v>
      </c>
      <c r="S12" s="7" t="s">
        <v>24</v>
      </c>
      <c r="T12" s="7"/>
      <c r="U12" s="7"/>
      <c r="V12" s="7" t="s">
        <v>25</v>
      </c>
      <c r="W12" s="7" t="s">
        <v>26</v>
      </c>
      <c r="X12" s="7" t="s">
        <v>27</v>
      </c>
      <c r="Y12" s="7" t="s">
        <v>28</v>
      </c>
      <c r="Z12" s="7" t="s">
        <v>29</v>
      </c>
      <c r="AA12" s="7" t="s">
        <v>33</v>
      </c>
      <c r="AB12" s="11" t="s">
        <v>7</v>
      </c>
      <c r="AC12" s="11" t="s">
        <v>8</v>
      </c>
      <c r="AD12" s="11" t="s">
        <v>9</v>
      </c>
      <c r="AE12" s="11" t="s">
        <v>10</v>
      </c>
      <c r="AF12" s="11" t="s">
        <v>11</v>
      </c>
      <c r="AG12" s="11" t="s">
        <v>12</v>
      </c>
      <c r="AH12" s="11" t="s">
        <v>13</v>
      </c>
      <c r="AI12" s="11" t="s">
        <v>14</v>
      </c>
      <c r="AJ12" s="11" t="s">
        <v>15</v>
      </c>
      <c r="AK12" s="11" t="s">
        <v>16</v>
      </c>
      <c r="AL12" s="16" t="s">
        <v>17</v>
      </c>
      <c r="AM12" s="16" t="s">
        <v>18</v>
      </c>
      <c r="AN12" s="16" t="s">
        <v>19</v>
      </c>
      <c r="AO12" s="16" t="s">
        <v>20</v>
      </c>
      <c r="AP12" s="7" t="s">
        <v>21</v>
      </c>
      <c r="AQ12" s="7" t="s">
        <v>22</v>
      </c>
      <c r="AR12" s="7" t="s">
        <v>23</v>
      </c>
      <c r="AS12" s="7" t="s">
        <v>40</v>
      </c>
      <c r="AT12" s="7" t="s">
        <v>26</v>
      </c>
      <c r="AU12" s="7" t="s">
        <v>27</v>
      </c>
      <c r="AV12" s="7" t="s">
        <v>28</v>
      </c>
      <c r="AW12" s="7" t="s">
        <v>41</v>
      </c>
      <c r="AY12" s="8"/>
      <c r="AZ12" s="25"/>
      <c r="BA12" s="25"/>
      <c r="BB12" s="25"/>
      <c r="BC12" s="25"/>
      <c r="BD12" s="25"/>
      <c r="BE12" s="25"/>
      <c r="BF12" s="25"/>
      <c r="BG12" s="25"/>
      <c r="BH12" s="25"/>
      <c r="BI12" s="25"/>
    </row>
    <row r="13" spans="1:61" ht="14.4" x14ac:dyDescent="0.3">
      <c r="A13" s="7">
        <v>1</v>
      </c>
      <c r="B13" s="18">
        <f t="shared" ref="B13:C13" si="64">B2/86400</f>
        <v>3.2894174645833332E-4</v>
      </c>
      <c r="C13" s="18">
        <f t="shared" si="64"/>
        <v>3.0570961408564815E-4</v>
      </c>
      <c r="D13" s="18">
        <f t="shared" ref="D13:O13" si="65">D2/86400</f>
        <v>3.6905181826388884E-4</v>
      </c>
      <c r="E13" s="18">
        <f t="shared" si="65"/>
        <v>3.7162173511574073E-4</v>
      </c>
      <c r="F13" s="18">
        <f t="shared" si="65"/>
        <v>3.4369173594907412E-4</v>
      </c>
      <c r="G13" s="18">
        <f t="shared" si="65"/>
        <v>3.236111111111111E-4</v>
      </c>
      <c r="H13" s="18">
        <f t="shared" si="65"/>
        <v>3.2317649281250001E-4</v>
      </c>
      <c r="I13" s="18">
        <f t="shared" si="65"/>
        <v>3.216689762268519E-4</v>
      </c>
      <c r="J13" s="18">
        <f t="shared" si="65"/>
        <v>3.1507280381944445E-4</v>
      </c>
      <c r="K13" s="18">
        <f t="shared" si="65"/>
        <v>3.3602397748842589E-4</v>
      </c>
      <c r="L13" s="18">
        <f t="shared" si="65"/>
        <v>3.1248504031250002E-4</v>
      </c>
      <c r="M13" s="18">
        <f t="shared" si="65"/>
        <v>3.0395565634259259E-4</v>
      </c>
      <c r="N13" s="18">
        <f t="shared" si="65"/>
        <v>3.4633408918981488E-4</v>
      </c>
      <c r="O13" s="18">
        <f t="shared" si="65"/>
        <v>3.681615856134259E-4</v>
      </c>
      <c r="P13" s="18">
        <f>P2/86400</f>
        <v>3.3353617019923941E-4</v>
      </c>
      <c r="Q13" s="18">
        <f t="shared" ref="Q13:R13" si="66">Q2/86400</f>
        <v>3.0395565634259259E-4</v>
      </c>
      <c r="R13" s="18">
        <f t="shared" si="66"/>
        <v>3.7162173511574073E-4</v>
      </c>
      <c r="S13" s="10">
        <f>S2</f>
        <v>6.9497609739876065</v>
      </c>
      <c r="T13" s="19"/>
      <c r="U13" s="19"/>
      <c r="V13" s="7">
        <v>1</v>
      </c>
      <c r="W13" s="18">
        <f>W2/86400</f>
        <v>3.2868241239149309E-4</v>
      </c>
      <c r="X13" s="18">
        <f t="shared" ref="X13:Y13" si="67">X2/86400</f>
        <v>3.0395565634259259E-4</v>
      </c>
      <c r="Y13" s="18">
        <f t="shared" si="67"/>
        <v>3.7162173511574073E-4</v>
      </c>
      <c r="Z13" s="10">
        <f>Z2</f>
        <v>6.6729591693263171</v>
      </c>
      <c r="AA13" s="7" t="s">
        <v>4</v>
      </c>
      <c r="AB13" s="15">
        <f t="shared" ref="AB13:AO13" si="68">AB2/AB$8*100</f>
        <v>14.347348144240286</v>
      </c>
      <c r="AC13" s="15">
        <f t="shared" si="68"/>
        <v>16.875326983705456</v>
      </c>
      <c r="AD13" s="15">
        <f t="shared" si="68"/>
        <v>17.230632234988125</v>
      </c>
      <c r="AE13" s="15">
        <f t="shared" si="68"/>
        <v>16.922654105443257</v>
      </c>
      <c r="AF13" s="15">
        <f t="shared" si="68"/>
        <v>15.635191734503559</v>
      </c>
      <c r="AG13" s="15">
        <f t="shared" si="68"/>
        <v>16.857000514735113</v>
      </c>
      <c r="AH13" s="15">
        <f t="shared" si="68"/>
        <v>13.984923179949929</v>
      </c>
      <c r="AI13" s="15">
        <f t="shared" si="68"/>
        <v>14.221320409860644</v>
      </c>
      <c r="AJ13" s="15">
        <f t="shared" si="68"/>
        <v>15.842831760718143</v>
      </c>
      <c r="AK13" s="15">
        <f t="shared" si="68"/>
        <v>15.35834455772393</v>
      </c>
      <c r="AL13" s="15">
        <f t="shared" si="68"/>
        <v>14.549177345455034</v>
      </c>
      <c r="AM13" s="15">
        <f t="shared" si="68"/>
        <v>17.326455961753336</v>
      </c>
      <c r="AN13" s="15">
        <f t="shared" si="68"/>
        <v>16.566524334994902</v>
      </c>
      <c r="AO13" s="15">
        <f t="shared" si="68"/>
        <v>16.607264507312149</v>
      </c>
      <c r="AP13" s="15">
        <f>AVERAGE(AB13:AO13)</f>
        <v>15.880356841098848</v>
      </c>
      <c r="AQ13" s="15">
        <f t="shared" ref="AQ13" si="69">MIN(AB13:AO13)</f>
        <v>13.984923179949929</v>
      </c>
      <c r="AR13" s="15">
        <f>MAX(AB13:AO13)</f>
        <v>17.326455961753336</v>
      </c>
      <c r="AS13" s="10">
        <f t="shared" ref="AS13" si="70">STDEV(AB13:AO13)/AP13*100</f>
        <v>7.5615664581798514</v>
      </c>
      <c r="AT13" s="15">
        <f t="shared" ref="AT13" si="71">AVERAGE(AC13,AE13:AI13,AK13,AM13)</f>
        <v>15.897652180959401</v>
      </c>
      <c r="AU13" s="15">
        <f t="shared" ref="AU13" si="72">MIN(AC13,AE13:AI13,AK13,AM13)</f>
        <v>13.984923179949929</v>
      </c>
      <c r="AV13" s="15">
        <f t="shared" ref="AV13" si="73">MAX(AC13,AE13:AI13,AK13,AM13)</f>
        <v>17.326455961753336</v>
      </c>
      <c r="AW13" s="10">
        <f>STDEV(AC13,AE13:AI13,AK13,AM13)/AT13*100</f>
        <v>8.1657788435024781</v>
      </c>
      <c r="AY13" s="8"/>
      <c r="AZ13" s="25"/>
      <c r="BA13" s="25"/>
      <c r="BB13" s="25"/>
      <c r="BC13" s="25"/>
      <c r="BD13" s="25"/>
      <c r="BE13" s="25"/>
      <c r="BF13" s="25"/>
      <c r="BG13" s="25"/>
      <c r="BH13" s="25"/>
      <c r="BI13" s="25"/>
    </row>
    <row r="14" spans="1:61" ht="14.4" x14ac:dyDescent="0.3">
      <c r="A14" s="7">
        <v>2</v>
      </c>
      <c r="B14" s="18">
        <f t="shared" ref="B14:C14" si="74">B3/86400</f>
        <v>2.3904425967592589E-4</v>
      </c>
      <c r="C14" s="18">
        <f t="shared" si="74"/>
        <v>1.8941903922453705E-4</v>
      </c>
      <c r="D14" s="18">
        <f t="shared" ref="D14:P14" si="75">D3/86400</f>
        <v>2.3455950281250007E-4</v>
      </c>
      <c r="E14" s="18">
        <f t="shared" si="75"/>
        <v>2.3190770135416669E-4</v>
      </c>
      <c r="F14" s="18">
        <f t="shared" si="75"/>
        <v>2.0666230998842589E-4</v>
      </c>
      <c r="G14" s="18">
        <f t="shared" si="75"/>
        <v>1.6736793482638888E-4</v>
      </c>
      <c r="H14" s="18">
        <f t="shared" si="75"/>
        <v>2.292002603587963E-4</v>
      </c>
      <c r="I14" s="18">
        <f t="shared" si="75"/>
        <v>2.2843521667824073E-4</v>
      </c>
      <c r="J14" s="18">
        <f t="shared" si="75"/>
        <v>2.0146499958333331E-4</v>
      </c>
      <c r="K14" s="18">
        <f t="shared" si="75"/>
        <v>2.4148610061342591E-4</v>
      </c>
      <c r="L14" s="18">
        <f t="shared" si="75"/>
        <v>2.4637345679398153E-4</v>
      </c>
      <c r="M14" s="18">
        <f t="shared" si="75"/>
        <v>1.6980636390046292E-4</v>
      </c>
      <c r="N14" s="18">
        <f t="shared" si="75"/>
        <v>2.0918314857638884E-4</v>
      </c>
      <c r="O14" s="18">
        <f t="shared" si="75"/>
        <v>2.6018019862268519E-4</v>
      </c>
      <c r="P14" s="18">
        <f t="shared" si="75"/>
        <v>2.1822074950066136E-4</v>
      </c>
      <c r="Q14" s="18">
        <f t="shared" ref="Q14:R14" si="76">Q3/86400</f>
        <v>1.6736793482638888E-4</v>
      </c>
      <c r="R14" s="18">
        <f t="shared" si="76"/>
        <v>2.6018019862268519E-4</v>
      </c>
      <c r="S14" s="10">
        <f t="shared" ref="S14" si="77">S3</f>
        <v>13.000366515984945</v>
      </c>
      <c r="T14" s="19"/>
      <c r="U14" s="19"/>
      <c r="V14" s="7">
        <v>2</v>
      </c>
      <c r="W14" s="18">
        <f t="shared" ref="W14:Y14" si="78">W3/86400</f>
        <v>2.0803561586805552E-4</v>
      </c>
      <c r="X14" s="18">
        <f t="shared" si="78"/>
        <v>1.6736793482638888E-4</v>
      </c>
      <c r="Y14" s="18">
        <f t="shared" si="78"/>
        <v>2.4148610061342591E-4</v>
      </c>
      <c r="Z14" s="10">
        <f t="shared" ref="Z14:Z15" si="79">Z3</f>
        <v>14.09263901482333</v>
      </c>
      <c r="AA14" s="7" t="s">
        <v>3</v>
      </c>
      <c r="AB14" s="15">
        <f t="shared" ref="AB14:AO14" si="80">AB3/AB$8*100</f>
        <v>2.9235320987984705</v>
      </c>
      <c r="AC14" s="15">
        <f t="shared" si="80"/>
        <v>1.4689177499599768</v>
      </c>
      <c r="AD14" s="15">
        <f t="shared" si="80"/>
        <v>3.4603183449602088</v>
      </c>
      <c r="AE14" s="15">
        <f t="shared" si="80"/>
        <v>3.6528218923160485</v>
      </c>
      <c r="AF14" s="15">
        <f t="shared" si="80"/>
        <v>2.358390468266879</v>
      </c>
      <c r="AG14" s="15">
        <f t="shared" si="80"/>
        <v>3.0997226779726632</v>
      </c>
      <c r="AH14" s="15">
        <f t="shared" si="80"/>
        <v>2.3250001911552176</v>
      </c>
      <c r="AI14" s="15">
        <f t="shared" si="80"/>
        <v>2.0501624745372671</v>
      </c>
      <c r="AJ14" s="15">
        <f t="shared" si="80"/>
        <v>1.8974327444024535</v>
      </c>
      <c r="AK14" s="15">
        <f t="shared" si="80"/>
        <v>2.459540130678818</v>
      </c>
      <c r="AL14" s="15">
        <f t="shared" si="80"/>
        <v>1.7387179860964164</v>
      </c>
      <c r="AM14" s="15">
        <f t="shared" si="80"/>
        <v>2.1507389707855125</v>
      </c>
      <c r="AN14" s="15">
        <f t="shared" si="80"/>
        <v>2.5186922380435126</v>
      </c>
      <c r="AO14" s="15">
        <f t="shared" si="80"/>
        <v>1.8668971203605285</v>
      </c>
      <c r="AP14" s="15">
        <f t="shared" ref="AP14:AP18" si="81">AVERAGE(AB14:AO14)</f>
        <v>2.4264917920238553</v>
      </c>
      <c r="AQ14" s="15">
        <f t="shared" ref="AQ14:AQ18" si="82">MIN(AB14:AO14)</f>
        <v>1.4689177499599768</v>
      </c>
      <c r="AR14" s="15">
        <f t="shared" ref="AR14:AR18" si="83">MAX(AB14:AO14)</f>
        <v>3.6528218923160485</v>
      </c>
      <c r="AS14" s="10">
        <f t="shared" ref="AS14:AS18" si="84">STDEV(AB14:AO14)/AP14*100</f>
        <v>26.80153385363932</v>
      </c>
      <c r="AT14" s="15">
        <f t="shared" ref="AT14:AT18" si="85">AVERAGE(AC14,AE14:AI14,AK14,AM14)</f>
        <v>2.4456618194590476</v>
      </c>
      <c r="AU14" s="15">
        <f t="shared" ref="AU14:AU18" si="86">MIN(AC14,AE14:AI14,AK14,AM14)</f>
        <v>1.4689177499599768</v>
      </c>
      <c r="AV14" s="15">
        <f t="shared" ref="AV14:AV18" si="87">MAX(AC14,AE14:AI14,AK14,AM14)</f>
        <v>3.6528218923160485</v>
      </c>
      <c r="AW14" s="10">
        <f t="shared" ref="AW14:AW18" si="88">STDEV(AC14,AE14:AI14,AK14,AM14)/AT14*100</f>
        <v>27.231609168385379</v>
      </c>
      <c r="AY14" s="8"/>
      <c r="AZ14" s="25"/>
      <c r="BA14" s="25"/>
      <c r="BB14" s="25"/>
      <c r="BC14" s="25"/>
      <c r="BD14" s="25"/>
      <c r="BE14" s="25"/>
      <c r="BF14" s="25"/>
      <c r="BG14" s="25"/>
      <c r="BH14" s="25"/>
      <c r="BI14" s="25"/>
    </row>
    <row r="15" spans="1:61" ht="14.4" x14ac:dyDescent="0.3">
      <c r="B15" s="11">
        <f t="shared" ref="B15:C15" si="89">B4/86400</f>
        <v>5.6798600613425915E-4</v>
      </c>
      <c r="C15" s="11">
        <f t="shared" si="89"/>
        <v>4.951286533101852E-4</v>
      </c>
      <c r="D15" s="11">
        <f t="shared" ref="D15:P15" si="90">D4/86400</f>
        <v>6.0361132107638888E-4</v>
      </c>
      <c r="E15" s="11">
        <f t="shared" si="90"/>
        <v>6.0352943646990742E-4</v>
      </c>
      <c r="F15" s="11">
        <f t="shared" si="90"/>
        <v>5.5035404593749998E-4</v>
      </c>
      <c r="G15" s="11">
        <f t="shared" si="90"/>
        <v>4.9097904593750001E-4</v>
      </c>
      <c r="H15" s="11">
        <f t="shared" si="90"/>
        <v>5.5237675317129631E-4</v>
      </c>
      <c r="I15" s="11">
        <f t="shared" si="90"/>
        <v>5.5010419290509266E-4</v>
      </c>
      <c r="J15" s="11">
        <f t="shared" si="90"/>
        <v>5.1653780340277775E-4</v>
      </c>
      <c r="K15" s="11">
        <f t="shared" si="90"/>
        <v>5.7751007810185185E-4</v>
      </c>
      <c r="L15" s="11">
        <f t="shared" si="90"/>
        <v>5.5885849710648149E-4</v>
      </c>
      <c r="M15" s="11">
        <f t="shared" si="90"/>
        <v>4.7376202024305552E-4</v>
      </c>
      <c r="N15" s="11">
        <f t="shared" si="90"/>
        <v>5.555172377662037E-4</v>
      </c>
      <c r="O15" s="11">
        <f t="shared" si="90"/>
        <v>6.2834178423611109E-4</v>
      </c>
      <c r="P15" s="11">
        <f t="shared" si="90"/>
        <v>5.5175691969990069E-4</v>
      </c>
      <c r="Q15" s="11">
        <f t="shared" ref="Q15:R15" si="91">Q4/86400</f>
        <v>4.7376202024305552E-4</v>
      </c>
      <c r="R15" s="11">
        <f t="shared" si="91"/>
        <v>6.2834178423611109E-4</v>
      </c>
      <c r="S15" s="10">
        <f>S4</f>
        <v>8.175890579986584</v>
      </c>
      <c r="T15" s="19"/>
      <c r="U15" s="19"/>
      <c r="V15" s="7" t="s">
        <v>30</v>
      </c>
      <c r="W15" s="11">
        <f t="shared" ref="W15:Y15" si="92">W4/86400</f>
        <v>5.3671802825954861E-4</v>
      </c>
      <c r="X15" s="11">
        <f t="shared" si="92"/>
        <v>4.7376202024305552E-4</v>
      </c>
      <c r="Y15" s="11">
        <f t="shared" si="92"/>
        <v>6.0352943646990742E-4</v>
      </c>
      <c r="Z15" s="10">
        <f t="shared" si="79"/>
        <v>8.4866642367410385</v>
      </c>
      <c r="AA15" s="7" t="s">
        <v>5</v>
      </c>
      <c r="AB15" s="15">
        <f t="shared" ref="AB15:AO15" si="93">AB4/AB$8*100</f>
        <v>32.237913687449101</v>
      </c>
      <c r="AC15" s="15">
        <f t="shared" si="93"/>
        <v>34.555399539640121</v>
      </c>
      <c r="AD15" s="15">
        <f t="shared" si="93"/>
        <v>33.449743988498895</v>
      </c>
      <c r="AE15" s="15">
        <f t="shared" si="93"/>
        <v>33.293906050402526</v>
      </c>
      <c r="AF15" s="15">
        <f t="shared" si="93"/>
        <v>32.756043092585273</v>
      </c>
      <c r="AG15" s="15">
        <f t="shared" si="93"/>
        <v>35.944125024944675</v>
      </c>
      <c r="AH15" s="15">
        <f t="shared" si="93"/>
        <v>32.040711021961954</v>
      </c>
      <c r="AI15" s="15">
        <f t="shared" si="93"/>
        <v>33.010993647332725</v>
      </c>
      <c r="AJ15" s="15">
        <f t="shared" si="93"/>
        <v>32.857383113174329</v>
      </c>
      <c r="AK15" s="15">
        <f t="shared" si="93"/>
        <v>30.55463150384254</v>
      </c>
      <c r="AL15" s="15">
        <f t="shared" si="93"/>
        <v>29.042657856261012</v>
      </c>
      <c r="AM15" s="15">
        <f t="shared" si="93"/>
        <v>35.408529055691332</v>
      </c>
      <c r="AN15" s="15">
        <f t="shared" si="93"/>
        <v>30.550859989968377</v>
      </c>
      <c r="AO15" s="15">
        <f t="shared" si="93"/>
        <v>29.163626247881414</v>
      </c>
      <c r="AP15" s="15">
        <f t="shared" si="81"/>
        <v>32.490465987116728</v>
      </c>
      <c r="AQ15" s="15">
        <f t="shared" si="82"/>
        <v>29.042657856261012</v>
      </c>
      <c r="AR15" s="15">
        <f t="shared" si="83"/>
        <v>35.944125024944675</v>
      </c>
      <c r="AS15" s="10">
        <f t="shared" si="84"/>
        <v>6.4718549877688751</v>
      </c>
      <c r="AT15" s="15">
        <f t="shared" si="85"/>
        <v>33.445542367050137</v>
      </c>
      <c r="AU15" s="15">
        <f t="shared" si="86"/>
        <v>30.55463150384254</v>
      </c>
      <c r="AV15" s="15">
        <f t="shared" si="87"/>
        <v>35.944125024944675</v>
      </c>
      <c r="AW15" s="10">
        <f t="shared" si="88"/>
        <v>5.3421276116623551</v>
      </c>
      <c r="AY15" s="8"/>
      <c r="AZ15" s="25"/>
      <c r="BA15" s="25"/>
      <c r="BB15" s="25"/>
      <c r="BC15" s="25"/>
      <c r="BD15" s="25"/>
      <c r="BE15" s="25"/>
      <c r="BF15" s="25"/>
      <c r="BG15" s="25"/>
      <c r="BH15" s="25"/>
      <c r="BI15" s="25"/>
    </row>
    <row r="16" spans="1:61" ht="14.4" x14ac:dyDescent="0.3">
      <c r="B16" s="11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12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7" t="s">
        <v>6</v>
      </c>
      <c r="AB16" s="15">
        <f t="shared" ref="AB16:AO16" si="94">AB5/AB$8*100</f>
        <v>8.4049122006063044</v>
      </c>
      <c r="AC16" s="15">
        <f t="shared" si="94"/>
        <v>8.8438262452808658</v>
      </c>
      <c r="AD16" s="15">
        <f t="shared" si="94"/>
        <v>6.9999443456436845</v>
      </c>
      <c r="AE16" s="15">
        <f t="shared" si="94"/>
        <v>7.7053668637365487</v>
      </c>
      <c r="AF16" s="15">
        <f t="shared" si="94"/>
        <v>11.699581444573447</v>
      </c>
      <c r="AG16" s="15">
        <f t="shared" si="94"/>
        <v>10.010541237510919</v>
      </c>
      <c r="AH16" s="15">
        <f t="shared" si="94"/>
        <v>10.155899590683019</v>
      </c>
      <c r="AI16" s="15">
        <f t="shared" si="94"/>
        <v>9.1917144261899804</v>
      </c>
      <c r="AJ16" s="15">
        <f t="shared" si="94"/>
        <v>10.399398821259066</v>
      </c>
      <c r="AK16" s="15">
        <f t="shared" si="94"/>
        <v>9.8124385349280612</v>
      </c>
      <c r="AL16" s="15">
        <f t="shared" si="94"/>
        <v>10.584323642441941</v>
      </c>
      <c r="AM16" s="15">
        <f t="shared" si="94"/>
        <v>9.2721534597453505</v>
      </c>
      <c r="AN16" s="15">
        <f t="shared" si="94"/>
        <v>12.708359512903753</v>
      </c>
      <c r="AO16" s="15">
        <f t="shared" si="94"/>
        <v>10.954779871791894</v>
      </c>
      <c r="AP16" s="15">
        <f t="shared" si="81"/>
        <v>9.7673742998067752</v>
      </c>
      <c r="AQ16" s="15">
        <f t="shared" si="82"/>
        <v>6.9999443456436845</v>
      </c>
      <c r="AR16" s="15">
        <f t="shared" si="83"/>
        <v>12.708359512903753</v>
      </c>
      <c r="AS16" s="10">
        <f t="shared" si="84"/>
        <v>15.622241887609187</v>
      </c>
      <c r="AT16" s="15">
        <f t="shared" si="85"/>
        <v>9.5864402253310246</v>
      </c>
      <c r="AU16" s="15">
        <f t="shared" si="86"/>
        <v>7.7053668637365487</v>
      </c>
      <c r="AV16" s="15">
        <f t="shared" si="87"/>
        <v>11.699581444573447</v>
      </c>
      <c r="AW16" s="10">
        <f t="shared" si="88"/>
        <v>12.065614515882274</v>
      </c>
      <c r="AY16" s="8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1:61" ht="14.4" x14ac:dyDescent="0.3">
      <c r="A17" s="20" t="s">
        <v>35</v>
      </c>
      <c r="B17" s="11"/>
      <c r="C17" s="11" t="s">
        <v>8</v>
      </c>
      <c r="D17" s="11"/>
      <c r="E17" s="11" t="s">
        <v>10</v>
      </c>
      <c r="F17" s="11" t="s">
        <v>11</v>
      </c>
      <c r="G17" s="11" t="s">
        <v>12</v>
      </c>
      <c r="H17" s="11" t="s">
        <v>13</v>
      </c>
      <c r="I17" s="11" t="s">
        <v>14</v>
      </c>
      <c r="J17" s="11"/>
      <c r="K17" s="11" t="s">
        <v>16</v>
      </c>
      <c r="L17" s="16"/>
      <c r="M17" s="16" t="s">
        <v>18</v>
      </c>
      <c r="N17" s="9"/>
      <c r="O17" s="9"/>
      <c r="P17" s="23"/>
      <c r="Q17" s="13"/>
      <c r="R17" s="13"/>
      <c r="S17" s="28"/>
      <c r="T17" s="28"/>
      <c r="U17" s="28"/>
      <c r="V17" s="28"/>
      <c r="W17" s="28"/>
      <c r="X17" s="28"/>
      <c r="Y17" s="28"/>
      <c r="Z17" s="28"/>
      <c r="AA17" s="7" t="s">
        <v>0</v>
      </c>
      <c r="AB17" s="15">
        <f t="shared" ref="AB17:AO17" si="95">AB6/AB$8*100</f>
        <v>19.306494011287047</v>
      </c>
      <c r="AC17" s="15">
        <f t="shared" si="95"/>
        <v>18.026894468355081</v>
      </c>
      <c r="AD17" s="15">
        <f t="shared" si="95"/>
        <v>19.246716383749778</v>
      </c>
      <c r="AE17" s="15">
        <f t="shared" si="95"/>
        <v>19.611826794032964</v>
      </c>
      <c r="AF17" s="15">
        <f t="shared" si="95"/>
        <v>18.507368450668547</v>
      </c>
      <c r="AG17" s="15">
        <f t="shared" si="95"/>
        <v>16.961771441899408</v>
      </c>
      <c r="AH17" s="15">
        <f t="shared" si="95"/>
        <v>17.27695506546873</v>
      </c>
      <c r="AI17" s="15">
        <f t="shared" si="95"/>
        <v>20.554677441194773</v>
      </c>
      <c r="AJ17" s="15">
        <f t="shared" si="95"/>
        <v>18.373199372086553</v>
      </c>
      <c r="AK17" s="15">
        <f t="shared" si="95"/>
        <v>20.123865459844449</v>
      </c>
      <c r="AL17" s="15">
        <f t="shared" si="95"/>
        <v>19.835351521243201</v>
      </c>
      <c r="AM17" s="15">
        <f t="shared" si="95"/>
        <v>18.539985940490123</v>
      </c>
      <c r="AN17" s="15">
        <f t="shared" si="95"/>
        <v>16.802368266210763</v>
      </c>
      <c r="AO17" s="15">
        <f t="shared" si="95"/>
        <v>19.279129439091637</v>
      </c>
      <c r="AP17" s="15">
        <f t="shared" si="81"/>
        <v>18.746186003973076</v>
      </c>
      <c r="AQ17" s="15">
        <f t="shared" si="82"/>
        <v>16.802368266210763</v>
      </c>
      <c r="AR17" s="15">
        <f t="shared" si="83"/>
        <v>20.554677441194773</v>
      </c>
      <c r="AS17" s="10">
        <f t="shared" si="84"/>
        <v>6.2472842397796606</v>
      </c>
      <c r="AT17" s="15">
        <f t="shared" si="85"/>
        <v>18.700418132744257</v>
      </c>
      <c r="AU17" s="15">
        <f t="shared" si="86"/>
        <v>16.961771441899408</v>
      </c>
      <c r="AV17" s="15">
        <f t="shared" si="87"/>
        <v>20.554677441194773</v>
      </c>
      <c r="AW17" s="10">
        <f t="shared" si="88"/>
        <v>6.9607968311260535</v>
      </c>
      <c r="AY17" s="8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1:61" ht="14.4" x14ac:dyDescent="0.3">
      <c r="A18" s="7">
        <v>1</v>
      </c>
      <c r="B18" s="10"/>
      <c r="C18" s="10">
        <f>(C2-$W2)/$W2*100</f>
        <v>-6.9893603794297512</v>
      </c>
      <c r="D18" s="10"/>
      <c r="E18" s="10">
        <f t="shared" ref="E18:M18" si="96">(E2-$W2)/$W2*100</f>
        <v>13.064076782150025</v>
      </c>
      <c r="F18" s="10">
        <f t="shared" si="96"/>
        <v>4.5665125335953363</v>
      </c>
      <c r="G18" s="10">
        <f t="shared" si="96"/>
        <v>-1.5429183580232249</v>
      </c>
      <c r="H18" s="10">
        <f t="shared" si="96"/>
        <v>-1.6751488279923523</v>
      </c>
      <c r="I18" s="10">
        <f t="shared" si="96"/>
        <v>-2.133803300764233</v>
      </c>
      <c r="J18" s="10"/>
      <c r="K18" s="10">
        <f t="shared" si="96"/>
        <v>2.2336349071785171</v>
      </c>
      <c r="L18" s="10"/>
      <c r="M18" s="10">
        <f t="shared" si="96"/>
        <v>-7.5229933567143537</v>
      </c>
      <c r="N18" s="9"/>
      <c r="O18" s="9"/>
      <c r="P18" s="23"/>
      <c r="Q18" s="13"/>
      <c r="R18" s="13"/>
      <c r="S18" s="28"/>
      <c r="T18" s="28"/>
      <c r="U18" s="28"/>
      <c r="V18" s="28"/>
      <c r="W18" s="28"/>
      <c r="X18" s="28"/>
      <c r="Y18" s="28"/>
      <c r="Z18" s="28"/>
      <c r="AA18" s="7" t="s">
        <v>1</v>
      </c>
      <c r="AB18" s="15">
        <f t="shared" ref="AB18:AO18" si="97">AB7/AB$8*100</f>
        <v>22.779799857618787</v>
      </c>
      <c r="AC18" s="15">
        <f t="shared" si="97"/>
        <v>20.229635013058498</v>
      </c>
      <c r="AD18" s="15">
        <f t="shared" si="97"/>
        <v>19.612644702159319</v>
      </c>
      <c r="AE18" s="15">
        <f t="shared" si="97"/>
        <v>18.813424294068657</v>
      </c>
      <c r="AF18" s="15">
        <f t="shared" si="97"/>
        <v>19.043424809402282</v>
      </c>
      <c r="AG18" s="15">
        <f t="shared" si="97"/>
        <v>17.126839102937215</v>
      </c>
      <c r="AH18" s="15">
        <f t="shared" si="97"/>
        <v>24.216510950781149</v>
      </c>
      <c r="AI18" s="15">
        <f t="shared" si="97"/>
        <v>20.971131600884608</v>
      </c>
      <c r="AJ18" s="15">
        <f t="shared" si="97"/>
        <v>20.629754188359456</v>
      </c>
      <c r="AK18" s="15">
        <f t="shared" si="97"/>
        <v>21.691179812982206</v>
      </c>
      <c r="AL18" s="15">
        <f t="shared" si="97"/>
        <v>24.249771648502396</v>
      </c>
      <c r="AM18" s="15">
        <f t="shared" si="97"/>
        <v>17.302136611534348</v>
      </c>
      <c r="AN18" s="15">
        <f t="shared" si="97"/>
        <v>20.853195657878693</v>
      </c>
      <c r="AO18" s="15">
        <f t="shared" si="97"/>
        <v>22.128302813562382</v>
      </c>
      <c r="AP18" s="15">
        <f t="shared" si="81"/>
        <v>20.689125075980709</v>
      </c>
      <c r="AQ18" s="15">
        <f t="shared" si="82"/>
        <v>17.126839102937215</v>
      </c>
      <c r="AR18" s="15">
        <f t="shared" si="83"/>
        <v>24.249771648502396</v>
      </c>
      <c r="AS18" s="10">
        <f t="shared" si="84"/>
        <v>10.7608625063788</v>
      </c>
      <c r="AT18" s="15">
        <f t="shared" si="85"/>
        <v>19.924285274456118</v>
      </c>
      <c r="AU18" s="15">
        <f t="shared" si="86"/>
        <v>17.126839102937215</v>
      </c>
      <c r="AV18" s="15">
        <f t="shared" si="87"/>
        <v>24.216510950781149</v>
      </c>
      <c r="AW18" s="10">
        <f t="shared" si="88"/>
        <v>11.914262855045624</v>
      </c>
      <c r="BE18" s="25"/>
      <c r="BF18" s="25"/>
      <c r="BG18" s="25"/>
      <c r="BH18" s="25"/>
      <c r="BI18" s="25"/>
    </row>
    <row r="19" spans="1:61" ht="14.4" x14ac:dyDescent="0.3">
      <c r="A19" s="7">
        <v>2</v>
      </c>
      <c r="B19" s="23"/>
      <c r="C19" s="10">
        <f>(C3-$W3)/$W3*100</f>
        <v>-8.9487449376581019</v>
      </c>
      <c r="D19" s="10"/>
      <c r="E19" s="10">
        <f t="shared" ref="E19:M19" si="98">(E3-$W3)/$W3*100</f>
        <v>11.474999310335299</v>
      </c>
      <c r="F19" s="10">
        <f t="shared" si="98"/>
        <v>-0.66013017718112343</v>
      </c>
      <c r="G19" s="10">
        <f t="shared" si="98"/>
        <v>-19.548422452557208</v>
      </c>
      <c r="H19" s="10">
        <f t="shared" si="98"/>
        <v>10.173567829925936</v>
      </c>
      <c r="I19" s="10">
        <f t="shared" si="98"/>
        <v>9.8058213374018912</v>
      </c>
      <c r="J19" s="10"/>
      <c r="K19" s="10">
        <f t="shared" si="98"/>
        <v>16.079210574494144</v>
      </c>
      <c r="L19" s="10"/>
      <c r="M19" s="10">
        <f t="shared" si="98"/>
        <v>-18.376301484760717</v>
      </c>
      <c r="N19" s="9"/>
      <c r="O19" s="9"/>
      <c r="P19" s="23"/>
      <c r="Q19" s="13"/>
      <c r="R19" s="13"/>
      <c r="S19" s="28"/>
      <c r="T19" s="28"/>
      <c r="U19" s="28"/>
      <c r="V19" s="28"/>
      <c r="W19" s="28"/>
      <c r="X19" s="28"/>
      <c r="Y19" s="28"/>
      <c r="Z19" s="28"/>
      <c r="AA19" s="21" t="s">
        <v>30</v>
      </c>
      <c r="AB19" s="22">
        <f>SUM(AB13:AB18)</f>
        <v>99.999999999999986</v>
      </c>
      <c r="AC19" s="22">
        <f t="shared" ref="AC19:AP19" si="99">SUM(AC13:AC18)</f>
        <v>100</v>
      </c>
      <c r="AD19" s="22">
        <f t="shared" si="99"/>
        <v>100</v>
      </c>
      <c r="AE19" s="22">
        <f t="shared" si="99"/>
        <v>100</v>
      </c>
      <c r="AF19" s="22">
        <f t="shared" si="99"/>
        <v>99.999999999999986</v>
      </c>
      <c r="AG19" s="22">
        <f t="shared" si="99"/>
        <v>99.999999999999986</v>
      </c>
      <c r="AH19" s="22">
        <f t="shared" si="99"/>
        <v>100</v>
      </c>
      <c r="AI19" s="22">
        <f t="shared" si="99"/>
        <v>100</v>
      </c>
      <c r="AJ19" s="22">
        <f t="shared" si="99"/>
        <v>100.00000000000001</v>
      </c>
      <c r="AK19" s="22">
        <f t="shared" si="99"/>
        <v>100</v>
      </c>
      <c r="AL19" s="22">
        <f t="shared" si="99"/>
        <v>100</v>
      </c>
      <c r="AM19" s="22">
        <f t="shared" si="99"/>
        <v>100.00000000000001</v>
      </c>
      <c r="AN19" s="22">
        <f t="shared" si="99"/>
        <v>100</v>
      </c>
      <c r="AO19" s="22">
        <f t="shared" si="99"/>
        <v>100.00000000000001</v>
      </c>
      <c r="AP19" s="22">
        <f t="shared" si="99"/>
        <v>100</v>
      </c>
      <c r="AR19" s="22"/>
      <c r="AS19" s="22"/>
      <c r="AT19" s="22"/>
      <c r="AU19" s="22"/>
      <c r="AV19" s="22"/>
      <c r="BE19" s="25"/>
      <c r="BF19" s="25"/>
      <c r="BG19" s="25"/>
      <c r="BH19" s="25"/>
      <c r="BI19" s="25"/>
    </row>
    <row r="20" spans="1:61" ht="14.4" x14ac:dyDescent="0.3">
      <c r="A20" s="29"/>
      <c r="B20" s="23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23"/>
      <c r="Q20" s="13"/>
      <c r="R20" s="13"/>
      <c r="S20" s="28"/>
      <c r="T20" s="28"/>
      <c r="U20" s="28"/>
      <c r="V20" s="28"/>
      <c r="W20" s="28"/>
      <c r="X20" s="28"/>
      <c r="Y20" s="28"/>
      <c r="Z20" s="28"/>
      <c r="AE20" s="9"/>
      <c r="AI20" s="9"/>
      <c r="AJ20" s="9"/>
      <c r="AK20" s="9"/>
      <c r="AL20" s="9"/>
      <c r="AM20" s="9"/>
      <c r="AN20" s="9"/>
      <c r="AO20" s="9"/>
      <c r="AQ20" s="24"/>
      <c r="AR20" s="24"/>
      <c r="BE20" s="25"/>
      <c r="BF20" s="25"/>
      <c r="BG20" s="25"/>
      <c r="BH20" s="25"/>
      <c r="BI20" s="25"/>
    </row>
    <row r="21" spans="1:61" ht="14.4" x14ac:dyDescent="0.3">
      <c r="A21" s="29"/>
      <c r="B21" s="23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23"/>
      <c r="Q21" s="13"/>
      <c r="R21" s="13"/>
      <c r="S21" s="28"/>
      <c r="T21" s="28"/>
      <c r="U21" s="28"/>
      <c r="V21" s="28"/>
      <c r="W21" s="28"/>
      <c r="X21" s="28"/>
      <c r="Y21" s="28"/>
      <c r="Z21" s="28"/>
      <c r="AA21" s="21" t="s">
        <v>25</v>
      </c>
      <c r="AB21" s="11" t="s">
        <v>7</v>
      </c>
      <c r="AC21" s="11" t="s">
        <v>8</v>
      </c>
      <c r="AD21" s="11" t="s">
        <v>9</v>
      </c>
      <c r="AE21" s="11" t="s">
        <v>10</v>
      </c>
      <c r="AF21" s="11" t="s">
        <v>11</v>
      </c>
      <c r="AG21" s="11" t="s">
        <v>12</v>
      </c>
      <c r="AH21" s="11" t="s">
        <v>13</v>
      </c>
      <c r="AI21" s="11" t="s">
        <v>14</v>
      </c>
      <c r="AJ21" s="11" t="s">
        <v>15</v>
      </c>
      <c r="AK21" s="11" t="s">
        <v>16</v>
      </c>
      <c r="AL21" s="16" t="s">
        <v>17</v>
      </c>
      <c r="AM21" s="16" t="s">
        <v>18</v>
      </c>
      <c r="AN21" s="16" t="s">
        <v>19</v>
      </c>
      <c r="AO21" s="16" t="s">
        <v>20</v>
      </c>
      <c r="AP21" s="7" t="s">
        <v>21</v>
      </c>
      <c r="AQ21" s="7" t="s">
        <v>22</v>
      </c>
      <c r="AR21" s="7" t="s">
        <v>23</v>
      </c>
      <c r="AS21" s="7" t="s">
        <v>40</v>
      </c>
      <c r="AT21" s="7" t="s">
        <v>26</v>
      </c>
      <c r="AU21" s="7" t="s">
        <v>27</v>
      </c>
      <c r="AV21" s="7" t="s">
        <v>28</v>
      </c>
      <c r="AW21" s="7" t="s">
        <v>41</v>
      </c>
      <c r="BE21" s="25"/>
      <c r="BF21" s="25"/>
      <c r="BG21" s="25"/>
      <c r="BH21" s="25"/>
      <c r="BI21" s="25"/>
    </row>
    <row r="22" spans="1:61" ht="14.4" x14ac:dyDescent="0.3">
      <c r="A22" s="20" t="s">
        <v>36</v>
      </c>
      <c r="B22" s="11" t="s">
        <v>7</v>
      </c>
      <c r="C22" s="11" t="s">
        <v>8</v>
      </c>
      <c r="D22" s="11" t="s">
        <v>9</v>
      </c>
      <c r="E22" s="11" t="s">
        <v>10</v>
      </c>
      <c r="F22" s="11" t="s">
        <v>11</v>
      </c>
      <c r="G22" s="11" t="s">
        <v>12</v>
      </c>
      <c r="H22" s="11" t="s">
        <v>13</v>
      </c>
      <c r="I22" s="11" t="s">
        <v>14</v>
      </c>
      <c r="J22" s="11" t="s">
        <v>15</v>
      </c>
      <c r="K22" s="11" t="s">
        <v>16</v>
      </c>
      <c r="L22" s="16" t="s">
        <v>17</v>
      </c>
      <c r="M22" s="16" t="s">
        <v>18</v>
      </c>
      <c r="N22" s="16" t="s">
        <v>19</v>
      </c>
      <c r="O22" s="16" t="s">
        <v>20</v>
      </c>
      <c r="P22" s="16"/>
      <c r="Q22" s="22"/>
      <c r="R22" s="22"/>
      <c r="S22" s="28"/>
      <c r="T22" s="28"/>
      <c r="U22" s="28"/>
      <c r="V22" s="28"/>
      <c r="W22" s="28"/>
      <c r="X22" s="28"/>
      <c r="Y22" s="28"/>
      <c r="Z22" s="28"/>
      <c r="AA22" s="7" t="s">
        <v>4</v>
      </c>
      <c r="AB22" s="18">
        <f>AB2/86400</f>
        <v>8.1490929710648156E-5</v>
      </c>
      <c r="AC22" s="18">
        <f t="shared" ref="AC22:AO22" si="100">AC2/86400</f>
        <v>8.3554579236111122E-5</v>
      </c>
      <c r="AD22" s="18">
        <f t="shared" si="100"/>
        <v>1.0400604686342592E-4</v>
      </c>
      <c r="AE22" s="18">
        <f t="shared" si="100"/>
        <v>1.0213319895833334E-4</v>
      </c>
      <c r="AF22" s="18">
        <f t="shared" si="100"/>
        <v>8.604891030092592E-5</v>
      </c>
      <c r="AG22" s="18">
        <f t="shared" si="100"/>
        <v>8.2764340300925916E-5</v>
      </c>
      <c r="AH22" s="18">
        <f t="shared" si="100"/>
        <v>7.7249464594907418E-5</v>
      </c>
      <c r="AI22" s="18">
        <f t="shared" si="100"/>
        <v>7.8232079861111111E-5</v>
      </c>
      <c r="AJ22" s="18">
        <f t="shared" si="100"/>
        <v>8.1834215173611123E-5</v>
      </c>
      <c r="AK22" s="18">
        <f t="shared" si="100"/>
        <v>8.8695987650462964E-5</v>
      </c>
      <c r="AL22" s="18">
        <f t="shared" si="100"/>
        <v>8.1309313854166672E-5</v>
      </c>
      <c r="AM22" s="18">
        <f t="shared" si="100"/>
        <v>8.2086167800925918E-5</v>
      </c>
      <c r="AN22" s="18">
        <f t="shared" si="100"/>
        <v>9.2029898379629636E-5</v>
      </c>
      <c r="AO22" s="18">
        <f t="shared" si="100"/>
        <v>1.0435038211805556E-4</v>
      </c>
      <c r="AP22" s="18">
        <f>AP2/86400</f>
        <v>8.7556108200231476E-5</v>
      </c>
      <c r="AQ22" s="18">
        <f t="shared" ref="AQ22:AW22" si="101">AQ2/86400</f>
        <v>7.7249464594907418E-5</v>
      </c>
      <c r="AR22" s="18">
        <f t="shared" si="101"/>
        <v>1.0435038211805556E-4</v>
      </c>
      <c r="AS22" s="18">
        <f t="shared" si="101"/>
        <v>1.248337728520549E-4</v>
      </c>
      <c r="AT22" s="18">
        <f t="shared" si="101"/>
        <v>8.5095591087962956E-5</v>
      </c>
      <c r="AU22" s="18">
        <f t="shared" si="101"/>
        <v>7.7249464594907418E-5</v>
      </c>
      <c r="AV22" s="18">
        <f t="shared" si="101"/>
        <v>1.0213319895833334E-4</v>
      </c>
      <c r="AW22" s="18">
        <f t="shared" si="101"/>
        <v>1.0656300195535281E-4</v>
      </c>
      <c r="BE22" s="25"/>
      <c r="BF22" s="25"/>
      <c r="BG22" s="25"/>
      <c r="BH22" s="25"/>
      <c r="BI22" s="25"/>
    </row>
    <row r="23" spans="1:61" ht="14.4" x14ac:dyDescent="0.3">
      <c r="A23" s="7">
        <v>1</v>
      </c>
      <c r="B23" s="10">
        <f>(B2-$P2)/$P2*100</f>
        <v>-1.3774889056744741</v>
      </c>
      <c r="C23" s="10">
        <f>(C2-$P2)/$P2*100</f>
        <v>-8.342890097037726</v>
      </c>
      <c r="D23" s="10">
        <f t="shared" ref="D23:O23" si="102">(D2-$P2)/$P2*100</f>
        <v>10.648214867800993</v>
      </c>
      <c r="E23" s="10">
        <f t="shared" si="102"/>
        <v>11.418721062171677</v>
      </c>
      <c r="F23" s="10">
        <f t="shared" si="102"/>
        <v>3.0448169215855199</v>
      </c>
      <c r="G23" s="10">
        <f t="shared" si="102"/>
        <v>-2.9757069772071465</v>
      </c>
      <c r="H23" s="10">
        <f t="shared" si="102"/>
        <v>-3.1060131740887371</v>
      </c>
      <c r="I23" s="10">
        <f t="shared" si="102"/>
        <v>-3.5579931151990456</v>
      </c>
      <c r="J23" s="10">
        <f t="shared" si="102"/>
        <v>-5.5356414174707842</v>
      </c>
      <c r="K23" s="10">
        <f t="shared" si="102"/>
        <v>0.74588830581715126</v>
      </c>
      <c r="L23" s="10">
        <f t="shared" si="102"/>
        <v>-6.3114983523869075</v>
      </c>
      <c r="M23" s="10">
        <f t="shared" si="102"/>
        <v>-8.8687574241128821</v>
      </c>
      <c r="N23" s="10">
        <f t="shared" si="102"/>
        <v>3.8370408171715171</v>
      </c>
      <c r="O23" s="10">
        <f t="shared" si="102"/>
        <v>10.381307488630956</v>
      </c>
      <c r="P23" s="23"/>
      <c r="S23" s="28"/>
      <c r="T23" s="28"/>
      <c r="U23" s="28"/>
      <c r="V23" s="28"/>
      <c r="W23" s="28"/>
      <c r="X23" s="28"/>
      <c r="Y23" s="28"/>
      <c r="Z23" s="28"/>
      <c r="AA23" s="7" t="s">
        <v>3</v>
      </c>
      <c r="AB23" s="18">
        <f t="shared" ref="AB23:AO28" si="103">AB3/86400</f>
        <v>1.6605253206018518E-5</v>
      </c>
      <c r="AC23" s="18">
        <f t="shared" si="103"/>
        <v>7.2730326736111071E-6</v>
      </c>
      <c r="AD23" s="18">
        <f t="shared" si="103"/>
        <v>2.0886873275462952E-5</v>
      </c>
      <c r="AE23" s="18">
        <f t="shared" si="103"/>
        <v>2.2045855381944454E-5</v>
      </c>
      <c r="AF23" s="18">
        <f t="shared" si="103"/>
        <v>1.2979497361111123E-5</v>
      </c>
      <c r="AG23" s="18">
        <f t="shared" si="103"/>
        <v>1.5218988831018509E-5</v>
      </c>
      <c r="AH23" s="18">
        <f t="shared" si="103"/>
        <v>1.2842760567129623E-5</v>
      </c>
      <c r="AI23" s="18">
        <f t="shared" si="103"/>
        <v>1.1278029733796308E-5</v>
      </c>
      <c r="AJ23" s="18">
        <f t="shared" si="103"/>
        <v>9.8009574189814767E-6</v>
      </c>
      <c r="AK23" s="18">
        <f t="shared" si="103"/>
        <v>1.4204092129629631E-5</v>
      </c>
      <c r="AL23" s="18">
        <f t="shared" si="103"/>
        <v>9.7169732060185143E-6</v>
      </c>
      <c r="AM23" s="18">
        <f t="shared" si="103"/>
        <v>1.0189384398148142E-5</v>
      </c>
      <c r="AN23" s="18">
        <f t="shared" si="103"/>
        <v>1.3991769548611099E-5</v>
      </c>
      <c r="AO23" s="18">
        <f t="shared" si="103"/>
        <v>1.1730494675925923E-5</v>
      </c>
      <c r="AP23" s="18">
        <f t="shared" ref="AP23:AW23" si="104">AP3/86400</f>
        <v>1.3483140171957669E-5</v>
      </c>
      <c r="AQ23" s="18">
        <f t="shared" si="104"/>
        <v>7.2730326736111071E-6</v>
      </c>
      <c r="AR23" s="18">
        <f t="shared" si="104"/>
        <v>2.2045855381944454E-5</v>
      </c>
      <c r="AS23" s="18">
        <f t="shared" si="104"/>
        <v>3.5904327298897141E-4</v>
      </c>
      <c r="AT23" s="18">
        <f t="shared" si="104"/>
        <v>1.3253955134548613E-5</v>
      </c>
      <c r="AU23" s="18">
        <f t="shared" si="104"/>
        <v>7.2730326736111071E-6</v>
      </c>
      <c r="AV23" s="18">
        <f t="shared" si="104"/>
        <v>2.2045855381944454E-5</v>
      </c>
      <c r="AW23" s="18">
        <f t="shared" si="104"/>
        <v>3.7830786387045242E-4</v>
      </c>
      <c r="BE23" s="25"/>
      <c r="BF23" s="25"/>
      <c r="BG23" s="25"/>
      <c r="BH23" s="25"/>
      <c r="BI23" s="25"/>
    </row>
    <row r="24" spans="1:61" ht="14.4" x14ac:dyDescent="0.3">
      <c r="A24" s="7">
        <v>2</v>
      </c>
      <c r="B24" s="10">
        <f t="shared" ref="B24:C24" si="105">(B3-$P3)/$P3*100</f>
        <v>9.5424061290750046</v>
      </c>
      <c r="C24" s="10">
        <f t="shared" si="105"/>
        <v>-13.198428812122209</v>
      </c>
      <c r="D24" s="10">
        <f t="shared" ref="D24:O24" si="106">(D3-$P3)/$P3*100</f>
        <v>7.4872592772343909</v>
      </c>
      <c r="E24" s="10">
        <f t="shared" si="106"/>
        <v>6.2720671085697246</v>
      </c>
      <c r="F24" s="10">
        <f t="shared" si="106"/>
        <v>-5.2966729968088826</v>
      </c>
      <c r="G24" s="10">
        <f t="shared" si="106"/>
        <v>-23.30338191516401</v>
      </c>
      <c r="H24" s="10">
        <f t="shared" si="106"/>
        <v>5.0313780349753898</v>
      </c>
      <c r="I24" s="10">
        <f t="shared" si="106"/>
        <v>4.6807955709768176</v>
      </c>
      <c r="J24" s="10">
        <f t="shared" si="106"/>
        <v>-7.6783486243489758</v>
      </c>
      <c r="K24" s="10">
        <f t="shared" si="106"/>
        <v>10.661383560454704</v>
      </c>
      <c r="L24" s="10">
        <f t="shared" si="106"/>
        <v>12.901022179485647</v>
      </c>
      <c r="M24" s="10">
        <f t="shared" si="106"/>
        <v>-22.185967975539238</v>
      </c>
      <c r="N24" s="10">
        <f t="shared" si="106"/>
        <v>-4.1414947684638683</v>
      </c>
      <c r="O24" s="10">
        <f t="shared" si="106"/>
        <v>19.227983231675527</v>
      </c>
      <c r="P24" s="23"/>
      <c r="Q24" s="30"/>
      <c r="R24" s="30"/>
      <c r="S24" s="28"/>
      <c r="T24" s="28"/>
      <c r="U24" s="28"/>
      <c r="V24" s="28"/>
      <c r="W24" s="28"/>
      <c r="X24" s="28"/>
      <c r="Y24" s="28"/>
      <c r="Z24" s="28"/>
      <c r="AA24" s="7" t="s">
        <v>5</v>
      </c>
      <c r="AB24" s="18">
        <f t="shared" si="103"/>
        <v>1.8310683841435185E-4</v>
      </c>
      <c r="AC24" s="18">
        <f t="shared" si="103"/>
        <v>1.7109368438657406E-4</v>
      </c>
      <c r="AD24" s="18">
        <f t="shared" si="103"/>
        <v>2.0190644158564814E-4</v>
      </c>
      <c r="AE24" s="18">
        <f t="shared" si="103"/>
        <v>2.0093852356481477E-4</v>
      </c>
      <c r="AF24" s="18">
        <f t="shared" si="103"/>
        <v>1.8027420844907407E-4</v>
      </c>
      <c r="AG24" s="18">
        <f t="shared" si="103"/>
        <v>1.7647812211805556E-4</v>
      </c>
      <c r="AH24" s="18">
        <f t="shared" si="103"/>
        <v>1.7698543923611113E-4</v>
      </c>
      <c r="AI24" s="18">
        <f t="shared" si="103"/>
        <v>1.8159486017361109E-4</v>
      </c>
      <c r="AJ24" s="18">
        <f t="shared" si="103"/>
        <v>1.6972080498842593E-4</v>
      </c>
      <c r="AK24" s="18">
        <f t="shared" si="103"/>
        <v>1.7645607626157406E-4</v>
      </c>
      <c r="AL24" s="18">
        <f t="shared" si="103"/>
        <v>1.6230736121527778E-4</v>
      </c>
      <c r="AM24" s="18">
        <f t="shared" si="103"/>
        <v>1.6775216259259259E-4</v>
      </c>
      <c r="AN24" s="18">
        <f t="shared" si="103"/>
        <v>1.6971529353009262E-4</v>
      </c>
      <c r="AO24" s="18">
        <f t="shared" si="103"/>
        <v>1.832472495138889E-4</v>
      </c>
      <c r="AP24" s="18">
        <f t="shared" ref="AP24:AW24" si="107">AP4/86400</f>
        <v>1.7868407614500661E-4</v>
      </c>
      <c r="AQ24" s="18">
        <f t="shared" si="107"/>
        <v>1.6230736121527778E-4</v>
      </c>
      <c r="AR24" s="18">
        <f t="shared" si="107"/>
        <v>2.0190644158564814E-4</v>
      </c>
      <c r="AS24" s="18">
        <f t="shared" si="107"/>
        <v>7.4174949264603078E-5</v>
      </c>
      <c r="AT24" s="18">
        <f t="shared" si="107"/>
        <v>1.7894663459780091E-4</v>
      </c>
      <c r="AU24" s="18">
        <f t="shared" si="107"/>
        <v>1.6775216259259259E-4</v>
      </c>
      <c r="AV24" s="18">
        <f t="shared" si="107"/>
        <v>2.0093852356481477E-4</v>
      </c>
      <c r="AW24" s="18">
        <f t="shared" si="107"/>
        <v>6.4472837178473655E-5</v>
      </c>
      <c r="BE24" s="25"/>
      <c r="BF24" s="25"/>
      <c r="BG24" s="25"/>
      <c r="BH24" s="25"/>
      <c r="BI24" s="25"/>
    </row>
    <row r="25" spans="1:61" ht="14.4" x14ac:dyDescent="0.3">
      <c r="B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23"/>
      <c r="Q25" s="18"/>
      <c r="R25" s="18"/>
      <c r="S25" s="28"/>
      <c r="T25" s="28"/>
      <c r="U25" s="28"/>
      <c r="V25" s="28"/>
      <c r="W25" s="28"/>
      <c r="X25" s="28"/>
      <c r="Y25" s="28"/>
      <c r="Z25" s="28"/>
      <c r="AA25" s="7" t="s">
        <v>6</v>
      </c>
      <c r="AB25" s="18">
        <f t="shared" si="103"/>
        <v>4.7738725127314825E-5</v>
      </c>
      <c r="AC25" s="18">
        <f t="shared" si="103"/>
        <v>4.3788317789351869E-5</v>
      </c>
      <c r="AD25" s="18">
        <f t="shared" si="103"/>
        <v>4.2252456539351829E-5</v>
      </c>
      <c r="AE25" s="18">
        <f t="shared" si="103"/>
        <v>4.6504157210648173E-5</v>
      </c>
      <c r="AF25" s="18">
        <f t="shared" si="103"/>
        <v>6.4389119837962968E-5</v>
      </c>
      <c r="AG25" s="18">
        <f t="shared" si="103"/>
        <v>4.9149659861111119E-5</v>
      </c>
      <c r="AH25" s="18">
        <f t="shared" si="103"/>
        <v>5.609882841435183E-5</v>
      </c>
      <c r="AI25" s="18">
        <f t="shared" si="103"/>
        <v>5.0564006458333352E-5</v>
      </c>
      <c r="AJ25" s="18">
        <f t="shared" si="103"/>
        <v>5.3716826238425936E-5</v>
      </c>
      <c r="AK25" s="18">
        <f t="shared" si="103"/>
        <v>5.6667821446759251E-5</v>
      </c>
      <c r="AL25" s="18">
        <f t="shared" si="103"/>
        <v>5.9151392037037033E-5</v>
      </c>
      <c r="AM25" s="18">
        <f t="shared" si="103"/>
        <v>4.3927941550925932E-5</v>
      </c>
      <c r="AN25" s="18">
        <f t="shared" si="103"/>
        <v>7.0597127731481508E-5</v>
      </c>
      <c r="AO25" s="18">
        <f t="shared" si="103"/>
        <v>6.8833459305555554E-5</v>
      </c>
      <c r="AP25" s="18">
        <f t="shared" ref="AP25:AW25" si="108">AP5/86400</f>
        <v>5.3812845682043659E-5</v>
      </c>
      <c r="AQ25" s="18">
        <f t="shared" si="108"/>
        <v>4.2252456539351829E-5</v>
      </c>
      <c r="AR25" s="18">
        <f t="shared" si="108"/>
        <v>7.0597127731481508E-5</v>
      </c>
      <c r="AS25" s="18">
        <f t="shared" si="108"/>
        <v>1.9923680568619158E-4</v>
      </c>
      <c r="AT25" s="18">
        <f t="shared" si="108"/>
        <v>5.1386231571180558E-5</v>
      </c>
      <c r="AU25" s="18">
        <f t="shared" si="108"/>
        <v>4.3788317789351869E-5</v>
      </c>
      <c r="AV25" s="18">
        <f t="shared" si="108"/>
        <v>6.4389119837962968E-5</v>
      </c>
      <c r="AW25" s="18">
        <f t="shared" si="108"/>
        <v>1.6198412995347227E-4</v>
      </c>
      <c r="BE25" s="25"/>
      <c r="BF25" s="25"/>
      <c r="BG25" s="25"/>
      <c r="BH25" s="25"/>
      <c r="BI25" s="25"/>
    </row>
    <row r="26" spans="1:61" ht="14.4" x14ac:dyDescent="0.3">
      <c r="A26" s="20" t="s">
        <v>37</v>
      </c>
      <c r="B26" s="23"/>
      <c r="C26" s="11" t="s">
        <v>8</v>
      </c>
      <c r="D26" s="11"/>
      <c r="E26" s="11" t="s">
        <v>10</v>
      </c>
      <c r="F26" s="11" t="s">
        <v>11</v>
      </c>
      <c r="G26" s="11" t="s">
        <v>12</v>
      </c>
      <c r="H26" s="11" t="s">
        <v>13</v>
      </c>
      <c r="I26" s="11" t="s">
        <v>14</v>
      </c>
      <c r="J26" s="11"/>
      <c r="K26" s="11" t="s">
        <v>16</v>
      </c>
      <c r="L26" s="16"/>
      <c r="M26" s="16" t="s">
        <v>18</v>
      </c>
      <c r="N26" s="16"/>
      <c r="O26" s="16"/>
      <c r="P26" s="7" t="s">
        <v>2</v>
      </c>
      <c r="Q26" s="18"/>
      <c r="R26" s="18"/>
      <c r="S26" s="28"/>
      <c r="T26" s="28"/>
      <c r="U26" s="28"/>
      <c r="V26" s="28"/>
      <c r="W26" s="28"/>
      <c r="X26" s="28"/>
      <c r="Y26" s="28"/>
      <c r="Z26" s="28"/>
      <c r="AA26" s="7" t="s">
        <v>0</v>
      </c>
      <c r="AB26" s="18">
        <f t="shared" si="103"/>
        <v>1.0965818425925926E-4</v>
      </c>
      <c r="AC26" s="18">
        <f t="shared" si="103"/>
        <v>8.9256319814814782E-5</v>
      </c>
      <c r="AD26" s="18">
        <f t="shared" si="103"/>
        <v>1.1617535902777781E-4</v>
      </c>
      <c r="AE26" s="18">
        <f t="shared" si="103"/>
        <v>1.1836314773148146E-4</v>
      </c>
      <c r="AF26" s="18">
        <f t="shared" si="103"/>
        <v>1.0185605106481477E-4</v>
      </c>
      <c r="AG26" s="18">
        <f t="shared" si="103"/>
        <v>8.3278743599537046E-5</v>
      </c>
      <c r="AH26" s="18">
        <f t="shared" si="103"/>
        <v>9.5433883437499986E-5</v>
      </c>
      <c r="AI26" s="18">
        <f t="shared" si="103"/>
        <v>1.1307214244212964E-4</v>
      </c>
      <c r="AJ26" s="18">
        <f t="shared" si="103"/>
        <v>9.4904520451388839E-5</v>
      </c>
      <c r="AK26" s="18">
        <f t="shared" si="103"/>
        <v>1.1621735113425926E-4</v>
      </c>
      <c r="AL26" s="18">
        <f t="shared" si="103"/>
        <v>1.1085154740740738E-4</v>
      </c>
      <c r="AM26" s="18">
        <f t="shared" si="103"/>
        <v>8.783541194444446E-5</v>
      </c>
      <c r="AN26" s="18">
        <f t="shared" si="103"/>
        <v>9.3340052071759201E-5</v>
      </c>
      <c r="AO26" s="18">
        <f t="shared" si="103"/>
        <v>1.2113882590277775E-4</v>
      </c>
      <c r="AP26" s="18">
        <f t="shared" ref="AP26:AW26" si="109">AP6/86400</f>
        <v>1.0367011002066798E-4</v>
      </c>
      <c r="AQ26" s="18">
        <f t="shared" si="109"/>
        <v>8.3278743599537046E-5</v>
      </c>
      <c r="AR26" s="18">
        <f t="shared" si="109"/>
        <v>1.2113882590277775E-4</v>
      </c>
      <c r="AS26" s="18">
        <f t="shared" si="109"/>
        <v>1.4322977074418531E-4</v>
      </c>
      <c r="AT26" s="18">
        <f t="shared" si="109"/>
        <v>1.0066413139612268E-4</v>
      </c>
      <c r="AU26" s="18">
        <f t="shared" si="109"/>
        <v>8.3278743599537046E-5</v>
      </c>
      <c r="AV26" s="18">
        <f t="shared" si="109"/>
        <v>1.1836314773148146E-4</v>
      </c>
      <c r="AW26" s="18">
        <f t="shared" si="109"/>
        <v>1.5877427056196452E-4</v>
      </c>
      <c r="BE26" s="25"/>
      <c r="BF26" s="25"/>
      <c r="BG26" s="25"/>
      <c r="BH26" s="25"/>
      <c r="BI26" s="25"/>
    </row>
    <row r="27" spans="1:61" ht="14.4" x14ac:dyDescent="0.3">
      <c r="A27" s="7">
        <v>1</v>
      </c>
      <c r="B27" s="23"/>
      <c r="C27" s="10">
        <f>C8-$W8</f>
        <v>0.36817392578679886</v>
      </c>
      <c r="D27" s="10"/>
      <c r="E27" s="10">
        <f t="shared" ref="E27:I28" si="110">E8-$W8</f>
        <v>0.19945231909876071</v>
      </c>
      <c r="F27" s="10">
        <f t="shared" si="110"/>
        <v>1.0739101471295527</v>
      </c>
      <c r="G27" s="10">
        <f t="shared" si="110"/>
        <v>4.536092862363752</v>
      </c>
      <c r="H27" s="10">
        <f t="shared" si="110"/>
        <v>-2.8687626090495044</v>
      </c>
      <c r="I27" s="10">
        <f t="shared" si="110"/>
        <v>-2.901105634878995</v>
      </c>
      <c r="J27" s="10"/>
      <c r="K27" s="10">
        <f>K8-$W8</f>
        <v>-3.1903418656262801</v>
      </c>
      <c r="L27" s="10"/>
      <c r="M27" s="10">
        <f>M8-$W8</f>
        <v>2.7825808551759152</v>
      </c>
      <c r="N27" s="10"/>
      <c r="O27" s="10"/>
      <c r="P27" s="10">
        <f>T8-$W8</f>
        <v>3.1816654325168301</v>
      </c>
      <c r="Q27" s="18"/>
      <c r="R27" s="18"/>
      <c r="S27" s="28"/>
      <c r="T27" s="28"/>
      <c r="U27" s="28"/>
      <c r="V27" s="28"/>
      <c r="W27" s="28"/>
      <c r="X27" s="28"/>
      <c r="Y27" s="28"/>
      <c r="Z27" s="28"/>
      <c r="AA27" s="7" t="s">
        <v>1</v>
      </c>
      <c r="AB27" s="18">
        <f t="shared" si="103"/>
        <v>1.2938607541666664E-4</v>
      </c>
      <c r="AC27" s="18">
        <f t="shared" si="103"/>
        <v>1.0016271940972226E-4</v>
      </c>
      <c r="AD27" s="18">
        <f t="shared" si="103"/>
        <v>1.1838414378472226E-4</v>
      </c>
      <c r="AE27" s="18">
        <f t="shared" si="103"/>
        <v>1.1354455362268522E-4</v>
      </c>
      <c r="AF27" s="18">
        <f t="shared" si="103"/>
        <v>1.0480625892361112E-4</v>
      </c>
      <c r="AG27" s="18">
        <f t="shared" si="103"/>
        <v>8.4089191226851832E-5</v>
      </c>
      <c r="AH27" s="18">
        <f t="shared" si="103"/>
        <v>1.3376637692129635E-4</v>
      </c>
      <c r="AI27" s="18">
        <f t="shared" si="103"/>
        <v>1.153630742361111E-4</v>
      </c>
      <c r="AJ27" s="18">
        <f t="shared" si="103"/>
        <v>1.0656047913194448E-4</v>
      </c>
      <c r="AK27" s="18">
        <f t="shared" si="103"/>
        <v>1.2526874947916666E-4</v>
      </c>
      <c r="AL27" s="18">
        <f t="shared" si="103"/>
        <v>1.3552190938657412E-4</v>
      </c>
      <c r="AM27" s="18">
        <f t="shared" si="103"/>
        <v>8.1970951956018479E-5</v>
      </c>
      <c r="AN27" s="18">
        <f t="shared" si="103"/>
        <v>1.1584309650462964E-4</v>
      </c>
      <c r="AO27" s="18">
        <f t="shared" si="103"/>
        <v>1.3904137271990744E-4</v>
      </c>
      <c r="AP27" s="18">
        <f t="shared" ref="AP27:AW27" si="111">AP7/86400</f>
        <v>1.1455063947999342E-4</v>
      </c>
      <c r="AQ27" s="18">
        <f t="shared" si="111"/>
        <v>8.1970951956018479E-5</v>
      </c>
      <c r="AR27" s="18">
        <f t="shared" si="111"/>
        <v>1.3904137271990744E-4</v>
      </c>
      <c r="AS27" s="18">
        <f t="shared" si="111"/>
        <v>1.7980704514825762E-4</v>
      </c>
      <c r="AT27" s="18">
        <f t="shared" si="111"/>
        <v>1.0737148447193288E-4</v>
      </c>
      <c r="AU27" s="18">
        <f t="shared" si="111"/>
        <v>8.1970951956018479E-5</v>
      </c>
      <c r="AV27" s="18">
        <f t="shared" si="111"/>
        <v>1.3376637692129635E-4</v>
      </c>
      <c r="AW27" s="18">
        <f t="shared" si="111"/>
        <v>1.9812672815576371E-4</v>
      </c>
      <c r="BE27" s="25"/>
      <c r="BF27" s="25"/>
      <c r="BG27" s="25"/>
      <c r="BH27" s="25"/>
      <c r="BI27" s="25"/>
    </row>
    <row r="28" spans="1:61" ht="14.4" x14ac:dyDescent="0.3">
      <c r="A28" s="7">
        <v>2</v>
      </c>
      <c r="B28" s="23"/>
      <c r="C28" s="10">
        <f>C9-$W9</f>
        <v>-0.36817392578680597</v>
      </c>
      <c r="D28" s="10"/>
      <c r="E28" s="10">
        <f t="shared" si="110"/>
        <v>-0.19945231909876071</v>
      </c>
      <c r="F28" s="10">
        <f t="shared" si="110"/>
        <v>-1.0739101471295527</v>
      </c>
      <c r="G28" s="10">
        <f t="shared" si="110"/>
        <v>-4.5360928623637662</v>
      </c>
      <c r="H28" s="10">
        <f t="shared" si="110"/>
        <v>2.8687626090494973</v>
      </c>
      <c r="I28" s="10">
        <f t="shared" si="110"/>
        <v>2.901105634878995</v>
      </c>
      <c r="J28" s="10"/>
      <c r="K28" s="10">
        <f>K9-$W9</f>
        <v>3.190341865626273</v>
      </c>
      <c r="L28" s="10"/>
      <c r="M28" s="10">
        <f>M9-$W9</f>
        <v>-2.7825808551759152</v>
      </c>
      <c r="N28" s="10"/>
      <c r="O28" s="10"/>
      <c r="P28" s="10">
        <f>T9-$W9</f>
        <v>-3.1816654325168443</v>
      </c>
      <c r="Q28" s="18"/>
      <c r="R28" s="18"/>
      <c r="S28" s="28"/>
      <c r="T28" s="28"/>
      <c r="U28" s="28"/>
      <c r="V28" s="28"/>
      <c r="W28" s="28"/>
      <c r="X28" s="28"/>
      <c r="Y28" s="28"/>
      <c r="Z28" s="28"/>
      <c r="AA28" s="21" t="s">
        <v>30</v>
      </c>
      <c r="AB28" s="18">
        <f>AB8/86400</f>
        <v>5.6798600613425926E-4</v>
      </c>
      <c r="AC28" s="18">
        <f t="shared" si="103"/>
        <v>4.951286533101852E-4</v>
      </c>
      <c r="AD28" s="18">
        <f t="shared" si="103"/>
        <v>6.0361132107638888E-4</v>
      </c>
      <c r="AE28" s="18">
        <f t="shared" si="103"/>
        <v>6.0352943646990742E-4</v>
      </c>
      <c r="AF28" s="18">
        <f t="shared" si="103"/>
        <v>5.5035404593750008E-4</v>
      </c>
      <c r="AG28" s="18">
        <f t="shared" si="103"/>
        <v>4.9097904593750001E-4</v>
      </c>
      <c r="AH28" s="18">
        <f t="shared" si="103"/>
        <v>5.5237675317129631E-4</v>
      </c>
      <c r="AI28" s="18">
        <f t="shared" si="103"/>
        <v>5.5010419290509266E-4</v>
      </c>
      <c r="AJ28" s="18">
        <f t="shared" si="103"/>
        <v>5.1653780340277775E-4</v>
      </c>
      <c r="AK28" s="18">
        <f t="shared" si="103"/>
        <v>5.7751007810185185E-4</v>
      </c>
      <c r="AL28" s="18">
        <f t="shared" si="103"/>
        <v>5.5885849710648149E-4</v>
      </c>
      <c r="AM28" s="18">
        <f t="shared" si="103"/>
        <v>4.7376202024305552E-4</v>
      </c>
      <c r="AN28" s="18">
        <f t="shared" si="103"/>
        <v>5.555172377662037E-4</v>
      </c>
      <c r="AO28" s="18">
        <f t="shared" si="103"/>
        <v>6.2834178423611109E-4</v>
      </c>
      <c r="AP28" s="18">
        <f t="shared" ref="AP28:AW28" si="112">AP8/86400</f>
        <v>5.5175691969990069E-4</v>
      </c>
      <c r="AQ28" s="18">
        <f t="shared" si="112"/>
        <v>4.7376202024305552E-4</v>
      </c>
      <c r="AR28" s="18">
        <f t="shared" si="112"/>
        <v>6.2834178423611109E-4</v>
      </c>
      <c r="AS28" s="18">
        <f t="shared" si="112"/>
        <v>9.4628363194289181E-5</v>
      </c>
      <c r="AT28" s="18">
        <f t="shared" si="112"/>
        <v>5.3671802825954861E-4</v>
      </c>
      <c r="AU28" s="18">
        <f t="shared" si="112"/>
        <v>4.7376202024305552E-4</v>
      </c>
      <c r="AV28" s="18">
        <f t="shared" si="112"/>
        <v>6.0352943646990742E-4</v>
      </c>
      <c r="AW28" s="18">
        <f t="shared" si="112"/>
        <v>9.8225280517836094E-5</v>
      </c>
      <c r="BE28" s="25"/>
      <c r="BF28" s="25"/>
      <c r="BG28" s="25"/>
      <c r="BH28" s="25"/>
      <c r="BI28" s="25"/>
    </row>
    <row r="29" spans="1:61" ht="14.4" x14ac:dyDescent="0.3">
      <c r="B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23"/>
      <c r="Q29" s="18"/>
      <c r="R29" s="18"/>
      <c r="S29" s="28"/>
      <c r="T29" s="28"/>
      <c r="U29" s="28"/>
      <c r="V29" s="28"/>
      <c r="W29" s="28"/>
      <c r="X29" s="28"/>
      <c r="Y29" s="28"/>
      <c r="Z29" s="28"/>
      <c r="AE29" s="9"/>
      <c r="AI29" s="9"/>
      <c r="AJ29" s="9"/>
      <c r="AK29" s="9"/>
      <c r="AL29" s="9"/>
      <c r="AM29" s="9"/>
      <c r="AN29" s="9"/>
      <c r="AO29" s="9"/>
      <c r="BE29" s="25"/>
      <c r="BF29" s="25"/>
      <c r="BG29" s="25"/>
      <c r="BH29" s="25"/>
      <c r="BI29" s="25"/>
    </row>
    <row r="30" spans="1:61" ht="14.4" x14ac:dyDescent="0.3">
      <c r="A30" s="20" t="s">
        <v>38</v>
      </c>
      <c r="B30" s="11" t="s">
        <v>7</v>
      </c>
      <c r="C30" s="11" t="s">
        <v>8</v>
      </c>
      <c r="D30" s="11" t="s">
        <v>9</v>
      </c>
      <c r="E30" s="11" t="s">
        <v>10</v>
      </c>
      <c r="F30" s="11" t="s">
        <v>11</v>
      </c>
      <c r="G30" s="11" t="s">
        <v>12</v>
      </c>
      <c r="H30" s="11" t="s">
        <v>13</v>
      </c>
      <c r="I30" s="11" t="s">
        <v>14</v>
      </c>
      <c r="J30" s="11" t="s">
        <v>15</v>
      </c>
      <c r="K30" s="11" t="s">
        <v>16</v>
      </c>
      <c r="L30" s="16" t="s">
        <v>17</v>
      </c>
      <c r="M30" s="16" t="s">
        <v>18</v>
      </c>
      <c r="N30" s="16" t="s">
        <v>19</v>
      </c>
      <c r="O30" s="16" t="s">
        <v>20</v>
      </c>
      <c r="P30" s="16" t="s">
        <v>2</v>
      </c>
      <c r="Q30" s="18"/>
      <c r="R30" s="18"/>
      <c r="S30" s="28"/>
      <c r="T30" s="28"/>
      <c r="U30" s="28"/>
      <c r="V30" s="28"/>
      <c r="W30" s="28"/>
      <c r="X30" s="28"/>
      <c r="Y30" s="28"/>
      <c r="Z30" s="28"/>
      <c r="AA30" s="21" t="s">
        <v>42</v>
      </c>
      <c r="AB30" s="11" t="s">
        <v>7</v>
      </c>
      <c r="AC30" s="11" t="s">
        <v>8</v>
      </c>
      <c r="AD30" s="11" t="s">
        <v>9</v>
      </c>
      <c r="AE30" s="11" t="s">
        <v>10</v>
      </c>
      <c r="AF30" s="11" t="s">
        <v>11</v>
      </c>
      <c r="AG30" s="11" t="s">
        <v>12</v>
      </c>
      <c r="AH30" s="11" t="s">
        <v>13</v>
      </c>
      <c r="AI30" s="11" t="s">
        <v>14</v>
      </c>
      <c r="AJ30" s="11" t="s">
        <v>15</v>
      </c>
      <c r="AK30" s="11" t="s">
        <v>16</v>
      </c>
      <c r="AL30" s="16" t="s">
        <v>17</v>
      </c>
      <c r="AM30" s="16" t="s">
        <v>18</v>
      </c>
      <c r="AN30" s="16" t="s">
        <v>19</v>
      </c>
      <c r="AO30" s="16" t="s">
        <v>20</v>
      </c>
      <c r="AP30" s="16"/>
      <c r="BE30" s="25"/>
      <c r="BF30" s="25"/>
      <c r="BG30" s="25"/>
      <c r="BH30" s="25"/>
      <c r="BI30" s="25"/>
    </row>
    <row r="31" spans="1:61" ht="14.4" x14ac:dyDescent="0.3">
      <c r="A31" s="7">
        <v>1</v>
      </c>
      <c r="B31" s="15">
        <f t="shared" ref="B31:O31" si="113">B8-$P$8</f>
        <v>-2.6509827889520494</v>
      </c>
      <c r="C31" s="15">
        <f t="shared" si="113"/>
        <v>1.1787815985402048</v>
      </c>
      <c r="D31" s="15">
        <f t="shared" si="113"/>
        <v>0.57594999404469149</v>
      </c>
      <c r="E31" s="15">
        <f t="shared" si="113"/>
        <v>1.0100599918521667</v>
      </c>
      <c r="F31" s="15">
        <f t="shared" si="113"/>
        <v>1.8845178198829586</v>
      </c>
      <c r="G31" s="15">
        <f t="shared" si="113"/>
        <v>5.3467005351171579</v>
      </c>
      <c r="H31" s="15">
        <f t="shared" si="113"/>
        <v>-2.0581549362960985</v>
      </c>
      <c r="I31" s="15">
        <f t="shared" si="113"/>
        <v>-2.090497962125589</v>
      </c>
      <c r="J31" s="15">
        <f t="shared" si="113"/>
        <v>0.43235751950777512</v>
      </c>
      <c r="K31" s="15">
        <f t="shared" si="113"/>
        <v>-2.3797341928728741</v>
      </c>
      <c r="L31" s="15">
        <f t="shared" si="113"/>
        <v>-4.6498120897918156</v>
      </c>
      <c r="M31" s="15">
        <f t="shared" si="113"/>
        <v>3.5931885279293212</v>
      </c>
      <c r="N31" s="15">
        <f t="shared" si="113"/>
        <v>1.7797471558643352</v>
      </c>
      <c r="O31" s="15">
        <f t="shared" si="113"/>
        <v>-1.9721211727002341</v>
      </c>
      <c r="P31" s="15">
        <f>T8-$P$8</f>
        <v>3.992273105270236</v>
      </c>
      <c r="Q31" s="18"/>
      <c r="R31" s="18"/>
      <c r="S31" s="28"/>
      <c r="T31" s="28"/>
      <c r="U31" s="28"/>
      <c r="V31" s="28"/>
      <c r="W31" s="28"/>
      <c r="X31" s="28"/>
      <c r="Y31" s="28"/>
      <c r="Z31" s="28"/>
      <c r="AA31" s="7" t="s">
        <v>4</v>
      </c>
      <c r="AB31" s="15">
        <f>AB2-$AP2</f>
        <v>-0.52403142149999926</v>
      </c>
      <c r="AC31" s="15">
        <f t="shared" ref="AC31:AO31" si="114">AC2-$AP2</f>
        <v>-0.34573210249999953</v>
      </c>
      <c r="AD31" s="15">
        <f t="shared" si="114"/>
        <v>1.4212747004999997</v>
      </c>
      <c r="AE31" s="15">
        <f t="shared" si="114"/>
        <v>1.2594606415000005</v>
      </c>
      <c r="AF31" s="15">
        <f t="shared" si="114"/>
        <v>-0.13022189850000032</v>
      </c>
      <c r="AG31" s="15">
        <f t="shared" si="114"/>
        <v>-0.41400874650000041</v>
      </c>
      <c r="AH31" s="15">
        <f t="shared" si="114"/>
        <v>-0.89049400749999919</v>
      </c>
      <c r="AI31" s="15">
        <f t="shared" si="114"/>
        <v>-0.80559604849999999</v>
      </c>
      <c r="AJ31" s="15">
        <f t="shared" si="114"/>
        <v>-0.49437155749999917</v>
      </c>
      <c r="AK31" s="15">
        <f t="shared" si="114"/>
        <v>9.8485584500000556E-2</v>
      </c>
      <c r="AL31" s="15">
        <f t="shared" si="114"/>
        <v>-0.53972303149999945</v>
      </c>
      <c r="AM31" s="15">
        <f t="shared" si="114"/>
        <v>-0.47260285050000039</v>
      </c>
      <c r="AN31" s="15">
        <f t="shared" si="114"/>
        <v>0.38653547150000023</v>
      </c>
      <c r="AO31" s="15">
        <f t="shared" si="114"/>
        <v>1.4510252665000003</v>
      </c>
      <c r="AP31" s="15"/>
      <c r="BE31" s="25"/>
      <c r="BF31" s="25"/>
      <c r="BG31" s="25"/>
      <c r="BH31" s="25"/>
      <c r="BI31" s="25"/>
    </row>
    <row r="32" spans="1:61" ht="14.4" x14ac:dyDescent="0.3">
      <c r="A32" s="7">
        <v>2</v>
      </c>
      <c r="B32" s="15">
        <f t="shared" ref="B32:O32" si="115">B9-$P$9</f>
        <v>2.6509827889520423</v>
      </c>
      <c r="C32" s="15">
        <f t="shared" si="115"/>
        <v>-1.178781598540219</v>
      </c>
      <c r="D32" s="15">
        <f t="shared" si="115"/>
        <v>-0.5759499940447057</v>
      </c>
      <c r="E32" s="15">
        <f t="shared" si="115"/>
        <v>-1.0100599918521738</v>
      </c>
      <c r="F32" s="15">
        <f t="shared" si="115"/>
        <v>-1.8845178198829657</v>
      </c>
      <c r="G32" s="15">
        <f t="shared" si="115"/>
        <v>-5.3467005351171792</v>
      </c>
      <c r="H32" s="15">
        <f t="shared" si="115"/>
        <v>2.0581549362960843</v>
      </c>
      <c r="I32" s="15">
        <f t="shared" si="115"/>
        <v>2.0904979621255819</v>
      </c>
      <c r="J32" s="15">
        <f t="shared" si="115"/>
        <v>-0.43235751950778933</v>
      </c>
      <c r="K32" s="15">
        <f t="shared" si="115"/>
        <v>2.3797341928728599</v>
      </c>
      <c r="L32" s="15">
        <f t="shared" si="115"/>
        <v>4.6498120897918014</v>
      </c>
      <c r="M32" s="15">
        <f t="shared" si="115"/>
        <v>-3.5931885279293283</v>
      </c>
      <c r="N32" s="15">
        <f t="shared" si="115"/>
        <v>-1.7797471558643494</v>
      </c>
      <c r="O32" s="15">
        <f t="shared" si="115"/>
        <v>1.9721211727002199</v>
      </c>
      <c r="P32" s="15">
        <f>W9-$P$9</f>
        <v>-0.81060767275341306</v>
      </c>
      <c r="Q32" s="18"/>
      <c r="R32" s="18"/>
      <c r="S32" s="28"/>
      <c r="T32" s="28"/>
      <c r="U32" s="28"/>
      <c r="V32" s="28"/>
      <c r="W32" s="28"/>
      <c r="X32" s="28"/>
      <c r="Y32" s="28"/>
      <c r="Z32" s="28"/>
      <c r="AA32" s="7" t="s">
        <v>3</v>
      </c>
      <c r="AB32" s="15">
        <f t="shared" ref="AB32:AO37" si="116">AB3-$AP3</f>
        <v>0.26975056614285742</v>
      </c>
      <c r="AC32" s="15">
        <f t="shared" si="116"/>
        <v>-0.53655328785714285</v>
      </c>
      <c r="AD32" s="15">
        <f t="shared" si="116"/>
        <v>0.63968254014285653</v>
      </c>
      <c r="AE32" s="15">
        <f t="shared" si="116"/>
        <v>0.73981859414285833</v>
      </c>
      <c r="AF32" s="15">
        <f t="shared" si="116"/>
        <v>-4.3514738857141522E-2</v>
      </c>
      <c r="AG32" s="15">
        <f t="shared" si="116"/>
        <v>0.14997732414285658</v>
      </c>
      <c r="AH32" s="15">
        <f t="shared" si="116"/>
        <v>-5.5328797857143064E-2</v>
      </c>
      <c r="AI32" s="15">
        <f t="shared" si="116"/>
        <v>-0.19052154185714154</v>
      </c>
      <c r="AJ32" s="15">
        <f t="shared" si="116"/>
        <v>-0.318140589857143</v>
      </c>
      <c r="AK32" s="15">
        <f t="shared" si="116"/>
        <v>6.2290249142857634E-2</v>
      </c>
      <c r="AL32" s="15">
        <f t="shared" si="116"/>
        <v>-0.32539682585714291</v>
      </c>
      <c r="AM32" s="15">
        <f t="shared" si="116"/>
        <v>-0.28458049885714298</v>
      </c>
      <c r="AN32" s="15">
        <f t="shared" si="116"/>
        <v>4.3945578142856379E-2</v>
      </c>
      <c r="AO32" s="15">
        <f t="shared" si="116"/>
        <v>-0.15142857085714279</v>
      </c>
      <c r="AP32" s="15"/>
    </row>
    <row r="33" spans="2:42" ht="14.4" x14ac:dyDescent="0.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Q33" s="18"/>
      <c r="R33" s="18"/>
      <c r="AA33" s="7" t="s">
        <v>5</v>
      </c>
      <c r="AB33" s="15">
        <f t="shared" si="116"/>
        <v>0.38212666007142992</v>
      </c>
      <c r="AC33" s="15">
        <f t="shared" si="116"/>
        <v>-0.65580984792857144</v>
      </c>
      <c r="AD33" s="15">
        <f t="shared" si="116"/>
        <v>2.006412374071429</v>
      </c>
      <c r="AE33" s="15">
        <f t="shared" si="116"/>
        <v>1.9227842570714255</v>
      </c>
      <c r="AF33" s="15">
        <f t="shared" si="116"/>
        <v>0.13738743107142959</v>
      </c>
      <c r="AG33" s="15">
        <f t="shared" si="116"/>
        <v>-0.19059442792856984</v>
      </c>
      <c r="AH33" s="15">
        <f t="shared" si="116"/>
        <v>-0.14676222892856927</v>
      </c>
      <c r="AI33" s="15">
        <f t="shared" si="116"/>
        <v>0.25149174007142783</v>
      </c>
      <c r="AJ33" s="15">
        <f t="shared" si="116"/>
        <v>-0.77442662792856964</v>
      </c>
      <c r="AK33" s="15">
        <f t="shared" si="116"/>
        <v>-0.1924991899285704</v>
      </c>
      <c r="AL33" s="15">
        <f t="shared" si="116"/>
        <v>-1.4149481699285698</v>
      </c>
      <c r="AM33" s="15">
        <f t="shared" si="116"/>
        <v>-0.94451733092857104</v>
      </c>
      <c r="AN33" s="15">
        <f t="shared" si="116"/>
        <v>-0.77490281792856841</v>
      </c>
      <c r="AO33" s="15">
        <f t="shared" si="116"/>
        <v>0.39425817907143035</v>
      </c>
      <c r="AP33" s="15"/>
    </row>
    <row r="34" spans="2:42" ht="14.4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Q34" s="18"/>
      <c r="R34" s="18"/>
      <c r="AA34" s="7" t="s">
        <v>6</v>
      </c>
      <c r="AB34" s="15">
        <f t="shared" si="116"/>
        <v>-0.52480401592857095</v>
      </c>
      <c r="AC34" s="15">
        <f t="shared" si="116"/>
        <v>-0.86611920992857083</v>
      </c>
      <c r="AD34" s="15">
        <f t="shared" si="116"/>
        <v>-0.99881762192857426</v>
      </c>
      <c r="AE34" s="15">
        <f t="shared" si="116"/>
        <v>-0.63147068392856998</v>
      </c>
      <c r="AF34" s="15">
        <f t="shared" si="116"/>
        <v>0.91379008707142884</v>
      </c>
      <c r="AG34" s="15">
        <f t="shared" si="116"/>
        <v>-0.40289925492857126</v>
      </c>
      <c r="AH34" s="15">
        <f t="shared" si="116"/>
        <v>0.19750890807142607</v>
      </c>
      <c r="AI34" s="15">
        <f t="shared" si="116"/>
        <v>-0.28069970892857032</v>
      </c>
      <c r="AJ34" s="15">
        <f t="shared" si="116"/>
        <v>-8.2960799285709541E-3</v>
      </c>
      <c r="AK34" s="15">
        <f t="shared" si="116"/>
        <v>0.24666990607142747</v>
      </c>
      <c r="AL34" s="15">
        <f t="shared" si="116"/>
        <v>0.46125040507142767</v>
      </c>
      <c r="AM34" s="15">
        <f t="shared" si="116"/>
        <v>-0.85405571692857141</v>
      </c>
      <c r="AN34" s="15">
        <f t="shared" si="116"/>
        <v>1.4501619690714298</v>
      </c>
      <c r="AO34" s="15">
        <f t="shared" si="116"/>
        <v>1.2977810170714283</v>
      </c>
      <c r="AP34" s="15"/>
    </row>
    <row r="35" spans="2:42" ht="14.4" x14ac:dyDescent="0.3">
      <c r="B35" s="20" t="s">
        <v>44</v>
      </c>
      <c r="C35" s="7">
        <v>1</v>
      </c>
      <c r="D35" s="7">
        <v>2</v>
      </c>
      <c r="E35" s="7" t="s">
        <v>30</v>
      </c>
      <c r="G35" s="20" t="s">
        <v>48</v>
      </c>
      <c r="H35" s="7" t="s">
        <v>4</v>
      </c>
      <c r="I35" s="7" t="s">
        <v>3</v>
      </c>
      <c r="J35" s="7" t="s">
        <v>5</v>
      </c>
      <c r="K35" s="7" t="s">
        <v>6</v>
      </c>
      <c r="L35" s="7" t="s">
        <v>0</v>
      </c>
      <c r="M35" s="7" t="s">
        <v>1</v>
      </c>
      <c r="N35" s="21" t="s">
        <v>30</v>
      </c>
      <c r="Q35" s="31"/>
      <c r="R35" s="31"/>
      <c r="AA35" s="7" t="s">
        <v>0</v>
      </c>
      <c r="AB35" s="15">
        <f t="shared" si="116"/>
        <v>0.51736961421428695</v>
      </c>
      <c r="AC35" s="15">
        <f t="shared" si="116"/>
        <v>-1.2453514737857159</v>
      </c>
      <c r="AD35" s="15">
        <f t="shared" si="116"/>
        <v>1.0804535142142893</v>
      </c>
      <c r="AE35" s="15">
        <f t="shared" si="116"/>
        <v>1.2694784582142855</v>
      </c>
      <c r="AF35" s="15">
        <f t="shared" si="116"/>
        <v>-0.15673469378571703</v>
      </c>
      <c r="AG35" s="15">
        <f t="shared" si="116"/>
        <v>-1.7618140587857116</v>
      </c>
      <c r="AH35" s="15">
        <f t="shared" si="116"/>
        <v>-0.71160997678571469</v>
      </c>
      <c r="AI35" s="15">
        <f t="shared" si="116"/>
        <v>0.81233560121428816</v>
      </c>
      <c r="AJ35" s="15">
        <f t="shared" si="116"/>
        <v>-0.75734693878571768</v>
      </c>
      <c r="AK35" s="15">
        <f t="shared" si="116"/>
        <v>1.0840816322142874</v>
      </c>
      <c r="AL35" s="15">
        <f t="shared" si="116"/>
        <v>0.62047619021428524</v>
      </c>
      <c r="AM35" s="15">
        <f t="shared" si="116"/>
        <v>-1.3681179137857118</v>
      </c>
      <c r="AN35" s="15">
        <f t="shared" si="116"/>
        <v>-0.89251700678571844</v>
      </c>
      <c r="AO35" s="15">
        <f t="shared" si="116"/>
        <v>1.5092970522142846</v>
      </c>
    </row>
    <row r="36" spans="2:42" ht="14.4" x14ac:dyDescent="0.3">
      <c r="B36" s="11" t="s">
        <v>7</v>
      </c>
      <c r="C36" s="18">
        <v>3.2407407407407406E-4</v>
      </c>
      <c r="D36" s="18">
        <v>2.3904425967592589E-4</v>
      </c>
      <c r="E36" s="18">
        <v>5.6798600613425915E-4</v>
      </c>
      <c r="G36" s="11" t="s">
        <v>7</v>
      </c>
      <c r="H36" s="18">
        <v>8.1490929710648156E-5</v>
      </c>
      <c r="I36" s="18">
        <v>1.6605253206018518E-5</v>
      </c>
      <c r="J36" s="18">
        <v>1.8310683841435185E-4</v>
      </c>
      <c r="K36" s="18">
        <v>4.7738725127314825E-5</v>
      </c>
      <c r="L36" s="18">
        <v>1.0965818425925926E-4</v>
      </c>
      <c r="M36" s="18">
        <v>1.2938607541666664E-4</v>
      </c>
      <c r="N36" s="18">
        <v>5.6798600613425926E-4</v>
      </c>
      <c r="AA36" s="7" t="s">
        <v>1</v>
      </c>
      <c r="AB36" s="15">
        <f t="shared" si="116"/>
        <v>1.281781664928566</v>
      </c>
      <c r="AC36" s="15">
        <f t="shared" si="116"/>
        <v>-1.2431162940714273</v>
      </c>
      <c r="AD36" s="15">
        <f t="shared" si="116"/>
        <v>0.33121477192857185</v>
      </c>
      <c r="AE36" s="15">
        <f t="shared" si="116"/>
        <v>-8.6925818071428296E-2</v>
      </c>
      <c r="AF36" s="15">
        <f t="shared" si="116"/>
        <v>-0.84191448007143066</v>
      </c>
      <c r="AG36" s="15">
        <f t="shared" si="116"/>
        <v>-2.6318691290714327</v>
      </c>
      <c r="AH36" s="15">
        <f t="shared" si="116"/>
        <v>1.6602397149285721</v>
      </c>
      <c r="AI36" s="15">
        <f t="shared" si="116"/>
        <v>7.0194362928567955E-2</v>
      </c>
      <c r="AJ36" s="15">
        <f t="shared" si="116"/>
        <v>-0.69034985407142813</v>
      </c>
      <c r="AK36" s="15">
        <f t="shared" si="116"/>
        <v>0.92604470392856797</v>
      </c>
      <c r="AL36" s="15">
        <f t="shared" si="116"/>
        <v>1.811917719928573</v>
      </c>
      <c r="AM36" s="15">
        <f t="shared" si="116"/>
        <v>-2.8148850020714349</v>
      </c>
      <c r="AN36" s="15">
        <f t="shared" si="116"/>
        <v>0.11166828692856967</v>
      </c>
      <c r="AO36" s="15">
        <f t="shared" si="116"/>
        <v>2.115999351928572</v>
      </c>
    </row>
    <row r="37" spans="2:42" ht="14.4" x14ac:dyDescent="0.3">
      <c r="B37" s="11" t="s">
        <v>8</v>
      </c>
      <c r="C37" s="18">
        <v>3.0570961408564815E-4</v>
      </c>
      <c r="D37" s="18">
        <v>1.8941903922453705E-4</v>
      </c>
      <c r="E37" s="18">
        <v>4.951286533101852E-4</v>
      </c>
      <c r="G37" s="11" t="s">
        <v>8</v>
      </c>
      <c r="H37" s="18">
        <v>8.3554579236111122E-5</v>
      </c>
      <c r="I37" s="18">
        <v>7.2730326736111071E-6</v>
      </c>
      <c r="J37" s="18">
        <v>1.7109368438657406E-4</v>
      </c>
      <c r="K37" s="18">
        <v>4.3788317789351869E-5</v>
      </c>
      <c r="L37" s="18">
        <v>8.9256319814814782E-5</v>
      </c>
      <c r="M37" s="18">
        <v>1.0016271940972226E-4</v>
      </c>
      <c r="N37" s="18">
        <v>4.951286533101852E-4</v>
      </c>
      <c r="AA37" s="21" t="s">
        <v>30</v>
      </c>
      <c r="AB37" s="15">
        <f t="shared" si="116"/>
        <v>1.4021930679285788</v>
      </c>
      <c r="AC37" s="15">
        <f t="shared" si="116"/>
        <v>-4.892682216071421</v>
      </c>
      <c r="AD37" s="15">
        <f t="shared" si="116"/>
        <v>4.4802202789285772</v>
      </c>
      <c r="AE37" s="15">
        <f t="shared" si="116"/>
        <v>4.4731454489285767</v>
      </c>
      <c r="AF37" s="15">
        <f t="shared" si="116"/>
        <v>-0.12120829307141889</v>
      </c>
      <c r="AG37" s="15">
        <f t="shared" si="116"/>
        <v>-5.2512082930714215</v>
      </c>
      <c r="AH37" s="15">
        <f t="shared" si="116"/>
        <v>5.3553611928577993E-2</v>
      </c>
      <c r="AI37" s="15">
        <f t="shared" si="116"/>
        <v>-0.14279559507141926</v>
      </c>
      <c r="AJ37" s="15">
        <f t="shared" si="116"/>
        <v>-3.0429316480714235</v>
      </c>
      <c r="AK37" s="15">
        <f t="shared" si="116"/>
        <v>2.2250728859285758</v>
      </c>
      <c r="AL37" s="15">
        <f t="shared" si="116"/>
        <v>0.61357628792858065</v>
      </c>
      <c r="AM37" s="15">
        <f t="shared" si="116"/>
        <v>-6.7387593130714265</v>
      </c>
      <c r="AN37" s="15">
        <f t="shared" si="116"/>
        <v>0.32489148092857789</v>
      </c>
      <c r="AO37" s="15">
        <f t="shared" si="116"/>
        <v>6.6169322959285779</v>
      </c>
    </row>
    <row r="38" spans="2:42" ht="14.4" x14ac:dyDescent="0.3">
      <c r="B38" s="11" t="s">
        <v>9</v>
      </c>
      <c r="C38" s="18">
        <v>3.6905181826388884E-4</v>
      </c>
      <c r="D38" s="18">
        <v>2.3455950281250007E-4</v>
      </c>
      <c r="E38" s="18">
        <v>6.0361132107638888E-4</v>
      </c>
      <c r="G38" s="11" t="s">
        <v>9</v>
      </c>
      <c r="H38" s="18">
        <v>1.0400604686342592E-4</v>
      </c>
      <c r="I38" s="18">
        <v>2.0886873275462952E-5</v>
      </c>
      <c r="J38" s="18">
        <v>2.0190644158564814E-4</v>
      </c>
      <c r="K38" s="18">
        <v>4.2252456539351829E-5</v>
      </c>
      <c r="L38" s="18">
        <v>1.1617535902777781E-4</v>
      </c>
      <c r="M38" s="18">
        <v>1.1838414378472226E-4</v>
      </c>
      <c r="N38" s="18">
        <v>6.0361132107638888E-4</v>
      </c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</row>
    <row r="39" spans="2:42" ht="14.4" x14ac:dyDescent="0.3">
      <c r="B39" s="11" t="s">
        <v>10</v>
      </c>
      <c r="C39" s="18">
        <v>3.7162173511574073E-4</v>
      </c>
      <c r="D39" s="18">
        <v>2.3190770135416669E-4</v>
      </c>
      <c r="E39" s="18">
        <v>6.0352943646990742E-4</v>
      </c>
      <c r="G39" s="11" t="s">
        <v>10</v>
      </c>
      <c r="H39" s="18">
        <v>1.0213319895833334E-4</v>
      </c>
      <c r="I39" s="18">
        <v>2.2045855381944454E-5</v>
      </c>
      <c r="J39" s="18">
        <v>2.0093852356481477E-4</v>
      </c>
      <c r="K39" s="18">
        <v>4.6504157210648173E-5</v>
      </c>
      <c r="L39" s="18">
        <v>1.1836314773148146E-4</v>
      </c>
      <c r="M39" s="18">
        <v>1.1354455362268522E-4</v>
      </c>
      <c r="N39" s="18">
        <v>6.0352943646990742E-4</v>
      </c>
      <c r="AA39" s="7" t="s">
        <v>43</v>
      </c>
      <c r="AB39" s="11" t="s">
        <v>7</v>
      </c>
      <c r="AC39" s="11" t="s">
        <v>8</v>
      </c>
      <c r="AD39" s="11" t="s">
        <v>9</v>
      </c>
      <c r="AE39" s="11" t="s">
        <v>10</v>
      </c>
      <c r="AF39" s="11" t="s">
        <v>11</v>
      </c>
      <c r="AG39" s="11" t="s">
        <v>12</v>
      </c>
      <c r="AH39" s="11" t="s">
        <v>13</v>
      </c>
      <c r="AI39" s="11" t="s">
        <v>14</v>
      </c>
      <c r="AJ39" s="11" t="s">
        <v>15</v>
      </c>
      <c r="AK39" s="11" t="s">
        <v>16</v>
      </c>
      <c r="AL39" s="16" t="s">
        <v>17</v>
      </c>
      <c r="AM39" s="16" t="s">
        <v>18</v>
      </c>
      <c r="AN39" s="16" t="s">
        <v>19</v>
      </c>
      <c r="AO39" s="16" t="s">
        <v>20</v>
      </c>
    </row>
    <row r="40" spans="2:42" ht="14.4" x14ac:dyDescent="0.3">
      <c r="B40" s="11" t="s">
        <v>11</v>
      </c>
      <c r="C40" s="18">
        <v>3.4369173594907412E-4</v>
      </c>
      <c r="D40" s="18">
        <v>2.0666230998842589E-4</v>
      </c>
      <c r="E40" s="18">
        <v>5.5035404593749998E-4</v>
      </c>
      <c r="G40" s="11" t="s">
        <v>11</v>
      </c>
      <c r="H40" s="18">
        <v>8.604891030092592E-5</v>
      </c>
      <c r="I40" s="18">
        <v>1.2979497361111123E-5</v>
      </c>
      <c r="J40" s="18">
        <v>1.8027420844907407E-4</v>
      </c>
      <c r="K40" s="18">
        <v>6.4389119837962968E-5</v>
      </c>
      <c r="L40" s="18">
        <v>1.0185605106481477E-4</v>
      </c>
      <c r="M40" s="18">
        <v>1.0480625892361112E-4</v>
      </c>
      <c r="N40" s="18">
        <v>5.5035404593750008E-4</v>
      </c>
      <c r="AA40" s="7" t="s">
        <v>4</v>
      </c>
      <c r="AB40" s="8" t="s">
        <v>54</v>
      </c>
      <c r="AC40" s="25">
        <v>0.40337868500000001</v>
      </c>
      <c r="AD40" s="25">
        <v>0.18575963700000001</v>
      </c>
      <c r="AE40" s="25">
        <v>0.51229024899999998</v>
      </c>
      <c r="AF40" s="25">
        <v>0.43673469399999998</v>
      </c>
      <c r="AG40" s="25">
        <v>0.34240362800000002</v>
      </c>
      <c r="AH40" s="25">
        <v>1.0306122449999999</v>
      </c>
      <c r="AI40" s="25">
        <v>0.86122449000000001</v>
      </c>
      <c r="AJ40" s="25">
        <v>2.0027210879999999</v>
      </c>
      <c r="AK40" s="25">
        <v>2.0359637190000002</v>
      </c>
      <c r="AL40" s="25">
        <v>0.90843537399999996</v>
      </c>
      <c r="AM40" s="25">
        <v>1.6413605440000001</v>
      </c>
      <c r="AN40" s="25">
        <v>2.29877551</v>
      </c>
      <c r="AO40" s="25">
        <v>1.070294785</v>
      </c>
    </row>
    <row r="41" spans="2:42" ht="14.4" x14ac:dyDescent="0.3">
      <c r="B41" s="11" t="s">
        <v>12</v>
      </c>
      <c r="C41" s="18">
        <v>3.236111111111111E-4</v>
      </c>
      <c r="D41" s="18">
        <v>1.6736793482638888E-4</v>
      </c>
      <c r="E41" s="18">
        <v>4.9097904593750001E-4</v>
      </c>
      <c r="G41" s="11" t="s">
        <v>12</v>
      </c>
      <c r="H41" s="18">
        <v>8.2764340300925916E-5</v>
      </c>
      <c r="I41" s="18">
        <v>1.5218988831018509E-5</v>
      </c>
      <c r="J41" s="18">
        <v>1.7647812211805556E-4</v>
      </c>
      <c r="K41" s="18">
        <v>4.9149659861111119E-5</v>
      </c>
      <c r="L41" s="18">
        <v>8.3278743599537046E-5</v>
      </c>
      <c r="M41" s="18">
        <v>8.4089191226851832E-5</v>
      </c>
      <c r="N41" s="18">
        <v>4.9097904593750001E-4</v>
      </c>
      <c r="AA41" s="7" t="s">
        <v>3</v>
      </c>
      <c r="AB41" s="8">
        <v>7.3549433110000004</v>
      </c>
      <c r="AC41" s="25">
        <v>7.6224943310000004</v>
      </c>
      <c r="AD41" s="25">
        <v>9.1718820860000001</v>
      </c>
      <c r="AE41" s="25">
        <v>9.336598639</v>
      </c>
      <c r="AF41" s="25">
        <v>7.8713605439999998</v>
      </c>
      <c r="AG41" s="25">
        <v>7.4932426300000001</v>
      </c>
      <c r="AH41" s="25">
        <v>7.7049659860000004</v>
      </c>
      <c r="AI41" s="25">
        <v>7.6204761899999998</v>
      </c>
      <c r="AJ41" s="25">
        <v>9.0731972790000004</v>
      </c>
      <c r="AK41" s="25">
        <v>9.6992970520000004</v>
      </c>
      <c r="AL41" s="25">
        <v>7.9335600910000004</v>
      </c>
      <c r="AM41" s="25">
        <v>8.733605442</v>
      </c>
      <c r="AN41" s="25">
        <v>10.250158730000001</v>
      </c>
      <c r="AO41" s="25">
        <v>10.0861678</v>
      </c>
    </row>
    <row r="42" spans="2:42" ht="14.4" x14ac:dyDescent="0.3">
      <c r="B42" s="11" t="s">
        <v>13</v>
      </c>
      <c r="C42" s="18">
        <v>3.2317649281250001E-4</v>
      </c>
      <c r="D42" s="18">
        <v>2.292002603587963E-4</v>
      </c>
      <c r="E42" s="18">
        <v>5.5237675317129631E-4</v>
      </c>
      <c r="G42" s="11" t="s">
        <v>13</v>
      </c>
      <c r="H42" s="18">
        <v>7.7249464594907418E-5</v>
      </c>
      <c r="I42" s="18">
        <v>1.2842760567129623E-5</v>
      </c>
      <c r="J42" s="18">
        <v>1.7698543923611113E-4</v>
      </c>
      <c r="K42" s="18">
        <v>5.609882841435183E-5</v>
      </c>
      <c r="L42" s="18">
        <v>9.5433883437499986E-5</v>
      </c>
      <c r="M42" s="18">
        <v>1.3376637692129635E-4</v>
      </c>
      <c r="N42" s="18">
        <v>5.5237675317129631E-4</v>
      </c>
      <c r="AA42" s="7" t="s">
        <v>5</v>
      </c>
      <c r="AB42" s="8">
        <v>8.7896371880000004</v>
      </c>
      <c r="AC42" s="25">
        <v>8.2508843540000001</v>
      </c>
      <c r="AD42" s="25">
        <v>10.976507936999999</v>
      </c>
      <c r="AE42" s="25">
        <v>11.241360544000001</v>
      </c>
      <c r="AF42" s="25">
        <v>8.9927891160000009</v>
      </c>
      <c r="AG42" s="25">
        <v>8.8081632649999992</v>
      </c>
      <c r="AH42" s="25">
        <v>8.8145804989999998</v>
      </c>
      <c r="AI42" s="25">
        <v>8.5948979590000008</v>
      </c>
      <c r="AJ42" s="25">
        <v>9.92</v>
      </c>
      <c r="AK42" s="25">
        <v>10.926530612000001</v>
      </c>
      <c r="AL42" s="25">
        <v>8.773106576</v>
      </c>
      <c r="AM42" s="25">
        <v>9.6139682539999995</v>
      </c>
      <c r="AN42" s="25">
        <v>11.459047619</v>
      </c>
      <c r="AO42" s="25">
        <v>11.09968254</v>
      </c>
    </row>
    <row r="43" spans="2:42" ht="14.4" x14ac:dyDescent="0.3">
      <c r="B43" s="11" t="s">
        <v>14</v>
      </c>
      <c r="C43" s="18">
        <v>3.216689762268519E-4</v>
      </c>
      <c r="D43" s="18">
        <v>2.2843521667824073E-4</v>
      </c>
      <c r="E43" s="18">
        <v>5.5010419290509266E-4</v>
      </c>
      <c r="G43" s="11" t="s">
        <v>14</v>
      </c>
      <c r="H43" s="18">
        <v>7.8232079861111111E-5</v>
      </c>
      <c r="I43" s="18">
        <v>1.1278029733796308E-5</v>
      </c>
      <c r="J43" s="18">
        <v>1.8159486017361109E-4</v>
      </c>
      <c r="K43" s="18">
        <v>5.0564006458333352E-5</v>
      </c>
      <c r="L43" s="18">
        <v>1.1307214244212964E-4</v>
      </c>
      <c r="M43" s="18">
        <v>1.153630742361111E-4</v>
      </c>
      <c r="N43" s="18">
        <v>5.5010419290509266E-4</v>
      </c>
      <c r="AA43" s="7" t="s">
        <v>6</v>
      </c>
      <c r="AB43" s="8">
        <v>24.610068027000001</v>
      </c>
      <c r="AC43" s="25">
        <v>23.033378684999999</v>
      </c>
      <c r="AD43" s="25">
        <v>28.42122449</v>
      </c>
      <c r="AE43" s="25">
        <v>28.602448979999998</v>
      </c>
      <c r="AF43" s="25">
        <v>24.568480726000001</v>
      </c>
      <c r="AG43" s="25">
        <v>24.055873016</v>
      </c>
      <c r="AH43" s="25">
        <v>24.106122449000001</v>
      </c>
      <c r="AI43" s="25">
        <v>24.284693877999999</v>
      </c>
      <c r="AJ43" s="25">
        <v>24.583877551</v>
      </c>
      <c r="AK43" s="25">
        <v>26.172335601</v>
      </c>
      <c r="AL43" s="25">
        <v>22.796462585</v>
      </c>
      <c r="AM43" s="25">
        <v>24.107755101999999</v>
      </c>
      <c r="AN43" s="25">
        <v>26.122448980000001</v>
      </c>
      <c r="AO43" s="25">
        <v>26.932244898</v>
      </c>
    </row>
    <row r="44" spans="2:42" ht="14.4" x14ac:dyDescent="0.3">
      <c r="B44" s="11" t="s">
        <v>15</v>
      </c>
      <c r="C44" s="18">
        <v>3.1507280381944445E-4</v>
      </c>
      <c r="D44" s="18">
        <v>2.0146499958333331E-4</v>
      </c>
      <c r="E44" s="18">
        <v>5.1653780340277775E-4</v>
      </c>
      <c r="G44" s="11" t="s">
        <v>15</v>
      </c>
      <c r="H44" s="18">
        <v>8.1834215173611123E-5</v>
      </c>
      <c r="I44" s="18">
        <v>9.8009574189814767E-6</v>
      </c>
      <c r="J44" s="18">
        <v>1.6972080498842593E-4</v>
      </c>
      <c r="K44" s="18">
        <v>5.3716826238425936E-5</v>
      </c>
      <c r="L44" s="18">
        <v>9.4904520451388839E-5</v>
      </c>
      <c r="M44" s="18">
        <v>1.0656047913194448E-4</v>
      </c>
      <c r="N44" s="18">
        <v>5.1653780340277775E-4</v>
      </c>
      <c r="AA44" s="7" t="s">
        <v>0</v>
      </c>
      <c r="AB44" s="8">
        <v>28.734693878000002</v>
      </c>
      <c r="AC44" s="25">
        <v>26.816689342</v>
      </c>
      <c r="AD44" s="25">
        <v>32.071836734999998</v>
      </c>
      <c r="AE44" s="25">
        <v>32.620408163</v>
      </c>
      <c r="AF44" s="25">
        <v>30.131700680000002</v>
      </c>
      <c r="AG44" s="25">
        <v>28.302403628</v>
      </c>
      <c r="AH44" s="25">
        <v>28.953061223999999</v>
      </c>
      <c r="AI44" s="25">
        <v>28.653424036000001</v>
      </c>
      <c r="AJ44" s="25">
        <v>29.225011338000002</v>
      </c>
      <c r="AK44" s="25">
        <v>31.068435374</v>
      </c>
      <c r="AL44" s="25">
        <v>27.907142857</v>
      </c>
      <c r="AM44" s="25">
        <v>27.903129251999999</v>
      </c>
      <c r="AN44" s="25">
        <v>32.222040816000003</v>
      </c>
      <c r="AO44" s="25">
        <v>32.879455782000001</v>
      </c>
    </row>
    <row r="45" spans="2:42" ht="14.4" x14ac:dyDescent="0.3">
      <c r="B45" s="11" t="s">
        <v>16</v>
      </c>
      <c r="C45" s="18">
        <v>3.3602397748842589E-4</v>
      </c>
      <c r="D45" s="18">
        <v>2.4148610061342591E-4</v>
      </c>
      <c r="E45" s="18">
        <v>5.7751007810185185E-4</v>
      </c>
      <c r="G45" s="11" t="s">
        <v>16</v>
      </c>
      <c r="H45" s="18">
        <v>8.8695987650462964E-5</v>
      </c>
      <c r="I45" s="18">
        <v>1.4204092129629631E-5</v>
      </c>
      <c r="J45" s="18">
        <v>1.7645607626157406E-4</v>
      </c>
      <c r="K45" s="18">
        <v>5.6667821446759251E-5</v>
      </c>
      <c r="L45" s="18">
        <v>1.1621735113425926E-4</v>
      </c>
      <c r="M45" s="18">
        <v>1.2526874947916666E-4</v>
      </c>
      <c r="N45" s="18">
        <v>5.7751007810185185E-4</v>
      </c>
      <c r="AA45" s="7" t="s">
        <v>1</v>
      </c>
      <c r="AB45" s="8">
        <v>38.209160998000002</v>
      </c>
      <c r="AC45" s="25">
        <v>34.528435373999997</v>
      </c>
      <c r="AD45" s="25">
        <v>42.109387755</v>
      </c>
      <c r="AE45" s="25">
        <v>42.846984126999999</v>
      </c>
      <c r="AF45" s="25">
        <v>38.932063491999997</v>
      </c>
      <c r="AG45" s="25">
        <v>35.497687075000002</v>
      </c>
      <c r="AH45" s="25">
        <v>37.198548752999997</v>
      </c>
      <c r="AI45" s="25">
        <v>38.422857143000002</v>
      </c>
      <c r="AJ45" s="25">
        <v>37.424761904999997</v>
      </c>
      <c r="AK45" s="25">
        <v>41.109614512</v>
      </c>
      <c r="AL45" s="25">
        <v>37.484716552999998</v>
      </c>
      <c r="AM45" s="25">
        <v>35.492108844000001</v>
      </c>
      <c r="AN45" s="25">
        <v>40.286621314999998</v>
      </c>
      <c r="AO45" s="25">
        <v>43.345850339999998</v>
      </c>
    </row>
    <row r="46" spans="2:42" ht="14.4" x14ac:dyDescent="0.3">
      <c r="B46" s="16" t="s">
        <v>17</v>
      </c>
      <c r="C46" s="18">
        <v>3.1248504031250002E-4</v>
      </c>
      <c r="D46" s="18">
        <v>2.4637345679398153E-4</v>
      </c>
      <c r="E46" s="18">
        <v>5.5885849710648149E-4</v>
      </c>
      <c r="G46" s="16" t="s">
        <v>17</v>
      </c>
      <c r="H46" s="18">
        <v>8.1309313854166672E-5</v>
      </c>
      <c r="I46" s="18">
        <v>9.7169732060185143E-6</v>
      </c>
      <c r="J46" s="18">
        <v>1.6230736121527778E-4</v>
      </c>
      <c r="K46" s="18">
        <v>5.9151392037037033E-5</v>
      </c>
      <c r="L46" s="18">
        <v>1.1085154740740738E-4</v>
      </c>
      <c r="M46" s="18">
        <v>1.3552190938657412E-4</v>
      </c>
      <c r="N46" s="18">
        <v>5.5885849710648149E-4</v>
      </c>
      <c r="AB46" s="8">
        <v>49.388117913999999</v>
      </c>
      <c r="AC46" s="25">
        <v>43.182494331000001</v>
      </c>
      <c r="AD46" s="25">
        <v>52.337777778000003</v>
      </c>
      <c r="AE46" s="25">
        <v>52.657233560000002</v>
      </c>
      <c r="AF46" s="25">
        <v>47.987324262999998</v>
      </c>
      <c r="AG46" s="25">
        <v>42.762993197</v>
      </c>
      <c r="AH46" s="25">
        <v>48.755963719</v>
      </c>
      <c r="AI46" s="25">
        <v>48.390226757000001</v>
      </c>
      <c r="AJ46" s="25">
        <v>46.631587302</v>
      </c>
      <c r="AK46" s="25">
        <v>51.932834466999999</v>
      </c>
      <c r="AL46" s="25">
        <v>49.193809524000002</v>
      </c>
      <c r="AM46" s="25">
        <v>42.574399092999997</v>
      </c>
      <c r="AN46" s="25">
        <v>50.295464852999999</v>
      </c>
      <c r="AO46" s="25">
        <v>55.359024943000001</v>
      </c>
    </row>
    <row r="47" spans="2:42" ht="14.4" x14ac:dyDescent="0.3">
      <c r="B47" s="16" t="s">
        <v>18</v>
      </c>
      <c r="C47" s="18">
        <v>3.0395565634259259E-4</v>
      </c>
      <c r="D47" s="18">
        <v>1.6980636390046292E-4</v>
      </c>
      <c r="E47" s="18">
        <v>4.7376202024305552E-4</v>
      </c>
      <c r="G47" s="16" t="s">
        <v>18</v>
      </c>
      <c r="H47" s="18">
        <v>8.2086167800925918E-5</v>
      </c>
      <c r="I47" s="18">
        <v>1.0189384398148142E-5</v>
      </c>
      <c r="J47" s="18">
        <v>1.6775216259259259E-4</v>
      </c>
      <c r="K47" s="18">
        <v>4.3927941550925932E-5</v>
      </c>
      <c r="L47" s="18">
        <v>8.783541194444446E-5</v>
      </c>
      <c r="M47" s="18">
        <v>8.1970951956018479E-5</v>
      </c>
      <c r="N47" s="18">
        <v>4.7376202024305552E-4</v>
      </c>
    </row>
    <row r="48" spans="2:42" ht="14.4" x14ac:dyDescent="0.3">
      <c r="B48" s="16" t="s">
        <v>19</v>
      </c>
      <c r="C48" s="18">
        <v>3.4633408918981488E-4</v>
      </c>
      <c r="D48" s="18">
        <v>2.0918314857638884E-4</v>
      </c>
      <c r="E48" s="18">
        <v>5.555172377662037E-4</v>
      </c>
      <c r="G48" s="16" t="s">
        <v>19</v>
      </c>
      <c r="H48" s="18">
        <v>9.2029898379629636E-5</v>
      </c>
      <c r="I48" s="18">
        <v>1.3991769548611099E-5</v>
      </c>
      <c r="J48" s="18">
        <v>1.6971529353009262E-4</v>
      </c>
      <c r="K48" s="18">
        <v>7.0597127731481508E-5</v>
      </c>
      <c r="L48" s="18">
        <v>9.3340052071759201E-5</v>
      </c>
      <c r="M48" s="18">
        <v>1.1584309650462964E-4</v>
      </c>
      <c r="N48" s="18">
        <v>5.555172377662037E-4</v>
      </c>
    </row>
    <row r="49" spans="2:14" x14ac:dyDescent="0.35">
      <c r="B49" s="16" t="s">
        <v>20</v>
      </c>
      <c r="C49" s="18">
        <v>3.681615856134259E-4</v>
      </c>
      <c r="D49" s="18">
        <v>2.6018019862268519E-4</v>
      </c>
      <c r="E49" s="18">
        <v>6.2834178423611109E-4</v>
      </c>
      <c r="G49" s="16" t="s">
        <v>20</v>
      </c>
      <c r="H49" s="18">
        <v>1.0435038211805556E-4</v>
      </c>
      <c r="I49" s="18">
        <v>1.1730494675925923E-5</v>
      </c>
      <c r="J49" s="18">
        <v>1.832472495138889E-4</v>
      </c>
      <c r="K49" s="18">
        <v>6.8833459305555554E-5</v>
      </c>
      <c r="L49" s="18">
        <v>1.2113882590277775E-4</v>
      </c>
      <c r="M49" s="18">
        <v>1.3904137271990744E-4</v>
      </c>
      <c r="N49" s="18">
        <v>6.2834178423611109E-4</v>
      </c>
    </row>
    <row r="50" spans="2:14" x14ac:dyDescent="0.35">
      <c r="B50" s="7" t="s">
        <v>21</v>
      </c>
      <c r="C50" s="18">
        <v>3.3353617019923941E-4</v>
      </c>
      <c r="D50" s="18">
        <v>2.1822074950066136E-4</v>
      </c>
      <c r="E50" s="18">
        <v>5.5175691969990069E-4</v>
      </c>
      <c r="G50" s="7" t="s">
        <v>21</v>
      </c>
      <c r="H50" s="18">
        <v>8.7556108200231476E-5</v>
      </c>
      <c r="I50" s="18">
        <v>1.3483140171957669E-5</v>
      </c>
      <c r="J50" s="18">
        <v>1.7868407614500661E-4</v>
      </c>
      <c r="K50" s="18">
        <v>5.3812845682043659E-5</v>
      </c>
      <c r="L50" s="18">
        <v>1.0367011002066798E-4</v>
      </c>
      <c r="M50" s="18">
        <v>1.1455063947999342E-4</v>
      </c>
      <c r="N50" s="18">
        <v>5.5175691969990069E-4</v>
      </c>
    </row>
    <row r="51" spans="2:14" x14ac:dyDescent="0.35">
      <c r="B51" s="7" t="s">
        <v>22</v>
      </c>
      <c r="C51" s="18">
        <v>3.0395565634259259E-4</v>
      </c>
      <c r="D51" s="18">
        <v>1.6736793482638888E-4</v>
      </c>
      <c r="E51" s="18">
        <v>4.7376202024305552E-4</v>
      </c>
      <c r="F51" s="30" t="s">
        <v>51</v>
      </c>
      <c r="G51" s="7" t="s">
        <v>22</v>
      </c>
      <c r="H51" s="18">
        <v>7.7249464594907418E-5</v>
      </c>
      <c r="I51" s="18">
        <v>7.2730326736111071E-6</v>
      </c>
      <c r="J51" s="18">
        <v>1.6230736121527778E-4</v>
      </c>
      <c r="K51" s="18">
        <v>4.2252456539351829E-5</v>
      </c>
      <c r="L51" s="18">
        <v>8.3278743599537046E-5</v>
      </c>
      <c r="M51" s="18">
        <v>8.1970951956018479E-5</v>
      </c>
      <c r="N51" s="18">
        <v>4.7376202024305552E-4</v>
      </c>
    </row>
    <row r="52" spans="2:14" x14ac:dyDescent="0.35">
      <c r="B52" s="7" t="s">
        <v>23</v>
      </c>
      <c r="C52" s="18">
        <v>3.7162173511574073E-4</v>
      </c>
      <c r="D52" s="18">
        <v>2.6018019862268519E-4</v>
      </c>
      <c r="E52" s="18">
        <v>6.2834178423611109E-4</v>
      </c>
      <c r="F52" s="30" t="s">
        <v>52</v>
      </c>
      <c r="G52" s="7" t="s">
        <v>23</v>
      </c>
      <c r="H52" s="18">
        <v>1.0435038211805556E-4</v>
      </c>
      <c r="I52" s="18">
        <v>2.2045855381944454E-5</v>
      </c>
      <c r="J52" s="18">
        <v>2.0190644158564814E-4</v>
      </c>
      <c r="K52" s="18">
        <v>7.0597127731481508E-5</v>
      </c>
      <c r="L52" s="18">
        <v>1.2113882590277775E-4</v>
      </c>
      <c r="M52" s="18">
        <v>1.3904137271990744E-4</v>
      </c>
      <c r="N52" s="18">
        <v>6.2834178423611109E-4</v>
      </c>
    </row>
    <row r="53" spans="2:14" x14ac:dyDescent="0.35">
      <c r="B53" s="7" t="s">
        <v>24</v>
      </c>
      <c r="C53" s="10">
        <v>6.9497609739876065</v>
      </c>
      <c r="D53" s="10">
        <v>13.000366515984945</v>
      </c>
      <c r="E53" s="10">
        <v>8.175890579986584</v>
      </c>
      <c r="G53" s="7" t="s">
        <v>40</v>
      </c>
      <c r="H53" s="18">
        <v>1.248337728520549E-4</v>
      </c>
      <c r="I53" s="18">
        <v>3.5904327298897141E-4</v>
      </c>
      <c r="J53" s="18">
        <v>7.4174949264603078E-5</v>
      </c>
      <c r="K53" s="18">
        <v>1.9923680568619158E-4</v>
      </c>
      <c r="L53" s="18">
        <v>1.4322977074418531E-4</v>
      </c>
      <c r="M53" s="18">
        <v>1.7980704514825762E-4</v>
      </c>
      <c r="N53" s="18">
        <v>9.4628363194289181E-5</v>
      </c>
    </row>
    <row r="55" spans="2:14" x14ac:dyDescent="0.35">
      <c r="B55" s="20" t="s">
        <v>45</v>
      </c>
      <c r="C55" s="7">
        <v>1</v>
      </c>
      <c r="D55" s="7">
        <v>2</v>
      </c>
      <c r="E55" s="7" t="s">
        <v>30</v>
      </c>
      <c r="G55" s="20" t="s">
        <v>45</v>
      </c>
      <c r="H55" s="7" t="s">
        <v>4</v>
      </c>
      <c r="I55" s="7" t="s">
        <v>3</v>
      </c>
      <c r="J55" s="7" t="s">
        <v>5</v>
      </c>
      <c r="K55" s="7" t="s">
        <v>6</v>
      </c>
      <c r="L55" s="7" t="s">
        <v>0</v>
      </c>
      <c r="M55" s="7" t="s">
        <v>1</v>
      </c>
      <c r="N55" s="21" t="s">
        <v>30</v>
      </c>
    </row>
    <row r="56" spans="2:14" x14ac:dyDescent="0.35">
      <c r="B56" s="11" t="s">
        <v>8</v>
      </c>
      <c r="C56" s="18">
        <v>3.0570961408564815E-4</v>
      </c>
      <c r="D56" s="18">
        <v>1.8941903922453705E-4</v>
      </c>
      <c r="E56" s="18">
        <v>4.951286533101852E-4</v>
      </c>
      <c r="G56" s="11" t="s">
        <v>8</v>
      </c>
      <c r="H56" s="18">
        <v>8.3554579236111122E-5</v>
      </c>
      <c r="I56" s="18">
        <v>7.2730326736111071E-6</v>
      </c>
      <c r="J56" s="18">
        <v>1.7109368438657406E-4</v>
      </c>
      <c r="K56" s="18">
        <v>4.3788317789351869E-5</v>
      </c>
      <c r="L56" s="18">
        <v>8.9256319814814782E-5</v>
      </c>
      <c r="M56" s="18">
        <v>1.0016271940972226E-4</v>
      </c>
      <c r="N56" s="18">
        <v>4.951286533101852E-4</v>
      </c>
    </row>
    <row r="57" spans="2:14" x14ac:dyDescent="0.35">
      <c r="B57" s="11" t="s">
        <v>10</v>
      </c>
      <c r="C57" s="18">
        <v>3.7162173511574073E-4</v>
      </c>
      <c r="D57" s="18">
        <v>2.3190770135416669E-4</v>
      </c>
      <c r="E57" s="18">
        <v>6.0352943646990742E-4</v>
      </c>
      <c r="G57" s="11" t="s">
        <v>10</v>
      </c>
      <c r="H57" s="18">
        <v>1.0213319895833334E-4</v>
      </c>
      <c r="I57" s="18">
        <v>2.2045855381944454E-5</v>
      </c>
      <c r="J57" s="18">
        <v>2.0093852356481477E-4</v>
      </c>
      <c r="K57" s="18">
        <v>4.6504157210648173E-5</v>
      </c>
      <c r="L57" s="18">
        <v>1.1836314773148146E-4</v>
      </c>
      <c r="M57" s="18">
        <v>1.1354455362268522E-4</v>
      </c>
      <c r="N57" s="18">
        <v>6.0352943646990742E-4</v>
      </c>
    </row>
    <row r="58" spans="2:14" x14ac:dyDescent="0.35">
      <c r="B58" s="11" t="s">
        <v>11</v>
      </c>
      <c r="C58" s="18">
        <v>3.4369173594907412E-4</v>
      </c>
      <c r="D58" s="18">
        <v>2.0666230998842589E-4</v>
      </c>
      <c r="E58" s="18">
        <v>5.5035404593749998E-4</v>
      </c>
      <c r="G58" s="11" t="s">
        <v>11</v>
      </c>
      <c r="H58" s="18">
        <v>8.604891030092592E-5</v>
      </c>
      <c r="I58" s="18">
        <v>1.2979497361111123E-5</v>
      </c>
      <c r="J58" s="18">
        <v>1.8027420844907407E-4</v>
      </c>
      <c r="K58" s="18">
        <v>6.4389119837962968E-5</v>
      </c>
      <c r="L58" s="18">
        <v>1.0185605106481477E-4</v>
      </c>
      <c r="M58" s="18">
        <v>1.0480625892361112E-4</v>
      </c>
      <c r="N58" s="18">
        <v>5.5035404593750008E-4</v>
      </c>
    </row>
    <row r="59" spans="2:14" x14ac:dyDescent="0.35">
      <c r="B59" s="11" t="s">
        <v>12</v>
      </c>
      <c r="C59" s="18">
        <v>3.236111111111111E-4</v>
      </c>
      <c r="D59" s="18">
        <v>1.6736793482638888E-4</v>
      </c>
      <c r="E59" s="18">
        <v>4.9097904593750001E-4</v>
      </c>
      <c r="G59" s="11" t="s">
        <v>12</v>
      </c>
      <c r="H59" s="18">
        <v>8.2764340300925916E-5</v>
      </c>
      <c r="I59" s="18">
        <v>1.5218988831018509E-5</v>
      </c>
      <c r="J59" s="18">
        <v>1.7647812211805556E-4</v>
      </c>
      <c r="K59" s="18">
        <v>4.9149659861111119E-5</v>
      </c>
      <c r="L59" s="18">
        <v>8.3278743599537046E-5</v>
      </c>
      <c r="M59" s="18">
        <v>8.4089191226851832E-5</v>
      </c>
      <c r="N59" s="18">
        <v>4.9097904593750001E-4</v>
      </c>
    </row>
    <row r="60" spans="2:14" x14ac:dyDescent="0.35">
      <c r="B60" s="11" t="s">
        <v>13</v>
      </c>
      <c r="C60" s="18">
        <v>3.2317649281250001E-4</v>
      </c>
      <c r="D60" s="18">
        <v>2.292002603587963E-4</v>
      </c>
      <c r="E60" s="18">
        <v>5.5237675317129631E-4</v>
      </c>
      <c r="G60" s="11" t="s">
        <v>13</v>
      </c>
      <c r="H60" s="18">
        <v>7.7249464594907418E-5</v>
      </c>
      <c r="I60" s="18">
        <v>1.2842760567129623E-5</v>
      </c>
      <c r="J60" s="18">
        <v>1.7698543923611113E-4</v>
      </c>
      <c r="K60" s="18">
        <v>5.609882841435183E-5</v>
      </c>
      <c r="L60" s="18">
        <v>9.5433883437499986E-5</v>
      </c>
      <c r="M60" s="18">
        <v>1.3376637692129635E-4</v>
      </c>
      <c r="N60" s="18">
        <v>5.5237675317129631E-4</v>
      </c>
    </row>
    <row r="61" spans="2:14" x14ac:dyDescent="0.35">
      <c r="B61" s="11" t="s">
        <v>14</v>
      </c>
      <c r="C61" s="18">
        <v>3.216689762268519E-4</v>
      </c>
      <c r="D61" s="18">
        <v>2.2843521667824073E-4</v>
      </c>
      <c r="E61" s="18">
        <v>5.5010419290509266E-4</v>
      </c>
      <c r="G61" s="11" t="s">
        <v>14</v>
      </c>
      <c r="H61" s="18">
        <v>7.8232079861111111E-5</v>
      </c>
      <c r="I61" s="18">
        <v>1.1278029733796308E-5</v>
      </c>
      <c r="J61" s="18">
        <v>1.8159486017361109E-4</v>
      </c>
      <c r="K61" s="18">
        <v>5.0564006458333352E-5</v>
      </c>
      <c r="L61" s="18">
        <v>1.1307214244212964E-4</v>
      </c>
      <c r="M61" s="18">
        <v>1.153630742361111E-4</v>
      </c>
      <c r="N61" s="18">
        <v>5.5010419290509266E-4</v>
      </c>
    </row>
    <row r="62" spans="2:14" x14ac:dyDescent="0.35">
      <c r="B62" s="11" t="s">
        <v>16</v>
      </c>
      <c r="C62" s="18">
        <v>3.3602397748842589E-4</v>
      </c>
      <c r="D62" s="18">
        <v>2.4148610061342591E-4</v>
      </c>
      <c r="E62" s="18">
        <v>5.7751007810185185E-4</v>
      </c>
      <c r="G62" s="11" t="s">
        <v>16</v>
      </c>
      <c r="H62" s="18">
        <v>8.8695987650462964E-5</v>
      </c>
      <c r="I62" s="18">
        <v>1.4204092129629631E-5</v>
      </c>
      <c r="J62" s="18">
        <v>1.7645607626157406E-4</v>
      </c>
      <c r="K62" s="18">
        <v>5.6667821446759251E-5</v>
      </c>
      <c r="L62" s="18">
        <v>1.1621735113425926E-4</v>
      </c>
      <c r="M62" s="18">
        <v>1.2526874947916666E-4</v>
      </c>
      <c r="N62" s="18">
        <v>5.7751007810185185E-4</v>
      </c>
    </row>
    <row r="63" spans="2:14" x14ac:dyDescent="0.35">
      <c r="B63" s="16" t="s">
        <v>18</v>
      </c>
      <c r="C63" s="18">
        <v>3.0395565634259259E-4</v>
      </c>
      <c r="D63" s="18">
        <v>1.6980636390046292E-4</v>
      </c>
      <c r="E63" s="18">
        <v>4.7376202024305552E-4</v>
      </c>
      <c r="G63" s="16" t="s">
        <v>18</v>
      </c>
      <c r="H63" s="18">
        <v>8.2086167800925918E-5</v>
      </c>
      <c r="I63" s="18">
        <v>1.0189384398148142E-5</v>
      </c>
      <c r="J63" s="18">
        <v>1.6775216259259259E-4</v>
      </c>
      <c r="K63" s="18">
        <v>4.3927941550925932E-5</v>
      </c>
      <c r="L63" s="18">
        <v>8.783541194444446E-5</v>
      </c>
      <c r="M63" s="18">
        <v>8.1970951956018479E-5</v>
      </c>
      <c r="N63" s="18">
        <v>4.7376202024305552E-4</v>
      </c>
    </row>
    <row r="64" spans="2:14" x14ac:dyDescent="0.35">
      <c r="B64" s="7" t="s">
        <v>26</v>
      </c>
      <c r="C64" s="18">
        <v>3.2868241239149309E-4</v>
      </c>
      <c r="D64" s="18">
        <v>2.0803561586805552E-4</v>
      </c>
      <c r="E64" s="18">
        <v>5.3671802825954861E-4</v>
      </c>
      <c r="G64" s="7" t="s">
        <v>26</v>
      </c>
      <c r="H64" s="18">
        <v>8.5095591087962956E-5</v>
      </c>
      <c r="I64" s="18">
        <v>1.3253955134548613E-5</v>
      </c>
      <c r="J64" s="18">
        <v>1.7894663459780091E-4</v>
      </c>
      <c r="K64" s="18">
        <v>5.1386231571180558E-5</v>
      </c>
      <c r="L64" s="18">
        <v>1.0066413139612268E-4</v>
      </c>
      <c r="M64" s="18">
        <v>1.0737148447193288E-4</v>
      </c>
      <c r="N64" s="18">
        <v>5.3671802825954861E-4</v>
      </c>
    </row>
    <row r="65" spans="2:34" x14ac:dyDescent="0.35">
      <c r="B65" s="7" t="s">
        <v>27</v>
      </c>
      <c r="C65" s="18">
        <v>3.0395565634259259E-4</v>
      </c>
      <c r="D65" s="18">
        <v>1.6736793482638888E-4</v>
      </c>
      <c r="E65" s="18">
        <v>4.7376202024305552E-4</v>
      </c>
      <c r="F65" s="30" t="s">
        <v>51</v>
      </c>
      <c r="G65" s="7" t="s">
        <v>27</v>
      </c>
      <c r="H65" s="18">
        <v>7.7249464594907418E-5</v>
      </c>
      <c r="I65" s="18">
        <v>7.2730326736111071E-6</v>
      </c>
      <c r="J65" s="18">
        <v>1.6775216259259259E-4</v>
      </c>
      <c r="K65" s="18">
        <v>4.3788317789351869E-5</v>
      </c>
      <c r="L65" s="18">
        <v>8.3278743599537046E-5</v>
      </c>
      <c r="M65" s="18">
        <v>8.1970951956018479E-5</v>
      </c>
      <c r="N65" s="18">
        <v>4.7376202024305552E-4</v>
      </c>
    </row>
    <row r="66" spans="2:34" x14ac:dyDescent="0.35">
      <c r="B66" s="7" t="s">
        <v>28</v>
      </c>
      <c r="C66" s="18">
        <v>3.7162173511574073E-4</v>
      </c>
      <c r="D66" s="18">
        <v>2.4148610061342591E-4</v>
      </c>
      <c r="E66" s="18">
        <v>6.0352943646990742E-4</v>
      </c>
      <c r="F66" s="30" t="s">
        <v>53</v>
      </c>
      <c r="G66" s="7" t="s">
        <v>28</v>
      </c>
      <c r="H66" s="18">
        <v>1.0213319895833334E-4</v>
      </c>
      <c r="I66" s="18">
        <v>2.2045855381944454E-5</v>
      </c>
      <c r="J66" s="18">
        <v>2.0093852356481477E-4</v>
      </c>
      <c r="K66" s="18">
        <v>6.4389119837962968E-5</v>
      </c>
      <c r="L66" s="18">
        <v>1.1836314773148146E-4</v>
      </c>
      <c r="M66" s="18">
        <v>1.3376637692129635E-4</v>
      </c>
      <c r="N66" s="18">
        <v>6.0352943646990742E-4</v>
      </c>
    </row>
    <row r="67" spans="2:34" x14ac:dyDescent="0.35">
      <c r="B67" s="7" t="s">
        <v>29</v>
      </c>
      <c r="C67" s="10">
        <v>6.6729591693263171</v>
      </c>
      <c r="D67" s="10">
        <v>14.09263901482333</v>
      </c>
      <c r="E67" s="10">
        <v>8.4866642367410385</v>
      </c>
      <c r="G67" s="7" t="s">
        <v>41</v>
      </c>
      <c r="H67" s="18">
        <v>1.0656300195535281E-4</v>
      </c>
      <c r="I67" s="18">
        <v>3.7830786387045242E-4</v>
      </c>
      <c r="J67" s="18">
        <v>6.4472837178473655E-5</v>
      </c>
      <c r="K67" s="18">
        <v>1.6198412995347227E-4</v>
      </c>
      <c r="L67" s="18">
        <v>1.5877427056196452E-4</v>
      </c>
      <c r="M67" s="18">
        <v>1.9812672815576371E-4</v>
      </c>
      <c r="N67" s="18">
        <v>9.8225280517836094E-5</v>
      </c>
    </row>
    <row r="69" spans="2:34" x14ac:dyDescent="0.35">
      <c r="B69" s="20" t="s">
        <v>46</v>
      </c>
      <c r="C69" s="7">
        <v>1</v>
      </c>
      <c r="D69" s="7">
        <v>2</v>
      </c>
      <c r="E69" s="10"/>
      <c r="G69" s="20" t="s">
        <v>49</v>
      </c>
      <c r="H69" s="7" t="s">
        <v>4</v>
      </c>
      <c r="I69" s="7" t="s">
        <v>3</v>
      </c>
      <c r="J69" s="7" t="s">
        <v>5</v>
      </c>
      <c r="K69" s="7" t="s">
        <v>6</v>
      </c>
      <c r="L69" s="7" t="s">
        <v>0</v>
      </c>
      <c r="M69" s="7" t="s">
        <v>1</v>
      </c>
      <c r="O69" s="9"/>
      <c r="Q69" s="9"/>
      <c r="R69" s="9"/>
      <c r="W69" s="7"/>
      <c r="X69" s="23"/>
    </row>
    <row r="70" spans="2:34" x14ac:dyDescent="0.35">
      <c r="B70" s="11" t="s">
        <v>7</v>
      </c>
      <c r="C70" s="10">
        <v>57.913706131094166</v>
      </c>
      <c r="D70" s="10">
        <v>42.086293868905841</v>
      </c>
      <c r="E70" s="32"/>
      <c r="F70" s="32"/>
      <c r="G70" s="22" t="s">
        <v>7</v>
      </c>
      <c r="H70" s="10">
        <v>14.347348144240286</v>
      </c>
      <c r="I70" s="10">
        <v>2.9235320987984705</v>
      </c>
      <c r="J70" s="10">
        <v>32.237913687449101</v>
      </c>
      <c r="K70" s="10">
        <v>8.4049122006063044</v>
      </c>
      <c r="L70" s="10">
        <v>19.306494011287047</v>
      </c>
      <c r="M70" s="10">
        <v>22.779799857618787</v>
      </c>
      <c r="O70" s="9"/>
      <c r="Q70" s="9"/>
      <c r="R70" s="9"/>
      <c r="W70" s="7"/>
      <c r="X70" s="23"/>
      <c r="AA70" s="23"/>
      <c r="AB70" s="9"/>
      <c r="AF70" s="23"/>
      <c r="AG70" s="23"/>
      <c r="AH70" s="23"/>
    </row>
    <row r="71" spans="2:34" x14ac:dyDescent="0.35">
      <c r="B71" s="11" t="s">
        <v>8</v>
      </c>
      <c r="C71" s="10">
        <v>61.74347051858642</v>
      </c>
      <c r="D71" s="10">
        <v>38.25652948141358</v>
      </c>
      <c r="E71" s="32"/>
      <c r="F71" s="32"/>
      <c r="G71" s="22" t="s">
        <v>8</v>
      </c>
      <c r="H71" s="10">
        <v>16.875326983705456</v>
      </c>
      <c r="I71" s="10">
        <v>1.4689177499599768</v>
      </c>
      <c r="J71" s="10">
        <v>34.555399539640121</v>
      </c>
      <c r="K71" s="10">
        <v>8.8438262452808658</v>
      </c>
      <c r="L71" s="10">
        <v>18.026894468355081</v>
      </c>
      <c r="M71" s="10">
        <v>20.229635013058498</v>
      </c>
      <c r="AA71" s="23"/>
      <c r="AB71" s="9"/>
      <c r="AF71" s="23"/>
      <c r="AG71" s="23"/>
      <c r="AH71" s="23"/>
    </row>
    <row r="72" spans="2:34" x14ac:dyDescent="0.35">
      <c r="B72" s="11" t="s">
        <v>9</v>
      </c>
      <c r="C72" s="10">
        <v>61.140638914090907</v>
      </c>
      <c r="D72" s="10">
        <v>38.859361085909093</v>
      </c>
      <c r="E72" s="32"/>
      <c r="F72" s="32"/>
      <c r="G72" s="22" t="s">
        <v>9</v>
      </c>
      <c r="H72" s="10">
        <v>17.230632234988125</v>
      </c>
      <c r="I72" s="10">
        <v>3.4603183449602088</v>
      </c>
      <c r="J72" s="10">
        <v>33.449743988498895</v>
      </c>
      <c r="K72" s="10">
        <v>6.9999443456436845</v>
      </c>
      <c r="L72" s="10">
        <v>19.246716383749778</v>
      </c>
      <c r="M72" s="10">
        <v>19.612644702159319</v>
      </c>
      <c r="AA72" s="23"/>
      <c r="AB72" s="9"/>
      <c r="AF72" s="23"/>
      <c r="AG72" s="23"/>
      <c r="AH72" s="23"/>
    </row>
    <row r="73" spans="2:34" x14ac:dyDescent="0.35">
      <c r="B73" s="11" t="s">
        <v>10</v>
      </c>
      <c r="C73" s="10">
        <v>61.574748911898382</v>
      </c>
      <c r="D73" s="10">
        <v>38.425251088101625</v>
      </c>
      <c r="E73" s="32"/>
      <c r="F73" s="32"/>
      <c r="G73" s="22" t="s">
        <v>10</v>
      </c>
      <c r="H73" s="10">
        <v>16.922654105443257</v>
      </c>
      <c r="I73" s="10">
        <v>3.6528218923160485</v>
      </c>
      <c r="J73" s="10">
        <v>33.293906050402526</v>
      </c>
      <c r="K73" s="10">
        <v>7.7053668637365487</v>
      </c>
      <c r="L73" s="10">
        <v>19.611826794032964</v>
      </c>
      <c r="M73" s="10">
        <v>18.813424294068657</v>
      </c>
      <c r="AA73" s="23"/>
      <c r="AB73" s="9"/>
      <c r="AF73" s="23"/>
      <c r="AG73" s="23"/>
      <c r="AH73" s="23"/>
    </row>
    <row r="74" spans="2:34" x14ac:dyDescent="0.35">
      <c r="B74" s="11" t="s">
        <v>11</v>
      </c>
      <c r="C74" s="10">
        <v>62.449206739929174</v>
      </c>
      <c r="D74" s="10">
        <v>37.550793260070833</v>
      </c>
      <c r="E74" s="32"/>
      <c r="F74" s="32"/>
      <c r="G74" s="22" t="s">
        <v>11</v>
      </c>
      <c r="H74" s="10">
        <v>15.635191734503559</v>
      </c>
      <c r="I74" s="10">
        <v>2.358390468266879</v>
      </c>
      <c r="J74" s="10">
        <v>32.756043092585273</v>
      </c>
      <c r="K74" s="10">
        <v>11.699581444573447</v>
      </c>
      <c r="L74" s="10">
        <v>18.507368450668547</v>
      </c>
      <c r="M74" s="10">
        <v>19.043424809402282</v>
      </c>
      <c r="AA74" s="23"/>
      <c r="AB74" s="9"/>
      <c r="AF74" s="23"/>
      <c r="AG74" s="23"/>
      <c r="AH74" s="23"/>
    </row>
    <row r="75" spans="2:34" x14ac:dyDescent="0.35">
      <c r="B75" s="11" t="s">
        <v>12</v>
      </c>
      <c r="C75" s="10">
        <v>65.911389455163373</v>
      </c>
      <c r="D75" s="10">
        <v>34.088610544836619</v>
      </c>
      <c r="E75" s="32"/>
      <c r="F75" s="32"/>
      <c r="G75" s="22" t="s">
        <v>12</v>
      </c>
      <c r="H75" s="10">
        <v>16.857000514735113</v>
      </c>
      <c r="I75" s="10">
        <v>3.0997226779726632</v>
      </c>
      <c r="J75" s="10">
        <v>35.944125024944675</v>
      </c>
      <c r="K75" s="10">
        <v>10.010541237510919</v>
      </c>
      <c r="L75" s="10">
        <v>16.961771441899408</v>
      </c>
      <c r="M75" s="10">
        <v>17.126839102937215</v>
      </c>
      <c r="AA75" s="23"/>
      <c r="AB75" s="9"/>
      <c r="AF75" s="23"/>
      <c r="AG75" s="23"/>
      <c r="AH75" s="23"/>
    </row>
    <row r="76" spans="2:34" x14ac:dyDescent="0.35">
      <c r="B76" s="11" t="s">
        <v>13</v>
      </c>
      <c r="C76" s="10">
        <v>58.506533983750117</v>
      </c>
      <c r="D76" s="10">
        <v>41.493466016249883</v>
      </c>
      <c r="E76" s="32"/>
      <c r="F76" s="32"/>
      <c r="G76" s="22" t="s">
        <v>13</v>
      </c>
      <c r="H76" s="10">
        <v>13.984923179949929</v>
      </c>
      <c r="I76" s="10">
        <v>2.3250001911552176</v>
      </c>
      <c r="J76" s="10">
        <v>32.040711021961954</v>
      </c>
      <c r="K76" s="10">
        <v>10.155899590683019</v>
      </c>
      <c r="L76" s="10">
        <v>17.27695506546873</v>
      </c>
      <c r="M76" s="10">
        <v>24.216510950781149</v>
      </c>
      <c r="AA76" s="23"/>
      <c r="AB76" s="9"/>
      <c r="AF76" s="23"/>
      <c r="AG76" s="23"/>
      <c r="AH76" s="23"/>
    </row>
    <row r="77" spans="2:34" x14ac:dyDescent="0.35">
      <c r="B77" s="11" t="s">
        <v>14</v>
      </c>
      <c r="C77" s="10">
        <v>58.474190957920626</v>
      </c>
      <c r="D77" s="10">
        <v>41.525809042079381</v>
      </c>
      <c r="E77" s="32"/>
      <c r="F77" s="32"/>
      <c r="G77" s="22" t="s">
        <v>14</v>
      </c>
      <c r="H77" s="10">
        <v>14.221320409860644</v>
      </c>
      <c r="I77" s="10">
        <v>2.0501624745372671</v>
      </c>
      <c r="J77" s="10">
        <v>33.010993647332725</v>
      </c>
      <c r="K77" s="10">
        <v>9.1917144261899804</v>
      </c>
      <c r="L77" s="10">
        <v>20.554677441194773</v>
      </c>
      <c r="M77" s="10">
        <v>20.971131600884608</v>
      </c>
      <c r="AA77" s="23"/>
      <c r="AB77" s="9"/>
      <c r="AF77" s="23"/>
      <c r="AG77" s="23"/>
      <c r="AH77" s="23"/>
    </row>
    <row r="78" spans="2:34" x14ac:dyDescent="0.35">
      <c r="B78" s="11" t="s">
        <v>15</v>
      </c>
      <c r="C78" s="10">
        <v>60.997046439553991</v>
      </c>
      <c r="D78" s="10">
        <v>39.002953560446009</v>
      </c>
      <c r="E78" s="32"/>
      <c r="F78" s="32"/>
      <c r="G78" s="22" t="s">
        <v>15</v>
      </c>
      <c r="H78" s="10">
        <v>15.842831760718143</v>
      </c>
      <c r="I78" s="10">
        <v>1.8974327444024535</v>
      </c>
      <c r="J78" s="10">
        <v>32.857383113174329</v>
      </c>
      <c r="K78" s="10">
        <v>10.399398821259066</v>
      </c>
      <c r="L78" s="10">
        <v>18.373199372086553</v>
      </c>
      <c r="M78" s="10">
        <v>20.629754188359456</v>
      </c>
    </row>
    <row r="79" spans="2:34" x14ac:dyDescent="0.35">
      <c r="B79" s="11" t="s">
        <v>16</v>
      </c>
      <c r="C79" s="10">
        <v>58.184954727173341</v>
      </c>
      <c r="D79" s="10">
        <v>41.815045272826659</v>
      </c>
      <c r="E79" s="32"/>
      <c r="F79" s="32"/>
      <c r="G79" s="22" t="s">
        <v>16</v>
      </c>
      <c r="H79" s="10">
        <v>15.35834455772393</v>
      </c>
      <c r="I79" s="10">
        <v>2.459540130678818</v>
      </c>
      <c r="J79" s="10">
        <v>30.55463150384254</v>
      </c>
      <c r="K79" s="10">
        <v>9.8124385349280612</v>
      </c>
      <c r="L79" s="10">
        <v>20.123865459844449</v>
      </c>
      <c r="M79" s="10">
        <v>21.691179812982206</v>
      </c>
    </row>
    <row r="80" spans="2:34" x14ac:dyDescent="0.35">
      <c r="B80" s="16" t="s">
        <v>17</v>
      </c>
      <c r="C80" s="10">
        <v>55.9148768302544</v>
      </c>
      <c r="D80" s="10">
        <v>44.0851231697456</v>
      </c>
      <c r="E80" s="32"/>
      <c r="F80" s="32"/>
      <c r="G80" s="22" t="s">
        <v>17</v>
      </c>
      <c r="H80" s="10">
        <v>14.549177345455034</v>
      </c>
      <c r="I80" s="10">
        <v>1.7387179860964164</v>
      </c>
      <c r="J80" s="10">
        <v>29.042657856261012</v>
      </c>
      <c r="K80" s="10">
        <v>10.584323642441941</v>
      </c>
      <c r="L80" s="10">
        <v>19.835351521243201</v>
      </c>
      <c r="M80" s="10">
        <v>24.249771648502396</v>
      </c>
    </row>
    <row r="81" spans="2:13" x14ac:dyDescent="0.35">
      <c r="B81" s="16" t="s">
        <v>18</v>
      </c>
      <c r="C81" s="10">
        <v>64.157877447975537</v>
      </c>
      <c r="D81" s="10">
        <v>35.84212255202447</v>
      </c>
      <c r="E81" s="32"/>
      <c r="F81" s="32"/>
      <c r="G81" s="22" t="s">
        <v>18</v>
      </c>
      <c r="H81" s="10">
        <v>17.326455961753336</v>
      </c>
      <c r="I81" s="10">
        <v>2.1507389707855125</v>
      </c>
      <c r="J81" s="10">
        <v>35.408529055691332</v>
      </c>
      <c r="K81" s="10">
        <v>9.2721534597453505</v>
      </c>
      <c r="L81" s="10">
        <v>18.539985940490123</v>
      </c>
      <c r="M81" s="10">
        <v>17.302136611534348</v>
      </c>
    </row>
    <row r="82" spans="2:13" x14ac:dyDescent="0.35">
      <c r="B82" s="16" t="s">
        <v>19</v>
      </c>
      <c r="C82" s="10">
        <v>62.344436075910551</v>
      </c>
      <c r="D82" s="10">
        <v>37.655563924089449</v>
      </c>
      <c r="E82" s="32"/>
      <c r="F82" s="32"/>
      <c r="G82" s="22" t="s">
        <v>19</v>
      </c>
      <c r="H82" s="10">
        <v>16.566524334994902</v>
      </c>
      <c r="I82" s="10">
        <v>2.5186922380435126</v>
      </c>
      <c r="J82" s="10">
        <v>30.550859989968377</v>
      </c>
      <c r="K82" s="10">
        <v>12.708359512903753</v>
      </c>
      <c r="L82" s="10">
        <v>16.802368266210763</v>
      </c>
      <c r="M82" s="10">
        <v>20.853195657878693</v>
      </c>
    </row>
    <row r="83" spans="2:13" x14ac:dyDescent="0.35">
      <c r="B83" s="16" t="s">
        <v>20</v>
      </c>
      <c r="C83" s="10">
        <v>58.592567747345981</v>
      </c>
      <c r="D83" s="10">
        <v>41.407432252654019</v>
      </c>
      <c r="E83" s="32"/>
      <c r="F83" s="32"/>
      <c r="G83" s="22" t="s">
        <v>20</v>
      </c>
      <c r="H83" s="10">
        <v>16.607264507312149</v>
      </c>
      <c r="I83" s="10">
        <v>1.8668971203605285</v>
      </c>
      <c r="J83" s="10">
        <v>29.163626247881414</v>
      </c>
      <c r="K83" s="10">
        <v>10.954779871791894</v>
      </c>
      <c r="L83" s="10">
        <v>19.279129439091637</v>
      </c>
      <c r="M83" s="10">
        <v>22.128302813562382</v>
      </c>
    </row>
    <row r="84" spans="2:13" x14ac:dyDescent="0.35">
      <c r="B84" s="7" t="s">
        <v>21</v>
      </c>
      <c r="C84" s="10">
        <v>60.564688920046216</v>
      </c>
      <c r="D84" s="10">
        <v>39.435311079953799</v>
      </c>
      <c r="E84" s="32"/>
      <c r="F84" s="32"/>
      <c r="G84" s="22" t="s">
        <v>21</v>
      </c>
      <c r="H84" s="10">
        <v>15.880356841098848</v>
      </c>
      <c r="I84" s="10">
        <v>2.4264917920238553</v>
      </c>
      <c r="J84" s="10">
        <v>32.490465987116728</v>
      </c>
      <c r="K84" s="10">
        <v>9.7673742998067752</v>
      </c>
      <c r="L84" s="10">
        <v>18.746186003973076</v>
      </c>
      <c r="M84" s="10">
        <v>20.689125075980709</v>
      </c>
    </row>
    <row r="85" spans="2:13" x14ac:dyDescent="0.35">
      <c r="B85" s="7" t="s">
        <v>22</v>
      </c>
      <c r="C85" s="10">
        <v>55.9148768302544</v>
      </c>
      <c r="D85" s="10">
        <v>34.088610544836619</v>
      </c>
      <c r="E85" s="32"/>
      <c r="F85" s="32"/>
      <c r="G85" s="22" t="s">
        <v>22</v>
      </c>
      <c r="H85" s="10">
        <v>13.984923179949929</v>
      </c>
      <c r="I85" s="10">
        <v>1.4689177499599768</v>
      </c>
      <c r="J85" s="10">
        <v>29.042657856261012</v>
      </c>
      <c r="K85" s="10">
        <v>6.9999443456436845</v>
      </c>
      <c r="L85" s="10">
        <v>16.802368266210763</v>
      </c>
      <c r="M85" s="10">
        <v>17.126839102937215</v>
      </c>
    </row>
    <row r="86" spans="2:13" x14ac:dyDescent="0.35">
      <c r="B86" s="7" t="s">
        <v>23</v>
      </c>
      <c r="C86" s="10">
        <v>65.911389455163373</v>
      </c>
      <c r="D86" s="10">
        <v>44.0851231697456</v>
      </c>
      <c r="E86" s="32"/>
      <c r="F86" s="32"/>
      <c r="G86" s="22" t="s">
        <v>23</v>
      </c>
      <c r="H86" s="10">
        <v>17.326455961753336</v>
      </c>
      <c r="I86" s="10">
        <v>3.6528218923160485</v>
      </c>
      <c r="J86" s="10">
        <v>35.944125024944675</v>
      </c>
      <c r="K86" s="10">
        <v>12.708359512903753</v>
      </c>
      <c r="L86" s="10">
        <v>20.554677441194773</v>
      </c>
      <c r="M86" s="10">
        <v>24.249771648502396</v>
      </c>
    </row>
    <row r="87" spans="2:13" x14ac:dyDescent="0.35">
      <c r="B87" s="7" t="s">
        <v>31</v>
      </c>
      <c r="C87" s="10">
        <v>2.7449612420400569</v>
      </c>
      <c r="D87" s="10">
        <v>2.7449612420400573</v>
      </c>
      <c r="E87" s="32"/>
      <c r="F87" s="32"/>
      <c r="G87" s="22" t="s">
        <v>40</v>
      </c>
      <c r="H87" s="10">
        <v>7.5615664581798514</v>
      </c>
      <c r="I87" s="10">
        <v>26.80153385363932</v>
      </c>
      <c r="J87" s="10">
        <v>6.4718549877688751</v>
      </c>
      <c r="K87" s="10">
        <v>15.622241887609187</v>
      </c>
      <c r="L87" s="10">
        <v>6.2472842397796606</v>
      </c>
      <c r="M87" s="10">
        <v>10.7608625063788</v>
      </c>
    </row>
    <row r="88" spans="2:13" x14ac:dyDescent="0.35">
      <c r="C88" s="10"/>
      <c r="D88" s="10"/>
      <c r="E88" s="32"/>
      <c r="F88" s="32"/>
      <c r="G88" s="32"/>
      <c r="H88" s="32"/>
      <c r="I88" s="32"/>
      <c r="J88" s="32"/>
      <c r="K88" s="32"/>
      <c r="L88" s="32"/>
      <c r="M88" s="32"/>
    </row>
    <row r="89" spans="2:13" x14ac:dyDescent="0.35">
      <c r="B89" s="20" t="s">
        <v>47</v>
      </c>
      <c r="C89" s="35">
        <v>1</v>
      </c>
      <c r="D89" s="35">
        <v>2</v>
      </c>
      <c r="E89" s="32"/>
      <c r="F89" s="32"/>
      <c r="G89" s="33" t="s">
        <v>50</v>
      </c>
      <c r="H89" s="22" t="s">
        <v>4</v>
      </c>
      <c r="I89" s="22" t="s">
        <v>3</v>
      </c>
      <c r="J89" s="22" t="s">
        <v>5</v>
      </c>
      <c r="K89" s="22" t="s">
        <v>6</v>
      </c>
      <c r="L89" s="22" t="s">
        <v>0</v>
      </c>
      <c r="M89" s="22" t="s">
        <v>1</v>
      </c>
    </row>
    <row r="90" spans="2:13" x14ac:dyDescent="0.35">
      <c r="B90" s="11" t="s">
        <v>8</v>
      </c>
      <c r="C90" s="10">
        <v>61.74347051858642</v>
      </c>
      <c r="D90" s="10">
        <v>38.25652948141358</v>
      </c>
      <c r="E90" s="32"/>
      <c r="F90" s="32"/>
      <c r="G90" s="22" t="s">
        <v>8</v>
      </c>
      <c r="H90" s="10">
        <v>16.875326983705456</v>
      </c>
      <c r="I90" s="10">
        <v>1.4689177499599768</v>
      </c>
      <c r="J90" s="10">
        <v>34.555399539640121</v>
      </c>
      <c r="K90" s="10">
        <v>8.8438262452808658</v>
      </c>
      <c r="L90" s="10">
        <v>18.026894468355081</v>
      </c>
      <c r="M90" s="10">
        <v>20.229635013058498</v>
      </c>
    </row>
    <row r="91" spans="2:13" x14ac:dyDescent="0.35">
      <c r="B91" s="11" t="s">
        <v>10</v>
      </c>
      <c r="C91" s="10">
        <v>61.574748911898382</v>
      </c>
      <c r="D91" s="10">
        <v>38.425251088101625</v>
      </c>
      <c r="E91" s="32"/>
      <c r="F91" s="32"/>
      <c r="G91" s="22" t="s">
        <v>10</v>
      </c>
      <c r="H91" s="10">
        <v>16.922654105443257</v>
      </c>
      <c r="I91" s="10">
        <v>3.6528218923160485</v>
      </c>
      <c r="J91" s="10">
        <v>33.293906050402526</v>
      </c>
      <c r="K91" s="10">
        <v>7.7053668637365487</v>
      </c>
      <c r="L91" s="10">
        <v>19.611826794032964</v>
      </c>
      <c r="M91" s="10">
        <v>18.813424294068657</v>
      </c>
    </row>
    <row r="92" spans="2:13" x14ac:dyDescent="0.35">
      <c r="B92" s="11" t="s">
        <v>11</v>
      </c>
      <c r="C92" s="10">
        <v>62.449206739929174</v>
      </c>
      <c r="D92" s="10">
        <v>37.550793260070833</v>
      </c>
      <c r="E92" s="32"/>
      <c r="F92" s="32"/>
      <c r="G92" s="22" t="s">
        <v>11</v>
      </c>
      <c r="H92" s="10">
        <v>15.635191734503559</v>
      </c>
      <c r="I92" s="10">
        <v>2.358390468266879</v>
      </c>
      <c r="J92" s="10">
        <v>32.756043092585273</v>
      </c>
      <c r="K92" s="10">
        <v>11.699581444573447</v>
      </c>
      <c r="L92" s="10">
        <v>18.507368450668547</v>
      </c>
      <c r="M92" s="10">
        <v>19.043424809402282</v>
      </c>
    </row>
    <row r="93" spans="2:13" x14ac:dyDescent="0.35">
      <c r="B93" s="11" t="s">
        <v>12</v>
      </c>
      <c r="C93" s="10">
        <v>65.911389455163373</v>
      </c>
      <c r="D93" s="10">
        <v>34.088610544836619</v>
      </c>
      <c r="E93" s="32"/>
      <c r="F93" s="32"/>
      <c r="G93" s="22" t="s">
        <v>12</v>
      </c>
      <c r="H93" s="10">
        <v>16.857000514735113</v>
      </c>
      <c r="I93" s="10">
        <v>3.0997226779726632</v>
      </c>
      <c r="J93" s="10">
        <v>35.944125024944675</v>
      </c>
      <c r="K93" s="10">
        <v>10.010541237510919</v>
      </c>
      <c r="L93" s="10">
        <v>16.961771441899408</v>
      </c>
      <c r="M93" s="10">
        <v>17.126839102937215</v>
      </c>
    </row>
    <row r="94" spans="2:13" x14ac:dyDescent="0.35">
      <c r="B94" s="11" t="s">
        <v>13</v>
      </c>
      <c r="C94" s="10">
        <v>58.506533983750117</v>
      </c>
      <c r="D94" s="10">
        <v>41.493466016249883</v>
      </c>
      <c r="E94" s="32"/>
      <c r="F94" s="32"/>
      <c r="G94" s="22" t="s">
        <v>13</v>
      </c>
      <c r="H94" s="10">
        <v>13.984923179949929</v>
      </c>
      <c r="I94" s="10">
        <v>2.3250001911552176</v>
      </c>
      <c r="J94" s="10">
        <v>32.040711021961954</v>
      </c>
      <c r="K94" s="10">
        <v>10.155899590683019</v>
      </c>
      <c r="L94" s="10">
        <v>17.27695506546873</v>
      </c>
      <c r="M94" s="10">
        <v>24.216510950781149</v>
      </c>
    </row>
    <row r="95" spans="2:13" x14ac:dyDescent="0.35">
      <c r="B95" s="11" t="s">
        <v>14</v>
      </c>
      <c r="C95" s="10">
        <v>58.474190957920626</v>
      </c>
      <c r="D95" s="10">
        <v>41.525809042079381</v>
      </c>
      <c r="E95" s="32"/>
      <c r="F95" s="32"/>
      <c r="G95" s="22" t="s">
        <v>14</v>
      </c>
      <c r="H95" s="10">
        <v>14.221320409860644</v>
      </c>
      <c r="I95" s="10">
        <v>2.0501624745372671</v>
      </c>
      <c r="J95" s="10">
        <v>33.010993647332725</v>
      </c>
      <c r="K95" s="10">
        <v>9.1917144261899804</v>
      </c>
      <c r="L95" s="10">
        <v>20.554677441194773</v>
      </c>
      <c r="M95" s="10">
        <v>20.971131600884608</v>
      </c>
    </row>
    <row r="96" spans="2:13" x14ac:dyDescent="0.35">
      <c r="B96" s="11" t="s">
        <v>16</v>
      </c>
      <c r="C96" s="10">
        <v>58.184954727173341</v>
      </c>
      <c r="D96" s="10">
        <v>41.815045272826659</v>
      </c>
      <c r="E96" s="32"/>
      <c r="F96" s="32"/>
      <c r="G96" s="22" t="s">
        <v>16</v>
      </c>
      <c r="H96" s="10">
        <v>15.35834455772393</v>
      </c>
      <c r="I96" s="10">
        <v>2.459540130678818</v>
      </c>
      <c r="J96" s="10">
        <v>30.55463150384254</v>
      </c>
      <c r="K96" s="10">
        <v>9.8124385349280612</v>
      </c>
      <c r="L96" s="10">
        <v>20.123865459844449</v>
      </c>
      <c r="M96" s="10">
        <v>21.691179812982206</v>
      </c>
    </row>
    <row r="97" spans="2:34" x14ac:dyDescent="0.35">
      <c r="B97" s="16" t="s">
        <v>18</v>
      </c>
      <c r="C97" s="10">
        <v>64.157877447975537</v>
      </c>
      <c r="D97" s="10">
        <v>35.84212255202447</v>
      </c>
      <c r="E97" s="32"/>
      <c r="F97" s="32"/>
      <c r="G97" s="22" t="s">
        <v>18</v>
      </c>
      <c r="H97" s="10">
        <v>17.326455961753336</v>
      </c>
      <c r="I97" s="10">
        <v>2.1507389707855125</v>
      </c>
      <c r="J97" s="10">
        <v>35.408529055691332</v>
      </c>
      <c r="K97" s="10">
        <v>9.2721534597453505</v>
      </c>
      <c r="L97" s="10">
        <v>18.539985940490123</v>
      </c>
      <c r="M97" s="10">
        <v>17.302136611534348</v>
      </c>
    </row>
    <row r="98" spans="2:34" x14ac:dyDescent="0.35">
      <c r="B98" s="7" t="s">
        <v>26</v>
      </c>
      <c r="C98" s="10">
        <v>61.375296592799621</v>
      </c>
      <c r="D98" s="10">
        <v>38.624703407200386</v>
      </c>
      <c r="E98" s="32"/>
      <c r="F98" s="32"/>
      <c r="G98" s="22" t="s">
        <v>26</v>
      </c>
      <c r="H98" s="10">
        <v>15.897652180959401</v>
      </c>
      <c r="I98" s="10">
        <v>2.4456618194590476</v>
      </c>
      <c r="J98" s="10">
        <v>33.445542367050137</v>
      </c>
      <c r="K98" s="10">
        <v>9.5864402253310246</v>
      </c>
      <c r="L98" s="10">
        <v>18.700418132744257</v>
      </c>
      <c r="M98" s="10">
        <v>19.924285274456118</v>
      </c>
    </row>
    <row r="99" spans="2:34" x14ac:dyDescent="0.35">
      <c r="B99" s="7" t="s">
        <v>27</v>
      </c>
      <c r="C99" s="10">
        <v>58.184954727173341</v>
      </c>
      <c r="D99" s="10">
        <v>34.088610544836619</v>
      </c>
      <c r="E99" s="32"/>
      <c r="F99" s="32"/>
      <c r="G99" s="22" t="s">
        <v>27</v>
      </c>
      <c r="H99" s="10">
        <v>13.984923179949929</v>
      </c>
      <c r="I99" s="10">
        <v>1.4689177499599768</v>
      </c>
      <c r="J99" s="10">
        <v>30.55463150384254</v>
      </c>
      <c r="K99" s="10">
        <v>7.7053668637365487</v>
      </c>
      <c r="L99" s="10">
        <v>16.961771441899408</v>
      </c>
      <c r="M99" s="10">
        <v>17.126839102937215</v>
      </c>
    </row>
    <row r="100" spans="2:34" x14ac:dyDescent="0.35">
      <c r="B100" s="7" t="s">
        <v>28</v>
      </c>
      <c r="C100" s="10">
        <v>65.911389455163373</v>
      </c>
      <c r="D100" s="10">
        <v>41.815045272826659</v>
      </c>
      <c r="E100" s="32"/>
      <c r="F100" s="32"/>
      <c r="G100" s="22" t="s">
        <v>28</v>
      </c>
      <c r="H100" s="10">
        <v>17.326455961753336</v>
      </c>
      <c r="I100" s="10">
        <v>3.6528218923160485</v>
      </c>
      <c r="J100" s="10">
        <v>35.944125024944675</v>
      </c>
      <c r="K100" s="10">
        <v>11.699581444573447</v>
      </c>
      <c r="L100" s="10">
        <v>20.554677441194773</v>
      </c>
      <c r="M100" s="10">
        <v>24.216510950781149</v>
      </c>
    </row>
    <row r="101" spans="2:34" x14ac:dyDescent="0.35">
      <c r="B101" s="7" t="s">
        <v>34</v>
      </c>
      <c r="C101" s="10">
        <v>2.8403220384387202</v>
      </c>
      <c r="D101" s="10">
        <v>2.8403220384387216</v>
      </c>
      <c r="E101" s="32"/>
      <c r="F101" s="32"/>
      <c r="G101" s="22" t="s">
        <v>41</v>
      </c>
      <c r="H101" s="10">
        <v>8.1657788435024781</v>
      </c>
      <c r="I101" s="10">
        <v>27.231609168385379</v>
      </c>
      <c r="J101" s="10">
        <v>5.3421276116623551</v>
      </c>
      <c r="K101" s="10">
        <v>12.065614515882274</v>
      </c>
      <c r="L101" s="10">
        <v>6.9607968311260535</v>
      </c>
      <c r="M101" s="10">
        <v>11.914262855045624</v>
      </c>
    </row>
    <row r="104" spans="2:34" x14ac:dyDescent="0.35">
      <c r="L104" s="9"/>
      <c r="O104" s="9"/>
      <c r="Q104" s="9"/>
      <c r="R104" s="9"/>
      <c r="W104" s="7"/>
      <c r="X104" s="23"/>
      <c r="AA104" s="23"/>
      <c r="AB104" s="9"/>
      <c r="AF104" s="23"/>
      <c r="AG104" s="23"/>
      <c r="AH104" s="23"/>
    </row>
    <row r="105" spans="2:34" x14ac:dyDescent="0.35">
      <c r="L105" s="9"/>
      <c r="O105" s="9"/>
      <c r="Q105" s="9"/>
      <c r="R105" s="9"/>
      <c r="W105" s="7"/>
      <c r="X105" s="23"/>
      <c r="AA105" s="23"/>
      <c r="AB105" s="9"/>
      <c r="AF105" s="23"/>
      <c r="AG105" s="23"/>
      <c r="AH105" s="23"/>
    </row>
    <row r="106" spans="2:34" x14ac:dyDescent="0.35">
      <c r="L106" s="9"/>
      <c r="O106" s="9"/>
      <c r="Q106" s="9"/>
      <c r="R106" s="9"/>
      <c r="W106" s="7"/>
      <c r="X106" s="23"/>
      <c r="AA106" s="23"/>
      <c r="AB106" s="9"/>
      <c r="AF106" s="23"/>
      <c r="AG106" s="23"/>
      <c r="AH106" s="23"/>
    </row>
    <row r="107" spans="2:34" x14ac:dyDescent="0.35">
      <c r="L107" s="9"/>
      <c r="O107" s="9"/>
      <c r="Q107" s="9"/>
      <c r="R107" s="9"/>
      <c r="W107" s="7"/>
      <c r="X107" s="23"/>
      <c r="AA107" s="23"/>
      <c r="AB107" s="9"/>
      <c r="AF107" s="23"/>
      <c r="AG107" s="23"/>
      <c r="AH107" s="23"/>
    </row>
    <row r="108" spans="2:34" x14ac:dyDescent="0.35">
      <c r="L108" s="9"/>
      <c r="O108" s="9"/>
      <c r="Q108" s="9"/>
      <c r="R108" s="9"/>
      <c r="W108" s="7"/>
      <c r="X108" s="23"/>
      <c r="AA108" s="23"/>
      <c r="AB108" s="9"/>
      <c r="AF108" s="23"/>
      <c r="AG108" s="23"/>
      <c r="AH108" s="23"/>
    </row>
    <row r="109" spans="2:34" x14ac:dyDescent="0.35">
      <c r="L109" s="9"/>
      <c r="O109" s="9"/>
      <c r="Q109" s="9"/>
      <c r="R109" s="9"/>
      <c r="W109" s="7"/>
      <c r="X109" s="23"/>
      <c r="AA109" s="23"/>
      <c r="AB109" s="9"/>
      <c r="AF109" s="23"/>
      <c r="AG109" s="23"/>
      <c r="AH109" s="23"/>
    </row>
    <row r="110" spans="2:34" x14ac:dyDescent="0.35">
      <c r="L110" s="9"/>
      <c r="O110" s="9"/>
      <c r="Q110" s="9"/>
      <c r="R110" s="9"/>
      <c r="W110" s="7"/>
      <c r="X110" s="23"/>
      <c r="AA110" s="23"/>
      <c r="AB110" s="9"/>
      <c r="AF110" s="23"/>
      <c r="AG110" s="23"/>
      <c r="AH110" s="23"/>
    </row>
  </sheetData>
  <conditionalFormatting sqref="C36:C5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5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5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8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:D8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H8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0:I8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0:J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K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8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6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6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6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6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6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6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C1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0:D10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:H10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0:I1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0:J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:K1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0:L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0:M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15</vt:i4>
      </vt:variant>
    </vt:vector>
  </HeadingPairs>
  <TitlesOfParts>
    <vt:vector size="25" baseType="lpstr">
      <vt:lpstr>score</vt:lpstr>
      <vt:lpstr>KF_28_dur+rat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14 dev</vt:lpstr>
      <vt:lpstr>perc 8 dev</vt:lpstr>
      <vt:lpstr>'KF_28_dur+rat'!AP_28</vt:lpstr>
      <vt:lpstr>'KF_28_dur+rat'!Arnold_Pogossian_2006__live_DVD__28_dur</vt:lpstr>
      <vt:lpstr>'KF_28_dur+rat'!BK_28</vt:lpstr>
      <vt:lpstr>'KF_28_dur+rat'!CK_1990_32_dur</vt:lpstr>
      <vt:lpstr>'KF_28_dur+rat'!CK_28</vt:lpstr>
      <vt:lpstr>'KF_28_dur+rat'!CK87_28</vt:lpstr>
      <vt:lpstr>'KF_28_dur+rat'!Kammer_Widmann_2017_28_Abschnitte_Dauern</vt:lpstr>
      <vt:lpstr>'KF_28_dur+rat'!KO_28</vt:lpstr>
      <vt:lpstr>'KF_28_dur+rat'!KO_94_28</vt:lpstr>
      <vt:lpstr>'KF_28_dur+rat'!Melzer_Stark_2017_Wien_modern_28_dur</vt:lpstr>
      <vt:lpstr>'KF_28_dur+rat'!MS_28</vt:lpstr>
      <vt:lpstr>'KF_28_dur+rat'!MS13_28</vt:lpstr>
      <vt:lpstr>'KF_28_dur+rat'!MS19_28</vt:lpstr>
      <vt:lpstr>'KF_28_dur+rat'!PK_28</vt:lpstr>
      <vt:lpstr>'KF_28_dur+rat'!WS_28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2020-12-08T15:23:40Z</dcterms:modified>
</cp:coreProperties>
</file>