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10" yWindow="-110" windowWidth="16660" windowHeight="9460" tabRatio="921" activeTab="1"/>
  </bookViews>
  <sheets>
    <sheet name="score" sheetId="1" r:id="rId1"/>
    <sheet name="KF_35_dur+rat" sheetId="3" r:id="rId2"/>
    <sheet name="diag dur sec 14" sheetId="12" r:id="rId3"/>
    <sheet name="diag dur sec 8" sheetId="16" r:id="rId4"/>
    <sheet name="perc sec 14" sheetId="10" r:id="rId5"/>
    <sheet name="perc sec 8" sheetId="17" r:id="rId6"/>
    <sheet name="dur rel dev (%) 14" sheetId="14" r:id="rId7"/>
    <sheet name="dur rel dev (%) 8" sheetId="18" r:id="rId8"/>
    <sheet name="perc dev 14" sheetId="15" r:id="rId9"/>
    <sheet name="perc dev 8" sheetId="19" r:id="rId10"/>
  </sheets>
  <definedNames>
    <definedName name="_xlnm._FilterDatabase" localSheetId="0" hidden="1">score!$E$1:$E$10</definedName>
    <definedName name="AP_2009_35" localSheetId="1">'KF_35_dur+rat'!$AI$2:$AI$7</definedName>
    <definedName name="Arnold_Pogossian_2006__live_DVD__35_dur" localSheetId="1">'KF_35_dur+rat'!$AK$2:$AK$7</definedName>
    <definedName name="BK_2005_32_dur" localSheetId="1">'KF_35_dur+rat'!$AH$3:$AH$24</definedName>
    <definedName name="BK_2005_35" localSheetId="1">'KF_35_dur+rat'!$AJ$2:$AJ$7</definedName>
    <definedName name="CK_1987_35" localSheetId="1">'KF_35_dur+rat'!$AC$2:$AC$7</definedName>
    <definedName name="CK_1990_32_dur" localSheetId="1">'KF_35_dur+rat'!$A$2:$A$9</definedName>
    <definedName name="CK_1990_35" localSheetId="1">'KF_35_dur+rat'!$AD$2:$AD$7</definedName>
    <definedName name="Kammer_Widmann_2017_35_Abschnitte_Dauern" localSheetId="1">'KF_35_dur+rat'!$AN$2:$AN$7</definedName>
    <definedName name="KO_1994_35" localSheetId="1">'KF_35_dur+rat'!$AE$2:$AE$7</definedName>
    <definedName name="KO_1996_35" localSheetId="1">'KF_35_dur+rat'!$AF$2:$AF$7</definedName>
    <definedName name="Melzer_Stark_2017_Wien_modern_35_dur" localSheetId="1">'KF_35_dur+rat'!$AO$2:$AO$7</definedName>
    <definedName name="MS_2012_35" localSheetId="1">'KF_35_dur+rat'!$AL$2:$AL$7</definedName>
    <definedName name="MS_2013_35" localSheetId="1">'KF_35_dur+rat'!$AM$2:$AM$7</definedName>
    <definedName name="MS_2019_35" localSheetId="1">'KF_35_dur+rat'!$AP$2:$AP$7</definedName>
    <definedName name="PK_2004_35" localSheetId="1">'KF_35_dur+rat'!$AH$2:$AH$7</definedName>
    <definedName name="WS_1997_35" localSheetId="1">'KF_35_dur+rat'!$AG$2:$AG$7</definedName>
  </definedNames>
  <calcPr calcId="145621" concurrentCalc="0"/>
</workbook>
</file>

<file path=xl/calcChain.xml><?xml version="1.0" encoding="utf-8"?>
<calcChain xmlns="http://schemas.openxmlformats.org/spreadsheetml/2006/main">
  <c r="B6" i="3" l="1"/>
  <c r="B2" i="3"/>
  <c r="B3" i="3"/>
  <c r="B4" i="3"/>
  <c r="B5" i="3"/>
  <c r="B7" i="3"/>
  <c r="B15" i="3"/>
  <c r="C6" i="3"/>
  <c r="C2" i="3"/>
  <c r="C3" i="3"/>
  <c r="C4" i="3"/>
  <c r="C5" i="3"/>
  <c r="C7" i="3"/>
  <c r="C15" i="3"/>
  <c r="D6" i="3"/>
  <c r="D2" i="3"/>
  <c r="D3" i="3"/>
  <c r="D4" i="3"/>
  <c r="D5" i="3"/>
  <c r="D7" i="3"/>
  <c r="D15" i="3"/>
  <c r="E6" i="3"/>
  <c r="E2" i="3"/>
  <c r="E3" i="3"/>
  <c r="E4" i="3"/>
  <c r="E5" i="3"/>
  <c r="E7" i="3"/>
  <c r="E15" i="3"/>
  <c r="F6" i="3"/>
  <c r="F2" i="3"/>
  <c r="F3" i="3"/>
  <c r="F4" i="3"/>
  <c r="F5" i="3"/>
  <c r="F7" i="3"/>
  <c r="F15" i="3"/>
  <c r="G6" i="3"/>
  <c r="G2" i="3"/>
  <c r="G3" i="3"/>
  <c r="G4" i="3"/>
  <c r="G5" i="3"/>
  <c r="G7" i="3"/>
  <c r="G15" i="3"/>
  <c r="H6" i="3"/>
  <c r="H2" i="3"/>
  <c r="H3" i="3"/>
  <c r="H4" i="3"/>
  <c r="H5" i="3"/>
  <c r="H7" i="3"/>
  <c r="H15" i="3"/>
  <c r="I6" i="3"/>
  <c r="I2" i="3"/>
  <c r="I3" i="3"/>
  <c r="I4" i="3"/>
  <c r="I5" i="3"/>
  <c r="I7" i="3"/>
  <c r="I15" i="3"/>
  <c r="J6" i="3"/>
  <c r="J2" i="3"/>
  <c r="J3" i="3"/>
  <c r="J4" i="3"/>
  <c r="J5" i="3"/>
  <c r="J7" i="3"/>
  <c r="J15" i="3"/>
  <c r="K6" i="3"/>
  <c r="K2" i="3"/>
  <c r="K3" i="3"/>
  <c r="K4" i="3"/>
  <c r="K5" i="3"/>
  <c r="K7" i="3"/>
  <c r="K15" i="3"/>
  <c r="L6" i="3"/>
  <c r="L2" i="3"/>
  <c r="L3" i="3"/>
  <c r="L4" i="3"/>
  <c r="L5" i="3"/>
  <c r="L7" i="3"/>
  <c r="L15" i="3"/>
  <c r="M6" i="3"/>
  <c r="M2" i="3"/>
  <c r="M3" i="3"/>
  <c r="M4" i="3"/>
  <c r="M5" i="3"/>
  <c r="M7" i="3"/>
  <c r="M15" i="3"/>
  <c r="N6" i="3"/>
  <c r="N2" i="3"/>
  <c r="N3" i="3"/>
  <c r="N4" i="3"/>
  <c r="N5" i="3"/>
  <c r="N7" i="3"/>
  <c r="N15" i="3"/>
  <c r="O6" i="3"/>
  <c r="O2" i="3"/>
  <c r="O3" i="3"/>
  <c r="O4" i="3"/>
  <c r="O5" i="3"/>
  <c r="O7" i="3"/>
  <c r="O15" i="3"/>
  <c r="P1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W15" i="3"/>
  <c r="P47" i="3"/>
  <c r="M47" i="3"/>
  <c r="K47" i="3"/>
  <c r="I47" i="3"/>
  <c r="H47" i="3"/>
  <c r="G47" i="3"/>
  <c r="F47" i="3"/>
  <c r="E47" i="3"/>
  <c r="C47" i="3"/>
  <c r="W14" i="3"/>
  <c r="P46" i="3"/>
  <c r="M46" i="3"/>
  <c r="K46" i="3"/>
  <c r="I46" i="3"/>
  <c r="H46" i="3"/>
  <c r="G46" i="3"/>
  <c r="F46" i="3"/>
  <c r="E46" i="3"/>
  <c r="C46" i="3"/>
  <c r="W13" i="3"/>
  <c r="P45" i="3"/>
  <c r="M45" i="3"/>
  <c r="K45" i="3"/>
  <c r="I45" i="3"/>
  <c r="H45" i="3"/>
  <c r="G45" i="3"/>
  <c r="F45" i="3"/>
  <c r="E45" i="3"/>
  <c r="C45" i="3"/>
  <c r="W12" i="3"/>
  <c r="P44" i="3"/>
  <c r="M44" i="3"/>
  <c r="K44" i="3"/>
  <c r="I44" i="3"/>
  <c r="H44" i="3"/>
  <c r="G44" i="3"/>
  <c r="F44" i="3"/>
  <c r="E44" i="3"/>
  <c r="C44" i="3"/>
  <c r="W11" i="3"/>
  <c r="P43" i="3"/>
  <c r="M43" i="3"/>
  <c r="K43" i="3"/>
  <c r="I43" i="3"/>
  <c r="H43" i="3"/>
  <c r="G43" i="3"/>
  <c r="F43" i="3"/>
  <c r="E43" i="3"/>
  <c r="C43" i="3"/>
  <c r="P6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P5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P4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P3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P2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W6" i="3"/>
  <c r="M31" i="3"/>
  <c r="K31" i="3"/>
  <c r="I31" i="3"/>
  <c r="H31" i="3"/>
  <c r="G31" i="3"/>
  <c r="F31" i="3"/>
  <c r="E31" i="3"/>
  <c r="C31" i="3"/>
  <c r="W5" i="3"/>
  <c r="M30" i="3"/>
  <c r="K30" i="3"/>
  <c r="I30" i="3"/>
  <c r="H30" i="3"/>
  <c r="G30" i="3"/>
  <c r="F30" i="3"/>
  <c r="E30" i="3"/>
  <c r="C30" i="3"/>
  <c r="W4" i="3"/>
  <c r="M29" i="3"/>
  <c r="K29" i="3"/>
  <c r="I29" i="3"/>
  <c r="H29" i="3"/>
  <c r="G29" i="3"/>
  <c r="F29" i="3"/>
  <c r="E29" i="3"/>
  <c r="C29" i="3"/>
  <c r="W3" i="3"/>
  <c r="M28" i="3"/>
  <c r="K28" i="3"/>
  <c r="I28" i="3"/>
  <c r="H28" i="3"/>
  <c r="G28" i="3"/>
  <c r="F28" i="3"/>
  <c r="E28" i="3"/>
  <c r="C28" i="3"/>
  <c r="W2" i="3"/>
  <c r="M27" i="3"/>
  <c r="K27" i="3"/>
  <c r="I27" i="3"/>
  <c r="H27" i="3"/>
  <c r="G27" i="3"/>
  <c r="F27" i="3"/>
  <c r="E27" i="3"/>
  <c r="C27" i="3"/>
  <c r="W7" i="3"/>
  <c r="Z7" i="3"/>
  <c r="Z24" i="3"/>
  <c r="Y7" i="3"/>
  <c r="Y24" i="3"/>
  <c r="X7" i="3"/>
  <c r="X24" i="3"/>
  <c r="W24" i="3"/>
  <c r="P7" i="3"/>
  <c r="S7" i="3"/>
  <c r="S24" i="3"/>
  <c r="R7" i="3"/>
  <c r="R24" i="3"/>
  <c r="Q7" i="3"/>
  <c r="Q24" i="3"/>
  <c r="P24" i="3"/>
  <c r="Z6" i="3"/>
  <c r="Z23" i="3"/>
  <c r="Y6" i="3"/>
  <c r="Y23" i="3"/>
  <c r="X6" i="3"/>
  <c r="X23" i="3"/>
  <c r="W23" i="3"/>
  <c r="S6" i="3"/>
  <c r="S23" i="3"/>
  <c r="R6" i="3"/>
  <c r="R23" i="3"/>
  <c r="Q6" i="3"/>
  <c r="Q23" i="3"/>
  <c r="P23" i="3"/>
  <c r="Z5" i="3"/>
  <c r="Z22" i="3"/>
  <c r="Y5" i="3"/>
  <c r="Y22" i="3"/>
  <c r="X5" i="3"/>
  <c r="X22" i="3"/>
  <c r="W22" i="3"/>
  <c r="S5" i="3"/>
  <c r="S22" i="3"/>
  <c r="R5" i="3"/>
  <c r="R22" i="3"/>
  <c r="Q5" i="3"/>
  <c r="Q22" i="3"/>
  <c r="P22" i="3"/>
  <c r="Z4" i="3"/>
  <c r="Z21" i="3"/>
  <c r="Y4" i="3"/>
  <c r="Y21" i="3"/>
  <c r="X4" i="3"/>
  <c r="X21" i="3"/>
  <c r="W21" i="3"/>
  <c r="S4" i="3"/>
  <c r="S21" i="3"/>
  <c r="R4" i="3"/>
  <c r="R21" i="3"/>
  <c r="Q4" i="3"/>
  <c r="Q21" i="3"/>
  <c r="P21" i="3"/>
  <c r="Z3" i="3"/>
  <c r="Z20" i="3"/>
  <c r="Y3" i="3"/>
  <c r="Y20" i="3"/>
  <c r="X3" i="3"/>
  <c r="X20" i="3"/>
  <c r="W20" i="3"/>
  <c r="S3" i="3"/>
  <c r="S20" i="3"/>
  <c r="R3" i="3"/>
  <c r="R20" i="3"/>
  <c r="Q3" i="3"/>
  <c r="Q20" i="3"/>
  <c r="P20" i="3"/>
  <c r="Z2" i="3"/>
  <c r="Z19" i="3"/>
  <c r="Y2" i="3"/>
  <c r="Y19" i="3"/>
  <c r="X2" i="3"/>
  <c r="X19" i="3"/>
  <c r="W19" i="3"/>
  <c r="S2" i="3"/>
  <c r="S19" i="3"/>
  <c r="R2" i="3"/>
  <c r="R19" i="3"/>
  <c r="Q2" i="3"/>
  <c r="Q19" i="3"/>
  <c r="P19" i="3"/>
  <c r="W16" i="3"/>
  <c r="P16" i="3"/>
  <c r="Z15" i="3"/>
  <c r="Y15" i="3"/>
  <c r="X15" i="3"/>
  <c r="U15" i="3"/>
  <c r="S15" i="3"/>
  <c r="R15" i="3"/>
  <c r="Q15" i="3"/>
  <c r="Z14" i="3"/>
  <c r="Y14" i="3"/>
  <c r="X14" i="3"/>
  <c r="U14" i="3"/>
  <c r="S14" i="3"/>
  <c r="R14" i="3"/>
  <c r="Q14" i="3"/>
  <c r="Z13" i="3"/>
  <c r="Y13" i="3"/>
  <c r="X13" i="3"/>
  <c r="U13" i="3"/>
  <c r="S13" i="3"/>
  <c r="R13" i="3"/>
  <c r="Q13" i="3"/>
  <c r="Z12" i="3"/>
  <c r="Y12" i="3"/>
  <c r="X12" i="3"/>
  <c r="U12" i="3"/>
  <c r="S12" i="3"/>
  <c r="R12" i="3"/>
  <c r="Q12" i="3"/>
  <c r="Z11" i="3"/>
  <c r="Y11" i="3"/>
  <c r="X11" i="3"/>
  <c r="U11" i="3"/>
  <c r="S11" i="3"/>
  <c r="R11" i="3"/>
  <c r="Q11" i="3"/>
  <c r="P8" i="3"/>
  <c r="B19" i="3"/>
  <c r="B20" i="3"/>
  <c r="B21" i="3"/>
  <c r="B22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D8" i="3"/>
  <c r="E8" i="3"/>
  <c r="F8" i="3"/>
  <c r="G8" i="3"/>
  <c r="H8" i="3"/>
  <c r="I8" i="3"/>
  <c r="J8" i="3"/>
  <c r="K8" i="3"/>
  <c r="L8" i="3"/>
  <c r="M8" i="3"/>
  <c r="N8" i="3"/>
  <c r="O8" i="3"/>
  <c r="D16" i="3"/>
  <c r="E16" i="3"/>
  <c r="F16" i="3"/>
  <c r="G16" i="3"/>
  <c r="H16" i="3"/>
  <c r="I16" i="3"/>
  <c r="J16" i="3"/>
  <c r="K16" i="3"/>
  <c r="L16" i="3"/>
  <c r="M16" i="3"/>
  <c r="N16" i="3"/>
  <c r="O16" i="3"/>
  <c r="D19" i="3"/>
  <c r="E19" i="3"/>
  <c r="F19" i="3"/>
  <c r="G19" i="3"/>
  <c r="H19" i="3"/>
  <c r="I19" i="3"/>
  <c r="J19" i="3"/>
  <c r="K19" i="3"/>
  <c r="L19" i="3"/>
  <c r="M19" i="3"/>
  <c r="N19" i="3"/>
  <c r="O19" i="3"/>
  <c r="B7" i="1"/>
  <c r="C19" i="3"/>
  <c r="C3" i="1"/>
  <c r="C4" i="1"/>
  <c r="C5" i="1"/>
  <c r="C6" i="1"/>
  <c r="C2" i="1"/>
  <c r="C7" i="1"/>
  <c r="C8" i="3"/>
  <c r="B8" i="3"/>
  <c r="C16" i="3"/>
  <c r="B16" i="3"/>
</calcChain>
</file>

<file path=xl/connections.xml><?xml version="1.0" encoding="utf-8"?>
<connections xmlns="http://schemas.openxmlformats.org/spreadsheetml/2006/main">
  <connection id="1" name="AP_2009_35" type="6" refreshedVersion="6" background="1" saveData="1">
    <textPr codePage="850" sourceFile="D:\Dropbox (PETAL)\Team-Ordner „PETAL“\Audio\Kurtag_Kafka-Fragmente\_tempo mapping\35_In memoriam Robert Klein\_data_KF35\AP_2009_35.txt" decimal="," thousands=".">
      <textFields count="2">
        <textField type="text"/>
        <textField type="skip"/>
      </textFields>
    </textPr>
  </connection>
  <connection id="2" name="Arnold+Pogossian_2006 [live DVD]_35_dur" type="6" refreshedVersion="4" background="1" saveData="1">
    <textPr codePage="850" sourceFile="C:\Users\p3039\Dropbox (PETAL)\Team-Ordner „PETAL“\Audio\Kurtag_Kafka-Fragmente\_tempo mapping\35_In memoriam Robert Klein\_data_KF35\Arnold+Pogossian_2006 [live DVD]_35_dur.txt" decimal="," thousands=" " comma="1">
      <textFields count="2">
        <textField type="text"/>
        <textField type="skip"/>
      </textFields>
    </textPr>
  </connection>
  <connection id="3" name="BK_2005_32_dur2" type="6" refreshedVersion="6" background="1" saveData="1">
    <textPr codePage="850" sourceFile="D:\Dropbox (PETAL)\Team-Ordner „PETAL“\Audio\Kurtag_Kafka-Fragmente\_tempo mapping\32_Szene in der Elektrischen\_data_KF32\BK_2005_32_dur.txt" decimal="," thousands=".">
      <textFields count="2">
        <textField type="skip"/>
        <textField type="skip"/>
      </textFields>
    </textPr>
  </connection>
  <connection id="4" name="BK_2005_35" type="6" refreshedVersion="6" background="1" saveData="1">
    <textPr codePage="850" sourceFile="D:\Dropbox (PETAL)\Team-Ordner „PETAL“\Audio\Kurtag_Kafka-Fragmente\_tempo mapping\35_In memoriam Robert Klein\_data_KF35\BK_2005_35.txt" decimal="," thousands=".">
      <textFields count="2">
        <textField type="text"/>
        <textField type="skip"/>
      </textFields>
    </textPr>
  </connection>
  <connection id="5" name="CK_1987_35" type="6" refreshedVersion="6" background="1" saveData="1">
    <textPr codePage="850" sourceFile="D:\Dropbox (PETAL)\Team-Ordner „PETAL“\Audio\Kurtag_Kafka-Fragmente\_tempo mapping\35_In memoriam Robert Klein\_data_KF35\CK_1987_35.txt" decimal="," thousands=".">
      <textFields count="2">
        <textField type="text"/>
        <textField type="skip"/>
      </textFields>
    </textPr>
  </connection>
  <connection id="6" name="CK_1990_32_dur2" type="6" refreshedVersion="6" background="1" saveData="1">
    <textPr codePage="850" sourceFile="D:\Dropbox (PETAL)\Team-Ordner „PETAL“\Audio\Kurtag_Kafka-Fragmente\_tempo mapping\32_Szene in der Elektrischen\_data_KF32\CK_1990_32_dur.txt" decimal="," thousands=".">
      <textFields count="2">
        <textField type="text"/>
        <textField type="text"/>
      </textFields>
    </textPr>
  </connection>
  <connection id="7" name="CK_1990_35" type="6" refreshedVersion="6" background="1" saveData="1">
    <textPr codePage="850" sourceFile="D:\Dropbox (PETAL)\Team-Ordner „PETAL“\Audio\Kurtag_Kafka-Fragmente\_tempo mapping\35_In memoriam Robert Klein\_data_KF35\CK_1990_35.txt" decimal="," thousands=".">
      <textFields count="2">
        <textField type="text"/>
        <textField type="skip"/>
      </textFields>
    </textPr>
  </connection>
  <connection id="8" name="Kammer+Widmann_2017_35_Abschnitte-Dauern" type="6" refreshedVersion="4" background="1" saveData="1">
    <textPr codePage="850" sourceFile="C:\Users\p3039\Dropbox (PETAL)\Team-Ordner „PETAL“\Audio\Kurtag_Kafka-Fragmente\_tempo mapping\35_In memoriam Robert Klein\_data_KF35\Kammer+Widmann_2017_35_Abschnitte-Dauern.txt" decimal="," thousands=" " comma="1">
      <textFields count="2">
        <textField type="text"/>
        <textField type="skip"/>
      </textFields>
    </textPr>
  </connection>
  <connection id="9" name="KO_1994_35" type="6" refreshedVersion="4" background="1" saveData="1">
    <textPr codePage="850" sourceFile="C:\Users\p3039\Dropbox (PETAL)\Team-Ordner „PETAL“\Audio\Kurtag_Kafka-Fragmente\_tempo mapping\35_In memoriam Robert Klein\_data_KF35\KO_1994_35.txt" decimal="," thousands=" " comma="1">
      <textFields count="2">
        <textField type="text"/>
        <textField type="skip"/>
      </textFields>
    </textPr>
  </connection>
  <connection id="10" name="KO_1996_35" type="6" refreshedVersion="6" background="1" saveData="1">
    <textPr codePage="850" sourceFile="D:\Dropbox (PETAL)\Team-Ordner „PETAL“\Audio\Kurtag_Kafka-Fragmente\_tempo mapping\35_In memoriam Robert Klein\_data_KF35\KO_1996_35.txt" decimal="," thousands=".">
      <textFields count="2">
        <textField type="text"/>
        <textField type="skip"/>
      </textFields>
    </textPr>
  </connection>
  <connection id="11" name="Melzer_Stark_2017_Wien modern_35_dur" type="6" refreshedVersion="4" background="1" saveData="1">
    <textPr codePage="850" sourceFile="C:\Users\p3039\Dropbox (PETAL)\Team-Ordner „PETAL“\Audio\Kurtag_Kafka-Fragmente\_tempo mapping\35_In memoriam Robert Klein\_data_KF35\Melzer_Stark_2017_Wien modern_35_dur.txt" decimal="," thousands=" " comma="1">
      <textFields count="2">
        <textField type="text"/>
        <textField type="skip"/>
      </textFields>
    </textPr>
  </connection>
  <connection id="12" name="MS_2012_35" type="6" refreshedVersion="6" background="1" saveData="1">
    <textPr codePage="850" sourceFile="D:\Dropbox (PETAL)\Team-Ordner „PETAL“\Audio\Kurtag_Kafka-Fragmente\_tempo mapping\35_In memoriam Robert Klein\_data_KF35\MS_2012_35.txt" decimal="," thousands=".">
      <textFields count="2">
        <textField type="text"/>
        <textField type="skip"/>
      </textFields>
    </textPr>
  </connection>
  <connection id="13" name="MS_2013_35" type="6" refreshedVersion="6" background="1" saveData="1">
    <textPr codePage="850" sourceFile="D:\Dropbox (PETAL)\Team-Ordner „PETAL“\Audio\Kurtag_Kafka-Fragmente\_tempo mapping\35_In memoriam Robert Klein\_data_KF35\MS_2013_35.txt" decimal="," thousands=".">
      <textFields count="2">
        <textField type="text"/>
        <textField type="skip"/>
      </textFields>
    </textPr>
  </connection>
  <connection id="14" name="MS_2019_35" type="6" refreshedVersion="4" background="1" saveData="1">
    <textPr codePage="850" sourceFile="C:\Users\p3039\Dropbox (PETAL)\Team-Ordner „PETAL“\Audio\Kurtag_Kafka-Fragmente\_tempo mapping\35_In memoriam Robert Klein\_data_KF35\MS_2019_35.txt" decimal="," thousands=" " comma="1">
      <textFields count="2">
        <textField type="text"/>
        <textField type="skip"/>
      </textFields>
    </textPr>
  </connection>
  <connection id="15" name="PK_2004_35" type="6" refreshedVersion="6" background="1" saveData="1">
    <textPr codePage="850" sourceFile="D:\Dropbox (PETAL)\Team-Ordner „PETAL“\Audio\Kurtag_Kafka-Fragmente\_tempo mapping\35_In memoriam Robert Klein\_data_KF35\PK_2004_35.txt" decimal="," thousands=".">
      <textFields count="2">
        <textField type="text"/>
        <textField type="skip"/>
      </textFields>
    </textPr>
  </connection>
  <connection id="16" name="WS_1997_35" type="6" refreshedVersion="6" background="1" saveData="1">
    <textPr codePage="850" sourceFile="D:\Dropbox (PETAL)\Team-Ordner „PETAL“\Audio\Kurtag_Kafka-Fragmente\_tempo mapping\35_In memoriam Robert Klein\_data_KF35\WS_1997_35.txt" decimal="," thousands=".">
      <textFields count="2">
        <textField type="text"/>
        <textField type="skip"/>
      </textFields>
    </textPr>
  </connection>
</connections>
</file>

<file path=xl/sharedStrings.xml><?xml version="1.0" encoding="utf-8"?>
<sst xmlns="http://schemas.openxmlformats.org/spreadsheetml/2006/main" count="227" uniqueCount="49">
  <si>
    <t>score</t>
  </si>
  <si>
    <t>1</t>
  </si>
  <si>
    <t>2</t>
  </si>
  <si>
    <t>3</t>
  </si>
  <si>
    <t>4</t>
  </si>
  <si>
    <t>5</t>
  </si>
  <si>
    <t>Csengery+Keller 1987</t>
  </si>
  <si>
    <t>Csengery+Keller 1990</t>
  </si>
  <si>
    <t>Komsi+Oramo 1994</t>
  </si>
  <si>
    <t>Komsi+Oramo 1995</t>
  </si>
  <si>
    <t>Whittlesey+Sallaberger 1997</t>
  </si>
  <si>
    <t>Pammer+Kopatchinskaja 2004</t>
  </si>
  <si>
    <t>Arnold+Pogossian 2004</t>
  </si>
  <si>
    <t>Banse+Keller 2005</t>
  </si>
  <si>
    <t>Arnold+Pogossian 2006</t>
  </si>
  <si>
    <t>Melzer+Stark 2012</t>
  </si>
  <si>
    <t>Melzer+Stark 2013</t>
  </si>
  <si>
    <t>Kammer+Widmann 2017</t>
  </si>
  <si>
    <t>Melzer+Stark 2017</t>
  </si>
  <si>
    <t>Melzer+Stark 2019</t>
  </si>
  <si>
    <t>raw data</t>
  </si>
  <si>
    <t>total</t>
  </si>
  <si>
    <t>dur</t>
  </si>
  <si>
    <t>perc</t>
  </si>
  <si>
    <t>dur (min:sec)</t>
  </si>
  <si>
    <t>dur 8 rel dev (%)</t>
  </si>
  <si>
    <t>dur 14 rel dev (%)</t>
  </si>
  <si>
    <t>perc 8 dev</t>
  </si>
  <si>
    <t>perc 14 dev</t>
  </si>
  <si>
    <t>mean 14</t>
  </si>
  <si>
    <t>min 14</t>
  </si>
  <si>
    <t>max 14</t>
  </si>
  <si>
    <t>rel stdv 14 (%)</t>
  </si>
  <si>
    <t>mean 8</t>
  </si>
  <si>
    <t>min 8</t>
  </si>
  <si>
    <t>max 8</t>
  </si>
  <si>
    <t>rel stdv 8 (%)</t>
  </si>
  <si>
    <t>abs stdv 14</t>
  </si>
  <si>
    <t>score dev</t>
  </si>
  <si>
    <t>abs stdv 8</t>
  </si>
  <si>
    <t>dur sec 14</t>
  </si>
  <si>
    <t>dur sec 8</t>
  </si>
  <si>
    <t>perc sec 14</t>
  </si>
  <si>
    <t>perc sec 8</t>
  </si>
  <si>
    <t>CK 1990</t>
  </si>
  <si>
    <t>BK 2005</t>
  </si>
  <si>
    <t>segment</t>
  </si>
  <si>
    <t>sixteenth notes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</si>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</sst>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164" fontId="0" fillId="0" borderId="0" xfId="0" applyNumberFormat="1"/>
    <xf numFmtId="49" fontId="0" fillId="0" borderId="0" xfId="0" applyNumberFormat="1"/>
    <xf numFmtId="49" fontId="1" fillId="0" borderId="0" xfId="0" applyNumberFormat="1" applyFont="1"/>
    <xf numFmtId="45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5" fontId="1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/>
    <xf numFmtId="164" fontId="0" fillId="0" borderId="0" xfId="0" applyNumberForma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2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45" fontId="0" fillId="0" borderId="0" xfId="0" applyNumberForma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/>
    </xf>
    <xf numFmtId="45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5" fillId="3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45" fontId="5" fillId="0" borderId="0" xfId="0" applyNumberFormat="1" applyFont="1" applyFill="1" applyBorder="1" applyAlignment="1">
      <alignment horizontal="center"/>
    </xf>
    <xf numFmtId="45" fontId="6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45" fontId="6" fillId="0" borderId="0" xfId="0" applyNumberFormat="1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/>
    </xf>
    <xf numFmtId="45" fontId="7" fillId="0" borderId="0" xfId="0" applyNumberFormat="1" applyFont="1" applyFill="1" applyBorder="1" applyAlignment="1">
      <alignment horizontal="center"/>
    </xf>
    <xf numFmtId="45" fontId="7" fillId="0" borderId="0" xfId="0" applyNumberFormat="1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5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theme" Target="theme/theme1.xml"/><Relationship Id="rId5" Type="http://schemas.openxmlformats.org/officeDocument/2006/relationships/chartsheet" Target="chartsheets/sheet3.xml"/><Relationship Id="rId15" Type="http://schemas.openxmlformats.org/officeDocument/2006/relationships/calcChain" Target="calcChain.xml"/><Relationship Id="rId10" Type="http://schemas.openxmlformats.org/officeDocument/2006/relationships/chartsheet" Target="chartsheets/sheet8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7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792587441709645"/>
          <c:y val="4.8848705704323418E-2"/>
          <c:w val="0.79291353032452205"/>
          <c:h val="0.8227991479847875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'KF_35_dur+rat'!$A$19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'KF_35_dur+rat'!$B$18:$P$18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'KF_35_dur+rat'!$B$19:$P$19</c:f>
              <c:numCache>
                <c:formatCode>mm:ss</c:formatCode>
                <c:ptCount val="15"/>
                <c:pt idx="0">
                  <c:v>7.6811959351851845E-5</c:v>
                </c:pt>
                <c:pt idx="1">
                  <c:v>7.4607898715277774E-5</c:v>
                </c:pt>
                <c:pt idx="2">
                  <c:v>8.372176030092593E-5</c:v>
                </c:pt>
                <c:pt idx="3">
                  <c:v>7.6489669942129623E-5</c:v>
                </c:pt>
                <c:pt idx="4">
                  <c:v>9.1685563113425939E-5</c:v>
                </c:pt>
                <c:pt idx="5">
                  <c:v>7.2444780381944435E-5</c:v>
                </c:pt>
                <c:pt idx="6">
                  <c:v>8.5278092719907414E-5</c:v>
                </c:pt>
                <c:pt idx="7">
                  <c:v>8.9988819606481486E-5</c:v>
                </c:pt>
                <c:pt idx="8">
                  <c:v>8.4366339131944449E-5</c:v>
                </c:pt>
                <c:pt idx="9">
                  <c:v>9.194591416666667E-5</c:v>
                </c:pt>
                <c:pt idx="10">
                  <c:v>9.2977345266203703E-5</c:v>
                </c:pt>
                <c:pt idx="11">
                  <c:v>8.4441924918981479E-5</c:v>
                </c:pt>
                <c:pt idx="12">
                  <c:v>9.918535315972223E-5</c:v>
                </c:pt>
                <c:pt idx="13">
                  <c:v>8.2606869907407394E-5</c:v>
                </c:pt>
                <c:pt idx="14">
                  <c:v>8.4753735048776464E-5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87-45C4-9DB8-E12512AB4715}"/>
            </c:ext>
          </c:extLst>
        </c:ser>
        <c:ser>
          <c:idx val="1"/>
          <c:order val="1"/>
          <c:tx>
            <c:strRef>
              <c:f>'KF_35_dur+rat'!$A$20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'KF_35_dur+rat'!$B$18:$P$18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'KF_35_dur+rat'!$B$20:$P$20</c:f>
              <c:numCache>
                <c:formatCode>mm:ss</c:formatCode>
                <c:ptCount val="15"/>
                <c:pt idx="0">
                  <c:v>9.5843306458333344E-5</c:v>
                </c:pt>
                <c:pt idx="1">
                  <c:v>9.6263752407407425E-5</c:v>
                </c:pt>
                <c:pt idx="2">
                  <c:v>9.7675736967592599E-5</c:v>
                </c:pt>
                <c:pt idx="3">
                  <c:v>1.0138993869212963E-4</c:v>
                </c:pt>
                <c:pt idx="4">
                  <c:v>1.090579596064815E-4</c:v>
                </c:pt>
                <c:pt idx="5">
                  <c:v>9.9109767361111112E-5</c:v>
                </c:pt>
                <c:pt idx="6">
                  <c:v>1.108743806134259E-4</c:v>
                </c:pt>
                <c:pt idx="7">
                  <c:v>1.111111111111111E-4</c:v>
                </c:pt>
                <c:pt idx="8">
                  <c:v>1.1296296296296296E-4</c:v>
                </c:pt>
                <c:pt idx="9">
                  <c:v>1.2392500209490738E-4</c:v>
                </c:pt>
                <c:pt idx="10">
                  <c:v>1.1815266229166666E-4</c:v>
                </c:pt>
                <c:pt idx="11">
                  <c:v>1.0021415973379631E-4</c:v>
                </c:pt>
                <c:pt idx="12">
                  <c:v>1.0922986478009258E-4</c:v>
                </c:pt>
                <c:pt idx="13">
                  <c:v>1.0840681952546295E-4</c:v>
                </c:pt>
                <c:pt idx="14">
                  <c:v>1.0672981604332009E-4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87-45C4-9DB8-E12512AB4715}"/>
            </c:ext>
          </c:extLst>
        </c:ser>
        <c:ser>
          <c:idx val="2"/>
          <c:order val="2"/>
          <c:tx>
            <c:strRef>
              <c:f>'KF_35_dur+rat'!$A$21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'KF_35_dur+rat'!$B$18:$P$18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'KF_35_dur+rat'!$B$21:$P$21</c:f>
              <c:numCache>
                <c:formatCode>mm:ss</c:formatCode>
                <c:ptCount val="15"/>
                <c:pt idx="0">
                  <c:v>1.0424697657407405E-4</c:v>
                </c:pt>
                <c:pt idx="1">
                  <c:v>9.5983980011574068E-5</c:v>
                </c:pt>
                <c:pt idx="2">
                  <c:v>8.9325606782407404E-5</c:v>
                </c:pt>
                <c:pt idx="3">
                  <c:v>9.3042957928240753E-5</c:v>
                </c:pt>
                <c:pt idx="4">
                  <c:v>1.0885534769675926E-4</c:v>
                </c:pt>
                <c:pt idx="5">
                  <c:v>8.2875619386574062E-5</c:v>
                </c:pt>
                <c:pt idx="6">
                  <c:v>9.7203325775462973E-5</c:v>
                </c:pt>
                <c:pt idx="7">
                  <c:v>1.073593789351852E-4</c:v>
                </c:pt>
                <c:pt idx="8">
                  <c:v>9.3121693124999987E-5</c:v>
                </c:pt>
                <c:pt idx="9">
                  <c:v>1.1650184765046299E-4</c:v>
                </c:pt>
                <c:pt idx="10">
                  <c:v>1.0045981356481481E-4</c:v>
                </c:pt>
                <c:pt idx="11">
                  <c:v>9.4696397083333326E-5</c:v>
                </c:pt>
                <c:pt idx="12">
                  <c:v>1.0847400688657408E-4</c:v>
                </c:pt>
                <c:pt idx="13">
                  <c:v>9.8824221041666688E-5</c:v>
                </c:pt>
                <c:pt idx="14">
                  <c:v>9.9355083745866402E-5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A76-48BC-A4C1-F9923FC95D91}"/>
            </c:ext>
          </c:extLst>
        </c:ser>
        <c:ser>
          <c:idx val="3"/>
          <c:order val="3"/>
          <c:tx>
            <c:strRef>
              <c:f>'KF_35_dur+rat'!$A$22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'KF_35_dur+rat'!$B$18:$P$18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'KF_35_dur+rat'!$B$22:$P$22</c:f>
              <c:numCache>
                <c:formatCode>mm:ss</c:formatCode>
                <c:ptCount val="15"/>
                <c:pt idx="0">
                  <c:v>6.3244572511574071E-5</c:v>
                </c:pt>
                <c:pt idx="1">
                  <c:v>6.0640799537037023E-5</c:v>
                </c:pt>
                <c:pt idx="2">
                  <c:v>7.6282858819444433E-5</c:v>
                </c:pt>
                <c:pt idx="3">
                  <c:v>8.8931405891203683E-5</c:v>
                </c:pt>
                <c:pt idx="4">
                  <c:v>7.3848628958333293E-5</c:v>
                </c:pt>
                <c:pt idx="5">
                  <c:v>7.1282648854166698E-5</c:v>
                </c:pt>
                <c:pt idx="6">
                  <c:v>6.9167821458333346E-5</c:v>
                </c:pt>
                <c:pt idx="7">
                  <c:v>7.6274460405092572E-5</c:v>
                </c:pt>
                <c:pt idx="8">
                  <c:v>7.3267825648148146E-5</c:v>
                </c:pt>
                <c:pt idx="9">
                  <c:v>6.9568321157407399E-5</c:v>
                </c:pt>
                <c:pt idx="10">
                  <c:v>8.0256886701388934E-5</c:v>
                </c:pt>
                <c:pt idx="11">
                  <c:v>6.8029310486111128E-5</c:v>
                </c:pt>
                <c:pt idx="12">
                  <c:v>5.7764340300925898E-5</c:v>
                </c:pt>
                <c:pt idx="13">
                  <c:v>6.1014529270833306E-5</c:v>
                </c:pt>
                <c:pt idx="14">
                  <c:v>7.0683886428571442E-5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A76-48BC-A4C1-F9923FC95D91}"/>
            </c:ext>
          </c:extLst>
        </c:ser>
        <c:ser>
          <c:idx val="4"/>
          <c:order val="4"/>
          <c:tx>
            <c:strRef>
              <c:f>'KF_35_dur+rat'!$A$23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'KF_35_dur+rat'!$B$18:$P$18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'KF_35_dur+rat'!$B$23:$P$23</c:f>
              <c:numCache>
                <c:formatCode>mm:ss</c:formatCode>
                <c:ptCount val="15"/>
                <c:pt idx="0">
                  <c:v>5.00755857986111E-5</c:v>
                </c:pt>
                <c:pt idx="1">
                  <c:v>5.4278995543981526E-5</c:v>
                </c:pt>
                <c:pt idx="2">
                  <c:v>6.2706811122685178E-5</c:v>
                </c:pt>
                <c:pt idx="3">
                  <c:v>6.6562211307870389E-5</c:v>
                </c:pt>
                <c:pt idx="4">
                  <c:v>6.3114134537037062E-5</c:v>
                </c:pt>
                <c:pt idx="5">
                  <c:v>5.678382464120372E-5</c:v>
                </c:pt>
                <c:pt idx="6">
                  <c:v>5.952380951388885E-5</c:v>
                </c:pt>
                <c:pt idx="7">
                  <c:v>7.9053287974537015E-5</c:v>
                </c:pt>
                <c:pt idx="8">
                  <c:v>6.4315108761574044E-5</c:v>
                </c:pt>
                <c:pt idx="9">
                  <c:v>4.8374905520833292E-5</c:v>
                </c:pt>
                <c:pt idx="10">
                  <c:v>4.8979066932870379E-5</c:v>
                </c:pt>
                <c:pt idx="11">
                  <c:v>5.6695641226851847E-5</c:v>
                </c:pt>
                <c:pt idx="12">
                  <c:v>4.7719828680555594E-5</c:v>
                </c:pt>
                <c:pt idx="13">
                  <c:v>4.0413202314814825E-5</c:v>
                </c:pt>
                <c:pt idx="14">
                  <c:v>5.7042600991236764E-5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A76-48BC-A4C1-F9923FC95D91}"/>
            </c:ext>
          </c:extLst>
        </c:ser>
        <c:ser>
          <c:idx val="5"/>
          <c:order val="5"/>
          <c:tx>
            <c:strRef>
              <c:f>'KF_35_dur+rat'!$A$24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'KF_35_dur+rat'!$B$18:$P$18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'KF_35_dur+rat'!$B$24:$P$24</c:f>
              <c:numCache>
                <c:formatCode>mm:ss</c:formatCode>
                <c:ptCount val="15"/>
                <c:pt idx="0">
                  <c:v>3.9022240069444444E-4</c:v>
                </c:pt>
                <c:pt idx="1">
                  <c:v>3.817754262152778E-4</c:v>
                </c:pt>
                <c:pt idx="2">
                  <c:v>4.0971277399305553E-4</c:v>
                </c:pt>
                <c:pt idx="3">
                  <c:v>4.2641618376157409E-4</c:v>
                </c:pt>
                <c:pt idx="4">
                  <c:v>4.4656163391203706E-4</c:v>
                </c:pt>
                <c:pt idx="5">
                  <c:v>3.8249664062500001E-4</c:v>
                </c:pt>
                <c:pt idx="6">
                  <c:v>4.2204743008101848E-4</c:v>
                </c:pt>
                <c:pt idx="7">
                  <c:v>4.6378705803240739E-4</c:v>
                </c:pt>
                <c:pt idx="8">
                  <c:v>4.280339296296296E-4</c:v>
                </c:pt>
                <c:pt idx="9">
                  <c:v>4.5031599059027779E-4</c:v>
                </c:pt>
                <c:pt idx="10">
                  <c:v>4.4082577475694447E-4</c:v>
                </c:pt>
                <c:pt idx="11">
                  <c:v>4.0407743344907408E-4</c:v>
                </c:pt>
                <c:pt idx="12">
                  <c:v>4.2237339380787046E-4</c:v>
                </c:pt>
                <c:pt idx="13">
                  <c:v>3.9126564206018514E-4</c:v>
                </c:pt>
                <c:pt idx="14">
                  <c:v>4.1856512225777121E-4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FEA-413A-A8FE-B24EFD23B05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2713344"/>
        <c:axId val="202739712"/>
      </c:barChart>
      <c:catAx>
        <c:axId val="202713344"/>
        <c:scaling>
          <c:orientation val="minMax"/>
        </c:scaling>
        <c:delete val="0"/>
        <c:axPos val="l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2739712"/>
        <c:crosses val="autoZero"/>
        <c:auto val="1"/>
        <c:lblAlgn val="ctr"/>
        <c:lblOffset val="100"/>
        <c:noMultiLvlLbl val="0"/>
      </c:catAx>
      <c:valAx>
        <c:axId val="202739712"/>
        <c:scaling>
          <c:orientation val="minMax"/>
          <c:max val="5.2083300000000028E-4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prstDash val="solid"/>
              <a:miter lim="800000"/>
            </a:ln>
            <a:effectLst/>
          </c:spPr>
        </c:minorGridlines>
        <c:numFmt formatCode="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2713344"/>
        <c:crosses val="autoZero"/>
        <c:crossBetween val="between"/>
        <c:majorUnit val="3.4722200000000006E-4"/>
        <c:minorUnit val="3.4722200000000006E-4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ayout>
        <c:manualLayout>
          <c:xMode val="edge"/>
          <c:yMode val="edge"/>
          <c:x val="0.45229898382836842"/>
          <c:y val="0.93354285420702499"/>
          <c:w val="0.20437915715382521"/>
          <c:h val="3.57880470721512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792587441709645"/>
          <c:y val="8.9018913824405216E-2"/>
          <c:w val="0.79291353032452205"/>
          <c:h val="0.782628965989215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'KF_35_dur+rat'!$C$79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'KF_35_dur+rat'!$B$80:$B$88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'KF_35_dur+rat'!$C$80:$C$88</c:f>
              <c:numCache>
                <c:formatCode>mm:ss</c:formatCode>
                <c:ptCount val="9"/>
                <c:pt idx="0">
                  <c:v>7.4607898715277774E-5</c:v>
                </c:pt>
                <c:pt idx="1">
                  <c:v>7.6489669942129623E-5</c:v>
                </c:pt>
                <c:pt idx="2">
                  <c:v>9.1685563113425939E-5</c:v>
                </c:pt>
                <c:pt idx="3">
                  <c:v>7.2444780381944435E-5</c:v>
                </c:pt>
                <c:pt idx="4">
                  <c:v>8.5278092719907414E-5</c:v>
                </c:pt>
                <c:pt idx="5">
                  <c:v>8.9988819606481486E-5</c:v>
                </c:pt>
                <c:pt idx="6">
                  <c:v>9.194591416666667E-5</c:v>
                </c:pt>
                <c:pt idx="7">
                  <c:v>8.4441924918981479E-5</c:v>
                </c:pt>
                <c:pt idx="8">
                  <c:v>8.3360332945601849E-5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87-45C4-9DB8-E12512AB4715}"/>
            </c:ext>
          </c:extLst>
        </c:ser>
        <c:ser>
          <c:idx val="1"/>
          <c:order val="1"/>
          <c:tx>
            <c:strRef>
              <c:f>'KF_35_dur+rat'!$D$79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'KF_35_dur+rat'!$B$80:$B$88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'KF_35_dur+rat'!$D$80:$D$88</c:f>
              <c:numCache>
                <c:formatCode>mm:ss</c:formatCode>
                <c:ptCount val="9"/>
                <c:pt idx="0">
                  <c:v>9.6263752407407425E-5</c:v>
                </c:pt>
                <c:pt idx="1">
                  <c:v>1.0138993869212963E-4</c:v>
                </c:pt>
                <c:pt idx="2">
                  <c:v>1.090579596064815E-4</c:v>
                </c:pt>
                <c:pt idx="3">
                  <c:v>9.9109767361111112E-5</c:v>
                </c:pt>
                <c:pt idx="4">
                  <c:v>1.108743806134259E-4</c:v>
                </c:pt>
                <c:pt idx="5">
                  <c:v>1.111111111111111E-4</c:v>
                </c:pt>
                <c:pt idx="6">
                  <c:v>1.2392500209490738E-4</c:v>
                </c:pt>
                <c:pt idx="7">
                  <c:v>1.0021415973379631E-4</c:v>
                </c:pt>
                <c:pt idx="8">
                  <c:v>1.0649325895254631E-4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87-45C4-9DB8-E12512AB4715}"/>
            </c:ext>
          </c:extLst>
        </c:ser>
        <c:ser>
          <c:idx val="2"/>
          <c:order val="2"/>
          <c:tx>
            <c:strRef>
              <c:f>'KF_35_dur+rat'!$E$79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'KF_35_dur+rat'!$B$80:$B$88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'KF_35_dur+rat'!$E$80:$E$88</c:f>
              <c:numCache>
                <c:formatCode>mm:ss</c:formatCode>
                <c:ptCount val="9"/>
                <c:pt idx="0">
                  <c:v>9.5983980011574068E-5</c:v>
                </c:pt>
                <c:pt idx="1">
                  <c:v>9.3042957928240753E-5</c:v>
                </c:pt>
                <c:pt idx="2">
                  <c:v>1.0885534769675926E-4</c:v>
                </c:pt>
                <c:pt idx="3">
                  <c:v>8.2875619386574062E-5</c:v>
                </c:pt>
                <c:pt idx="4">
                  <c:v>9.7203325775462973E-5</c:v>
                </c:pt>
                <c:pt idx="5">
                  <c:v>1.073593789351852E-4</c:v>
                </c:pt>
                <c:pt idx="6">
                  <c:v>1.1650184765046299E-4</c:v>
                </c:pt>
                <c:pt idx="7">
                  <c:v>9.4696397083333326E-5</c:v>
                </c:pt>
                <c:pt idx="8">
                  <c:v>9.9564856808449098E-5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A76-48BC-A4C1-F9923FC95D91}"/>
            </c:ext>
          </c:extLst>
        </c:ser>
        <c:ser>
          <c:idx val="3"/>
          <c:order val="3"/>
          <c:tx>
            <c:strRef>
              <c:f>'KF_35_dur+rat'!$F$79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'KF_35_dur+rat'!$B$80:$B$88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'KF_35_dur+rat'!$F$80:$F$88</c:f>
              <c:numCache>
                <c:formatCode>mm:ss</c:formatCode>
                <c:ptCount val="9"/>
                <c:pt idx="0">
                  <c:v>6.0640799537037023E-5</c:v>
                </c:pt>
                <c:pt idx="1">
                  <c:v>8.8931405891203683E-5</c:v>
                </c:pt>
                <c:pt idx="2">
                  <c:v>7.3848628958333293E-5</c:v>
                </c:pt>
                <c:pt idx="3">
                  <c:v>7.1282648854166698E-5</c:v>
                </c:pt>
                <c:pt idx="4">
                  <c:v>6.9167821458333346E-5</c:v>
                </c:pt>
                <c:pt idx="5">
                  <c:v>7.6274460405092572E-5</c:v>
                </c:pt>
                <c:pt idx="6">
                  <c:v>6.9568321157407399E-5</c:v>
                </c:pt>
                <c:pt idx="7">
                  <c:v>6.8029310486111128E-5</c:v>
                </c:pt>
                <c:pt idx="8">
                  <c:v>7.2217924593460649E-5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A76-48BC-A4C1-F9923FC95D91}"/>
            </c:ext>
          </c:extLst>
        </c:ser>
        <c:ser>
          <c:idx val="4"/>
          <c:order val="4"/>
          <c:tx>
            <c:strRef>
              <c:f>'KF_35_dur+rat'!$G$79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'KF_35_dur+rat'!$B$80:$B$88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'KF_35_dur+rat'!$G$80:$G$88</c:f>
              <c:numCache>
                <c:formatCode>mm:ss</c:formatCode>
                <c:ptCount val="9"/>
                <c:pt idx="0">
                  <c:v>5.4278995543981526E-5</c:v>
                </c:pt>
                <c:pt idx="1">
                  <c:v>6.6562211307870389E-5</c:v>
                </c:pt>
                <c:pt idx="2">
                  <c:v>6.3114134537037062E-5</c:v>
                </c:pt>
                <c:pt idx="3">
                  <c:v>5.678382464120372E-5</c:v>
                </c:pt>
                <c:pt idx="4">
                  <c:v>5.952380951388885E-5</c:v>
                </c:pt>
                <c:pt idx="5">
                  <c:v>7.9053287974537015E-5</c:v>
                </c:pt>
                <c:pt idx="6">
                  <c:v>4.8374905520833292E-5</c:v>
                </c:pt>
                <c:pt idx="7">
                  <c:v>5.6695641226851847E-5</c:v>
                </c:pt>
                <c:pt idx="8">
                  <c:v>6.0548351283275455E-5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A76-48BC-A4C1-F9923FC95D91}"/>
            </c:ext>
          </c:extLst>
        </c:ser>
        <c:ser>
          <c:idx val="5"/>
          <c:order val="5"/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'KF_35_dur+rat'!$B$80:$B$88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'KF_35_dur+rat'!$H$80:$H$88</c:f>
              <c:numCache>
                <c:formatCode>mm:ss</c:formatCode>
                <c:ptCount val="9"/>
                <c:pt idx="0">
                  <c:v>3.817754262152778E-4</c:v>
                </c:pt>
                <c:pt idx="1">
                  <c:v>4.2641618376157409E-4</c:v>
                </c:pt>
                <c:pt idx="2">
                  <c:v>4.4656163391203706E-4</c:v>
                </c:pt>
                <c:pt idx="3">
                  <c:v>3.8249664062500001E-4</c:v>
                </c:pt>
                <c:pt idx="4">
                  <c:v>4.2204743008101848E-4</c:v>
                </c:pt>
                <c:pt idx="5">
                  <c:v>4.6378705803240739E-4</c:v>
                </c:pt>
                <c:pt idx="6">
                  <c:v>4.5031599059027779E-4</c:v>
                </c:pt>
                <c:pt idx="7">
                  <c:v>4.0407743344907408E-4</c:v>
                </c:pt>
                <c:pt idx="8">
                  <c:v>4.2218472458333337E-4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FEA-413A-A8FE-B24EFD23B05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3081216"/>
        <c:axId val="203082752"/>
      </c:barChart>
      <c:catAx>
        <c:axId val="203081216"/>
        <c:scaling>
          <c:orientation val="minMax"/>
        </c:scaling>
        <c:delete val="0"/>
        <c:axPos val="l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082752"/>
        <c:crosses val="autoZero"/>
        <c:auto val="1"/>
        <c:lblAlgn val="ctr"/>
        <c:lblOffset val="100"/>
        <c:noMultiLvlLbl val="0"/>
      </c:catAx>
      <c:valAx>
        <c:axId val="203082752"/>
        <c:scaling>
          <c:orientation val="minMax"/>
          <c:max val="5.2083300000000028E-4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prstDash val="solid"/>
              <a:miter lim="800000"/>
            </a:ln>
            <a:effectLst/>
          </c:spPr>
        </c:minorGridlines>
        <c:numFmt formatCode="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081216"/>
        <c:crosses val="autoZero"/>
        <c:crossBetween val="between"/>
        <c:majorUnit val="3.4722200000000006E-4"/>
        <c:minorUnit val="3.4722200000000006E-4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ayout>
        <c:manualLayout>
          <c:xMode val="edge"/>
          <c:yMode val="edge"/>
          <c:x val="0.45229898382836842"/>
          <c:y val="0.93354285420702499"/>
          <c:w val="0.3065163833006283"/>
          <c:h val="3.56777624528981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157109816975648"/>
          <c:y val="7.8658925954474837E-2"/>
          <c:w val="0.77626324150778214"/>
          <c:h val="0.7967733118209711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'KF_35_dur+rat'!$A$11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'KF_35_dur+rat'!$B$10:$P$10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'KF_35_dur+rat'!$B$11:$P$11</c:f>
              <c:numCache>
                <c:formatCode>General</c:formatCode>
                <c:ptCount val="15"/>
                <c:pt idx="0">
                  <c:v>19.684149145501735</c:v>
                </c:pt>
                <c:pt idx="1">
                  <c:v>19.542352281523595</c:v>
                </c:pt>
                <c:pt idx="2">
                  <c:v>20.434256780664832</c:v>
                </c:pt>
                <c:pt idx="3">
                  <c:v>17.937797122845126</c:v>
                </c:pt>
                <c:pt idx="4">
                  <c:v>20.531446535213547</c:v>
                </c:pt>
                <c:pt idx="5">
                  <c:v>18.939978208323495</c:v>
                </c:pt>
                <c:pt idx="6">
                  <c:v>20.205807840966354</c:v>
                </c:pt>
                <c:pt idx="7">
                  <c:v>19.40304673188907</c:v>
                </c:pt>
                <c:pt idx="8">
                  <c:v>19.710198956644675</c:v>
                </c:pt>
                <c:pt idx="9">
                  <c:v>20.418087762360656</c:v>
                </c:pt>
                <c:pt idx="10">
                  <c:v>21.091630886934436</c:v>
                </c:pt>
                <c:pt idx="11">
                  <c:v>20.897461211385291</c:v>
                </c:pt>
                <c:pt idx="12">
                  <c:v>23.482860098152809</c:v>
                </c:pt>
                <c:pt idx="13">
                  <c:v>21.112732892273904</c:v>
                </c:pt>
                <c:pt idx="14" formatCode="0.00">
                  <c:v>20.242271889619968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27B-42AA-AD4B-B33D44BD994C}"/>
            </c:ext>
          </c:extLst>
        </c:ser>
        <c:ser>
          <c:idx val="1"/>
          <c:order val="1"/>
          <c:tx>
            <c:strRef>
              <c:f>'KF_35_dur+rat'!$A$12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'KF_35_dur+rat'!$B$10:$P$10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'KF_35_dur+rat'!$B$12:$P$12</c:f>
              <c:numCache>
                <c:formatCode>General</c:formatCode>
                <c:ptCount val="15"/>
                <c:pt idx="0">
                  <c:v>24.56120055839169</c:v>
                </c:pt>
                <c:pt idx="1">
                  <c:v>25.214758676773929</c:v>
                </c:pt>
                <c:pt idx="2">
                  <c:v>23.840051657566374</c:v>
                </c:pt>
                <c:pt idx="3">
                  <c:v>23.77722576046051</c:v>
                </c:pt>
                <c:pt idx="4">
                  <c:v>24.421703819715855</c:v>
                </c:pt>
                <c:pt idx="5">
                  <c:v>25.911277860941635</c:v>
                </c:pt>
                <c:pt idx="6">
                  <c:v>26.270597262526124</c:v>
                </c:pt>
                <c:pt idx="7">
                  <c:v>23.957354821950887</c:v>
                </c:pt>
                <c:pt idx="8">
                  <c:v>26.391123493576284</c:v>
                </c:pt>
                <c:pt idx="9">
                  <c:v>27.519565079726689</c:v>
                </c:pt>
                <c:pt idx="10">
                  <c:v>26.80257576971578</c:v>
                </c:pt>
                <c:pt idx="11">
                  <c:v>24.80073160196072</c:v>
                </c:pt>
                <c:pt idx="12">
                  <c:v>25.860971922341104</c:v>
                </c:pt>
                <c:pt idx="13">
                  <c:v>27.706705591284098</c:v>
                </c:pt>
                <c:pt idx="14" formatCode="0.00">
                  <c:v>25.502560276923692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27B-42AA-AD4B-B33D44BD994C}"/>
            </c:ext>
          </c:extLst>
        </c:ser>
        <c:ser>
          <c:idx val="2"/>
          <c:order val="2"/>
          <c:tx>
            <c:strRef>
              <c:f>'KF_35_dur+rat'!$A$13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'KF_35_dur+rat'!$B$10:$P$10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'KF_35_dur+rat'!$B$13:$P$13</c:f>
              <c:numCache>
                <c:formatCode>General</c:formatCode>
                <c:ptCount val="15"/>
                <c:pt idx="0">
                  <c:v>26.714759682825719</c:v>
                </c:pt>
                <c:pt idx="1">
                  <c:v>25.141476748021507</c:v>
                </c:pt>
                <c:pt idx="2">
                  <c:v>21.802006784372661</c:v>
                </c:pt>
                <c:pt idx="3">
                  <c:v>21.819752971726956</c:v>
                </c:pt>
                <c:pt idx="4">
                  <c:v>24.3763322753789</c:v>
                </c:pt>
                <c:pt idx="5">
                  <c:v>21.667018892284958</c:v>
                </c:pt>
                <c:pt idx="6">
                  <c:v>23.031374875758228</c:v>
                </c:pt>
                <c:pt idx="7">
                  <c:v>23.148420611530607</c:v>
                </c:pt>
                <c:pt idx="8">
                  <c:v>21.755680257772227</c:v>
                </c:pt>
                <c:pt idx="9">
                  <c:v>25.871132734538577</c:v>
                </c:pt>
                <c:pt idx="10">
                  <c:v>22.789006296241354</c:v>
                </c:pt>
                <c:pt idx="11">
                  <c:v>23.435210492958134</c:v>
                </c:pt>
                <c:pt idx="12">
                  <c:v>25.682017020209567</c:v>
                </c:pt>
                <c:pt idx="13">
                  <c:v>25.25757705719159</c:v>
                </c:pt>
                <c:pt idx="14" formatCode="0.00">
                  <c:v>23.749411907200784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27B-42AA-AD4B-B33D44BD994C}"/>
            </c:ext>
          </c:extLst>
        </c:ser>
        <c:ser>
          <c:idx val="3"/>
          <c:order val="3"/>
          <c:tx>
            <c:strRef>
              <c:f>'KF_35_dur+rat'!$A$14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'KF_35_dur+rat'!$B$10:$P$10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'KF_35_dur+rat'!$B$14:$P$14</c:f>
              <c:numCache>
                <c:formatCode>General</c:formatCode>
                <c:ptCount val="15"/>
                <c:pt idx="0">
                  <c:v>16.2073147002897</c:v>
                </c:pt>
                <c:pt idx="1">
                  <c:v>15.883892826261302</c:v>
                </c:pt>
                <c:pt idx="2">
                  <c:v>18.618618618109622</c:v>
                </c:pt>
                <c:pt idx="3">
                  <c:v>20.855541904321505</c:v>
                </c:pt>
                <c:pt idx="4">
                  <c:v>16.537163820230887</c:v>
                </c:pt>
                <c:pt idx="5">
                  <c:v>18.63615030387999</c:v>
                </c:pt>
                <c:pt idx="6">
                  <c:v>16.388637041352325</c:v>
                </c:pt>
                <c:pt idx="7">
                  <c:v>16.446008805998819</c:v>
                </c:pt>
                <c:pt idx="8">
                  <c:v>17.117293881712961</c:v>
                </c:pt>
                <c:pt idx="9">
                  <c:v>15.448778771150607</c:v>
                </c:pt>
                <c:pt idx="10">
                  <c:v>18.206033153492378</c:v>
                </c:pt>
                <c:pt idx="11">
                  <c:v>16.835711389630195</c:v>
                </c:pt>
                <c:pt idx="12">
                  <c:v>13.676131391742397</c:v>
                </c:pt>
                <c:pt idx="13">
                  <c:v>15.594144415432201</c:v>
                </c:pt>
                <c:pt idx="14" formatCode="0.00">
                  <c:v>16.889387215971777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27B-42AA-AD4B-B33D44BD994C}"/>
            </c:ext>
          </c:extLst>
        </c:ser>
        <c:ser>
          <c:idx val="4"/>
          <c:order val="4"/>
          <c:tx>
            <c:strRef>
              <c:f>'KF_35_dur+rat'!$A$15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'KF_35_dur+rat'!$B$10:$P$10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'KF_35_dur+rat'!$B$15:$P$15</c:f>
              <c:numCache>
                <c:formatCode>General</c:formatCode>
                <c:ptCount val="15"/>
                <c:pt idx="0">
                  <c:v>12.832575912991153</c:v>
                </c:pt>
                <c:pt idx="1">
                  <c:v>14.217519467419665</c:v>
                </c:pt>
                <c:pt idx="2">
                  <c:v>15.305066159286515</c:v>
                </c:pt>
                <c:pt idx="3">
                  <c:v>15.609682240645892</c:v>
                </c:pt>
                <c:pt idx="4">
                  <c:v>14.133353549460805</c:v>
                </c:pt>
                <c:pt idx="5">
                  <c:v>14.845574734569922</c:v>
                </c:pt>
                <c:pt idx="6">
                  <c:v>14.10358297939697</c:v>
                </c:pt>
                <c:pt idx="7">
                  <c:v>17.045169028630617</c:v>
                </c:pt>
                <c:pt idx="8">
                  <c:v>15.025703410293852</c:v>
                </c:pt>
                <c:pt idx="9">
                  <c:v>10.742435652223472</c:v>
                </c:pt>
                <c:pt idx="10">
                  <c:v>11.110753893616062</c:v>
                </c:pt>
                <c:pt idx="11">
                  <c:v>14.030885304065663</c:v>
                </c:pt>
                <c:pt idx="12">
                  <c:v>11.298019567554112</c:v>
                </c:pt>
                <c:pt idx="13">
                  <c:v>10.328840043818209</c:v>
                </c:pt>
                <c:pt idx="14" formatCode="0.00">
                  <c:v>13.61636871028378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89-414C-91B4-D792CD8C7DE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5135744"/>
        <c:axId val="175149824"/>
      </c:barChart>
      <c:catAx>
        <c:axId val="175135744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149824"/>
        <c:crosses val="autoZero"/>
        <c:auto val="1"/>
        <c:lblAlgn val="ctr"/>
        <c:lblOffset val="100"/>
        <c:noMultiLvlLbl val="0"/>
      </c:catAx>
      <c:valAx>
        <c:axId val="1751498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13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383206876848952"/>
          <c:y val="0.9373757632000691"/>
          <c:w val="0.11852852805968495"/>
          <c:h val="3.57880470721512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157109816975648"/>
          <c:y val="2.791756528079628E-2"/>
          <c:w val="0.77626324150778214"/>
          <c:h val="0.8475145810633876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'KF_35_dur+rat'!$C$113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'KF_35_dur+rat'!$B$114:$B$122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'KF_35_dur+rat'!$C$114:$C$122</c:f>
              <c:numCache>
                <c:formatCode>General</c:formatCode>
                <c:ptCount val="9"/>
                <c:pt idx="0">
                  <c:v>19.542352281523595</c:v>
                </c:pt>
                <c:pt idx="1">
                  <c:v>17.937797122845126</c:v>
                </c:pt>
                <c:pt idx="2">
                  <c:v>20.531446535213547</c:v>
                </c:pt>
                <c:pt idx="3">
                  <c:v>18.939978208323495</c:v>
                </c:pt>
                <c:pt idx="4">
                  <c:v>20.205807840966354</c:v>
                </c:pt>
                <c:pt idx="5">
                  <c:v>19.40304673188907</c:v>
                </c:pt>
                <c:pt idx="6">
                  <c:v>20.418087762360656</c:v>
                </c:pt>
                <c:pt idx="7">
                  <c:v>20.897461211385291</c:v>
                </c:pt>
                <c:pt idx="8" formatCode="0.00">
                  <c:v>19.734497211813391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27B-42AA-AD4B-B33D44BD994C}"/>
            </c:ext>
          </c:extLst>
        </c:ser>
        <c:ser>
          <c:idx val="1"/>
          <c:order val="1"/>
          <c:tx>
            <c:strRef>
              <c:f>'KF_35_dur+rat'!$D$113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'KF_35_dur+rat'!$B$114:$B$122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'KF_35_dur+rat'!$D$114:$D$122</c:f>
              <c:numCache>
                <c:formatCode>General</c:formatCode>
                <c:ptCount val="9"/>
                <c:pt idx="0">
                  <c:v>25.214758676773929</c:v>
                </c:pt>
                <c:pt idx="1">
                  <c:v>23.77722576046051</c:v>
                </c:pt>
                <c:pt idx="2">
                  <c:v>24.421703819715855</c:v>
                </c:pt>
                <c:pt idx="3">
                  <c:v>25.911277860941635</c:v>
                </c:pt>
                <c:pt idx="4">
                  <c:v>26.270597262526124</c:v>
                </c:pt>
                <c:pt idx="5">
                  <c:v>23.957354821950887</c:v>
                </c:pt>
                <c:pt idx="6">
                  <c:v>27.519565079726689</c:v>
                </c:pt>
                <c:pt idx="7">
                  <c:v>24.80073160196072</c:v>
                </c:pt>
                <c:pt idx="8" formatCode="0.00">
                  <c:v>25.234151860507041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27B-42AA-AD4B-B33D44BD994C}"/>
            </c:ext>
          </c:extLst>
        </c:ser>
        <c:ser>
          <c:idx val="2"/>
          <c:order val="2"/>
          <c:tx>
            <c:strRef>
              <c:f>'KF_35_dur+rat'!$E$113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'KF_35_dur+rat'!$B$114:$B$122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'KF_35_dur+rat'!$E$114:$E$122</c:f>
              <c:numCache>
                <c:formatCode>General</c:formatCode>
                <c:ptCount val="9"/>
                <c:pt idx="0">
                  <c:v>25.141476748021507</c:v>
                </c:pt>
                <c:pt idx="1">
                  <c:v>21.819752971726956</c:v>
                </c:pt>
                <c:pt idx="2">
                  <c:v>24.3763322753789</c:v>
                </c:pt>
                <c:pt idx="3">
                  <c:v>21.667018892284958</c:v>
                </c:pt>
                <c:pt idx="4">
                  <c:v>23.031374875758228</c:v>
                </c:pt>
                <c:pt idx="5">
                  <c:v>23.148420611530607</c:v>
                </c:pt>
                <c:pt idx="6">
                  <c:v>25.871132734538577</c:v>
                </c:pt>
                <c:pt idx="7">
                  <c:v>23.435210492958134</c:v>
                </c:pt>
                <c:pt idx="8" formatCode="0.00">
                  <c:v>23.561339950274732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27B-42AA-AD4B-B33D44BD994C}"/>
            </c:ext>
          </c:extLst>
        </c:ser>
        <c:ser>
          <c:idx val="3"/>
          <c:order val="3"/>
          <c:tx>
            <c:strRef>
              <c:f>'KF_35_dur+rat'!$F$113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'KF_35_dur+rat'!$B$114:$B$122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'KF_35_dur+rat'!$F$114:$F$122</c:f>
              <c:numCache>
                <c:formatCode>General</c:formatCode>
                <c:ptCount val="9"/>
                <c:pt idx="0">
                  <c:v>15.883892826261302</c:v>
                </c:pt>
                <c:pt idx="1">
                  <c:v>20.855541904321505</c:v>
                </c:pt>
                <c:pt idx="2">
                  <c:v>16.537163820230887</c:v>
                </c:pt>
                <c:pt idx="3">
                  <c:v>18.63615030387999</c:v>
                </c:pt>
                <c:pt idx="4">
                  <c:v>16.388637041352325</c:v>
                </c:pt>
                <c:pt idx="5">
                  <c:v>16.446008805998819</c:v>
                </c:pt>
                <c:pt idx="6">
                  <c:v>15.448778771150607</c:v>
                </c:pt>
                <c:pt idx="7">
                  <c:v>16.835711389630195</c:v>
                </c:pt>
                <c:pt idx="8" formatCode="0.00">
                  <c:v>17.128985607853206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27B-42AA-AD4B-B33D44BD994C}"/>
            </c:ext>
          </c:extLst>
        </c:ser>
        <c:ser>
          <c:idx val="4"/>
          <c:order val="4"/>
          <c:tx>
            <c:strRef>
              <c:f>'KF_35_dur+rat'!$G$113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'KF_35_dur+rat'!$B$114:$B$122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'KF_35_dur+rat'!$G$114:$G$122</c:f>
              <c:numCache>
                <c:formatCode>General</c:formatCode>
                <c:ptCount val="9"/>
                <c:pt idx="0">
                  <c:v>14.217519467419665</c:v>
                </c:pt>
                <c:pt idx="1">
                  <c:v>15.609682240645892</c:v>
                </c:pt>
                <c:pt idx="2">
                  <c:v>14.133353549460805</c:v>
                </c:pt>
                <c:pt idx="3">
                  <c:v>14.845574734569922</c:v>
                </c:pt>
                <c:pt idx="4">
                  <c:v>14.10358297939697</c:v>
                </c:pt>
                <c:pt idx="5">
                  <c:v>17.045169028630617</c:v>
                </c:pt>
                <c:pt idx="6">
                  <c:v>10.742435652223472</c:v>
                </c:pt>
                <c:pt idx="7">
                  <c:v>14.030885304065663</c:v>
                </c:pt>
                <c:pt idx="8" formatCode="0.00">
                  <c:v>14.341025369551629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89-414C-91B4-D792CD8C7DE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3555200"/>
        <c:axId val="203556736"/>
      </c:barChart>
      <c:catAx>
        <c:axId val="203555200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556736"/>
        <c:crosses val="autoZero"/>
        <c:auto val="1"/>
        <c:lblAlgn val="ctr"/>
        <c:lblOffset val="100"/>
        <c:noMultiLvlLbl val="0"/>
      </c:catAx>
      <c:valAx>
        <c:axId val="20355673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55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383206876848952"/>
          <c:y val="0.9373757632000691"/>
          <c:w val="0.11833863701791958"/>
          <c:h val="3.56777624528981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942701019394916E-2"/>
          <c:y val="2.3444235185905993E-2"/>
          <c:w val="0.94204755285267905"/>
          <c:h val="0.719185276165016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'KF_35_dur+rat'!$B$34</c:f>
              <c:strCache>
                <c:ptCount val="1"/>
                <c:pt idx="0">
                  <c:v>Csengery+Keller 1987</c:v>
                </c:pt>
              </c:strCache>
            </c:strRef>
          </c:tx>
          <c:invertIfNegative val="0"/>
          <c:val>
            <c:numRef>
              <c:f>'KF_35_dur+rat'!$B$35:$B$39</c:f>
              <c:numCache>
                <c:formatCode>0.00</c:formatCode>
                <c:ptCount val="5"/>
                <c:pt idx="0">
                  <c:v>-9.3704138140390629</c:v>
                </c:pt>
                <c:pt idx="1">
                  <c:v>-10.200064038869957</c:v>
                </c:pt>
                <c:pt idx="2">
                  <c:v>4.9236462229957922</c:v>
                </c:pt>
                <c:pt idx="3">
                  <c:v>-10.524766382950752</c:v>
                </c:pt>
                <c:pt idx="4">
                  <c:v>-12.21370532121419</c:v>
                </c:pt>
              </c:numCache>
            </c:numRef>
          </c:val>
        </c:ser>
        <c:ser>
          <c:idx val="1"/>
          <c:order val="1"/>
          <c:tx>
            <c:strRef>
              <c:f>'KF_35_dur+rat'!$C$34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'KF_35_dur+rat'!$C$35:$C$39</c:f>
              <c:numCache>
                <c:formatCode>0.00</c:formatCode>
                <c:ptCount val="5"/>
                <c:pt idx="0">
                  <c:v>-11.970960722450382</c:v>
                </c:pt>
                <c:pt idx="1">
                  <c:v>-9.8061291810571944</c:v>
                </c:pt>
                <c:pt idx="2">
                  <c:v>-3.3929856502512159</c:v>
                </c:pt>
                <c:pt idx="3">
                  <c:v>-14.208453155279335</c:v>
                </c:pt>
                <c:pt idx="4">
                  <c:v>-4.8448096672166185</c:v>
                </c:pt>
              </c:numCache>
            </c:numRef>
          </c:val>
        </c:ser>
        <c:ser>
          <c:idx val="2"/>
          <c:order val="2"/>
          <c:tx>
            <c:strRef>
              <c:f>'KF_35_dur+rat'!$D$34</c:f>
              <c:strCache>
                <c:ptCount val="1"/>
                <c:pt idx="0">
                  <c:v>Komsi+Oramo 1994</c:v>
                </c:pt>
              </c:strCache>
            </c:strRef>
          </c:tx>
          <c:invertIfNegative val="0"/>
          <c:val>
            <c:numRef>
              <c:f>'KF_35_dur+rat'!$D$35:$D$39</c:f>
              <c:numCache>
                <c:formatCode>0.00</c:formatCode>
                <c:ptCount val="5"/>
                <c:pt idx="0">
                  <c:v>-1.2176156570051244</c:v>
                </c:pt>
                <c:pt idx="1">
                  <c:v>-8.483176877258531</c:v>
                </c:pt>
                <c:pt idx="2">
                  <c:v>-10.094578541257851</c:v>
                </c:pt>
                <c:pt idx="3">
                  <c:v>7.92114394633768</c:v>
                </c:pt>
                <c:pt idx="4">
                  <c:v>9.9297893732415599</c:v>
                </c:pt>
              </c:numCache>
            </c:numRef>
          </c:val>
        </c:ser>
        <c:ser>
          <c:idx val="3"/>
          <c:order val="3"/>
          <c:tx>
            <c:strRef>
              <c:f>'KF_35_dur+rat'!$E$34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'KF_35_dur+rat'!$E$35:$E$39</c:f>
              <c:numCache>
                <c:formatCode>0.00</c:formatCode>
                <c:ptCount val="5"/>
                <c:pt idx="0">
                  <c:v>-9.7506795445543535</c:v>
                </c:pt>
                <c:pt idx="1">
                  <c:v>-5.0031730112071884</c:v>
                </c:pt>
                <c:pt idx="2">
                  <c:v>-6.3530979791341133</c:v>
                </c:pt>
                <c:pt idx="3">
                  <c:v>25.815670847516287</c:v>
                </c:pt>
                <c:pt idx="4">
                  <c:v>16.688597909650166</c:v>
                </c:pt>
              </c:numCache>
            </c:numRef>
          </c:val>
        </c:ser>
        <c:ser>
          <c:idx val="4"/>
          <c:order val="4"/>
          <c:tx>
            <c:strRef>
              <c:f>'KF_35_dur+rat'!$F$34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'KF_35_dur+rat'!$F$35:$F$39</c:f>
              <c:numCache>
                <c:formatCode>0.00</c:formatCode>
                <c:ptCount val="5"/>
                <c:pt idx="0">
                  <c:v>8.1787877084828633</c:v>
                </c:pt>
                <c:pt idx="1">
                  <c:v>2.1813431798818441</c:v>
                </c:pt>
                <c:pt idx="2">
                  <c:v>9.5619303942140803</c:v>
                </c:pt>
                <c:pt idx="3">
                  <c:v>4.4773182257881832</c:v>
                </c:pt>
                <c:pt idx="4">
                  <c:v>10.643858169674008</c:v>
                </c:pt>
              </c:numCache>
            </c:numRef>
          </c:val>
        </c:ser>
        <c:ser>
          <c:idx val="5"/>
          <c:order val="5"/>
          <c:tx>
            <c:strRef>
              <c:f>'KF_35_dur+rat'!$G$34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'KF_35_dur+rat'!$G$35:$G$39</c:f>
              <c:numCache>
                <c:formatCode>0.00</c:formatCode>
                <c:ptCount val="5"/>
                <c:pt idx="0">
                  <c:v>-14.523200257484964</c:v>
                </c:pt>
                <c:pt idx="1">
                  <c:v>-7.1395688334327394</c:v>
                </c:pt>
                <c:pt idx="2">
                  <c:v>-16.586432961441648</c:v>
                </c:pt>
                <c:pt idx="3">
                  <c:v>0.84709890167162549</c:v>
                </c:pt>
                <c:pt idx="4">
                  <c:v>-0.45365454158164736</c:v>
                </c:pt>
              </c:numCache>
            </c:numRef>
          </c:val>
        </c:ser>
        <c:ser>
          <c:idx val="6"/>
          <c:order val="6"/>
          <c:tx>
            <c:strRef>
              <c:f>'KF_35_dur+rat'!$H$34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'KF_35_dur+rat'!$H$35:$H$39</c:f>
              <c:numCache>
                <c:formatCode>0.00</c:formatCode>
                <c:ptCount val="5"/>
                <c:pt idx="0">
                  <c:v>0.61868385013259786</c:v>
                </c:pt>
                <c:pt idx="1">
                  <c:v>3.8832303134707833</c:v>
                </c:pt>
                <c:pt idx="2">
                  <c:v>-2.1657250834866812</c:v>
                </c:pt>
                <c:pt idx="3">
                  <c:v>-2.1448523091187588</c:v>
                </c:pt>
                <c:pt idx="4">
                  <c:v>4.3497464693681609</c:v>
                </c:pt>
              </c:numCache>
            </c:numRef>
          </c:val>
        </c:ser>
        <c:ser>
          <c:idx val="7"/>
          <c:order val="7"/>
          <c:tx>
            <c:strRef>
              <c:f>'KF_35_dur+rat'!$I$34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'KF_35_dur+rat'!$I$35:$I$39</c:f>
              <c:numCache>
                <c:formatCode>0.00</c:formatCode>
                <c:ptCount val="5"/>
                <c:pt idx="0">
                  <c:v>6.1768187026709542</c:v>
                </c:pt>
                <c:pt idx="1">
                  <c:v>4.1050338417267653</c:v>
                </c:pt>
                <c:pt idx="2">
                  <c:v>8.0562512631889565</c:v>
                </c:pt>
                <c:pt idx="3">
                  <c:v>7.9092622929988394</c:v>
                </c:pt>
                <c:pt idx="4">
                  <c:v>38.58640139267434</c:v>
                </c:pt>
              </c:numCache>
            </c:numRef>
          </c:val>
        </c:ser>
        <c:ser>
          <c:idx val="8"/>
          <c:order val="8"/>
          <c:tx>
            <c:strRef>
              <c:f>'KF_35_dur+rat'!$J$34</c:f>
              <c:strCache>
                <c:ptCount val="1"/>
                <c:pt idx="0">
                  <c:v>Arnold+Pogossian 2006</c:v>
                </c:pt>
              </c:strCache>
            </c:strRef>
          </c:tx>
          <c:invertIfNegative val="0"/>
          <c:val>
            <c:numRef>
              <c:f>'KF_35_dur+rat'!$J$35:$J$39</c:f>
              <c:numCache>
                <c:formatCode>0.00</c:formatCode>
                <c:ptCount val="5"/>
                <c:pt idx="0">
                  <c:v>-0.45708418231841996</c:v>
                </c:pt>
                <c:pt idx="1">
                  <c:v>5.8401177390888801</c:v>
                </c:pt>
                <c:pt idx="2">
                  <c:v>-6.2738517103064133</c:v>
                </c:pt>
                <c:pt idx="3">
                  <c:v>3.6556269754463293</c:v>
                </c:pt>
                <c:pt idx="4">
                  <c:v>12.749256948249124</c:v>
                </c:pt>
              </c:numCache>
            </c:numRef>
          </c:val>
        </c:ser>
        <c:ser>
          <c:idx val="9"/>
          <c:order val="9"/>
          <c:tx>
            <c:strRef>
              <c:f>'KF_35_dur+rat'!$K$34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'KF_35_dur+rat'!$K$35:$K$39</c:f>
              <c:numCache>
                <c:formatCode>0.00</c:formatCode>
                <c:ptCount val="5"/>
                <c:pt idx="0">
                  <c:v>8.485973053283189</c:v>
                </c:pt>
                <c:pt idx="1">
                  <c:v>16.110948832337556</c:v>
                </c:pt>
                <c:pt idx="2">
                  <c:v>17.258063964250823</c:v>
                </c:pt>
                <c:pt idx="3">
                  <c:v>-1.5782455203441192</c:v>
                </c:pt>
                <c:pt idx="4">
                  <c:v>-15.195126659345448</c:v>
                </c:pt>
              </c:numCache>
            </c:numRef>
          </c:val>
        </c:ser>
        <c:ser>
          <c:idx val="10"/>
          <c:order val="10"/>
          <c:tx>
            <c:strRef>
              <c:f>'KF_35_dur+rat'!$L$34</c:f>
              <c:strCache>
                <c:ptCount val="1"/>
                <c:pt idx="0">
                  <c:v>Melzer+Stark 2013</c:v>
                </c:pt>
              </c:strCache>
            </c:strRef>
          </c:tx>
          <c:invertIfNegative val="0"/>
          <c:val>
            <c:numRef>
              <c:f>'KF_35_dur+rat'!$L$35:$L$39</c:f>
              <c:numCache>
                <c:formatCode>0.00</c:formatCode>
                <c:ptCount val="5"/>
                <c:pt idx="0">
                  <c:v>9.7029472656213702</c:v>
                </c:pt>
                <c:pt idx="1">
                  <c:v>10.70258215727665</c:v>
                </c:pt>
                <c:pt idx="2">
                  <c:v>1.1119006469504045</c:v>
                </c:pt>
                <c:pt idx="3">
                  <c:v>13.543398299825146</c:v>
                </c:pt>
                <c:pt idx="4">
                  <c:v>-14.135985944268484</c:v>
                </c:pt>
              </c:numCache>
            </c:numRef>
          </c:val>
        </c:ser>
        <c:ser>
          <c:idx val="11"/>
          <c:order val="11"/>
          <c:tx>
            <c:strRef>
              <c:f>'KF_35_dur+rat'!$M$34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'KF_35_dur+rat'!$M$35:$M$39</c:f>
              <c:numCache>
                <c:formatCode>0.00</c:formatCode>
                <c:ptCount val="5"/>
                <c:pt idx="0">
                  <c:v>-0.36790134336327157</c:v>
                </c:pt>
                <c:pt idx="1">
                  <c:v>-6.104813585436311</c:v>
                </c:pt>
                <c:pt idx="2">
                  <c:v>-4.6889263104535273</c:v>
                </c:pt>
                <c:pt idx="3">
                  <c:v>-3.7555602508399994</c:v>
                </c:pt>
                <c:pt idx="4">
                  <c:v>-0.60824674603849549</c:v>
                </c:pt>
              </c:numCache>
            </c:numRef>
          </c:val>
        </c:ser>
        <c:ser>
          <c:idx val="12"/>
          <c:order val="12"/>
          <c:tx>
            <c:strRef>
              <c:f>'KF_35_dur+rat'!$N$34</c:f>
              <c:strCache>
                <c:ptCount val="1"/>
                <c:pt idx="0">
                  <c:v>Melzer+Stark 2017</c:v>
                </c:pt>
              </c:strCache>
            </c:strRef>
          </c:tx>
          <c:invertIfNegative val="0"/>
          <c:val>
            <c:numRef>
              <c:f>'KF_35_dur+rat'!$N$35:$N$39</c:f>
              <c:numCache>
                <c:formatCode>0.00</c:formatCode>
                <c:ptCount val="5"/>
                <c:pt idx="0">
                  <c:v>17.027707513586574</c:v>
                </c:pt>
                <c:pt idx="1">
                  <c:v>2.3424089251289972</c:v>
                </c:pt>
                <c:pt idx="2">
                  <c:v>9.1781142915971472</c:v>
                </c:pt>
                <c:pt idx="3">
                  <c:v>-18.277922706897563</c:v>
                </c:pt>
                <c:pt idx="4">
                  <c:v>-16.343525976512524</c:v>
                </c:pt>
              </c:numCache>
            </c:numRef>
          </c:val>
        </c:ser>
        <c:ser>
          <c:idx val="13"/>
          <c:order val="13"/>
          <c:tx>
            <c:strRef>
              <c:f>'KF_35_dur+rat'!$O$34</c:f>
              <c:strCache>
                <c:ptCount val="1"/>
                <c:pt idx="0">
                  <c:v>Melzer+Stark 2019</c:v>
                </c:pt>
              </c:strCache>
            </c:strRef>
          </c:tx>
          <c:invertIfNegative val="0"/>
          <c:val>
            <c:numRef>
              <c:f>'KF_35_dur+rat'!$O$35:$O$39</c:f>
              <c:numCache>
                <c:formatCode>0.00</c:formatCode>
                <c:ptCount val="5"/>
                <c:pt idx="0">
                  <c:v>-2.5330625725621769</c:v>
                </c:pt>
                <c:pt idx="1">
                  <c:v>1.5712605383505815</c:v>
                </c:pt>
                <c:pt idx="2">
                  <c:v>-0.53430854686567086</c:v>
                </c:pt>
                <c:pt idx="3">
                  <c:v>-13.679719164153999</c:v>
                </c:pt>
                <c:pt idx="4">
                  <c:v>-29.152595406679737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731712"/>
        <c:axId val="203733248"/>
      </c:barChart>
      <c:catAx>
        <c:axId val="20373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03733248"/>
        <c:crosses val="autoZero"/>
        <c:auto val="1"/>
        <c:lblAlgn val="ctr"/>
        <c:lblOffset val="100"/>
        <c:noMultiLvlLbl val="0"/>
      </c:catAx>
      <c:valAx>
        <c:axId val="203733248"/>
        <c:scaling>
          <c:orientation val="minMax"/>
          <c:max val="40"/>
          <c:min val="-3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3731712"/>
        <c:crosses val="autoZero"/>
        <c:crossBetween val="between"/>
        <c:majorUnit val="10"/>
      </c:valAx>
    </c:plotArea>
    <c:legend>
      <c:legendPos val="b"/>
      <c:layout>
        <c:manualLayout>
          <c:xMode val="edge"/>
          <c:yMode val="edge"/>
          <c:x val="1.3602568998094606E-2"/>
          <c:y val="0.8377612103837534"/>
          <c:w val="0.97415938437907679"/>
          <c:h val="0.14956910605738902"/>
        </c:manualLayout>
      </c:layout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942701019394916E-2"/>
          <c:y val="2.3444235185905993E-2"/>
          <c:w val="0.94204755285267905"/>
          <c:h val="0.719185276165016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'KF_35_dur+rat'!$C$26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'KF_35_dur+rat'!$C$27:$C$31</c:f>
              <c:numCache>
                <c:formatCode>0.00</c:formatCode>
                <c:ptCount val="5"/>
                <c:pt idx="0">
                  <c:v>-10.499519280993775</c:v>
                </c:pt>
                <c:pt idx="1">
                  <c:v>-9.6057784743888721</c:v>
                </c:pt>
                <c:pt idx="2">
                  <c:v>-3.5965268385452562</c:v>
                </c:pt>
                <c:pt idx="3">
                  <c:v>-16.030819386731498</c:v>
                </c:pt>
                <c:pt idx="4">
                  <c:v>-10.354296370454003</c:v>
                </c:pt>
              </c:numCache>
            </c:numRef>
          </c:val>
        </c:ser>
        <c:ser>
          <c:idx val="2"/>
          <c:order val="1"/>
          <c:tx>
            <c:strRef>
              <c:f>'KF_35_dur+rat'!$E$26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'KF_35_dur+rat'!$E$27:$E$31</c:f>
              <c:numCache>
                <c:formatCode>0.00</c:formatCode>
                <c:ptCount val="5"/>
                <c:pt idx="0">
                  <c:v>-8.2421251939525995</c:v>
                </c:pt>
                <c:pt idx="1">
                  <c:v>-4.7921533349737597</c:v>
                </c:pt>
                <c:pt idx="2">
                  <c:v>-6.5504025107530648</c:v>
                </c:pt>
                <c:pt idx="3">
                  <c:v>23.143120481277926</c:v>
                </c:pt>
                <c:pt idx="4">
                  <c:v>9.9323266400088954</c:v>
                </c:pt>
              </c:numCache>
            </c:numRef>
          </c:val>
        </c:ser>
        <c:ser>
          <c:idx val="3"/>
          <c:order val="2"/>
          <c:tx>
            <c:strRef>
              <c:f>'KF_35_dur+rat'!$F$26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'KF_35_dur+rat'!$F$27:$F$31</c:f>
              <c:numCache>
                <c:formatCode>0.00</c:formatCode>
                <c:ptCount val="5"/>
                <c:pt idx="0">
                  <c:v>9.9870404467516334</c:v>
                </c:pt>
                <c:pt idx="1">
                  <c:v>2.4083220657919946</c:v>
                </c:pt>
                <c:pt idx="2">
                  <c:v>9.3310945107709529</c:v>
                </c:pt>
                <c:pt idx="3">
                  <c:v>2.2580327170192711</c:v>
                </c:pt>
                <c:pt idx="4">
                  <c:v>4.2375774061255544</c:v>
                </c:pt>
              </c:numCache>
            </c:numRef>
          </c:val>
        </c:ser>
        <c:ser>
          <c:idx val="4"/>
          <c:order val="3"/>
          <c:tx>
            <c:strRef>
              <c:f>'KF_35_dur+rat'!$G$26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'KF_35_dur+rat'!$G$27:$G$31</c:f>
              <c:numCache>
                <c:formatCode>0.00</c:formatCode>
                <c:ptCount val="5"/>
                <c:pt idx="0">
                  <c:v>-13.094420545057716</c:v>
                </c:pt>
                <c:pt idx="1">
                  <c:v>-6.9332948057541364</c:v>
                </c:pt>
                <c:pt idx="2">
                  <c:v>-16.762176893382311</c:v>
                </c:pt>
                <c:pt idx="3">
                  <c:v>-1.2950742416912984</c:v>
                </c:pt>
                <c:pt idx="4">
                  <c:v>-6.2173891811841324</c:v>
                </c:pt>
              </c:numCache>
            </c:numRef>
          </c:val>
        </c:ser>
        <c:ser>
          <c:idx val="5"/>
          <c:order val="4"/>
          <c:tx>
            <c:strRef>
              <c:f>'KF_35_dur+rat'!$H$26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'KF_35_dur+rat'!$H$27:$H$31</c:f>
              <c:numCache>
                <c:formatCode>0.00</c:formatCode>
                <c:ptCount val="5"/>
                <c:pt idx="0">
                  <c:v>2.3005663563712471</c:v>
                </c:pt>
                <c:pt idx="1">
                  <c:v>4.1139896590373199</c:v>
                </c:pt>
                <c:pt idx="2">
                  <c:v>-2.3718519854143225</c:v>
                </c:pt>
                <c:pt idx="3">
                  <c:v>-4.2234710458620484</c:v>
                </c:pt>
                <c:pt idx="4">
                  <c:v>-1.6921051484841947</c:v>
                </c:pt>
              </c:numCache>
            </c:numRef>
          </c:val>
        </c:ser>
        <c:ser>
          <c:idx val="6"/>
          <c:order val="5"/>
          <c:tx>
            <c:strRef>
              <c:f>'KF_35_dur+rat'!$I$26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'KF_35_dur+rat'!$I$27:$I$31</c:f>
              <c:numCache>
                <c:formatCode>0.00</c:formatCode>
                <c:ptCount val="5"/>
                <c:pt idx="0">
                  <c:v>7.9516077091548594</c:v>
                </c:pt>
                <c:pt idx="1">
                  <c:v>4.3362858869992147</c:v>
                </c:pt>
                <c:pt idx="2">
                  <c:v>7.8285876930771225</c:v>
                </c:pt>
                <c:pt idx="3">
                  <c:v>5.6170761406777441</c:v>
                </c:pt>
                <c:pt idx="4">
                  <c:v>30.5622470291325</c:v>
                </c:pt>
              </c:numCache>
            </c:numRef>
          </c:val>
        </c:ser>
        <c:ser>
          <c:idx val="8"/>
          <c:order val="6"/>
          <c:tx>
            <c:strRef>
              <c:f>'KF_35_dur+rat'!$K$26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'KF_35_dur+rat'!$K$27:$K$31</c:f>
              <c:numCache>
                <c:formatCode>0.00</c:formatCode>
                <c:ptCount val="5"/>
                <c:pt idx="0">
                  <c:v>10.299360520389818</c:v>
                </c:pt>
                <c:pt idx="1">
                  <c:v>16.368870024091116</c:v>
                </c:pt>
                <c:pt idx="2">
                  <c:v>17.011013107364427</c:v>
                </c:pt>
                <c:pt idx="3">
                  <c:v>-3.6689000008914374</c:v>
                </c:pt>
                <c:pt idx="4">
                  <c:v>-20.105329880063444</c:v>
                </c:pt>
              </c:numCache>
            </c:numRef>
          </c:val>
        </c:ser>
        <c:ser>
          <c:idx val="10"/>
          <c:order val="7"/>
          <c:tx>
            <c:strRef>
              <c:f>'KF_35_dur+rat'!$M$26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'KF_35_dur+rat'!$M$27:$M$31</c:f>
              <c:numCache>
                <c:formatCode>0.00</c:formatCode>
                <c:ptCount val="5"/>
                <c:pt idx="0">
                  <c:v>1.2974899873365855</c:v>
                </c:pt>
                <c:pt idx="1">
                  <c:v>-5.8962410208030089</c:v>
                </c:pt>
                <c:pt idx="2">
                  <c:v>-4.8897370831176925</c:v>
                </c:pt>
                <c:pt idx="3">
                  <c:v>-5.7999646637987157</c:v>
                </c:pt>
                <c:pt idx="4">
                  <c:v>-6.3630304950810386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788288"/>
        <c:axId val="203789824"/>
      </c:barChart>
      <c:catAx>
        <c:axId val="20378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03789824"/>
        <c:crosses val="autoZero"/>
        <c:auto val="1"/>
        <c:lblAlgn val="ctr"/>
        <c:lblOffset val="100"/>
        <c:noMultiLvlLbl val="0"/>
      </c:catAx>
      <c:valAx>
        <c:axId val="203789824"/>
        <c:scaling>
          <c:orientation val="minMax"/>
          <c:max val="40"/>
          <c:min val="-3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3788288"/>
        <c:crosses val="autoZero"/>
        <c:crossBetween val="between"/>
        <c:majorUnit val="10"/>
      </c:valAx>
    </c:plotArea>
    <c:legend>
      <c:legendPos val="b"/>
      <c:layout>
        <c:manualLayout>
          <c:xMode val="edge"/>
          <c:yMode val="edge"/>
          <c:x val="1.3602568998094606E-2"/>
          <c:y val="0.8377612103837534"/>
          <c:w val="0.97415938437907679"/>
          <c:h val="0.14956910605738902"/>
        </c:manualLayout>
      </c:layout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965542641000574E-2"/>
          <c:y val="2.3473202223763034E-2"/>
          <c:w val="0.94201672740766895"/>
          <c:h val="0.727295201296501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'KF_35_dur+rat'!$B$50</c:f>
              <c:strCache>
                <c:ptCount val="1"/>
                <c:pt idx="0">
                  <c:v>Csengery+Keller 1987</c:v>
                </c:pt>
              </c:strCache>
            </c:strRef>
          </c:tx>
          <c:invertIfNegative val="0"/>
          <c:val>
            <c:numRef>
              <c:f>'KF_35_dur+rat'!$B$51:$B$55</c:f>
              <c:numCache>
                <c:formatCode>General</c:formatCode>
                <c:ptCount val="5"/>
                <c:pt idx="0">
                  <c:v>-0.55812274411823282</c:v>
                </c:pt>
                <c:pt idx="1">
                  <c:v>-0.94135971853200218</c:v>
                </c:pt>
                <c:pt idx="2">
                  <c:v>2.9653477756249345</c:v>
                </c:pt>
                <c:pt idx="3">
                  <c:v>-0.68207251568207639</c:v>
                </c:pt>
                <c:pt idx="4">
                  <c:v>-0.78379279729262663</c:v>
                </c:pt>
              </c:numCache>
            </c:numRef>
          </c:val>
        </c:ser>
        <c:ser>
          <c:idx val="1"/>
          <c:order val="1"/>
          <c:tx>
            <c:strRef>
              <c:f>'KF_35_dur+rat'!$C$50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'KF_35_dur+rat'!$C$51:$C$55</c:f>
              <c:numCache>
                <c:formatCode>General</c:formatCode>
                <c:ptCount val="5"/>
                <c:pt idx="0">
                  <c:v>-0.69991960809637277</c:v>
                </c:pt>
                <c:pt idx="1">
                  <c:v>-0.28780160014976275</c:v>
                </c:pt>
                <c:pt idx="2">
                  <c:v>1.3920648408207228</c:v>
                </c:pt>
                <c:pt idx="3">
                  <c:v>-1.0054943897104742</c:v>
                </c:pt>
                <c:pt idx="4">
                  <c:v>0.60115075713588517</c:v>
                </c:pt>
              </c:numCache>
            </c:numRef>
          </c:val>
        </c:ser>
        <c:ser>
          <c:idx val="2"/>
          <c:order val="2"/>
          <c:tx>
            <c:strRef>
              <c:f>'KF_35_dur+rat'!$D$50</c:f>
              <c:strCache>
                <c:ptCount val="1"/>
                <c:pt idx="0">
                  <c:v>Komsi+Oramo 1994</c:v>
                </c:pt>
              </c:strCache>
            </c:strRef>
          </c:tx>
          <c:invertIfNegative val="0"/>
          <c:val>
            <c:numRef>
              <c:f>'KF_35_dur+rat'!$D$51:$D$55</c:f>
              <c:numCache>
                <c:formatCode>General</c:formatCode>
                <c:ptCount val="5"/>
                <c:pt idx="0">
                  <c:v>0.19198489104486427</c:v>
                </c:pt>
                <c:pt idx="1">
                  <c:v>-1.6625086193573182</c:v>
                </c:pt>
                <c:pt idx="2">
                  <c:v>-1.9474051228281226</c:v>
                </c:pt>
                <c:pt idx="3">
                  <c:v>1.7292314021378452</c:v>
                </c:pt>
                <c:pt idx="4">
                  <c:v>1.6886974490027349</c:v>
                </c:pt>
              </c:numCache>
            </c:numRef>
          </c:val>
        </c:ser>
        <c:ser>
          <c:idx val="3"/>
          <c:order val="3"/>
          <c:tx>
            <c:strRef>
              <c:f>'KF_35_dur+rat'!$E$50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'KF_35_dur+rat'!$E$51:$E$55</c:f>
              <c:numCache>
                <c:formatCode>General</c:formatCode>
                <c:ptCount val="5"/>
                <c:pt idx="0">
                  <c:v>-2.3044747667748418</c:v>
                </c:pt>
                <c:pt idx="1">
                  <c:v>-1.7253345164631817</c:v>
                </c:pt>
                <c:pt idx="2">
                  <c:v>-1.9296589354738281</c:v>
                </c:pt>
                <c:pt idx="3">
                  <c:v>3.9661546883497287</c:v>
                </c:pt>
                <c:pt idx="4">
                  <c:v>1.9933135303621121</c:v>
                </c:pt>
              </c:numCache>
            </c:numRef>
          </c:val>
        </c:ser>
        <c:ser>
          <c:idx val="4"/>
          <c:order val="4"/>
          <c:tx>
            <c:strRef>
              <c:f>'KF_35_dur+rat'!$F$50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'KF_35_dur+rat'!$F$51:$F$55</c:f>
              <c:numCache>
                <c:formatCode>General</c:formatCode>
                <c:ptCount val="5"/>
                <c:pt idx="0">
                  <c:v>0.28917464559357953</c:v>
                </c:pt>
                <c:pt idx="1">
                  <c:v>-1.0808564572078367</c:v>
                </c:pt>
                <c:pt idx="2">
                  <c:v>0.62692036817811569</c:v>
                </c:pt>
                <c:pt idx="3">
                  <c:v>-0.35222339574088934</c:v>
                </c:pt>
                <c:pt idx="4">
                  <c:v>0.51698483917702553</c:v>
                </c:pt>
              </c:numCache>
            </c:numRef>
          </c:val>
        </c:ser>
        <c:ser>
          <c:idx val="5"/>
          <c:order val="5"/>
          <c:tx>
            <c:strRef>
              <c:f>'KF_35_dur+rat'!$G$50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'KF_35_dur+rat'!$G$51:$G$55</c:f>
              <c:numCache>
                <c:formatCode>General</c:formatCode>
                <c:ptCount val="5"/>
                <c:pt idx="0">
                  <c:v>-1.3022936812964723</c:v>
                </c:pt>
                <c:pt idx="1">
                  <c:v>0.40871758401794267</c:v>
                </c:pt>
                <c:pt idx="2">
                  <c:v>-2.0823930149158265</c:v>
                </c:pt>
                <c:pt idx="3">
                  <c:v>1.7467630879082137</c:v>
                </c:pt>
                <c:pt idx="4">
                  <c:v>1.2292060242861425</c:v>
                </c:pt>
              </c:numCache>
            </c:numRef>
          </c:val>
        </c:ser>
        <c:ser>
          <c:idx val="6"/>
          <c:order val="6"/>
          <c:tx>
            <c:strRef>
              <c:f>'KF_35_dur+rat'!$H$50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'KF_35_dur+rat'!$H$51:$H$55</c:f>
              <c:numCache>
                <c:formatCode>General</c:formatCode>
                <c:ptCount val="5"/>
                <c:pt idx="0">
                  <c:v>-3.646404865361319E-2</c:v>
                </c:pt>
                <c:pt idx="1">
                  <c:v>0.76803698560243205</c:v>
                </c:pt>
                <c:pt idx="2">
                  <c:v>-0.71803703144255593</c:v>
                </c:pt>
                <c:pt idx="3">
                  <c:v>-0.50075017461945137</c:v>
                </c:pt>
                <c:pt idx="4">
                  <c:v>0.48721426911319021</c:v>
                </c:pt>
              </c:numCache>
            </c:numRef>
          </c:val>
        </c:ser>
        <c:ser>
          <c:idx val="7"/>
          <c:order val="7"/>
          <c:tx>
            <c:strRef>
              <c:f>'KF_35_dur+rat'!$I$50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'KF_35_dur+rat'!$I$51:$I$55</c:f>
              <c:numCache>
                <c:formatCode>General</c:formatCode>
                <c:ptCount val="5"/>
                <c:pt idx="0">
                  <c:v>-0.83922515773089756</c:v>
                </c:pt>
                <c:pt idx="1">
                  <c:v>-1.5452054549728054</c:v>
                </c:pt>
                <c:pt idx="2">
                  <c:v>-0.60099129567017684</c:v>
                </c:pt>
                <c:pt idx="3">
                  <c:v>-0.44337840997295785</c:v>
                </c:pt>
                <c:pt idx="4">
                  <c:v>3.4288003183468376</c:v>
                </c:pt>
              </c:numCache>
            </c:numRef>
          </c:val>
        </c:ser>
        <c:ser>
          <c:idx val="8"/>
          <c:order val="8"/>
          <c:tx>
            <c:strRef>
              <c:f>'KF_35_dur+rat'!$J$50</c:f>
              <c:strCache>
                <c:ptCount val="1"/>
                <c:pt idx="0">
                  <c:v>Arnold+Pogossian 2006</c:v>
                </c:pt>
              </c:strCache>
            </c:strRef>
          </c:tx>
          <c:invertIfNegative val="0"/>
          <c:val>
            <c:numRef>
              <c:f>'KF_35_dur+rat'!$J$51:$J$55</c:f>
              <c:numCache>
                <c:formatCode>General</c:formatCode>
                <c:ptCount val="5"/>
                <c:pt idx="0">
                  <c:v>-0.5320729329752929</c:v>
                </c:pt>
                <c:pt idx="1">
                  <c:v>0.8885632166525923</c:v>
                </c:pt>
                <c:pt idx="2">
                  <c:v>-1.9937316494285575</c:v>
                </c:pt>
                <c:pt idx="3">
                  <c:v>0.2279066657411839</c:v>
                </c:pt>
                <c:pt idx="4">
                  <c:v>1.4093347000100724</c:v>
                </c:pt>
              </c:numCache>
            </c:numRef>
          </c:val>
        </c:ser>
        <c:ser>
          <c:idx val="9"/>
          <c:order val="9"/>
          <c:tx>
            <c:strRef>
              <c:f>'KF_35_dur+rat'!$K$50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'KF_35_dur+rat'!$K$51:$K$55</c:f>
              <c:numCache>
                <c:formatCode>General</c:formatCode>
                <c:ptCount val="5"/>
                <c:pt idx="0">
                  <c:v>0.17581587274068866</c:v>
                </c:pt>
                <c:pt idx="1">
                  <c:v>2.0170048028029974</c:v>
                </c:pt>
                <c:pt idx="2">
                  <c:v>2.1217208273377928</c:v>
                </c:pt>
                <c:pt idx="3">
                  <c:v>-1.4406084448211693</c:v>
                </c:pt>
                <c:pt idx="4">
                  <c:v>-2.8739330580603077</c:v>
                </c:pt>
              </c:numCache>
            </c:numRef>
          </c:val>
        </c:ser>
        <c:ser>
          <c:idx val="10"/>
          <c:order val="10"/>
          <c:tx>
            <c:strRef>
              <c:f>'KF_35_dur+rat'!$L$50</c:f>
              <c:strCache>
                <c:ptCount val="1"/>
                <c:pt idx="0">
                  <c:v>Melzer+Stark 2013</c:v>
                </c:pt>
              </c:strCache>
            </c:strRef>
          </c:tx>
          <c:invertIfNegative val="0"/>
          <c:val>
            <c:numRef>
              <c:f>'KF_35_dur+rat'!$L$51:$L$55</c:f>
              <c:numCache>
                <c:formatCode>General</c:formatCode>
                <c:ptCount val="5"/>
                <c:pt idx="0">
                  <c:v>0.84935899731446796</c:v>
                </c:pt>
                <c:pt idx="1">
                  <c:v>1.3000154927920882</c:v>
                </c:pt>
                <c:pt idx="2">
                  <c:v>-0.96040561095943033</c:v>
                </c:pt>
                <c:pt idx="3">
                  <c:v>1.316645937520601</c:v>
                </c:pt>
                <c:pt idx="4">
                  <c:v>-2.5056148166677179</c:v>
                </c:pt>
              </c:numCache>
            </c:numRef>
          </c:val>
        </c:ser>
        <c:ser>
          <c:idx val="11"/>
          <c:order val="11"/>
          <c:tx>
            <c:strRef>
              <c:f>'KF_35_dur+rat'!$M$50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'KF_35_dur+rat'!$M$51:$M$55</c:f>
              <c:numCache>
                <c:formatCode>General</c:formatCode>
                <c:ptCount val="5"/>
                <c:pt idx="0">
                  <c:v>0.65518932176532374</c:v>
                </c:pt>
                <c:pt idx="1">
                  <c:v>-0.70182867496297163</c:v>
                </c:pt>
                <c:pt idx="2">
                  <c:v>-0.31420141424264969</c:v>
                </c:pt>
                <c:pt idx="3">
                  <c:v>-5.3675826341581967E-2</c:v>
                </c:pt>
                <c:pt idx="4">
                  <c:v>0.4145165937818831</c:v>
                </c:pt>
              </c:numCache>
            </c:numRef>
          </c:val>
        </c:ser>
        <c:ser>
          <c:idx val="12"/>
          <c:order val="12"/>
          <c:tx>
            <c:strRef>
              <c:f>'KF_35_dur+rat'!$N$50</c:f>
              <c:strCache>
                <c:ptCount val="1"/>
                <c:pt idx="0">
                  <c:v>Melzer+Stark 2017</c:v>
                </c:pt>
              </c:strCache>
            </c:strRef>
          </c:tx>
          <c:invertIfNegative val="0"/>
          <c:val>
            <c:numRef>
              <c:f>'KF_35_dur+rat'!$N$51:$N$55</c:f>
              <c:numCache>
                <c:formatCode>General</c:formatCode>
                <c:ptCount val="5"/>
                <c:pt idx="0">
                  <c:v>3.2405882085328415</c:v>
                </c:pt>
                <c:pt idx="1">
                  <c:v>0.35841164541741222</c:v>
                </c:pt>
                <c:pt idx="2">
                  <c:v>1.9326051130087833</c:v>
                </c:pt>
                <c:pt idx="3">
                  <c:v>-3.2132558242293801</c:v>
                </c:pt>
                <c:pt idx="4">
                  <c:v>-2.3183491427296676</c:v>
                </c:pt>
              </c:numCache>
            </c:numRef>
          </c:val>
        </c:ser>
        <c:ser>
          <c:idx val="13"/>
          <c:order val="13"/>
          <c:tx>
            <c:strRef>
              <c:f>'KF_35_dur+rat'!$O$50</c:f>
              <c:strCache>
                <c:ptCount val="1"/>
                <c:pt idx="0">
                  <c:v>Melzer+Stark 2019</c:v>
                </c:pt>
              </c:strCache>
            </c:strRef>
          </c:tx>
          <c:invertIfNegative val="0"/>
          <c:val>
            <c:numRef>
              <c:f>'KF_35_dur+rat'!$O$51:$O$55</c:f>
              <c:numCache>
                <c:formatCode>General</c:formatCode>
                <c:ptCount val="5"/>
                <c:pt idx="0">
                  <c:v>0.87046100265393633</c:v>
                </c:pt>
                <c:pt idx="1">
                  <c:v>2.2041453143604066</c:v>
                </c:pt>
                <c:pt idx="2">
                  <c:v>1.5081651499908055</c:v>
                </c:pt>
                <c:pt idx="3">
                  <c:v>-1.295242800539576</c:v>
                </c:pt>
                <c:pt idx="4">
                  <c:v>-3.2875286664655707</c:v>
                </c:pt>
              </c:numCache>
            </c:numRef>
          </c:val>
        </c:ser>
        <c:ser>
          <c:idx val="14"/>
          <c:order val="14"/>
          <c:tx>
            <c:strRef>
              <c:f>'KF_35_dur+rat'!$P$50</c:f>
              <c:strCache>
                <c:ptCount val="1"/>
                <c:pt idx="0">
                  <c:v>score</c:v>
                </c:pt>
              </c:strCache>
            </c:strRef>
          </c:tx>
          <c:invertIfNegative val="0"/>
          <c:val>
            <c:numRef>
              <c:f>'KF_35_dur+rat'!$P$51:$P$55</c:f>
              <c:numCache>
                <c:formatCode>0.00</c:formatCode>
                <c:ptCount val="5"/>
                <c:pt idx="0">
                  <c:v>-0.69339970916884042</c:v>
                </c:pt>
                <c:pt idx="1">
                  <c:v>0.81322919676051697</c:v>
                </c:pt>
                <c:pt idx="2">
                  <c:v>1.8144978672353034</c:v>
                </c:pt>
                <c:pt idx="3">
                  <c:v>-1.099913531761251</c:v>
                </c:pt>
                <c:pt idx="4">
                  <c:v>-0.83441382306573608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887360"/>
        <c:axId val="203888896"/>
      </c:barChart>
      <c:catAx>
        <c:axId val="203887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0" vert="horz" anchor="ctr" anchorCtr="0"/>
          <a:lstStyle/>
          <a:p>
            <a:pPr>
              <a:defRPr/>
            </a:pPr>
            <a:endParaRPr lang="de-DE"/>
          </a:p>
        </c:txPr>
        <c:crossAx val="203888896"/>
        <c:crosses val="autoZero"/>
        <c:auto val="1"/>
        <c:lblAlgn val="ctr"/>
        <c:lblOffset val="100"/>
        <c:noMultiLvlLbl val="0"/>
      </c:catAx>
      <c:valAx>
        <c:axId val="203888896"/>
        <c:scaling>
          <c:orientation val="minMax"/>
          <c:max val="5"/>
          <c:min val="-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87360"/>
        <c:crosses val="autoZero"/>
        <c:crossBetween val="between"/>
        <c:majorUnit val="1"/>
      </c:valAx>
    </c:plotArea>
    <c:legend>
      <c:legendPos val="b"/>
      <c:layout>
        <c:manualLayout>
          <c:xMode val="edge"/>
          <c:yMode val="edge"/>
          <c:x val="1.7439594218141712E-2"/>
          <c:y val="0.83756075269667474"/>
          <c:w val="0.97194705245068502"/>
          <c:h val="0.14975390943967265"/>
        </c:manualLayout>
      </c:layout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965542641000574E-2"/>
          <c:y val="2.3473202223763034E-2"/>
          <c:w val="0.94201672740766895"/>
          <c:h val="0.727295201296501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'KF_35_dur+rat'!$C$42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'KF_35_dur+rat'!$C$43:$C$47</c:f>
              <c:numCache>
                <c:formatCode>General</c:formatCode>
                <c:ptCount val="5"/>
                <c:pt idx="0">
                  <c:v>-0.19214493028979618</c:v>
                </c:pt>
                <c:pt idx="1">
                  <c:v>-1.9393183733111385E-2</c:v>
                </c:pt>
                <c:pt idx="2">
                  <c:v>1.5801367977467748</c:v>
                </c:pt>
                <c:pt idx="3">
                  <c:v>-1.2450927815919037</c:v>
                </c:pt>
                <c:pt idx="4">
                  <c:v>-0.12350590213196355</c:v>
                </c:pt>
              </c:numCache>
            </c:numRef>
          </c:val>
        </c:ser>
        <c:ser>
          <c:idx val="2"/>
          <c:order val="1"/>
          <c:tx>
            <c:strRef>
              <c:f>'KF_35_dur+rat'!$E$42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'KF_35_dur+rat'!$E$43:$E$47</c:f>
              <c:numCache>
                <c:formatCode>General</c:formatCode>
                <c:ptCount val="5"/>
                <c:pt idx="0">
                  <c:v>-1.7967000889682652</c:v>
                </c:pt>
                <c:pt idx="1">
                  <c:v>-1.4569261000465303</c:v>
                </c:pt>
                <c:pt idx="2">
                  <c:v>-1.741586978547776</c:v>
                </c:pt>
                <c:pt idx="3">
                  <c:v>3.7265562964682992</c:v>
                </c:pt>
                <c:pt idx="4">
                  <c:v>1.2686568710942634</c:v>
                </c:pt>
              </c:numCache>
            </c:numRef>
          </c:val>
        </c:ser>
        <c:ser>
          <c:idx val="3"/>
          <c:order val="2"/>
          <c:tx>
            <c:strRef>
              <c:f>'KF_35_dur+rat'!$F$42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'KF_35_dur+rat'!$F$43:$F$47</c:f>
              <c:numCache>
                <c:formatCode>General</c:formatCode>
                <c:ptCount val="5"/>
                <c:pt idx="0">
                  <c:v>0.79694932340015612</c:v>
                </c:pt>
                <c:pt idx="1">
                  <c:v>-0.81244804079118538</c:v>
                </c:pt>
                <c:pt idx="2">
                  <c:v>0.81499232510416775</c:v>
                </c:pt>
                <c:pt idx="3">
                  <c:v>-0.59182178762231885</c:v>
                </c:pt>
                <c:pt idx="4">
                  <c:v>-0.20767182009082319</c:v>
                </c:pt>
              </c:numCache>
            </c:numRef>
          </c:val>
        </c:ser>
        <c:ser>
          <c:idx val="4"/>
          <c:order val="3"/>
          <c:tx>
            <c:strRef>
              <c:f>'KF_35_dur+rat'!$G$42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'KF_35_dur+rat'!$G$43:$G$47</c:f>
              <c:numCache>
                <c:formatCode>General</c:formatCode>
                <c:ptCount val="5"/>
                <c:pt idx="0">
                  <c:v>-0.79451900348989568</c:v>
                </c:pt>
                <c:pt idx="1">
                  <c:v>0.67712600043459403</c:v>
                </c:pt>
                <c:pt idx="2">
                  <c:v>-1.8943210579897745</c:v>
                </c:pt>
                <c:pt idx="3">
                  <c:v>1.5071646960267842</c:v>
                </c:pt>
                <c:pt idx="4">
                  <c:v>0.50454936501829373</c:v>
                </c:pt>
              </c:numCache>
            </c:numRef>
          </c:val>
        </c:ser>
        <c:ser>
          <c:idx val="5"/>
          <c:order val="4"/>
          <c:tx>
            <c:strRef>
              <c:f>'KF_35_dur+rat'!$H$42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'KF_35_dur+rat'!$H$43:$H$47</c:f>
              <c:numCache>
                <c:formatCode>General</c:formatCode>
                <c:ptCount val="5"/>
                <c:pt idx="0">
                  <c:v>0.4713106291529634</c:v>
                </c:pt>
                <c:pt idx="1">
                  <c:v>1.0364454020190834</c:v>
                </c:pt>
                <c:pt idx="2">
                  <c:v>-0.52996507451650388</c:v>
                </c:pt>
                <c:pt idx="3">
                  <c:v>-0.74034856650088088</c:v>
                </c:pt>
                <c:pt idx="4">
                  <c:v>-0.23744239015465851</c:v>
                </c:pt>
              </c:numCache>
            </c:numRef>
          </c:val>
        </c:ser>
        <c:ser>
          <c:idx val="6"/>
          <c:order val="5"/>
          <c:tx>
            <c:strRef>
              <c:f>'KF_35_dur+rat'!$I$42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'KF_35_dur+rat'!$I$43:$I$47</c:f>
              <c:numCache>
                <c:formatCode>General</c:formatCode>
                <c:ptCount val="5"/>
                <c:pt idx="0">
                  <c:v>-0.33145047992432097</c:v>
                </c:pt>
                <c:pt idx="1">
                  <c:v>-1.276797038556154</c:v>
                </c:pt>
                <c:pt idx="2">
                  <c:v>-0.41291933874412479</c:v>
                </c:pt>
                <c:pt idx="3">
                  <c:v>-0.68297680185438736</c:v>
                </c:pt>
                <c:pt idx="4">
                  <c:v>2.7041436590789889</c:v>
                </c:pt>
              </c:numCache>
            </c:numRef>
          </c:val>
        </c:ser>
        <c:ser>
          <c:idx val="8"/>
          <c:order val="6"/>
          <c:tx>
            <c:strRef>
              <c:f>'KF_35_dur+rat'!$K$42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'KF_35_dur+rat'!$K$43:$K$47</c:f>
              <c:numCache>
                <c:formatCode>General</c:formatCode>
                <c:ptCount val="5"/>
                <c:pt idx="0">
                  <c:v>0.68359055054726525</c:v>
                </c:pt>
                <c:pt idx="1">
                  <c:v>2.2854132192196488</c:v>
                </c:pt>
                <c:pt idx="2">
                  <c:v>2.3097927842638448</c:v>
                </c:pt>
                <c:pt idx="3">
                  <c:v>-1.6802068367025988</c:v>
                </c:pt>
                <c:pt idx="4">
                  <c:v>-3.5985897173281565</c:v>
                </c:pt>
              </c:numCache>
            </c:numRef>
          </c:val>
        </c:ser>
        <c:ser>
          <c:idx val="10"/>
          <c:order val="7"/>
          <c:tx>
            <c:strRef>
              <c:f>'KF_35_dur+rat'!$M$42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'KF_35_dur+rat'!$M$43:$M$47</c:f>
              <c:numCache>
                <c:formatCode>General</c:formatCode>
                <c:ptCount val="5"/>
                <c:pt idx="0">
                  <c:v>1.1629639995719003</c:v>
                </c:pt>
                <c:pt idx="1">
                  <c:v>-0.43342025854632027</c:v>
                </c:pt>
                <c:pt idx="2">
                  <c:v>-0.12612945731659764</c:v>
                </c:pt>
                <c:pt idx="3">
                  <c:v>-0.29327421822301147</c:v>
                </c:pt>
                <c:pt idx="4">
                  <c:v>-0.31014006548596562</c:v>
                </c:pt>
              </c:numCache>
            </c:numRef>
          </c:val>
        </c:ser>
        <c:ser>
          <c:idx val="13"/>
          <c:order val="8"/>
          <c:tx>
            <c:strRef>
              <c:f>'KF_35_dur+rat'!$P$42</c:f>
              <c:strCache>
                <c:ptCount val="1"/>
                <c:pt idx="0">
                  <c:v>score</c:v>
                </c:pt>
              </c:strCache>
            </c:strRef>
          </c:tx>
          <c:invertIfNegative val="0"/>
          <c:val>
            <c:numRef>
              <c:f>'KF_35_dur+rat'!$P$43:$P$47</c:f>
              <c:numCache>
                <c:formatCode>0.00</c:formatCode>
                <c:ptCount val="5"/>
                <c:pt idx="0">
                  <c:v>-0.18562503136226383</c:v>
                </c:pt>
                <c:pt idx="1">
                  <c:v>1.0816376131771683</c:v>
                </c:pt>
                <c:pt idx="2">
                  <c:v>2.0025698241613554</c:v>
                </c:pt>
                <c:pt idx="3">
                  <c:v>-1.3395119236426805</c:v>
                </c:pt>
                <c:pt idx="4">
                  <c:v>-1.5590704823335848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174272"/>
        <c:axId val="203175808"/>
      </c:barChart>
      <c:catAx>
        <c:axId val="203174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0" vert="horz" anchor="ctr" anchorCtr="0"/>
          <a:lstStyle/>
          <a:p>
            <a:pPr>
              <a:defRPr/>
            </a:pPr>
            <a:endParaRPr lang="de-DE"/>
          </a:p>
        </c:txPr>
        <c:crossAx val="203175808"/>
        <c:crosses val="autoZero"/>
        <c:auto val="1"/>
        <c:lblAlgn val="ctr"/>
        <c:lblOffset val="100"/>
        <c:noMultiLvlLbl val="0"/>
      </c:catAx>
      <c:valAx>
        <c:axId val="203175808"/>
        <c:scaling>
          <c:orientation val="minMax"/>
          <c:max val="5"/>
          <c:min val="-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174272"/>
        <c:crosses val="autoZero"/>
        <c:crossBetween val="between"/>
        <c:majorUnit val="1"/>
      </c:valAx>
    </c:plotArea>
    <c:legend>
      <c:legendPos val="b"/>
      <c:layout>
        <c:manualLayout>
          <c:xMode val="edge"/>
          <c:yMode val="edge"/>
          <c:x val="1.7439594218141712E-2"/>
          <c:y val="0.83756075269667474"/>
          <c:w val="0.97194705245068502"/>
          <c:h val="0.14975390943967265"/>
        </c:manualLayout>
      </c:layout>
      <c:overlay val="0"/>
    </c:legend>
    <c:plotVisOnly val="1"/>
    <c:dispBlanksAs val="gap"/>
    <c:showDLblsOverMax val="0"/>
  </c:char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8740157499999996" bottom="0.78740157499999996" header="0.3" footer="0.3"/>
  <pageSetup paperSize="9" orientation="landscape" horizontalDpi="1200" verticalDpi="12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8740157499999996" bottom="0.78740157499999996" header="0.3" footer="0.3"/>
  <pageSetup paperSize="9" orientation="landscape" horizontalDpi="1200" verticalDpi="12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" right="0.7" top="0.78740157499999996" bottom="0.78740157499999996" header="0.3" footer="0.3"/>
  <pageSetup paperSize="9" orientation="landscape" horizontalDpi="1200" verticalDpi="120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8740157499999996" bottom="0.78740157499999996" header="0.3" footer="0.3"/>
  <pageSetup paperSize="9" orientation="landscape" horizontalDpi="1200" verticalDpi="1200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7" right="0.7" top="0.78740157499999996" bottom="0.78740157499999996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7" right="0.7" top="0.78740157499999996" bottom="0.78740157499999996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59" workbookViewId="0" zoomToFit="1"/>
  </sheetViews>
  <pageMargins left="0.7" right="0.7" top="0.78740157499999996" bottom="0.78740157499999996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59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0693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0E585B09-71B0-431A-9DA2-B4E10E2B020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9143" cy="5987143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0693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58495C84-7FC8-436D-8F7F-D3BE446444E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06935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9408" cy="5999079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9408" cy="5999079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8208" cy="6014818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8208" cy="6014818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KO_1996_35" connectionId="10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CK_1990_32_dur" connectionId="6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MS_2012_35" connectionId="12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CK_1990_35" connectionId="7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Arnold+Pogossian_2006 [live DVD]_35_dur" connectionId="2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WS_1997_35" connectionId="16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PK_2004_35" connectionId="15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MS_2013_35" connectionId="1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KO_1994_35" connectionId="9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Kammer+Widmann_2017_35_Abschnitte-Dauern" connectionId="8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AP_2009_35" connectionId="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Melzer_Stark_2017_Wien modern_35_dur" connectionId="1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BK_2005_32_dur" connectionId="3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MS_2019_35" connectionId="14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CK_1987_35" connectionId="5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BK_2005_35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13" Type="http://schemas.openxmlformats.org/officeDocument/2006/relationships/queryTable" Target="../queryTables/queryTable12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17" Type="http://schemas.openxmlformats.org/officeDocument/2006/relationships/queryTable" Target="../queryTables/queryTable16.xml"/><Relationship Id="rId2" Type="http://schemas.openxmlformats.org/officeDocument/2006/relationships/queryTable" Target="../queryTables/queryTable1.xml"/><Relationship Id="rId16" Type="http://schemas.openxmlformats.org/officeDocument/2006/relationships/queryTable" Target="../queryTables/queryTable15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5" Type="http://schemas.openxmlformats.org/officeDocument/2006/relationships/queryTable" Target="../queryTables/queryTable1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"/>
  <sheetViews>
    <sheetView zoomScaleNormal="100" workbookViewId="0">
      <selection activeCell="E14" sqref="E14"/>
    </sheetView>
  </sheetViews>
  <sheetFormatPr baseColWidth="10" defaultRowHeight="14.5" x14ac:dyDescent="0.35"/>
  <cols>
    <col min="1" max="1" width="8.7265625" style="12" bestFit="1" customWidth="1"/>
    <col min="2" max="2" width="26.7265625" style="6" bestFit="1" customWidth="1"/>
    <col min="3" max="3" width="13.453125" bestFit="1" customWidth="1"/>
    <col min="4" max="4" width="11.54296875" style="3"/>
    <col min="5" max="5" width="8.54296875" bestFit="1" customWidth="1"/>
    <col min="6" max="6" width="8.26953125" bestFit="1" customWidth="1"/>
  </cols>
  <sheetData>
    <row r="1" spans="1:28" s="1" customFormat="1" ht="14.65" x14ac:dyDescent="0.3">
      <c r="A1" s="11" t="s">
        <v>46</v>
      </c>
      <c r="B1" s="17" t="s">
        <v>47</v>
      </c>
      <c r="C1" s="2" t="s">
        <v>48</v>
      </c>
      <c r="D1" s="3"/>
      <c r="G1"/>
      <c r="H1"/>
      <c r="I1"/>
      <c r="J1"/>
      <c r="K1"/>
      <c r="L1"/>
      <c r="M1"/>
      <c r="N1"/>
      <c r="O1"/>
      <c r="P1"/>
      <c r="Q1"/>
    </row>
    <row r="2" spans="1:28" x14ac:dyDescent="0.35">
      <c r="A2" s="21" t="s">
        <v>1</v>
      </c>
      <c r="B2" s="28">
        <v>26</v>
      </c>
      <c r="C2" s="28">
        <f>B2/B$7*100</f>
        <v>19.548872180451127</v>
      </c>
      <c r="D2" s="4"/>
      <c r="E2" s="4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35">
      <c r="A3" s="21" t="s">
        <v>2</v>
      </c>
      <c r="B3" s="28">
        <v>35</v>
      </c>
      <c r="C3" s="28">
        <f>B3/B$7*100</f>
        <v>26.315789473684209</v>
      </c>
      <c r="E3" s="4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35">
      <c r="A4" s="21" t="s">
        <v>3</v>
      </c>
      <c r="B4" s="28">
        <v>34</v>
      </c>
      <c r="C4" s="28">
        <f>B4/B$7*100</f>
        <v>25.563909774436087</v>
      </c>
      <c r="D4" s="4"/>
      <c r="E4" s="4"/>
    </row>
    <row r="5" spans="1:28" x14ac:dyDescent="0.35">
      <c r="A5" s="21" t="s">
        <v>4</v>
      </c>
      <c r="B5" s="28">
        <v>21</v>
      </c>
      <c r="C5" s="28">
        <f>B5/B$7*100</f>
        <v>15.789473684210526</v>
      </c>
      <c r="E5" s="4"/>
    </row>
    <row r="6" spans="1:28" x14ac:dyDescent="0.35">
      <c r="A6" s="21" t="s">
        <v>5</v>
      </c>
      <c r="B6" s="28">
        <v>17</v>
      </c>
      <c r="C6" s="28">
        <f>B6/B$7*100</f>
        <v>12.781954887218044</v>
      </c>
      <c r="E6" s="4"/>
    </row>
    <row r="7" spans="1:28" ht="14.65" x14ac:dyDescent="0.3">
      <c r="B7" s="5">
        <f>SUM(B2:B6)</f>
        <v>133</v>
      </c>
      <c r="C7" s="5">
        <f>SUM(C2:C6)</f>
        <v>99.999999999999986</v>
      </c>
      <c r="D7" s="10"/>
      <c r="E7" s="10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35"/>
  <sheetViews>
    <sheetView tabSelected="1" zoomScale="55" zoomScaleNormal="55" workbookViewId="0"/>
  </sheetViews>
  <sheetFormatPr baseColWidth="10" defaultRowHeight="14.5" x14ac:dyDescent="0.35"/>
  <cols>
    <col min="1" max="1" width="19.7265625" style="2" bestFit="1" customWidth="1"/>
    <col min="2" max="2" width="26.26953125" bestFit="1" customWidth="1"/>
    <col min="3" max="3" width="25.54296875" style="3" bestFit="1" customWidth="1"/>
    <col min="4" max="4" width="25.54296875" style="3" customWidth="1"/>
    <col min="5" max="5" width="22.54296875" bestFit="1" customWidth="1"/>
    <col min="6" max="7" width="33.453125" style="3" bestFit="1" customWidth="1"/>
    <col min="8" max="8" width="33.453125" style="3" customWidth="1"/>
    <col min="9" max="9" width="22.54296875" bestFit="1" customWidth="1"/>
    <col min="10" max="10" width="28.26953125" bestFit="1" customWidth="1"/>
    <col min="11" max="12" width="21.7265625" bestFit="1" customWidth="1"/>
    <col min="13" max="15" width="21.7265625" customWidth="1"/>
    <col min="16" max="16" width="10.81640625" bestFit="1" customWidth="1"/>
    <col min="17" max="17" width="8.54296875" bestFit="1" customWidth="1"/>
    <col min="18" max="18" width="9.1796875" bestFit="1" customWidth="1"/>
    <col min="19" max="19" width="17.08984375" bestFit="1" customWidth="1"/>
    <col min="20" max="20" width="8" bestFit="1" customWidth="1"/>
    <col min="21" max="21" width="12.6328125" bestFit="1" customWidth="1"/>
    <col min="22" max="22" width="6.81640625" bestFit="1" customWidth="1"/>
    <col min="23" max="23" width="9.81640625" bestFit="1" customWidth="1"/>
    <col min="24" max="25" width="8.1796875" bestFit="1" customWidth="1"/>
    <col min="26" max="26" width="16.08984375" bestFit="1" customWidth="1"/>
    <col min="27" max="27" width="17.7265625" customWidth="1"/>
    <col min="28" max="28" width="11.08984375" style="3"/>
    <col min="29" max="30" width="18.54296875" customWidth="1"/>
    <col min="31" max="32" width="17.1796875" customWidth="1"/>
    <col min="33" max="33" width="24.6328125" customWidth="1"/>
    <col min="34" max="34" width="26.1796875" bestFit="1" customWidth="1"/>
    <col min="35" max="35" width="20.26953125" customWidth="1"/>
    <col min="36" max="36" width="16.08984375" customWidth="1"/>
    <col min="37" max="37" width="20.26953125" customWidth="1"/>
    <col min="38" max="39" width="16.26953125" customWidth="1"/>
    <col min="40" max="40" width="21.6328125" customWidth="1"/>
    <col min="41" max="42" width="16.26953125" customWidth="1"/>
  </cols>
  <sheetData>
    <row r="1" spans="1:42" ht="14.65" x14ac:dyDescent="0.4">
      <c r="A1" s="26" t="s">
        <v>22</v>
      </c>
      <c r="B1" s="13" t="s">
        <v>6</v>
      </c>
      <c r="C1" s="13" t="s">
        <v>7</v>
      </c>
      <c r="D1" s="13" t="s">
        <v>8</v>
      </c>
      <c r="E1" s="13" t="s">
        <v>9</v>
      </c>
      <c r="F1" s="13" t="s">
        <v>10</v>
      </c>
      <c r="G1" s="13" t="s">
        <v>11</v>
      </c>
      <c r="H1" s="13" t="s">
        <v>12</v>
      </c>
      <c r="I1" s="13" t="s">
        <v>13</v>
      </c>
      <c r="J1" s="13" t="s">
        <v>14</v>
      </c>
      <c r="K1" s="13" t="s">
        <v>15</v>
      </c>
      <c r="L1" s="17" t="s">
        <v>16</v>
      </c>
      <c r="M1" s="17" t="s">
        <v>17</v>
      </c>
      <c r="N1" s="17" t="s">
        <v>18</v>
      </c>
      <c r="O1" s="17" t="s">
        <v>19</v>
      </c>
      <c r="P1" s="11" t="s">
        <v>29</v>
      </c>
      <c r="Q1" s="11" t="s">
        <v>30</v>
      </c>
      <c r="R1" s="11" t="s">
        <v>31</v>
      </c>
      <c r="S1" s="11" t="s">
        <v>32</v>
      </c>
      <c r="T1" s="11"/>
      <c r="U1" s="11"/>
      <c r="V1" s="11" t="s">
        <v>22</v>
      </c>
      <c r="W1" s="11" t="s">
        <v>33</v>
      </c>
      <c r="X1" s="11" t="s">
        <v>34</v>
      </c>
      <c r="Y1" s="11" t="s">
        <v>35</v>
      </c>
      <c r="Z1" s="11" t="s">
        <v>36</v>
      </c>
      <c r="AA1" s="18"/>
      <c r="AB1" s="2" t="s">
        <v>20</v>
      </c>
      <c r="AC1" s="13" t="s">
        <v>6</v>
      </c>
      <c r="AD1" s="13" t="s">
        <v>7</v>
      </c>
      <c r="AE1" s="13" t="s">
        <v>8</v>
      </c>
      <c r="AF1" s="13" t="s">
        <v>9</v>
      </c>
      <c r="AG1" s="13" t="s">
        <v>10</v>
      </c>
      <c r="AH1" s="13" t="s">
        <v>11</v>
      </c>
      <c r="AI1" s="13" t="s">
        <v>12</v>
      </c>
      <c r="AJ1" s="13" t="s">
        <v>13</v>
      </c>
      <c r="AK1" s="13" t="s">
        <v>14</v>
      </c>
      <c r="AL1" s="13" t="s">
        <v>15</v>
      </c>
      <c r="AM1" s="17" t="s">
        <v>16</v>
      </c>
      <c r="AN1" s="17" t="s">
        <v>17</v>
      </c>
      <c r="AO1" s="17" t="s">
        <v>18</v>
      </c>
      <c r="AP1" s="17" t="s">
        <v>19</v>
      </c>
    </row>
    <row r="2" spans="1:42" ht="14.65" x14ac:dyDescent="0.4">
      <c r="A2" s="2">
        <v>1</v>
      </c>
      <c r="B2" s="4">
        <f t="shared" ref="B2:B6" si="0">AC3-AC2</f>
        <v>6.636553288</v>
      </c>
      <c r="C2" s="4">
        <f t="shared" ref="C2:C6" si="1">AD3-AD2</f>
        <v>6.4461224489999998</v>
      </c>
      <c r="D2" s="4">
        <f t="shared" ref="D2:D6" si="2">AE3-AE2</f>
        <v>7.2335600900000001</v>
      </c>
      <c r="E2" s="4">
        <f t="shared" ref="E2:E6" si="3">AF3-AF2</f>
        <v>6.6087074829999999</v>
      </c>
      <c r="F2" s="4">
        <f t="shared" ref="F2:F6" si="4">AG3-AG2</f>
        <v>7.9216326530000005</v>
      </c>
      <c r="G2" s="4">
        <f t="shared" ref="G2:G6" si="5">AH3-AH2</f>
        <v>6.2592290249999998</v>
      </c>
      <c r="H2" s="4">
        <f t="shared" ref="H2:H6" si="6">AI3-AI2</f>
        <v>7.3680272110000011</v>
      </c>
      <c r="I2" s="4">
        <f t="shared" ref="I2:I6" si="7">AJ3-AJ2</f>
        <v>7.775034014</v>
      </c>
      <c r="J2" s="4">
        <f t="shared" ref="J2:J6" si="8">AK3-AK2</f>
        <v>7.2892517010000004</v>
      </c>
      <c r="K2" s="4">
        <f t="shared" ref="K2:K6" si="9">AL3-AL2</f>
        <v>7.9441269840000004</v>
      </c>
      <c r="L2" s="4">
        <f t="shared" ref="L2:L6" si="10">AM3-AM2</f>
        <v>8.0332426310000002</v>
      </c>
      <c r="M2" s="4">
        <f t="shared" ref="M2:M6" si="11">AN3-AN2</f>
        <v>7.2957823129999992</v>
      </c>
      <c r="N2" s="4">
        <f t="shared" ref="N2:N6" si="12">AO3-AO2</f>
        <v>8.5696145130000012</v>
      </c>
      <c r="O2" s="4">
        <f t="shared" ref="O2:O6" si="13">AP3-AP2</f>
        <v>7.1372335599999994</v>
      </c>
      <c r="P2" s="19">
        <f>AVERAGE(B2:O2)</f>
        <v>7.3227227082142869</v>
      </c>
      <c r="Q2" s="19">
        <f>MIN(B2:O2)</f>
        <v>6.2592290249999998</v>
      </c>
      <c r="R2" s="19">
        <f>MAX(B2:O2)</f>
        <v>8.5696145130000012</v>
      </c>
      <c r="S2" s="24">
        <f>STDEV(B2:O2)/P2*100</f>
        <v>9.2273885756501279</v>
      </c>
      <c r="T2" s="12"/>
      <c r="U2" s="12"/>
      <c r="V2" s="11">
        <v>1</v>
      </c>
      <c r="W2" s="19">
        <f>AVERAGE(C2,E2:I2,K2,M2)</f>
        <v>7.2023327664999997</v>
      </c>
      <c r="X2" s="19">
        <f>MIN(C2,E2:I2,K2,M2)</f>
        <v>6.2592290249999998</v>
      </c>
      <c r="Y2" s="19">
        <f>MAX(C2,E2:I2,K2,M2)</f>
        <v>7.9441269840000004</v>
      </c>
      <c r="Z2" s="24">
        <f>STDEV(C2,E2:I2,K2,M2)/W2*100</f>
        <v>9.454087077307527</v>
      </c>
      <c r="AA2" s="4"/>
      <c r="AB2" s="21" t="s">
        <v>1</v>
      </c>
      <c r="AC2" s="16">
        <v>0.37532879800000002</v>
      </c>
      <c r="AD2" s="7">
        <v>0.207528345</v>
      </c>
      <c r="AE2" s="7">
        <v>0.185034014</v>
      </c>
      <c r="AF2" s="7">
        <v>0.297414966</v>
      </c>
      <c r="AG2" s="7">
        <v>4.8616779999999998E-2</v>
      </c>
      <c r="AH2" s="7">
        <v>0.69587301599999996</v>
      </c>
      <c r="AI2" s="7">
        <v>1.2499773240000001</v>
      </c>
      <c r="AJ2" s="7">
        <v>1.1247165530000001</v>
      </c>
      <c r="AK2" s="7">
        <v>0.81850340099999996</v>
      </c>
      <c r="AL2" s="7">
        <v>2.0491609980000001</v>
      </c>
      <c r="AM2" s="7">
        <v>0.76625850299999998</v>
      </c>
      <c r="AN2" s="7">
        <v>0.34938775500000002</v>
      </c>
      <c r="AO2" s="7">
        <v>0.94911564599999998</v>
      </c>
      <c r="AP2" s="7">
        <v>0.68498866199999997</v>
      </c>
    </row>
    <row r="3" spans="1:42" ht="14.65" x14ac:dyDescent="0.4">
      <c r="A3" s="2">
        <v>2</v>
      </c>
      <c r="B3" s="4">
        <f t="shared" si="0"/>
        <v>8.2808616780000008</v>
      </c>
      <c r="C3" s="4">
        <f t="shared" si="1"/>
        <v>8.317188208000001</v>
      </c>
      <c r="D3" s="4">
        <f t="shared" si="2"/>
        <v>8.4391836740000006</v>
      </c>
      <c r="E3" s="4">
        <f t="shared" si="3"/>
        <v>8.7600907029999995</v>
      </c>
      <c r="F3" s="4">
        <f t="shared" si="4"/>
        <v>9.4226077100000012</v>
      </c>
      <c r="G3" s="4">
        <f t="shared" si="5"/>
        <v>8.5630839000000005</v>
      </c>
      <c r="H3" s="4">
        <f t="shared" si="6"/>
        <v>9.5795464849999981</v>
      </c>
      <c r="I3" s="4">
        <f t="shared" si="7"/>
        <v>9.6</v>
      </c>
      <c r="J3" s="4">
        <f t="shared" si="8"/>
        <v>9.76</v>
      </c>
      <c r="K3" s="4">
        <f t="shared" si="9"/>
        <v>10.707120180999999</v>
      </c>
      <c r="L3" s="4">
        <f t="shared" si="10"/>
        <v>10.208390022</v>
      </c>
      <c r="M3" s="4">
        <f t="shared" si="11"/>
        <v>8.6585034010000008</v>
      </c>
      <c r="N3" s="4">
        <f t="shared" si="12"/>
        <v>9.4374603169999993</v>
      </c>
      <c r="O3" s="4">
        <f t="shared" si="13"/>
        <v>9.366349206999999</v>
      </c>
      <c r="P3" s="19">
        <f t="shared" ref="P3:P7" si="14">AVERAGE(B3:O3)</f>
        <v>9.2214561061428562</v>
      </c>
      <c r="Q3" s="19">
        <f t="shared" ref="Q3:Q7" si="15">MIN(B3:O3)</f>
        <v>8.2808616780000008</v>
      </c>
      <c r="R3" s="19">
        <f t="shared" ref="R3:R7" si="16">MAX(B3:O3)</f>
        <v>10.707120180999999</v>
      </c>
      <c r="S3" s="24">
        <f t="shared" ref="S3:S7" si="17">STDEV(B3:O3)/P3*100</f>
        <v>8.0302284104461865</v>
      </c>
      <c r="T3" s="12"/>
      <c r="U3" s="12"/>
      <c r="V3" s="11">
        <v>2</v>
      </c>
      <c r="W3" s="19">
        <f t="shared" ref="W3:W7" si="18">AVERAGE(C3,E3:I3,K3,M3)</f>
        <v>9.2010175735000015</v>
      </c>
      <c r="X3" s="19">
        <f t="shared" ref="X3:X7" si="19">MIN(C3,E3:I3,K3,M3)</f>
        <v>8.317188208000001</v>
      </c>
      <c r="Y3" s="19">
        <f t="shared" ref="Y3:Y7" si="20">MAX(C3,E3:I3,K3,M3)</f>
        <v>10.707120180999999</v>
      </c>
      <c r="Z3" s="24">
        <f t="shared" ref="Z3:Z7" si="21">STDEV(C3,E3:I3,K3,M3)/W3*100</f>
        <v>8.5150300391253868</v>
      </c>
      <c r="AA3" s="4"/>
      <c r="AB3" s="21" t="s">
        <v>2</v>
      </c>
      <c r="AC3" s="16">
        <v>7.011882086</v>
      </c>
      <c r="AD3" s="7">
        <v>6.6536507939999998</v>
      </c>
      <c r="AE3" s="7">
        <v>7.4185941040000003</v>
      </c>
      <c r="AF3" s="7">
        <v>6.9061224489999997</v>
      </c>
      <c r="AG3" s="7">
        <v>7.9702494330000002</v>
      </c>
      <c r="AH3" s="7">
        <v>6.955102041</v>
      </c>
      <c r="AI3" s="7">
        <v>8.6180045350000007</v>
      </c>
      <c r="AJ3" s="7">
        <v>8.8997505669999999</v>
      </c>
      <c r="AK3" s="7">
        <v>8.1077551020000005</v>
      </c>
      <c r="AL3" s="7">
        <v>9.993287982</v>
      </c>
      <c r="AM3" s="7">
        <v>8.7995011339999998</v>
      </c>
      <c r="AN3" s="7">
        <v>7.6451700679999997</v>
      </c>
      <c r="AO3" s="7">
        <v>9.5187301590000004</v>
      </c>
      <c r="AP3" s="7">
        <v>7.8222222219999997</v>
      </c>
    </row>
    <row r="4" spans="1:42" ht="14.65" x14ac:dyDescent="0.4">
      <c r="A4" s="2">
        <v>3</v>
      </c>
      <c r="B4" s="4">
        <f t="shared" si="0"/>
        <v>9.0069387759999984</v>
      </c>
      <c r="C4" s="4">
        <f t="shared" si="1"/>
        <v>8.2930158729999999</v>
      </c>
      <c r="D4" s="4">
        <f t="shared" si="2"/>
        <v>7.7177324259999995</v>
      </c>
      <c r="E4" s="4">
        <f t="shared" si="3"/>
        <v>8.0389115650000011</v>
      </c>
      <c r="F4" s="4">
        <f t="shared" si="4"/>
        <v>9.4051020409999992</v>
      </c>
      <c r="G4" s="4">
        <f t="shared" si="5"/>
        <v>7.1604535149999986</v>
      </c>
      <c r="H4" s="4">
        <f t="shared" si="6"/>
        <v>8.3983673470000006</v>
      </c>
      <c r="I4" s="4">
        <f t="shared" si="7"/>
        <v>9.2758503400000016</v>
      </c>
      <c r="J4" s="4">
        <f t="shared" si="8"/>
        <v>8.045714285999999</v>
      </c>
      <c r="K4" s="4">
        <f t="shared" si="9"/>
        <v>10.065759637000003</v>
      </c>
      <c r="L4" s="4">
        <f t="shared" si="10"/>
        <v>8.6797278919999989</v>
      </c>
      <c r="M4" s="4">
        <f t="shared" si="11"/>
        <v>8.1817687079999999</v>
      </c>
      <c r="N4" s="4">
        <f t="shared" si="12"/>
        <v>9.3721541950000002</v>
      </c>
      <c r="O4" s="4">
        <f t="shared" si="13"/>
        <v>8.5384126980000019</v>
      </c>
      <c r="P4" s="19">
        <f t="shared" si="14"/>
        <v>8.5842792356428568</v>
      </c>
      <c r="Q4" s="19">
        <f t="shared" si="15"/>
        <v>7.1604535149999986</v>
      </c>
      <c r="R4" s="19">
        <f t="shared" si="16"/>
        <v>10.065759637000003</v>
      </c>
      <c r="S4" s="24">
        <f t="shared" si="17"/>
        <v>9.0260240929927651</v>
      </c>
      <c r="T4" s="12"/>
      <c r="U4" s="12"/>
      <c r="V4" s="11">
        <v>3</v>
      </c>
      <c r="W4" s="19">
        <f t="shared" si="18"/>
        <v>8.602403628250002</v>
      </c>
      <c r="X4" s="19">
        <f t="shared" si="19"/>
        <v>7.1604535149999986</v>
      </c>
      <c r="Y4" s="19">
        <f t="shared" si="20"/>
        <v>10.065759637000003</v>
      </c>
      <c r="Z4" s="24">
        <f t="shared" si="21"/>
        <v>10.717670589912245</v>
      </c>
      <c r="AA4" s="4"/>
      <c r="AB4" s="21" t="s">
        <v>3</v>
      </c>
      <c r="AC4" s="16">
        <v>15.292743764000001</v>
      </c>
      <c r="AD4" s="7">
        <v>14.970839002</v>
      </c>
      <c r="AE4" s="7">
        <v>15.857777778000001</v>
      </c>
      <c r="AF4" s="7">
        <v>15.666213151999999</v>
      </c>
      <c r="AG4" s="7">
        <v>17.392857143000001</v>
      </c>
      <c r="AH4" s="7">
        <v>15.518185941</v>
      </c>
      <c r="AI4" s="7">
        <v>18.197551019999999</v>
      </c>
      <c r="AJ4" s="7">
        <v>18.499750567</v>
      </c>
      <c r="AK4" s="7">
        <v>17.867755102</v>
      </c>
      <c r="AL4" s="7">
        <v>20.700408162999999</v>
      </c>
      <c r="AM4" s="7">
        <v>19.007891155999999</v>
      </c>
      <c r="AN4" s="7">
        <v>16.303673469</v>
      </c>
      <c r="AO4" s="7">
        <v>18.956190476</v>
      </c>
      <c r="AP4" s="7">
        <v>17.188571429</v>
      </c>
    </row>
    <row r="5" spans="1:42" ht="14.65" x14ac:dyDescent="0.4">
      <c r="A5" s="2">
        <v>4</v>
      </c>
      <c r="B5" s="4">
        <f t="shared" si="0"/>
        <v>5.4643310649999997</v>
      </c>
      <c r="C5" s="4">
        <f t="shared" si="1"/>
        <v>5.2393650799999989</v>
      </c>
      <c r="D5" s="4">
        <f t="shared" si="2"/>
        <v>6.5908390019999992</v>
      </c>
      <c r="E5" s="4">
        <f t="shared" si="3"/>
        <v>7.6836734689999986</v>
      </c>
      <c r="F5" s="4">
        <f t="shared" si="4"/>
        <v>6.3805215419999968</v>
      </c>
      <c r="G5" s="4">
        <f t="shared" si="5"/>
        <v>6.1588208610000024</v>
      </c>
      <c r="H5" s="4">
        <f t="shared" si="6"/>
        <v>5.9760997740000015</v>
      </c>
      <c r="I5" s="4">
        <f t="shared" si="7"/>
        <v>6.5901133789999982</v>
      </c>
      <c r="J5" s="4">
        <f t="shared" si="8"/>
        <v>6.3303401360000002</v>
      </c>
      <c r="K5" s="4">
        <f t="shared" si="9"/>
        <v>6.0107029479999987</v>
      </c>
      <c r="L5" s="4">
        <f t="shared" si="10"/>
        <v>6.9341950110000035</v>
      </c>
      <c r="M5" s="4">
        <f t="shared" si="11"/>
        <v>5.8777324260000015</v>
      </c>
      <c r="N5" s="4">
        <f t="shared" si="12"/>
        <v>4.9908390019999977</v>
      </c>
      <c r="O5" s="4">
        <f t="shared" si="13"/>
        <v>5.2716553289999979</v>
      </c>
      <c r="P5" s="19">
        <f t="shared" si="14"/>
        <v>6.1070877874285729</v>
      </c>
      <c r="Q5" s="19">
        <f t="shared" si="15"/>
        <v>4.9908390019999977</v>
      </c>
      <c r="R5" s="19">
        <f t="shared" si="16"/>
        <v>7.6836734689999986</v>
      </c>
      <c r="S5" s="24">
        <f t="shared" si="17"/>
        <v>11.97550230325932</v>
      </c>
      <c r="T5" s="12"/>
      <c r="U5" s="12"/>
      <c r="V5" s="11">
        <v>4</v>
      </c>
      <c r="W5" s="19">
        <f t="shared" si="18"/>
        <v>6.239628684875</v>
      </c>
      <c r="X5" s="19">
        <f t="shared" si="19"/>
        <v>5.2393650799999989</v>
      </c>
      <c r="Y5" s="19">
        <f t="shared" si="20"/>
        <v>7.6836734689999986</v>
      </c>
      <c r="Z5" s="24">
        <f t="shared" si="21"/>
        <v>11.312804339879891</v>
      </c>
      <c r="AA5" s="4"/>
      <c r="AB5" s="21" t="s">
        <v>4</v>
      </c>
      <c r="AC5" s="16">
        <v>24.299682539999999</v>
      </c>
      <c r="AD5" s="7">
        <v>23.263854875</v>
      </c>
      <c r="AE5" s="7">
        <v>23.575510204</v>
      </c>
      <c r="AF5" s="7">
        <v>23.705124717</v>
      </c>
      <c r="AG5" s="7">
        <v>26.797959184</v>
      </c>
      <c r="AH5" s="7">
        <v>22.678639455999999</v>
      </c>
      <c r="AI5" s="7">
        <v>26.595918366999999</v>
      </c>
      <c r="AJ5" s="7">
        <v>27.775600907000001</v>
      </c>
      <c r="AK5" s="7">
        <v>25.913469387999999</v>
      </c>
      <c r="AL5" s="7">
        <v>30.766167800000002</v>
      </c>
      <c r="AM5" s="7">
        <v>27.687619047999998</v>
      </c>
      <c r="AN5" s="7">
        <v>24.485442176999999</v>
      </c>
      <c r="AO5" s="7">
        <v>28.328344671</v>
      </c>
      <c r="AP5" s="7">
        <v>25.726984127000001</v>
      </c>
    </row>
    <row r="6" spans="1:42" ht="14.65" x14ac:dyDescent="0.4">
      <c r="A6" s="2">
        <v>5</v>
      </c>
      <c r="B6" s="4">
        <f t="shared" si="0"/>
        <v>4.3265306129999992</v>
      </c>
      <c r="C6" s="4">
        <f t="shared" si="1"/>
        <v>4.6897052150000036</v>
      </c>
      <c r="D6" s="4">
        <f t="shared" si="2"/>
        <v>5.4178684809999993</v>
      </c>
      <c r="E6" s="4">
        <f t="shared" si="3"/>
        <v>5.7509750570000016</v>
      </c>
      <c r="F6" s="4">
        <f t="shared" si="4"/>
        <v>5.4530612240000025</v>
      </c>
      <c r="G6" s="4">
        <f t="shared" si="5"/>
        <v>4.9061224490000015</v>
      </c>
      <c r="H6" s="4">
        <f t="shared" si="6"/>
        <v>5.1428571419999969</v>
      </c>
      <c r="I6" s="4">
        <f t="shared" si="7"/>
        <v>6.830204080999998</v>
      </c>
      <c r="J6" s="4">
        <f t="shared" si="8"/>
        <v>5.5568253969999972</v>
      </c>
      <c r="K6" s="4">
        <f t="shared" si="9"/>
        <v>4.1795918369999967</v>
      </c>
      <c r="L6" s="4">
        <f t="shared" si="10"/>
        <v>4.2317913830000009</v>
      </c>
      <c r="M6" s="4">
        <f t="shared" si="11"/>
        <v>4.8985034019999993</v>
      </c>
      <c r="N6" s="4">
        <f t="shared" si="12"/>
        <v>4.1229931980000032</v>
      </c>
      <c r="O6" s="4">
        <f t="shared" si="13"/>
        <v>3.491700680000001</v>
      </c>
      <c r="P6" s="19">
        <f t="shared" si="14"/>
        <v>4.9284807256428564</v>
      </c>
      <c r="Q6" s="19">
        <f t="shared" si="15"/>
        <v>3.491700680000001</v>
      </c>
      <c r="R6" s="19">
        <f t="shared" si="16"/>
        <v>6.830204080999998</v>
      </c>
      <c r="S6" s="24">
        <f t="shared" si="17"/>
        <v>17.279826235488283</v>
      </c>
      <c r="T6" s="12"/>
      <c r="U6" s="12"/>
      <c r="V6" s="11">
        <v>5</v>
      </c>
      <c r="W6" s="19">
        <f t="shared" si="18"/>
        <v>5.2313775508749991</v>
      </c>
      <c r="X6" s="19">
        <f t="shared" si="19"/>
        <v>4.1795918369999967</v>
      </c>
      <c r="Y6" s="19">
        <f t="shared" si="20"/>
        <v>6.830204080999998</v>
      </c>
      <c r="Z6" s="24">
        <f t="shared" si="21"/>
        <v>15.325525701936545</v>
      </c>
      <c r="AA6" s="4"/>
      <c r="AB6" s="21" t="s">
        <v>5</v>
      </c>
      <c r="AC6" s="16">
        <v>29.764013604999999</v>
      </c>
      <c r="AD6" s="7">
        <v>28.503219954999999</v>
      </c>
      <c r="AE6" s="7">
        <v>30.166349206</v>
      </c>
      <c r="AF6" s="7">
        <v>31.388798185999999</v>
      </c>
      <c r="AG6" s="7">
        <v>33.178480725999997</v>
      </c>
      <c r="AH6" s="7">
        <v>28.837460317000001</v>
      </c>
      <c r="AI6" s="7">
        <v>32.572018141000001</v>
      </c>
      <c r="AJ6" s="7">
        <v>34.365714285999999</v>
      </c>
      <c r="AK6" s="7">
        <v>32.243809524</v>
      </c>
      <c r="AL6" s="7">
        <v>36.776870748</v>
      </c>
      <c r="AM6" s="7">
        <v>34.621814059000002</v>
      </c>
      <c r="AN6" s="7">
        <v>30.363174603000001</v>
      </c>
      <c r="AO6" s="7">
        <v>33.319183672999998</v>
      </c>
      <c r="AP6" s="7">
        <v>30.998639455999999</v>
      </c>
    </row>
    <row r="7" spans="1:42" ht="14.65" x14ac:dyDescent="0.4">
      <c r="A7" s="2" t="s">
        <v>21</v>
      </c>
      <c r="B7" s="4">
        <f t="shared" ref="B7:C7" si="22">SUM(B2:B6)</f>
        <v>33.71521542</v>
      </c>
      <c r="C7" s="4">
        <f t="shared" si="22"/>
        <v>32.985396825000002</v>
      </c>
      <c r="D7" s="4">
        <f t="shared" ref="D7:O7" si="23">SUM(D2:D6)</f>
        <v>35.399183672999996</v>
      </c>
      <c r="E7" s="4">
        <f t="shared" si="23"/>
        <v>36.842358277000002</v>
      </c>
      <c r="F7" s="4">
        <f t="shared" si="23"/>
        <v>38.582925170000003</v>
      </c>
      <c r="G7" s="4">
        <f t="shared" si="23"/>
        <v>33.047709750000003</v>
      </c>
      <c r="H7" s="4">
        <f t="shared" si="23"/>
        <v>36.464897958999998</v>
      </c>
      <c r="I7" s="4">
        <f t="shared" si="23"/>
        <v>40.071201813999998</v>
      </c>
      <c r="J7" s="4">
        <f t="shared" si="23"/>
        <v>36.982131519999996</v>
      </c>
      <c r="K7" s="4">
        <f t="shared" si="23"/>
        <v>38.907301586999999</v>
      </c>
      <c r="L7" s="4">
        <f t="shared" si="23"/>
        <v>38.087346939</v>
      </c>
      <c r="M7" s="4">
        <f t="shared" si="23"/>
        <v>34.912290249999998</v>
      </c>
      <c r="N7" s="4">
        <f t="shared" si="23"/>
        <v>36.493061225000005</v>
      </c>
      <c r="O7" s="4">
        <f t="shared" si="23"/>
        <v>33.805351473999998</v>
      </c>
      <c r="P7" s="19">
        <f t="shared" si="14"/>
        <v>36.164026563071431</v>
      </c>
      <c r="Q7" s="19">
        <f t="shared" si="15"/>
        <v>32.985396825000002</v>
      </c>
      <c r="R7" s="19">
        <f t="shared" si="16"/>
        <v>40.071201813999998</v>
      </c>
      <c r="S7" s="24">
        <f t="shared" si="17"/>
        <v>6.2867540612036947</v>
      </c>
      <c r="T7" s="12"/>
      <c r="U7" s="12"/>
      <c r="V7" s="11" t="s">
        <v>21</v>
      </c>
      <c r="W7" s="19">
        <f t="shared" si="18"/>
        <v>36.476760204000001</v>
      </c>
      <c r="X7" s="19">
        <f t="shared" si="19"/>
        <v>32.985396825000002</v>
      </c>
      <c r="Y7" s="19">
        <f t="shared" si="20"/>
        <v>40.071201813999998</v>
      </c>
      <c r="Z7" s="24">
        <f t="shared" si="21"/>
        <v>7.3116972536501095</v>
      </c>
      <c r="AA7" s="17"/>
      <c r="AB7" s="15" t="s">
        <v>21</v>
      </c>
      <c r="AC7" s="16">
        <v>34.090544217999998</v>
      </c>
      <c r="AD7" s="7">
        <v>33.192925170000002</v>
      </c>
      <c r="AE7" s="7">
        <v>35.584217686999999</v>
      </c>
      <c r="AF7" s="7">
        <v>37.139773243</v>
      </c>
      <c r="AG7" s="7">
        <v>38.631541949999999</v>
      </c>
      <c r="AH7" s="7">
        <v>33.743582766000003</v>
      </c>
      <c r="AI7" s="7">
        <v>37.714875282999998</v>
      </c>
      <c r="AJ7" s="7">
        <v>41.195918366999997</v>
      </c>
      <c r="AK7" s="7">
        <v>37.800634920999997</v>
      </c>
      <c r="AL7" s="7">
        <v>40.956462584999997</v>
      </c>
      <c r="AM7" s="7">
        <v>38.853605442000003</v>
      </c>
      <c r="AN7" s="7">
        <v>35.261678005</v>
      </c>
      <c r="AO7" s="7">
        <v>37.442176871000001</v>
      </c>
      <c r="AP7" s="7">
        <v>34.490340136</v>
      </c>
    </row>
    <row r="8" spans="1:42" ht="14.65" x14ac:dyDescent="0.4">
      <c r="B8" s="13">
        <f t="shared" ref="B8:C8" si="24">B7/86400</f>
        <v>3.9022240069444444E-4</v>
      </c>
      <c r="C8" s="13">
        <f t="shared" si="24"/>
        <v>3.817754262152778E-4</v>
      </c>
      <c r="D8" s="13">
        <f t="shared" ref="D8:O8" si="25">D7/86400</f>
        <v>4.0971277399305553E-4</v>
      </c>
      <c r="E8" s="13">
        <f t="shared" si="25"/>
        <v>4.2641618376157409E-4</v>
      </c>
      <c r="F8" s="13">
        <f t="shared" si="25"/>
        <v>4.4656163391203706E-4</v>
      </c>
      <c r="G8" s="13">
        <f t="shared" si="25"/>
        <v>3.8249664062500001E-4</v>
      </c>
      <c r="H8" s="13">
        <f t="shared" si="25"/>
        <v>4.2204743008101848E-4</v>
      </c>
      <c r="I8" s="13">
        <f t="shared" si="25"/>
        <v>4.6378705803240739E-4</v>
      </c>
      <c r="J8" s="13">
        <f t="shared" si="25"/>
        <v>4.280339296296296E-4</v>
      </c>
      <c r="K8" s="13">
        <f t="shared" si="25"/>
        <v>4.5031599059027779E-4</v>
      </c>
      <c r="L8" s="13">
        <f t="shared" si="25"/>
        <v>4.4082577475694447E-4</v>
      </c>
      <c r="M8" s="13">
        <f t="shared" si="25"/>
        <v>4.0407743344907408E-4</v>
      </c>
      <c r="N8" s="13">
        <f t="shared" si="25"/>
        <v>4.2237339380787046E-4</v>
      </c>
      <c r="O8" s="13">
        <f t="shared" si="25"/>
        <v>3.9126564206018514E-4</v>
      </c>
      <c r="P8" s="14">
        <f>SUM(P2:P5)</f>
        <v>31.235545837428571</v>
      </c>
      <c r="Q8" s="3"/>
      <c r="R8" s="28"/>
      <c r="S8" s="28"/>
      <c r="T8" s="28"/>
      <c r="U8" s="28"/>
      <c r="V8" s="28"/>
      <c r="W8" s="28"/>
      <c r="X8" s="28"/>
      <c r="Y8" s="28"/>
      <c r="Z8" s="28"/>
      <c r="AA8" s="13"/>
      <c r="AC8" s="16"/>
      <c r="AD8" s="7"/>
      <c r="AE8" s="7"/>
      <c r="AF8" s="7"/>
      <c r="AG8" s="7"/>
      <c r="AH8" s="7"/>
      <c r="AI8" s="7"/>
      <c r="AJ8" s="7"/>
      <c r="AK8" s="7"/>
      <c r="AL8" s="7"/>
      <c r="AM8" s="7"/>
    </row>
    <row r="9" spans="1:42" ht="14.65" x14ac:dyDescent="0.4">
      <c r="B9" s="8"/>
      <c r="E9" s="3"/>
      <c r="I9" s="3"/>
      <c r="J9" s="3"/>
      <c r="K9" s="3"/>
      <c r="L9" s="3"/>
      <c r="M9" s="3"/>
      <c r="N9" s="3"/>
      <c r="O9" s="3"/>
      <c r="P9" s="3"/>
      <c r="Q9" s="24"/>
      <c r="R9" s="28"/>
      <c r="S9" s="28"/>
      <c r="T9" s="28"/>
      <c r="U9" s="28"/>
      <c r="V9" s="28"/>
      <c r="W9" s="28"/>
      <c r="X9" s="28"/>
      <c r="Y9" s="28"/>
      <c r="Z9" s="29"/>
      <c r="AC9" s="16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spans="1:42" ht="14.65" x14ac:dyDescent="0.4">
      <c r="A10" s="26" t="s">
        <v>23</v>
      </c>
      <c r="B10" s="13" t="s">
        <v>6</v>
      </c>
      <c r="C10" s="13" t="s">
        <v>7</v>
      </c>
      <c r="D10" s="13" t="s">
        <v>8</v>
      </c>
      <c r="E10" s="13" t="s">
        <v>9</v>
      </c>
      <c r="F10" s="13" t="s">
        <v>10</v>
      </c>
      <c r="G10" s="13" t="s">
        <v>11</v>
      </c>
      <c r="H10" s="13" t="s">
        <v>12</v>
      </c>
      <c r="I10" s="13" t="s">
        <v>13</v>
      </c>
      <c r="J10" s="13" t="s">
        <v>14</v>
      </c>
      <c r="K10" s="13" t="s">
        <v>15</v>
      </c>
      <c r="L10" s="17" t="s">
        <v>16</v>
      </c>
      <c r="M10" s="17" t="s">
        <v>17</v>
      </c>
      <c r="N10" s="17" t="s">
        <v>18</v>
      </c>
      <c r="O10" s="17" t="s">
        <v>19</v>
      </c>
      <c r="P10" s="11" t="s">
        <v>29</v>
      </c>
      <c r="Q10" s="11" t="s">
        <v>30</v>
      </c>
      <c r="R10" s="11" t="s">
        <v>31</v>
      </c>
      <c r="S10" s="11" t="s">
        <v>37</v>
      </c>
      <c r="T10" s="11" t="s">
        <v>0</v>
      </c>
      <c r="U10" s="11" t="s">
        <v>38</v>
      </c>
      <c r="V10" s="11" t="s">
        <v>23</v>
      </c>
      <c r="W10" s="11" t="s">
        <v>33</v>
      </c>
      <c r="X10" s="11" t="s">
        <v>34</v>
      </c>
      <c r="Y10" s="11" t="s">
        <v>35</v>
      </c>
      <c r="Z10" s="11" t="s">
        <v>39</v>
      </c>
      <c r="AA10" s="9"/>
      <c r="AC10" s="16"/>
      <c r="AD10" s="7"/>
      <c r="AE10" s="7"/>
      <c r="AF10" s="7"/>
      <c r="AG10" s="7"/>
      <c r="AH10" s="7"/>
      <c r="AI10" s="7"/>
      <c r="AJ10" s="7"/>
      <c r="AK10" s="7"/>
      <c r="AL10" s="7"/>
      <c r="AM10" s="7"/>
    </row>
    <row r="11" spans="1:42" ht="14.65" x14ac:dyDescent="0.4">
      <c r="A11" s="2">
        <v>1</v>
      </c>
      <c r="B11" s="4">
        <f t="shared" ref="B11:O11" si="26">B2/B$7*100</f>
        <v>19.684149145501735</v>
      </c>
      <c r="C11" s="4">
        <f t="shared" si="26"/>
        <v>19.542352281523595</v>
      </c>
      <c r="D11" s="4">
        <f t="shared" si="26"/>
        <v>20.434256780664832</v>
      </c>
      <c r="E11" s="4">
        <f t="shared" si="26"/>
        <v>17.937797122845126</v>
      </c>
      <c r="F11" s="4">
        <f t="shared" si="26"/>
        <v>20.531446535213547</v>
      </c>
      <c r="G11" s="4">
        <f t="shared" si="26"/>
        <v>18.939978208323495</v>
      </c>
      <c r="H11" s="4">
        <f t="shared" si="26"/>
        <v>20.205807840966354</v>
      </c>
      <c r="I11" s="4">
        <f t="shared" si="26"/>
        <v>19.40304673188907</v>
      </c>
      <c r="J11" s="4">
        <f t="shared" si="26"/>
        <v>19.710198956644675</v>
      </c>
      <c r="K11" s="4">
        <f t="shared" si="26"/>
        <v>20.418087762360656</v>
      </c>
      <c r="L11" s="4">
        <f t="shared" si="26"/>
        <v>21.091630886934436</v>
      </c>
      <c r="M11" s="4">
        <f t="shared" si="26"/>
        <v>20.897461211385291</v>
      </c>
      <c r="N11" s="4">
        <f t="shared" si="26"/>
        <v>23.482860098152809</v>
      </c>
      <c r="O11" s="4">
        <f t="shared" si="26"/>
        <v>21.112732892273904</v>
      </c>
      <c r="P11" s="24">
        <f>AVERAGE(B11:O11)</f>
        <v>20.242271889619968</v>
      </c>
      <c r="Q11" s="24">
        <f>MIN(B11:O11)</f>
        <v>17.937797122845126</v>
      </c>
      <c r="R11" s="24">
        <f>MAX(B11:O11)</f>
        <v>23.482860098152809</v>
      </c>
      <c r="S11" s="24">
        <f>STDEV(B11:O11)</f>
        <v>1.2817620317904059</v>
      </c>
      <c r="T11" s="20">
        <v>19.548872180451127</v>
      </c>
      <c r="U11" s="24">
        <f>T11-P11</f>
        <v>-0.69339970916884042</v>
      </c>
      <c r="V11" s="11">
        <v>1</v>
      </c>
      <c r="W11" s="24">
        <f>AVERAGE(C11,E11:I11,K11,M11)</f>
        <v>19.734497211813391</v>
      </c>
      <c r="X11" s="24">
        <f>MIN(C11,E11:I11,K11,M11)</f>
        <v>17.937797122845126</v>
      </c>
      <c r="Y11" s="24">
        <f>MAX(C11,E11:I11,K11,M11)</f>
        <v>20.897461211385291</v>
      </c>
      <c r="Z11" s="24">
        <f>STDEV(C11,E11:I11,K11,M11)</f>
        <v>0.9771104623766661</v>
      </c>
      <c r="AA11" s="5"/>
      <c r="AC11" s="16"/>
      <c r="AD11" s="7"/>
      <c r="AE11" s="7"/>
      <c r="AF11" s="7"/>
      <c r="AG11" s="7"/>
      <c r="AH11" s="7"/>
      <c r="AI11" s="7"/>
      <c r="AJ11" s="7"/>
      <c r="AK11" s="7"/>
      <c r="AL11" s="7"/>
      <c r="AM11" s="7"/>
    </row>
    <row r="12" spans="1:42" ht="14.65" x14ac:dyDescent="0.4">
      <c r="A12" s="2">
        <v>2</v>
      </c>
      <c r="B12" s="4">
        <f t="shared" ref="B12:O12" si="27">B3/B$7*100</f>
        <v>24.56120055839169</v>
      </c>
      <c r="C12" s="4">
        <f t="shared" si="27"/>
        <v>25.214758676773929</v>
      </c>
      <c r="D12" s="4">
        <f t="shared" si="27"/>
        <v>23.840051657566374</v>
      </c>
      <c r="E12" s="4">
        <f t="shared" si="27"/>
        <v>23.77722576046051</v>
      </c>
      <c r="F12" s="4">
        <f t="shared" si="27"/>
        <v>24.421703819715855</v>
      </c>
      <c r="G12" s="4">
        <f t="shared" si="27"/>
        <v>25.911277860941635</v>
      </c>
      <c r="H12" s="4">
        <f t="shared" si="27"/>
        <v>26.270597262526124</v>
      </c>
      <c r="I12" s="4">
        <f t="shared" si="27"/>
        <v>23.957354821950887</v>
      </c>
      <c r="J12" s="4">
        <f t="shared" si="27"/>
        <v>26.391123493576284</v>
      </c>
      <c r="K12" s="4">
        <f t="shared" si="27"/>
        <v>27.519565079726689</v>
      </c>
      <c r="L12" s="4">
        <f t="shared" si="27"/>
        <v>26.80257576971578</v>
      </c>
      <c r="M12" s="4">
        <f t="shared" si="27"/>
        <v>24.80073160196072</v>
      </c>
      <c r="N12" s="4">
        <f t="shared" si="27"/>
        <v>25.860971922341104</v>
      </c>
      <c r="O12" s="4">
        <f t="shared" si="27"/>
        <v>27.706705591284098</v>
      </c>
      <c r="P12" s="24">
        <f t="shared" ref="P12:P15" si="28">AVERAGE(B12:O12)</f>
        <v>25.502560276923692</v>
      </c>
      <c r="Q12" s="24">
        <f t="shared" ref="Q12:Q15" si="29">MIN(B12:O12)</f>
        <v>23.77722576046051</v>
      </c>
      <c r="R12" s="24">
        <f t="shared" ref="R12:R15" si="30">MAX(B12:O12)</f>
        <v>27.706705591284098</v>
      </c>
      <c r="S12" s="24">
        <f t="shared" ref="S12:S15" si="31">STDEV(B12:O12)</f>
        <v>1.3315611325742138</v>
      </c>
      <c r="T12" s="20">
        <v>26.315789473684209</v>
      </c>
      <c r="U12" s="24">
        <f t="shared" ref="U12:U15" si="32">T12-P12</f>
        <v>0.81322919676051697</v>
      </c>
      <c r="V12" s="11">
        <v>2</v>
      </c>
      <c r="W12" s="24">
        <f t="shared" ref="W12:W15" si="33">AVERAGE(C12,E12:I12,K12,M12)</f>
        <v>25.234151860507041</v>
      </c>
      <c r="X12" s="24">
        <f t="shared" ref="X12:X15" si="34">MIN(C12,E12:I12,K12,M12)</f>
        <v>23.77722576046051</v>
      </c>
      <c r="Y12" s="24">
        <f t="shared" ref="Y12:Y15" si="35">MAX(C12,E12:I12,K12,M12)</f>
        <v>27.519565079726689</v>
      </c>
      <c r="Z12" s="24">
        <f t="shared" ref="Z12:Z15" si="36">STDEV(C12,E12:I12,K12,M12)</f>
        <v>1.2737446283726144</v>
      </c>
      <c r="AA12" s="25"/>
      <c r="AC12" s="16"/>
      <c r="AD12" s="7"/>
      <c r="AE12" s="7"/>
      <c r="AF12" s="7"/>
      <c r="AG12" s="7"/>
      <c r="AH12" s="7"/>
      <c r="AI12" s="7"/>
      <c r="AJ12" s="7"/>
      <c r="AK12" s="7"/>
      <c r="AL12" s="7"/>
      <c r="AM12" s="7"/>
    </row>
    <row r="13" spans="1:42" ht="14.65" x14ac:dyDescent="0.4">
      <c r="A13" s="2">
        <v>3</v>
      </c>
      <c r="B13" s="4">
        <f t="shared" ref="B13:O13" si="37">B4/B$7*100</f>
        <v>26.714759682825719</v>
      </c>
      <c r="C13" s="4">
        <f t="shared" si="37"/>
        <v>25.141476748021507</v>
      </c>
      <c r="D13" s="4">
        <f t="shared" si="37"/>
        <v>21.802006784372661</v>
      </c>
      <c r="E13" s="4">
        <f t="shared" si="37"/>
        <v>21.819752971726956</v>
      </c>
      <c r="F13" s="4">
        <f t="shared" si="37"/>
        <v>24.3763322753789</v>
      </c>
      <c r="G13" s="4">
        <f t="shared" si="37"/>
        <v>21.667018892284958</v>
      </c>
      <c r="H13" s="4">
        <f t="shared" si="37"/>
        <v>23.031374875758228</v>
      </c>
      <c r="I13" s="4">
        <f t="shared" si="37"/>
        <v>23.148420611530607</v>
      </c>
      <c r="J13" s="4">
        <f t="shared" si="37"/>
        <v>21.755680257772227</v>
      </c>
      <c r="K13" s="4">
        <f t="shared" si="37"/>
        <v>25.871132734538577</v>
      </c>
      <c r="L13" s="4">
        <f t="shared" si="37"/>
        <v>22.789006296241354</v>
      </c>
      <c r="M13" s="4">
        <f t="shared" si="37"/>
        <v>23.435210492958134</v>
      </c>
      <c r="N13" s="4">
        <f t="shared" si="37"/>
        <v>25.682017020209567</v>
      </c>
      <c r="O13" s="4">
        <f t="shared" si="37"/>
        <v>25.25757705719159</v>
      </c>
      <c r="P13" s="24">
        <f t="shared" si="28"/>
        <v>23.749411907200784</v>
      </c>
      <c r="Q13" s="24">
        <f t="shared" si="29"/>
        <v>21.667018892284958</v>
      </c>
      <c r="R13" s="24">
        <f t="shared" si="30"/>
        <v>26.714759682825719</v>
      </c>
      <c r="S13" s="24">
        <f t="shared" si="31"/>
        <v>1.7400387058375397</v>
      </c>
      <c r="T13" s="20">
        <v>25.563909774436087</v>
      </c>
      <c r="U13" s="24">
        <f t="shared" si="32"/>
        <v>1.8144978672353034</v>
      </c>
      <c r="V13" s="11">
        <v>3</v>
      </c>
      <c r="W13" s="24">
        <f t="shared" si="33"/>
        <v>23.561339950274732</v>
      </c>
      <c r="X13" s="24">
        <f t="shared" si="34"/>
        <v>21.667018892284958</v>
      </c>
      <c r="Y13" s="24">
        <f t="shared" si="35"/>
        <v>25.871132734538577</v>
      </c>
      <c r="Z13" s="24">
        <f t="shared" si="36"/>
        <v>1.4921240359644212</v>
      </c>
      <c r="AA13" s="19"/>
      <c r="AC13" s="16"/>
      <c r="AD13" s="7"/>
      <c r="AE13" s="7"/>
      <c r="AF13" s="7"/>
      <c r="AG13" s="7"/>
      <c r="AH13" s="7"/>
      <c r="AI13" s="7"/>
      <c r="AJ13" s="7"/>
      <c r="AK13" s="7"/>
      <c r="AL13" s="7"/>
      <c r="AM13" s="7"/>
    </row>
    <row r="14" spans="1:42" ht="14.65" x14ac:dyDescent="0.4">
      <c r="A14" s="2">
        <v>4</v>
      </c>
      <c r="B14" s="4">
        <f t="shared" ref="B14:O14" si="38">B5/B$7*100</f>
        <v>16.2073147002897</v>
      </c>
      <c r="C14" s="4">
        <f t="shared" si="38"/>
        <v>15.883892826261302</v>
      </c>
      <c r="D14" s="4">
        <f t="shared" si="38"/>
        <v>18.618618618109622</v>
      </c>
      <c r="E14" s="4">
        <f t="shared" si="38"/>
        <v>20.855541904321505</v>
      </c>
      <c r="F14" s="4">
        <f t="shared" si="38"/>
        <v>16.537163820230887</v>
      </c>
      <c r="G14" s="4">
        <f t="shared" si="38"/>
        <v>18.63615030387999</v>
      </c>
      <c r="H14" s="4">
        <f t="shared" si="38"/>
        <v>16.388637041352325</v>
      </c>
      <c r="I14" s="4">
        <f t="shared" si="38"/>
        <v>16.446008805998819</v>
      </c>
      <c r="J14" s="4">
        <f t="shared" si="38"/>
        <v>17.117293881712961</v>
      </c>
      <c r="K14" s="4">
        <f t="shared" si="38"/>
        <v>15.448778771150607</v>
      </c>
      <c r="L14" s="4">
        <f t="shared" si="38"/>
        <v>18.206033153492378</v>
      </c>
      <c r="M14" s="4">
        <f t="shared" si="38"/>
        <v>16.835711389630195</v>
      </c>
      <c r="N14" s="4">
        <f t="shared" si="38"/>
        <v>13.676131391742397</v>
      </c>
      <c r="O14" s="4">
        <f t="shared" si="38"/>
        <v>15.594144415432201</v>
      </c>
      <c r="P14" s="24">
        <f t="shared" si="28"/>
        <v>16.889387215971777</v>
      </c>
      <c r="Q14" s="24">
        <f t="shared" si="29"/>
        <v>13.676131391742397</v>
      </c>
      <c r="R14" s="24">
        <f t="shared" si="30"/>
        <v>20.855541904321505</v>
      </c>
      <c r="S14" s="24">
        <f t="shared" si="31"/>
        <v>1.7472141024860477</v>
      </c>
      <c r="T14" s="20">
        <v>15.789473684210526</v>
      </c>
      <c r="U14" s="24">
        <f t="shared" si="32"/>
        <v>-1.099913531761251</v>
      </c>
      <c r="V14" s="11">
        <v>4</v>
      </c>
      <c r="W14" s="24">
        <f t="shared" si="33"/>
        <v>17.128985607853206</v>
      </c>
      <c r="X14" s="24">
        <f t="shared" si="34"/>
        <v>15.448778771150607</v>
      </c>
      <c r="Y14" s="24">
        <f t="shared" si="35"/>
        <v>20.855541904321505</v>
      </c>
      <c r="Z14" s="24">
        <f t="shared" si="36"/>
        <v>1.7721236012899246</v>
      </c>
      <c r="AA14" s="19"/>
      <c r="AC14" s="16"/>
      <c r="AD14" s="7"/>
      <c r="AE14" s="7"/>
      <c r="AF14" s="7"/>
      <c r="AG14" s="7"/>
      <c r="AH14" s="7"/>
      <c r="AI14" s="7"/>
      <c r="AJ14" s="7"/>
      <c r="AK14" s="7"/>
      <c r="AL14" s="7"/>
      <c r="AM14" s="7"/>
    </row>
    <row r="15" spans="1:42" ht="14.65" x14ac:dyDescent="0.4">
      <c r="A15" s="2">
        <v>5</v>
      </c>
      <c r="B15" s="4">
        <f t="shared" ref="B15:O15" si="39">B6/B$7*100</f>
        <v>12.832575912991153</v>
      </c>
      <c r="C15" s="4">
        <f t="shared" si="39"/>
        <v>14.217519467419665</v>
      </c>
      <c r="D15" s="4">
        <f t="shared" si="39"/>
        <v>15.305066159286515</v>
      </c>
      <c r="E15" s="4">
        <f t="shared" si="39"/>
        <v>15.609682240645892</v>
      </c>
      <c r="F15" s="4">
        <f t="shared" si="39"/>
        <v>14.133353549460805</v>
      </c>
      <c r="G15" s="4">
        <f t="shared" si="39"/>
        <v>14.845574734569922</v>
      </c>
      <c r="H15" s="4">
        <f t="shared" si="39"/>
        <v>14.10358297939697</v>
      </c>
      <c r="I15" s="4">
        <f t="shared" si="39"/>
        <v>17.045169028630617</v>
      </c>
      <c r="J15" s="4">
        <f t="shared" si="39"/>
        <v>15.025703410293852</v>
      </c>
      <c r="K15" s="4">
        <f t="shared" si="39"/>
        <v>10.742435652223472</v>
      </c>
      <c r="L15" s="4">
        <f t="shared" si="39"/>
        <v>11.110753893616062</v>
      </c>
      <c r="M15" s="4">
        <f t="shared" si="39"/>
        <v>14.030885304065663</v>
      </c>
      <c r="N15" s="4">
        <f t="shared" si="39"/>
        <v>11.298019567554112</v>
      </c>
      <c r="O15" s="4">
        <f t="shared" si="39"/>
        <v>10.328840043818209</v>
      </c>
      <c r="P15" s="24">
        <f t="shared" si="28"/>
        <v>13.61636871028378</v>
      </c>
      <c r="Q15" s="24">
        <f t="shared" si="29"/>
        <v>10.328840043818209</v>
      </c>
      <c r="R15" s="24">
        <f t="shared" si="30"/>
        <v>17.045169028630617</v>
      </c>
      <c r="S15" s="24">
        <f t="shared" si="31"/>
        <v>2.0465959362769075</v>
      </c>
      <c r="T15" s="20">
        <v>12.781954887218044</v>
      </c>
      <c r="U15" s="24">
        <f t="shared" si="32"/>
        <v>-0.83441382306573608</v>
      </c>
      <c r="V15" s="11">
        <v>5</v>
      </c>
      <c r="W15" s="24">
        <f t="shared" si="33"/>
        <v>14.341025369551629</v>
      </c>
      <c r="X15" s="24">
        <f t="shared" si="34"/>
        <v>10.742435652223472</v>
      </c>
      <c r="Y15" s="24">
        <f t="shared" si="35"/>
        <v>17.045169028630617</v>
      </c>
      <c r="Z15" s="24">
        <f t="shared" si="36"/>
        <v>1.7863469604792725</v>
      </c>
      <c r="AA15" s="19"/>
      <c r="AC15" s="16"/>
      <c r="AD15" s="7"/>
      <c r="AE15" s="7"/>
      <c r="AF15" s="7"/>
      <c r="AG15" s="7"/>
      <c r="AH15" s="7"/>
      <c r="AI15" s="7"/>
      <c r="AJ15" s="7"/>
      <c r="AK15" s="7"/>
      <c r="AL15" s="7"/>
      <c r="AM15" s="7"/>
    </row>
    <row r="16" spans="1:42" ht="14.65" x14ac:dyDescent="0.4">
      <c r="B16" s="5">
        <f>SUM(B11:B15)</f>
        <v>100</v>
      </c>
      <c r="C16" s="5">
        <f>SUM(C11:C15)</f>
        <v>100</v>
      </c>
      <c r="D16" s="5">
        <f t="shared" ref="D16:P16" si="40">SUM(D11:D15)</f>
        <v>100</v>
      </c>
      <c r="E16" s="5">
        <f t="shared" si="40"/>
        <v>100</v>
      </c>
      <c r="F16" s="5">
        <f t="shared" si="40"/>
        <v>100</v>
      </c>
      <c r="G16" s="5">
        <f t="shared" si="40"/>
        <v>100</v>
      </c>
      <c r="H16" s="5">
        <f t="shared" si="40"/>
        <v>100.00000000000001</v>
      </c>
      <c r="I16" s="5">
        <f t="shared" si="40"/>
        <v>100</v>
      </c>
      <c r="J16" s="5">
        <f t="shared" si="40"/>
        <v>100</v>
      </c>
      <c r="K16" s="5">
        <f t="shared" si="40"/>
        <v>100.00000000000001</v>
      </c>
      <c r="L16" s="5">
        <f t="shared" si="40"/>
        <v>100.00000000000001</v>
      </c>
      <c r="M16" s="5">
        <f t="shared" si="40"/>
        <v>100</v>
      </c>
      <c r="N16" s="5">
        <f t="shared" si="40"/>
        <v>99.999999999999986</v>
      </c>
      <c r="O16" s="5">
        <f t="shared" si="40"/>
        <v>99.999999999999986</v>
      </c>
      <c r="P16" s="5">
        <f t="shared" si="40"/>
        <v>100</v>
      </c>
      <c r="Q16" s="3"/>
      <c r="T16" s="10">
        <v>100</v>
      </c>
      <c r="W16" s="5">
        <f t="shared" ref="W16" si="41">SUM(W11:W15)</f>
        <v>100</v>
      </c>
      <c r="AA16" s="19"/>
      <c r="AC16" s="16"/>
      <c r="AD16" s="7"/>
      <c r="AE16" s="7"/>
      <c r="AF16" s="7"/>
      <c r="AG16" s="7"/>
      <c r="AH16" s="7"/>
      <c r="AI16" s="7"/>
      <c r="AJ16" s="7"/>
      <c r="AK16" s="7"/>
      <c r="AL16" s="7"/>
      <c r="AM16" s="7"/>
    </row>
    <row r="17" spans="1:39" ht="14.65" x14ac:dyDescent="0.4">
      <c r="P17" s="24"/>
      <c r="Q17" s="24"/>
      <c r="AA17" s="19"/>
      <c r="AC17" s="16"/>
      <c r="AD17" s="7"/>
      <c r="AE17" s="7"/>
      <c r="AF17" s="7"/>
      <c r="AG17" s="7"/>
      <c r="AH17" s="7"/>
      <c r="AI17" s="7"/>
      <c r="AJ17" s="7"/>
      <c r="AK17" s="7"/>
      <c r="AL17" s="7"/>
      <c r="AM17" s="7"/>
    </row>
    <row r="18" spans="1:39" ht="14.65" x14ac:dyDescent="0.4">
      <c r="A18" s="26" t="s">
        <v>24</v>
      </c>
      <c r="B18" s="13" t="s">
        <v>6</v>
      </c>
      <c r="C18" s="13" t="s">
        <v>7</v>
      </c>
      <c r="D18" s="13" t="s">
        <v>8</v>
      </c>
      <c r="E18" s="13" t="s">
        <v>9</v>
      </c>
      <c r="F18" s="13" t="s">
        <v>10</v>
      </c>
      <c r="G18" s="13" t="s">
        <v>11</v>
      </c>
      <c r="H18" s="13" t="s">
        <v>12</v>
      </c>
      <c r="I18" s="13" t="s">
        <v>13</v>
      </c>
      <c r="J18" s="13" t="s">
        <v>14</v>
      </c>
      <c r="K18" s="13" t="s">
        <v>15</v>
      </c>
      <c r="L18" s="17" t="s">
        <v>16</v>
      </c>
      <c r="M18" s="17" t="s">
        <v>17</v>
      </c>
      <c r="N18" s="17" t="s">
        <v>18</v>
      </c>
      <c r="O18" s="17" t="s">
        <v>19</v>
      </c>
      <c r="P18" s="11" t="s">
        <v>29</v>
      </c>
      <c r="Q18" s="11" t="s">
        <v>30</v>
      </c>
      <c r="R18" s="11" t="s">
        <v>31</v>
      </c>
      <c r="S18" s="11" t="s">
        <v>32</v>
      </c>
      <c r="T18" s="11"/>
      <c r="U18" s="11"/>
      <c r="V18" s="11" t="s">
        <v>22</v>
      </c>
      <c r="W18" s="11" t="s">
        <v>33</v>
      </c>
      <c r="X18" s="11" t="s">
        <v>34</v>
      </c>
      <c r="Y18" s="11" t="s">
        <v>35</v>
      </c>
      <c r="Z18" s="11" t="s">
        <v>36</v>
      </c>
      <c r="AA18" s="5"/>
      <c r="AC18" s="16"/>
      <c r="AD18" s="7"/>
      <c r="AE18" s="7"/>
      <c r="AF18" s="7"/>
      <c r="AG18" s="7"/>
      <c r="AH18" s="7"/>
      <c r="AI18" s="7"/>
      <c r="AJ18" s="7"/>
      <c r="AK18" s="7"/>
      <c r="AL18" s="7"/>
      <c r="AM18" s="7"/>
    </row>
    <row r="19" spans="1:39" ht="14.65" x14ac:dyDescent="0.4">
      <c r="A19" s="2">
        <v>1</v>
      </c>
      <c r="B19" s="9">
        <f t="shared" ref="B19:P19" si="42">B2/86400</f>
        <v>7.6811959351851845E-5</v>
      </c>
      <c r="C19" s="9">
        <f t="shared" si="42"/>
        <v>7.4607898715277774E-5</v>
      </c>
      <c r="D19" s="9">
        <f t="shared" si="42"/>
        <v>8.372176030092593E-5</v>
      </c>
      <c r="E19" s="9">
        <f t="shared" si="42"/>
        <v>7.6489669942129623E-5</v>
      </c>
      <c r="F19" s="9">
        <f t="shared" si="42"/>
        <v>9.1685563113425939E-5</v>
      </c>
      <c r="G19" s="9">
        <f t="shared" si="42"/>
        <v>7.2444780381944435E-5</v>
      </c>
      <c r="H19" s="9">
        <f t="shared" si="42"/>
        <v>8.5278092719907414E-5</v>
      </c>
      <c r="I19" s="9">
        <f t="shared" si="42"/>
        <v>8.9988819606481486E-5</v>
      </c>
      <c r="J19" s="9">
        <f t="shared" si="42"/>
        <v>8.4366339131944449E-5</v>
      </c>
      <c r="K19" s="9">
        <f t="shared" si="42"/>
        <v>9.194591416666667E-5</v>
      </c>
      <c r="L19" s="9">
        <f t="shared" si="42"/>
        <v>9.2977345266203703E-5</v>
      </c>
      <c r="M19" s="9">
        <f t="shared" si="42"/>
        <v>8.4441924918981479E-5</v>
      </c>
      <c r="N19" s="9">
        <f t="shared" si="42"/>
        <v>9.918535315972223E-5</v>
      </c>
      <c r="O19" s="9">
        <f t="shared" si="42"/>
        <v>8.2606869907407394E-5</v>
      </c>
      <c r="P19" s="30">
        <f t="shared" si="42"/>
        <v>8.4753735048776464E-5</v>
      </c>
      <c r="Q19" s="30">
        <f t="shared" ref="Q19:R19" si="43">Q2/86400</f>
        <v>7.2444780381944435E-5</v>
      </c>
      <c r="R19" s="30">
        <f t="shared" si="43"/>
        <v>9.918535315972223E-5</v>
      </c>
      <c r="S19" s="24">
        <f>S2</f>
        <v>9.2273885756501279</v>
      </c>
      <c r="T19" s="31"/>
      <c r="U19" s="31"/>
      <c r="V19" s="11">
        <v>1</v>
      </c>
      <c r="W19" s="30">
        <f>W2/86400</f>
        <v>8.3360332945601849E-5</v>
      </c>
      <c r="X19" s="30">
        <f t="shared" ref="X19:Y19" si="44">X2/86400</f>
        <v>7.2444780381944435E-5</v>
      </c>
      <c r="Y19" s="30">
        <f t="shared" si="44"/>
        <v>9.194591416666667E-5</v>
      </c>
      <c r="Z19" s="24">
        <f>Z2</f>
        <v>9.454087077307527</v>
      </c>
      <c r="AA19" s="20"/>
      <c r="AC19" s="16"/>
      <c r="AD19" s="7"/>
      <c r="AE19" s="7"/>
      <c r="AF19" s="7"/>
      <c r="AG19" s="7"/>
      <c r="AH19" s="7"/>
      <c r="AI19" s="7"/>
      <c r="AJ19" s="7"/>
      <c r="AK19" s="7"/>
      <c r="AL19" s="7"/>
      <c r="AM19" s="7"/>
    </row>
    <row r="20" spans="1:39" ht="14.65" x14ac:dyDescent="0.4">
      <c r="A20" s="2">
        <v>2</v>
      </c>
      <c r="B20" s="9">
        <f t="shared" ref="B20:O20" si="45">B3/86400</f>
        <v>9.5843306458333344E-5</v>
      </c>
      <c r="C20" s="9">
        <f t="shared" si="45"/>
        <v>9.6263752407407425E-5</v>
      </c>
      <c r="D20" s="9">
        <f t="shared" si="45"/>
        <v>9.7675736967592599E-5</v>
      </c>
      <c r="E20" s="9">
        <f t="shared" si="45"/>
        <v>1.0138993869212963E-4</v>
      </c>
      <c r="F20" s="9">
        <f t="shared" si="45"/>
        <v>1.090579596064815E-4</v>
      </c>
      <c r="G20" s="9">
        <f t="shared" si="45"/>
        <v>9.9109767361111112E-5</v>
      </c>
      <c r="H20" s="9">
        <f t="shared" si="45"/>
        <v>1.108743806134259E-4</v>
      </c>
      <c r="I20" s="9">
        <f t="shared" si="45"/>
        <v>1.111111111111111E-4</v>
      </c>
      <c r="J20" s="9">
        <f t="shared" si="45"/>
        <v>1.1296296296296296E-4</v>
      </c>
      <c r="K20" s="9">
        <f t="shared" si="45"/>
        <v>1.2392500209490738E-4</v>
      </c>
      <c r="L20" s="9">
        <f t="shared" si="45"/>
        <v>1.1815266229166666E-4</v>
      </c>
      <c r="M20" s="9">
        <f t="shared" si="45"/>
        <v>1.0021415973379631E-4</v>
      </c>
      <c r="N20" s="9">
        <f t="shared" si="45"/>
        <v>1.0922986478009258E-4</v>
      </c>
      <c r="O20" s="9">
        <f t="shared" si="45"/>
        <v>1.0840681952546295E-4</v>
      </c>
      <c r="P20" s="30">
        <f t="shared" ref="P20:R24" si="46">P3/86400</f>
        <v>1.0672981604332009E-4</v>
      </c>
      <c r="Q20" s="30">
        <f t="shared" si="46"/>
        <v>9.5843306458333344E-5</v>
      </c>
      <c r="R20" s="30">
        <f t="shared" si="46"/>
        <v>1.2392500209490738E-4</v>
      </c>
      <c r="S20" s="24">
        <f t="shared" ref="S20:S24" si="47">S3</f>
        <v>8.0302284104461865</v>
      </c>
      <c r="T20" s="32"/>
      <c r="U20" s="32"/>
      <c r="V20" s="11">
        <v>2</v>
      </c>
      <c r="W20" s="30">
        <f t="shared" ref="W20:Y24" si="48">W3/86400</f>
        <v>1.0649325895254631E-4</v>
      </c>
      <c r="X20" s="30">
        <f t="shared" si="48"/>
        <v>9.6263752407407425E-5</v>
      </c>
      <c r="Y20" s="30">
        <f t="shared" si="48"/>
        <v>1.2392500209490738E-4</v>
      </c>
      <c r="Z20" s="24">
        <f t="shared" ref="Z20:Z24" si="49">Z3</f>
        <v>8.5150300391253868</v>
      </c>
      <c r="AA20" s="20"/>
      <c r="AC20" s="16"/>
      <c r="AD20" s="7"/>
      <c r="AE20" s="7"/>
      <c r="AF20" s="7"/>
      <c r="AG20" s="7"/>
      <c r="AH20" s="7"/>
      <c r="AI20" s="7"/>
      <c r="AJ20" s="7"/>
      <c r="AK20" s="7"/>
      <c r="AL20" s="7"/>
      <c r="AM20" s="7"/>
    </row>
    <row r="21" spans="1:39" ht="14.65" x14ac:dyDescent="0.4">
      <c r="A21" s="2">
        <v>3</v>
      </c>
      <c r="B21" s="9">
        <f t="shared" ref="B21:O21" si="50">B4/86400</f>
        <v>1.0424697657407405E-4</v>
      </c>
      <c r="C21" s="9">
        <f t="shared" si="50"/>
        <v>9.5983980011574068E-5</v>
      </c>
      <c r="D21" s="9">
        <f t="shared" si="50"/>
        <v>8.9325606782407404E-5</v>
      </c>
      <c r="E21" s="9">
        <f t="shared" si="50"/>
        <v>9.3042957928240753E-5</v>
      </c>
      <c r="F21" s="9">
        <f t="shared" si="50"/>
        <v>1.0885534769675926E-4</v>
      </c>
      <c r="G21" s="9">
        <f t="shared" si="50"/>
        <v>8.2875619386574062E-5</v>
      </c>
      <c r="H21" s="9">
        <f t="shared" si="50"/>
        <v>9.7203325775462973E-5</v>
      </c>
      <c r="I21" s="9">
        <f t="shared" si="50"/>
        <v>1.073593789351852E-4</v>
      </c>
      <c r="J21" s="9">
        <f t="shared" si="50"/>
        <v>9.3121693124999987E-5</v>
      </c>
      <c r="K21" s="9">
        <f t="shared" si="50"/>
        <v>1.1650184765046299E-4</v>
      </c>
      <c r="L21" s="9">
        <f t="shared" si="50"/>
        <v>1.0045981356481481E-4</v>
      </c>
      <c r="M21" s="9">
        <f t="shared" si="50"/>
        <v>9.4696397083333326E-5</v>
      </c>
      <c r="N21" s="9">
        <f t="shared" si="50"/>
        <v>1.0847400688657408E-4</v>
      </c>
      <c r="O21" s="9">
        <f t="shared" si="50"/>
        <v>9.8824221041666688E-5</v>
      </c>
      <c r="P21" s="30">
        <f t="shared" si="46"/>
        <v>9.9355083745866402E-5</v>
      </c>
      <c r="Q21" s="30">
        <f t="shared" si="46"/>
        <v>8.2875619386574062E-5</v>
      </c>
      <c r="R21" s="30">
        <f t="shared" si="46"/>
        <v>1.1650184765046299E-4</v>
      </c>
      <c r="S21" s="24">
        <f t="shared" si="47"/>
        <v>9.0260240929927651</v>
      </c>
      <c r="T21" s="32"/>
      <c r="U21" s="32"/>
      <c r="V21" s="11">
        <v>3</v>
      </c>
      <c r="W21" s="30">
        <f t="shared" si="48"/>
        <v>9.9564856808449098E-5</v>
      </c>
      <c r="X21" s="30">
        <f t="shared" si="48"/>
        <v>8.2875619386574062E-5</v>
      </c>
      <c r="Y21" s="30">
        <f t="shared" si="48"/>
        <v>1.1650184765046299E-4</v>
      </c>
      <c r="Z21" s="24">
        <f t="shared" si="49"/>
        <v>10.717670589912245</v>
      </c>
      <c r="AA21" s="5"/>
      <c r="AC21" s="16"/>
      <c r="AD21" s="7"/>
      <c r="AE21" s="7"/>
      <c r="AF21" s="7"/>
      <c r="AG21" s="7"/>
      <c r="AH21" s="7"/>
      <c r="AI21" s="7"/>
      <c r="AJ21" s="7"/>
      <c r="AK21" s="7"/>
      <c r="AL21" s="7"/>
      <c r="AM21" s="7"/>
    </row>
    <row r="22" spans="1:39" ht="14.65" x14ac:dyDescent="0.4">
      <c r="A22" s="2">
        <v>4</v>
      </c>
      <c r="B22" s="9">
        <f t="shared" ref="B22:O22" si="51">B5/86400</f>
        <v>6.3244572511574071E-5</v>
      </c>
      <c r="C22" s="9">
        <f t="shared" si="51"/>
        <v>6.0640799537037023E-5</v>
      </c>
      <c r="D22" s="9">
        <f t="shared" si="51"/>
        <v>7.6282858819444433E-5</v>
      </c>
      <c r="E22" s="9">
        <f t="shared" si="51"/>
        <v>8.8931405891203683E-5</v>
      </c>
      <c r="F22" s="9">
        <f t="shared" si="51"/>
        <v>7.3848628958333293E-5</v>
      </c>
      <c r="G22" s="9">
        <f t="shared" si="51"/>
        <v>7.1282648854166698E-5</v>
      </c>
      <c r="H22" s="9">
        <f t="shared" si="51"/>
        <v>6.9167821458333346E-5</v>
      </c>
      <c r="I22" s="9">
        <f t="shared" si="51"/>
        <v>7.6274460405092572E-5</v>
      </c>
      <c r="J22" s="9">
        <f t="shared" si="51"/>
        <v>7.3267825648148146E-5</v>
      </c>
      <c r="K22" s="9">
        <f t="shared" si="51"/>
        <v>6.9568321157407399E-5</v>
      </c>
      <c r="L22" s="9">
        <f t="shared" si="51"/>
        <v>8.0256886701388934E-5</v>
      </c>
      <c r="M22" s="9">
        <f t="shared" si="51"/>
        <v>6.8029310486111128E-5</v>
      </c>
      <c r="N22" s="9">
        <f t="shared" si="51"/>
        <v>5.7764340300925898E-5</v>
      </c>
      <c r="O22" s="9">
        <f t="shared" si="51"/>
        <v>6.1014529270833306E-5</v>
      </c>
      <c r="P22" s="30">
        <f t="shared" si="46"/>
        <v>7.0683886428571442E-5</v>
      </c>
      <c r="Q22" s="30">
        <f t="shared" si="46"/>
        <v>5.7764340300925898E-5</v>
      </c>
      <c r="R22" s="30">
        <f t="shared" si="46"/>
        <v>8.8931405891203683E-5</v>
      </c>
      <c r="S22" s="24">
        <f t="shared" si="47"/>
        <v>11.97550230325932</v>
      </c>
      <c r="T22" s="32"/>
      <c r="U22" s="32"/>
      <c r="V22" s="11">
        <v>4</v>
      </c>
      <c r="W22" s="30">
        <f t="shared" si="48"/>
        <v>7.2217924593460649E-5</v>
      </c>
      <c r="X22" s="30">
        <f t="shared" si="48"/>
        <v>6.0640799537037023E-5</v>
      </c>
      <c r="Y22" s="30">
        <f t="shared" si="48"/>
        <v>8.8931405891203683E-5</v>
      </c>
      <c r="Z22" s="24">
        <f t="shared" si="49"/>
        <v>11.312804339879891</v>
      </c>
      <c r="AC22" s="16"/>
      <c r="AD22" s="7"/>
      <c r="AE22" s="7"/>
      <c r="AF22" s="7"/>
      <c r="AG22" s="7"/>
      <c r="AH22" s="7"/>
      <c r="AI22" s="7"/>
      <c r="AJ22" s="7"/>
      <c r="AK22" s="7"/>
      <c r="AL22" s="7"/>
      <c r="AM22" s="7"/>
    </row>
    <row r="23" spans="1:39" ht="14.65" x14ac:dyDescent="0.4">
      <c r="A23" s="2">
        <v>5</v>
      </c>
      <c r="B23" s="9">
        <f t="shared" ref="B23:O23" si="52">B6/86400</f>
        <v>5.00755857986111E-5</v>
      </c>
      <c r="C23" s="9">
        <f t="shared" si="52"/>
        <v>5.4278995543981526E-5</v>
      </c>
      <c r="D23" s="9">
        <f t="shared" si="52"/>
        <v>6.2706811122685178E-5</v>
      </c>
      <c r="E23" s="9">
        <f t="shared" si="52"/>
        <v>6.6562211307870389E-5</v>
      </c>
      <c r="F23" s="9">
        <f t="shared" si="52"/>
        <v>6.3114134537037062E-5</v>
      </c>
      <c r="G23" s="9">
        <f t="shared" si="52"/>
        <v>5.678382464120372E-5</v>
      </c>
      <c r="H23" s="9">
        <f t="shared" si="52"/>
        <v>5.952380951388885E-5</v>
      </c>
      <c r="I23" s="9">
        <f t="shared" si="52"/>
        <v>7.9053287974537015E-5</v>
      </c>
      <c r="J23" s="9">
        <f t="shared" si="52"/>
        <v>6.4315108761574044E-5</v>
      </c>
      <c r="K23" s="9">
        <f t="shared" si="52"/>
        <v>4.8374905520833292E-5</v>
      </c>
      <c r="L23" s="9">
        <f t="shared" si="52"/>
        <v>4.8979066932870379E-5</v>
      </c>
      <c r="M23" s="9">
        <f t="shared" si="52"/>
        <v>5.6695641226851847E-5</v>
      </c>
      <c r="N23" s="9">
        <f t="shared" si="52"/>
        <v>4.7719828680555594E-5</v>
      </c>
      <c r="O23" s="9">
        <f t="shared" si="52"/>
        <v>4.0413202314814825E-5</v>
      </c>
      <c r="P23" s="30">
        <f t="shared" si="46"/>
        <v>5.7042600991236764E-5</v>
      </c>
      <c r="Q23" s="30">
        <f t="shared" si="46"/>
        <v>4.0413202314814825E-5</v>
      </c>
      <c r="R23" s="30">
        <f t="shared" si="46"/>
        <v>7.9053287974537015E-5</v>
      </c>
      <c r="S23" s="24">
        <f t="shared" si="47"/>
        <v>17.279826235488283</v>
      </c>
      <c r="T23" s="32"/>
      <c r="U23" s="32"/>
      <c r="V23" s="11">
        <v>5</v>
      </c>
      <c r="W23" s="30">
        <f t="shared" si="48"/>
        <v>6.0548351283275455E-5</v>
      </c>
      <c r="X23" s="30">
        <f t="shared" si="48"/>
        <v>4.8374905520833292E-5</v>
      </c>
      <c r="Y23" s="30">
        <f t="shared" si="48"/>
        <v>7.9053287974537015E-5</v>
      </c>
      <c r="Z23" s="24">
        <f t="shared" si="49"/>
        <v>15.325525701936545</v>
      </c>
      <c r="AC23" s="16"/>
      <c r="AD23" s="7"/>
      <c r="AE23" s="7"/>
      <c r="AF23" s="7"/>
      <c r="AG23" s="7"/>
      <c r="AH23" s="7"/>
      <c r="AI23" s="7"/>
      <c r="AJ23" s="7"/>
      <c r="AK23" s="7"/>
      <c r="AL23" s="7"/>
      <c r="AM23" s="7"/>
    </row>
    <row r="24" spans="1:39" ht="14.65" x14ac:dyDescent="0.4">
      <c r="A24" s="2" t="s">
        <v>21</v>
      </c>
      <c r="B24" s="13">
        <f t="shared" ref="B24:O24" si="53">B7/86400</f>
        <v>3.9022240069444444E-4</v>
      </c>
      <c r="C24" s="13">
        <f t="shared" si="53"/>
        <v>3.817754262152778E-4</v>
      </c>
      <c r="D24" s="13">
        <f t="shared" si="53"/>
        <v>4.0971277399305553E-4</v>
      </c>
      <c r="E24" s="13">
        <f t="shared" si="53"/>
        <v>4.2641618376157409E-4</v>
      </c>
      <c r="F24" s="13">
        <f t="shared" si="53"/>
        <v>4.4656163391203706E-4</v>
      </c>
      <c r="G24" s="13">
        <f t="shared" si="53"/>
        <v>3.8249664062500001E-4</v>
      </c>
      <c r="H24" s="13">
        <f t="shared" si="53"/>
        <v>4.2204743008101848E-4</v>
      </c>
      <c r="I24" s="13">
        <f t="shared" si="53"/>
        <v>4.6378705803240739E-4</v>
      </c>
      <c r="J24" s="13">
        <f t="shared" si="53"/>
        <v>4.280339296296296E-4</v>
      </c>
      <c r="K24" s="13">
        <f t="shared" si="53"/>
        <v>4.5031599059027779E-4</v>
      </c>
      <c r="L24" s="13">
        <f t="shared" si="53"/>
        <v>4.4082577475694447E-4</v>
      </c>
      <c r="M24" s="13">
        <f t="shared" si="53"/>
        <v>4.0407743344907408E-4</v>
      </c>
      <c r="N24" s="13">
        <f t="shared" si="53"/>
        <v>4.2237339380787046E-4</v>
      </c>
      <c r="O24" s="13">
        <f t="shared" si="53"/>
        <v>3.9126564206018514E-4</v>
      </c>
      <c r="P24" s="33">
        <f t="shared" si="46"/>
        <v>4.1856512225777121E-4</v>
      </c>
      <c r="Q24" s="33">
        <f t="shared" si="46"/>
        <v>3.817754262152778E-4</v>
      </c>
      <c r="R24" s="33">
        <f t="shared" si="46"/>
        <v>4.6378705803240739E-4</v>
      </c>
      <c r="S24" s="34">
        <f t="shared" si="47"/>
        <v>6.2867540612036947</v>
      </c>
      <c r="T24" s="5"/>
      <c r="U24" s="5"/>
      <c r="V24" s="5" t="s">
        <v>21</v>
      </c>
      <c r="W24" s="33">
        <f t="shared" si="48"/>
        <v>4.2218472458333337E-4</v>
      </c>
      <c r="X24" s="33">
        <f t="shared" si="48"/>
        <v>3.817754262152778E-4</v>
      </c>
      <c r="Y24" s="33">
        <f t="shared" si="48"/>
        <v>4.6378705803240739E-4</v>
      </c>
      <c r="Z24" s="34">
        <f t="shared" si="49"/>
        <v>7.3116972536501095</v>
      </c>
    </row>
    <row r="25" spans="1:39" ht="14.65" x14ac:dyDescent="0.4">
      <c r="P25" s="9"/>
      <c r="Q25" s="9"/>
      <c r="R25" s="9"/>
      <c r="S25" s="24"/>
      <c r="T25" s="24"/>
      <c r="U25" s="24"/>
      <c r="V25" s="24"/>
    </row>
    <row r="26" spans="1:39" ht="14.65" x14ac:dyDescent="0.4">
      <c r="A26" s="27" t="s">
        <v>25</v>
      </c>
      <c r="C26" s="33" t="s">
        <v>7</v>
      </c>
      <c r="D26" s="33"/>
      <c r="E26" s="33" t="s">
        <v>9</v>
      </c>
      <c r="F26" s="33" t="s">
        <v>10</v>
      </c>
      <c r="G26" s="33" t="s">
        <v>11</v>
      </c>
      <c r="H26" s="33" t="s">
        <v>12</v>
      </c>
      <c r="I26" s="33" t="s">
        <v>13</v>
      </c>
      <c r="J26" s="33"/>
      <c r="K26" s="33" t="s">
        <v>15</v>
      </c>
      <c r="L26" s="35"/>
      <c r="M26" s="35" t="s">
        <v>17</v>
      </c>
      <c r="N26" s="3"/>
      <c r="O26" s="3"/>
      <c r="Q26" s="9"/>
      <c r="R26" s="9"/>
      <c r="S26" s="24"/>
      <c r="T26" s="24"/>
      <c r="U26" s="24"/>
      <c r="V26" s="24"/>
    </row>
    <row r="27" spans="1:39" ht="14.65" x14ac:dyDescent="0.4">
      <c r="A27" s="2">
        <v>1</v>
      </c>
      <c r="C27" s="24">
        <f>(C2-$W2)/$W2*100</f>
        <v>-10.499519280993775</v>
      </c>
      <c r="D27" s="24"/>
      <c r="E27" s="24">
        <f t="shared" ref="E27:M27" si="54">(E2-$W2)/$W2*100</f>
        <v>-8.2421251939525995</v>
      </c>
      <c r="F27" s="24">
        <f t="shared" si="54"/>
        <v>9.9870404467516334</v>
      </c>
      <c r="G27" s="24">
        <f t="shared" si="54"/>
        <v>-13.094420545057716</v>
      </c>
      <c r="H27" s="24">
        <f t="shared" si="54"/>
        <v>2.3005663563712471</v>
      </c>
      <c r="I27" s="24">
        <f t="shared" si="54"/>
        <v>7.9516077091548594</v>
      </c>
      <c r="J27" s="24"/>
      <c r="K27" s="24">
        <f t="shared" si="54"/>
        <v>10.299360520389818</v>
      </c>
      <c r="L27" s="24"/>
      <c r="M27" s="24">
        <f t="shared" si="54"/>
        <v>1.2974899873365855</v>
      </c>
      <c r="N27" s="3"/>
      <c r="O27" s="3"/>
      <c r="P27" s="17"/>
    </row>
    <row r="28" spans="1:39" ht="14.65" x14ac:dyDescent="0.4">
      <c r="A28" s="2">
        <v>2</v>
      </c>
      <c r="C28" s="24">
        <f t="shared" ref="C28:M31" si="55">(C3-$W3)/$W3*100</f>
        <v>-9.6057784743888721</v>
      </c>
      <c r="D28" s="24"/>
      <c r="E28" s="24">
        <f t="shared" si="55"/>
        <v>-4.7921533349737597</v>
      </c>
      <c r="F28" s="24">
        <f t="shared" si="55"/>
        <v>2.4083220657919946</v>
      </c>
      <c r="G28" s="24">
        <f t="shared" si="55"/>
        <v>-6.9332948057541364</v>
      </c>
      <c r="H28" s="24">
        <f t="shared" si="55"/>
        <v>4.1139896590373199</v>
      </c>
      <c r="I28" s="24">
        <f t="shared" si="55"/>
        <v>4.3362858869992147</v>
      </c>
      <c r="J28" s="24"/>
      <c r="K28" s="24">
        <f t="shared" si="55"/>
        <v>16.368870024091116</v>
      </c>
      <c r="L28" s="24"/>
      <c r="M28" s="24">
        <f t="shared" si="55"/>
        <v>-5.8962410208030089</v>
      </c>
      <c r="N28" s="3"/>
      <c r="O28" s="3"/>
    </row>
    <row r="29" spans="1:39" ht="14.65" x14ac:dyDescent="0.4">
      <c r="A29" s="2">
        <v>3</v>
      </c>
      <c r="C29" s="24">
        <f t="shared" si="55"/>
        <v>-3.5965268385452562</v>
      </c>
      <c r="D29" s="24"/>
      <c r="E29" s="24">
        <f t="shared" si="55"/>
        <v>-6.5504025107530648</v>
      </c>
      <c r="F29" s="24">
        <f t="shared" si="55"/>
        <v>9.3310945107709529</v>
      </c>
      <c r="G29" s="24">
        <f t="shared" si="55"/>
        <v>-16.762176893382311</v>
      </c>
      <c r="H29" s="24">
        <f t="shared" si="55"/>
        <v>-2.3718519854143225</v>
      </c>
      <c r="I29" s="24">
        <f t="shared" si="55"/>
        <v>7.8285876930771225</v>
      </c>
      <c r="J29" s="24"/>
      <c r="K29" s="24">
        <f t="shared" si="55"/>
        <v>17.011013107364427</v>
      </c>
      <c r="L29" s="24"/>
      <c r="M29" s="24">
        <f t="shared" si="55"/>
        <v>-4.8897370831176925</v>
      </c>
      <c r="N29" s="3"/>
      <c r="O29" s="3"/>
    </row>
    <row r="30" spans="1:39" ht="14.65" x14ac:dyDescent="0.4">
      <c r="A30" s="2">
        <v>4</v>
      </c>
      <c r="C30" s="24">
        <f t="shared" si="55"/>
        <v>-16.030819386731498</v>
      </c>
      <c r="D30" s="24"/>
      <c r="E30" s="24">
        <f t="shared" si="55"/>
        <v>23.143120481277926</v>
      </c>
      <c r="F30" s="24">
        <f t="shared" si="55"/>
        <v>2.2580327170192711</v>
      </c>
      <c r="G30" s="24">
        <f t="shared" si="55"/>
        <v>-1.2950742416912984</v>
      </c>
      <c r="H30" s="24">
        <f t="shared" si="55"/>
        <v>-4.2234710458620484</v>
      </c>
      <c r="I30" s="24">
        <f t="shared" si="55"/>
        <v>5.6170761406777441</v>
      </c>
      <c r="J30" s="24"/>
      <c r="K30" s="24">
        <f t="shared" si="55"/>
        <v>-3.6689000008914374</v>
      </c>
      <c r="L30" s="24"/>
      <c r="M30" s="24">
        <f t="shared" si="55"/>
        <v>-5.7999646637987157</v>
      </c>
      <c r="N30" s="3"/>
      <c r="O30" s="3"/>
    </row>
    <row r="31" spans="1:39" ht="14.65" x14ac:dyDescent="0.4">
      <c r="A31" s="2">
        <v>5</v>
      </c>
      <c r="C31" s="24">
        <f t="shared" si="55"/>
        <v>-10.354296370454003</v>
      </c>
      <c r="D31" s="24"/>
      <c r="E31" s="24">
        <f t="shared" si="55"/>
        <v>9.9323266400088954</v>
      </c>
      <c r="F31" s="24">
        <f t="shared" si="55"/>
        <v>4.2375774061255544</v>
      </c>
      <c r="G31" s="24">
        <f t="shared" si="55"/>
        <v>-6.2173891811841324</v>
      </c>
      <c r="H31" s="24">
        <f t="shared" si="55"/>
        <v>-1.6921051484841947</v>
      </c>
      <c r="I31" s="24">
        <f t="shared" si="55"/>
        <v>30.5622470291325</v>
      </c>
      <c r="J31" s="24"/>
      <c r="K31" s="24">
        <f t="shared" si="55"/>
        <v>-20.105329880063444</v>
      </c>
      <c r="L31" s="24"/>
      <c r="M31" s="24">
        <f t="shared" si="55"/>
        <v>-6.3630304950810386</v>
      </c>
      <c r="N31" s="3"/>
      <c r="O31" s="3"/>
    </row>
    <row r="32" spans="1:39" ht="14.65" x14ac:dyDescent="0.4">
      <c r="A32" s="22"/>
      <c r="E32" s="3"/>
      <c r="I32" s="3"/>
      <c r="J32" s="3"/>
      <c r="K32" s="3"/>
      <c r="L32" s="3"/>
      <c r="M32" s="3"/>
      <c r="N32" s="3"/>
      <c r="O32" s="3"/>
    </row>
    <row r="33" spans="1:16" ht="14.65" x14ac:dyDescent="0.4">
      <c r="A33" s="22"/>
      <c r="E33" s="3"/>
      <c r="I33" s="3"/>
      <c r="J33" s="3"/>
      <c r="K33" s="3"/>
      <c r="L33" s="3"/>
      <c r="M33" s="3"/>
      <c r="N33" s="3"/>
      <c r="O33" s="3"/>
    </row>
    <row r="34" spans="1:16" ht="14.65" x14ac:dyDescent="0.4">
      <c r="A34" s="27" t="s">
        <v>26</v>
      </c>
      <c r="B34" s="13" t="s">
        <v>6</v>
      </c>
      <c r="C34" s="13" t="s">
        <v>7</v>
      </c>
      <c r="D34" s="13" t="s">
        <v>8</v>
      </c>
      <c r="E34" s="13" t="s">
        <v>9</v>
      </c>
      <c r="F34" s="13" t="s">
        <v>10</v>
      </c>
      <c r="G34" s="13" t="s">
        <v>11</v>
      </c>
      <c r="H34" s="13" t="s">
        <v>12</v>
      </c>
      <c r="I34" s="13" t="s">
        <v>13</v>
      </c>
      <c r="J34" s="13" t="s">
        <v>14</v>
      </c>
      <c r="K34" s="13" t="s">
        <v>15</v>
      </c>
      <c r="L34" s="17" t="s">
        <v>16</v>
      </c>
      <c r="M34" s="17" t="s">
        <v>17</v>
      </c>
      <c r="N34" s="17" t="s">
        <v>18</v>
      </c>
      <c r="O34" s="17" t="s">
        <v>19</v>
      </c>
      <c r="P34" s="3"/>
    </row>
    <row r="35" spans="1:16" ht="14.65" x14ac:dyDescent="0.4">
      <c r="A35" s="2">
        <v>1</v>
      </c>
      <c r="B35" s="24">
        <f>(B2-$P2)/$P2*100</f>
        <v>-9.3704138140390629</v>
      </c>
      <c r="C35" s="24">
        <f t="shared" ref="C35:O35" si="56">(C2-$P2)/$P2*100</f>
        <v>-11.970960722450382</v>
      </c>
      <c r="D35" s="24">
        <f t="shared" si="56"/>
        <v>-1.2176156570051244</v>
      </c>
      <c r="E35" s="24">
        <f t="shared" si="56"/>
        <v>-9.7506795445543535</v>
      </c>
      <c r="F35" s="24">
        <f t="shared" si="56"/>
        <v>8.1787877084828633</v>
      </c>
      <c r="G35" s="24">
        <f t="shared" si="56"/>
        <v>-14.523200257484964</v>
      </c>
      <c r="H35" s="24">
        <f t="shared" si="56"/>
        <v>0.61868385013259786</v>
      </c>
      <c r="I35" s="24">
        <f t="shared" si="56"/>
        <v>6.1768187026709542</v>
      </c>
      <c r="J35" s="24">
        <f t="shared" si="56"/>
        <v>-0.45708418231841996</v>
      </c>
      <c r="K35" s="24">
        <f t="shared" si="56"/>
        <v>8.485973053283189</v>
      </c>
      <c r="L35" s="24">
        <f t="shared" si="56"/>
        <v>9.7029472656213702</v>
      </c>
      <c r="M35" s="24">
        <f t="shared" si="56"/>
        <v>-0.36790134336327157</v>
      </c>
      <c r="N35" s="24">
        <f t="shared" si="56"/>
        <v>17.027707513586574</v>
      </c>
      <c r="O35" s="24">
        <f t="shared" si="56"/>
        <v>-2.5330625725621769</v>
      </c>
      <c r="P35" s="3"/>
    </row>
    <row r="36" spans="1:16" ht="14.65" x14ac:dyDescent="0.4">
      <c r="A36" s="2">
        <v>2</v>
      </c>
      <c r="B36" s="24">
        <f t="shared" ref="B36:O39" si="57">(B3-$P3)/$P3*100</f>
        <v>-10.200064038869957</v>
      </c>
      <c r="C36" s="24">
        <f t="shared" si="57"/>
        <v>-9.8061291810571944</v>
      </c>
      <c r="D36" s="24">
        <f t="shared" si="57"/>
        <v>-8.483176877258531</v>
      </c>
      <c r="E36" s="24">
        <f t="shared" si="57"/>
        <v>-5.0031730112071884</v>
      </c>
      <c r="F36" s="24">
        <f t="shared" si="57"/>
        <v>2.1813431798818441</v>
      </c>
      <c r="G36" s="24">
        <f t="shared" si="57"/>
        <v>-7.1395688334327394</v>
      </c>
      <c r="H36" s="24">
        <f t="shared" si="57"/>
        <v>3.8832303134707833</v>
      </c>
      <c r="I36" s="24">
        <f t="shared" si="57"/>
        <v>4.1050338417267653</v>
      </c>
      <c r="J36" s="24">
        <f t="shared" si="57"/>
        <v>5.8401177390888801</v>
      </c>
      <c r="K36" s="24">
        <f t="shared" si="57"/>
        <v>16.110948832337556</v>
      </c>
      <c r="L36" s="24">
        <f t="shared" si="57"/>
        <v>10.70258215727665</v>
      </c>
      <c r="M36" s="24">
        <f t="shared" si="57"/>
        <v>-6.104813585436311</v>
      </c>
      <c r="N36" s="24">
        <f t="shared" si="57"/>
        <v>2.3424089251289972</v>
      </c>
      <c r="O36" s="24">
        <f t="shared" si="57"/>
        <v>1.5712605383505815</v>
      </c>
      <c r="P36" s="3"/>
    </row>
    <row r="37" spans="1:16" ht="14.65" x14ac:dyDescent="0.4">
      <c r="A37" s="2">
        <v>3</v>
      </c>
      <c r="B37" s="24">
        <f t="shared" si="57"/>
        <v>4.9236462229957922</v>
      </c>
      <c r="C37" s="24">
        <f t="shared" si="57"/>
        <v>-3.3929856502512159</v>
      </c>
      <c r="D37" s="24">
        <f t="shared" si="57"/>
        <v>-10.094578541257851</v>
      </c>
      <c r="E37" s="24">
        <f t="shared" si="57"/>
        <v>-6.3530979791341133</v>
      </c>
      <c r="F37" s="24">
        <f t="shared" si="57"/>
        <v>9.5619303942140803</v>
      </c>
      <c r="G37" s="24">
        <f t="shared" si="57"/>
        <v>-16.586432961441648</v>
      </c>
      <c r="H37" s="24">
        <f t="shared" si="57"/>
        <v>-2.1657250834866812</v>
      </c>
      <c r="I37" s="24">
        <f t="shared" si="57"/>
        <v>8.0562512631889565</v>
      </c>
      <c r="J37" s="24">
        <f t="shared" si="57"/>
        <v>-6.2738517103064133</v>
      </c>
      <c r="K37" s="24">
        <f t="shared" si="57"/>
        <v>17.258063964250823</v>
      </c>
      <c r="L37" s="24">
        <f t="shared" si="57"/>
        <v>1.1119006469504045</v>
      </c>
      <c r="M37" s="24">
        <f t="shared" si="57"/>
        <v>-4.6889263104535273</v>
      </c>
      <c r="N37" s="24">
        <f t="shared" si="57"/>
        <v>9.1781142915971472</v>
      </c>
      <c r="O37" s="24">
        <f t="shared" si="57"/>
        <v>-0.53430854686567086</v>
      </c>
      <c r="P37" s="3"/>
    </row>
    <row r="38" spans="1:16" ht="14.65" x14ac:dyDescent="0.4">
      <c r="A38" s="2">
        <v>4</v>
      </c>
      <c r="B38" s="24">
        <f t="shared" si="57"/>
        <v>-10.524766382950752</v>
      </c>
      <c r="C38" s="24">
        <f t="shared" si="57"/>
        <v>-14.208453155279335</v>
      </c>
      <c r="D38" s="24">
        <f t="shared" si="57"/>
        <v>7.92114394633768</v>
      </c>
      <c r="E38" s="24">
        <f t="shared" si="57"/>
        <v>25.815670847516287</v>
      </c>
      <c r="F38" s="24">
        <f t="shared" si="57"/>
        <v>4.4773182257881832</v>
      </c>
      <c r="G38" s="24">
        <f t="shared" si="57"/>
        <v>0.84709890167162549</v>
      </c>
      <c r="H38" s="24">
        <f t="shared" si="57"/>
        <v>-2.1448523091187588</v>
      </c>
      <c r="I38" s="24">
        <f t="shared" si="57"/>
        <v>7.9092622929988394</v>
      </c>
      <c r="J38" s="24">
        <f t="shared" si="57"/>
        <v>3.6556269754463293</v>
      </c>
      <c r="K38" s="24">
        <f t="shared" si="57"/>
        <v>-1.5782455203441192</v>
      </c>
      <c r="L38" s="24">
        <f t="shared" si="57"/>
        <v>13.543398299825146</v>
      </c>
      <c r="M38" s="24">
        <f t="shared" si="57"/>
        <v>-3.7555602508399994</v>
      </c>
      <c r="N38" s="24">
        <f t="shared" si="57"/>
        <v>-18.277922706897563</v>
      </c>
      <c r="O38" s="24">
        <f t="shared" si="57"/>
        <v>-13.679719164153999</v>
      </c>
      <c r="P38" s="3"/>
    </row>
    <row r="39" spans="1:16" ht="14.65" x14ac:dyDescent="0.4">
      <c r="A39" s="2">
        <v>5</v>
      </c>
      <c r="B39" s="24">
        <f t="shared" si="57"/>
        <v>-12.21370532121419</v>
      </c>
      <c r="C39" s="24">
        <f t="shared" si="57"/>
        <v>-4.8448096672166185</v>
      </c>
      <c r="D39" s="24">
        <f t="shared" si="57"/>
        <v>9.9297893732415599</v>
      </c>
      <c r="E39" s="24">
        <f t="shared" si="57"/>
        <v>16.688597909650166</v>
      </c>
      <c r="F39" s="24">
        <f t="shared" si="57"/>
        <v>10.643858169674008</v>
      </c>
      <c r="G39" s="24">
        <f t="shared" si="57"/>
        <v>-0.45365454158164736</v>
      </c>
      <c r="H39" s="24">
        <f t="shared" si="57"/>
        <v>4.3497464693681609</v>
      </c>
      <c r="I39" s="24">
        <f t="shared" si="57"/>
        <v>38.58640139267434</v>
      </c>
      <c r="J39" s="24">
        <f t="shared" si="57"/>
        <v>12.749256948249124</v>
      </c>
      <c r="K39" s="24">
        <f t="shared" si="57"/>
        <v>-15.195126659345448</v>
      </c>
      <c r="L39" s="24">
        <f t="shared" si="57"/>
        <v>-14.135985944268484</v>
      </c>
      <c r="M39" s="24">
        <f t="shared" si="57"/>
        <v>-0.60824674603849549</v>
      </c>
      <c r="N39" s="24">
        <f t="shared" si="57"/>
        <v>-16.343525976512524</v>
      </c>
      <c r="O39" s="24">
        <f t="shared" si="57"/>
        <v>-29.152595406679737</v>
      </c>
      <c r="P39" s="3"/>
    </row>
    <row r="40" spans="1:16" ht="14.65" x14ac:dyDescent="0.4">
      <c r="B40" s="3"/>
      <c r="E40" s="3"/>
      <c r="I40" s="3"/>
      <c r="J40" s="3"/>
      <c r="K40" s="3"/>
      <c r="L40" s="3"/>
      <c r="M40" s="3"/>
      <c r="N40" s="3"/>
      <c r="O40" s="3"/>
      <c r="P40" s="3"/>
    </row>
    <row r="41" spans="1:16" ht="14.65" x14ac:dyDescent="0.4">
      <c r="B41" s="3"/>
      <c r="E41" s="3"/>
      <c r="I41" s="3"/>
      <c r="J41" s="3"/>
      <c r="K41" s="3"/>
      <c r="L41" s="3"/>
      <c r="M41" s="3"/>
      <c r="N41" s="3"/>
      <c r="O41" s="3"/>
      <c r="P41" s="3"/>
    </row>
    <row r="42" spans="1:16" ht="14.65" x14ac:dyDescent="0.4">
      <c r="A42" s="27" t="s">
        <v>27</v>
      </c>
      <c r="C42" s="33" t="s">
        <v>7</v>
      </c>
      <c r="D42" s="33"/>
      <c r="E42" s="33" t="s">
        <v>9</v>
      </c>
      <c r="F42" s="33" t="s">
        <v>10</v>
      </c>
      <c r="G42" s="33" t="s">
        <v>11</v>
      </c>
      <c r="H42" s="33" t="s">
        <v>12</v>
      </c>
      <c r="I42" s="33" t="s">
        <v>13</v>
      </c>
      <c r="J42" s="33"/>
      <c r="K42" s="33" t="s">
        <v>15</v>
      </c>
      <c r="L42" s="35"/>
      <c r="M42" s="35" t="s">
        <v>17</v>
      </c>
      <c r="N42" s="35"/>
      <c r="O42" s="35"/>
      <c r="P42" s="11" t="s">
        <v>0</v>
      </c>
    </row>
    <row r="43" spans="1:16" ht="14.65" x14ac:dyDescent="0.4">
      <c r="A43" s="2">
        <v>1</v>
      </c>
      <c r="C43" s="19">
        <f>C11-$W11</f>
        <v>-0.19214493028979618</v>
      </c>
      <c r="D43" s="19"/>
      <c r="E43" s="19">
        <f t="shared" ref="E43:M43" si="58">E11-$W11</f>
        <v>-1.7967000889682652</v>
      </c>
      <c r="F43" s="19">
        <f t="shared" si="58"/>
        <v>0.79694932340015612</v>
      </c>
      <c r="G43" s="19">
        <f t="shared" si="58"/>
        <v>-0.79451900348989568</v>
      </c>
      <c r="H43" s="19">
        <f t="shared" si="58"/>
        <v>0.4713106291529634</v>
      </c>
      <c r="I43" s="19">
        <f t="shared" si="58"/>
        <v>-0.33145047992432097</v>
      </c>
      <c r="J43" s="19"/>
      <c r="K43" s="19">
        <f t="shared" si="58"/>
        <v>0.68359055054726525</v>
      </c>
      <c r="L43" s="19"/>
      <c r="M43" s="19">
        <f t="shared" si="58"/>
        <v>1.1629639995719003</v>
      </c>
      <c r="N43" s="19"/>
      <c r="O43" s="19"/>
      <c r="P43" s="24">
        <f>T11-$W11</f>
        <v>-0.18562503136226383</v>
      </c>
    </row>
    <row r="44" spans="1:16" ht="14.65" x14ac:dyDescent="0.4">
      <c r="A44" s="2">
        <v>2</v>
      </c>
      <c r="C44" s="19">
        <f t="shared" ref="C44:M47" si="59">C12-$W12</f>
        <v>-1.9393183733111385E-2</v>
      </c>
      <c r="D44" s="19"/>
      <c r="E44" s="19">
        <f t="shared" si="59"/>
        <v>-1.4569261000465303</v>
      </c>
      <c r="F44" s="19">
        <f t="shared" si="59"/>
        <v>-0.81244804079118538</v>
      </c>
      <c r="G44" s="19">
        <f t="shared" si="59"/>
        <v>0.67712600043459403</v>
      </c>
      <c r="H44" s="19">
        <f t="shared" si="59"/>
        <v>1.0364454020190834</v>
      </c>
      <c r="I44" s="19">
        <f t="shared" si="59"/>
        <v>-1.276797038556154</v>
      </c>
      <c r="J44" s="19"/>
      <c r="K44" s="19">
        <f t="shared" si="59"/>
        <v>2.2854132192196488</v>
      </c>
      <c r="L44" s="19"/>
      <c r="M44" s="19">
        <f t="shared" si="59"/>
        <v>-0.43342025854632027</v>
      </c>
      <c r="N44" s="19"/>
      <c r="O44" s="19"/>
      <c r="P44" s="24">
        <f t="shared" ref="P44:P47" si="60">T12-$W12</f>
        <v>1.0816376131771683</v>
      </c>
    </row>
    <row r="45" spans="1:16" ht="14.65" x14ac:dyDescent="0.4">
      <c r="A45" s="2">
        <v>3</v>
      </c>
      <c r="C45" s="19">
        <f t="shared" si="59"/>
        <v>1.5801367977467748</v>
      </c>
      <c r="D45" s="19"/>
      <c r="E45" s="19">
        <f t="shared" si="59"/>
        <v>-1.741586978547776</v>
      </c>
      <c r="F45" s="19">
        <f t="shared" si="59"/>
        <v>0.81499232510416775</v>
      </c>
      <c r="G45" s="19">
        <f t="shared" si="59"/>
        <v>-1.8943210579897745</v>
      </c>
      <c r="H45" s="19">
        <f t="shared" si="59"/>
        <v>-0.52996507451650388</v>
      </c>
      <c r="I45" s="19">
        <f t="shared" si="59"/>
        <v>-0.41291933874412479</v>
      </c>
      <c r="J45" s="19"/>
      <c r="K45" s="19">
        <f t="shared" si="59"/>
        <v>2.3097927842638448</v>
      </c>
      <c r="L45" s="19"/>
      <c r="M45" s="19">
        <f t="shared" si="59"/>
        <v>-0.12612945731659764</v>
      </c>
      <c r="N45" s="19"/>
      <c r="O45" s="19"/>
      <c r="P45" s="24">
        <f t="shared" si="60"/>
        <v>2.0025698241613554</v>
      </c>
    </row>
    <row r="46" spans="1:16" ht="14.65" x14ac:dyDescent="0.4">
      <c r="A46" s="2">
        <v>4</v>
      </c>
      <c r="C46" s="19">
        <f t="shared" si="59"/>
        <v>-1.2450927815919037</v>
      </c>
      <c r="D46" s="19"/>
      <c r="E46" s="19">
        <f t="shared" si="59"/>
        <v>3.7265562964682992</v>
      </c>
      <c r="F46" s="19">
        <f t="shared" si="59"/>
        <v>-0.59182178762231885</v>
      </c>
      <c r="G46" s="19">
        <f t="shared" si="59"/>
        <v>1.5071646960267842</v>
      </c>
      <c r="H46" s="19">
        <f t="shared" si="59"/>
        <v>-0.74034856650088088</v>
      </c>
      <c r="I46" s="19">
        <f t="shared" si="59"/>
        <v>-0.68297680185438736</v>
      </c>
      <c r="J46" s="19"/>
      <c r="K46" s="19">
        <f t="shared" si="59"/>
        <v>-1.6802068367025988</v>
      </c>
      <c r="L46" s="19"/>
      <c r="M46" s="19">
        <f t="shared" si="59"/>
        <v>-0.29327421822301147</v>
      </c>
      <c r="N46" s="19"/>
      <c r="O46" s="19"/>
      <c r="P46" s="24">
        <f t="shared" si="60"/>
        <v>-1.3395119236426805</v>
      </c>
    </row>
    <row r="47" spans="1:16" ht="14.65" x14ac:dyDescent="0.4">
      <c r="A47" s="2">
        <v>5</v>
      </c>
      <c r="C47" s="19">
        <f t="shared" si="59"/>
        <v>-0.12350590213196355</v>
      </c>
      <c r="D47" s="19"/>
      <c r="E47" s="19">
        <f t="shared" si="59"/>
        <v>1.2686568710942634</v>
      </c>
      <c r="F47" s="19">
        <f t="shared" si="59"/>
        <v>-0.20767182009082319</v>
      </c>
      <c r="G47" s="19">
        <f t="shared" si="59"/>
        <v>0.50454936501829373</v>
      </c>
      <c r="H47" s="19">
        <f t="shared" si="59"/>
        <v>-0.23744239015465851</v>
      </c>
      <c r="I47" s="19">
        <f t="shared" si="59"/>
        <v>2.7041436590789889</v>
      </c>
      <c r="J47" s="19"/>
      <c r="K47" s="19">
        <f t="shared" si="59"/>
        <v>-3.5985897173281565</v>
      </c>
      <c r="L47" s="19"/>
      <c r="M47" s="19">
        <f t="shared" si="59"/>
        <v>-0.31014006548596562</v>
      </c>
      <c r="N47" s="19"/>
      <c r="O47" s="19"/>
      <c r="P47" s="24">
        <f t="shared" si="60"/>
        <v>-1.5590704823335848</v>
      </c>
    </row>
    <row r="48" spans="1:16" ht="14.65" x14ac:dyDescent="0.4">
      <c r="E48" s="3"/>
      <c r="I48" s="3"/>
      <c r="J48" s="3"/>
      <c r="K48" s="3"/>
      <c r="L48" s="3"/>
      <c r="M48" s="3"/>
      <c r="N48" s="3"/>
      <c r="O48" s="3"/>
      <c r="P48" s="24"/>
    </row>
    <row r="49" spans="1:16" ht="14.65" x14ac:dyDescent="0.4">
      <c r="A49" s="23"/>
      <c r="E49" s="3"/>
      <c r="I49" s="3"/>
      <c r="J49" s="3"/>
      <c r="K49" s="3"/>
      <c r="L49" s="3"/>
      <c r="M49" s="3"/>
      <c r="N49" s="3"/>
      <c r="O49" s="3"/>
      <c r="P49" s="24"/>
    </row>
    <row r="50" spans="1:16" ht="14.65" x14ac:dyDescent="0.4">
      <c r="A50" s="27" t="s">
        <v>28</v>
      </c>
      <c r="B50" s="13" t="s">
        <v>6</v>
      </c>
      <c r="C50" s="13" t="s">
        <v>7</v>
      </c>
      <c r="D50" s="13" t="s">
        <v>8</v>
      </c>
      <c r="E50" s="13" t="s">
        <v>9</v>
      </c>
      <c r="F50" s="13" t="s">
        <v>10</v>
      </c>
      <c r="G50" s="13" t="s">
        <v>11</v>
      </c>
      <c r="H50" s="13" t="s">
        <v>12</v>
      </c>
      <c r="I50" s="13" t="s">
        <v>13</v>
      </c>
      <c r="J50" s="13" t="s">
        <v>14</v>
      </c>
      <c r="K50" s="13" t="s">
        <v>15</v>
      </c>
      <c r="L50" s="17" t="s">
        <v>16</v>
      </c>
      <c r="M50" s="17" t="s">
        <v>17</v>
      </c>
      <c r="N50" s="17" t="s">
        <v>18</v>
      </c>
      <c r="O50" s="17" t="s">
        <v>19</v>
      </c>
      <c r="P50" s="11" t="s">
        <v>0</v>
      </c>
    </row>
    <row r="51" spans="1:16" ht="14.65" x14ac:dyDescent="0.4">
      <c r="A51" s="2">
        <v>1</v>
      </c>
      <c r="B51" s="19">
        <f t="shared" ref="B51:O55" si="61">B11-$P11</f>
        <v>-0.55812274411823282</v>
      </c>
      <c r="C51" s="19">
        <f t="shared" si="61"/>
        <v>-0.69991960809637277</v>
      </c>
      <c r="D51" s="19">
        <f t="shared" si="61"/>
        <v>0.19198489104486427</v>
      </c>
      <c r="E51" s="19">
        <f t="shared" si="61"/>
        <v>-2.3044747667748418</v>
      </c>
      <c r="F51" s="19">
        <f t="shared" si="61"/>
        <v>0.28917464559357953</v>
      </c>
      <c r="G51" s="19">
        <f t="shared" si="61"/>
        <v>-1.3022936812964723</v>
      </c>
      <c r="H51" s="19">
        <f t="shared" si="61"/>
        <v>-3.646404865361319E-2</v>
      </c>
      <c r="I51" s="19">
        <f t="shared" si="61"/>
        <v>-0.83922515773089756</v>
      </c>
      <c r="J51" s="19">
        <f t="shared" si="61"/>
        <v>-0.5320729329752929</v>
      </c>
      <c r="K51" s="19">
        <f t="shared" si="61"/>
        <v>0.17581587274068866</v>
      </c>
      <c r="L51" s="19">
        <f t="shared" si="61"/>
        <v>0.84935899731446796</v>
      </c>
      <c r="M51" s="19">
        <f t="shared" si="61"/>
        <v>0.65518932176532374</v>
      </c>
      <c r="N51" s="19">
        <f t="shared" si="61"/>
        <v>3.2405882085328415</v>
      </c>
      <c r="O51" s="19">
        <f t="shared" si="61"/>
        <v>0.87046100265393633</v>
      </c>
      <c r="P51" s="24">
        <f>T11-$P11</f>
        <v>-0.69339970916884042</v>
      </c>
    </row>
    <row r="52" spans="1:16" ht="14.65" x14ac:dyDescent="0.4">
      <c r="A52" s="2">
        <v>2</v>
      </c>
      <c r="B52" s="19">
        <f t="shared" si="61"/>
        <v>-0.94135971853200218</v>
      </c>
      <c r="C52" s="19">
        <f t="shared" si="61"/>
        <v>-0.28780160014976275</v>
      </c>
      <c r="D52" s="19">
        <f t="shared" si="61"/>
        <v>-1.6625086193573182</v>
      </c>
      <c r="E52" s="19">
        <f t="shared" si="61"/>
        <v>-1.7253345164631817</v>
      </c>
      <c r="F52" s="19">
        <f t="shared" si="61"/>
        <v>-1.0808564572078367</v>
      </c>
      <c r="G52" s="19">
        <f t="shared" si="61"/>
        <v>0.40871758401794267</v>
      </c>
      <c r="H52" s="19">
        <f t="shared" si="61"/>
        <v>0.76803698560243205</v>
      </c>
      <c r="I52" s="19">
        <f t="shared" si="61"/>
        <v>-1.5452054549728054</v>
      </c>
      <c r="J52" s="19">
        <f t="shared" si="61"/>
        <v>0.8885632166525923</v>
      </c>
      <c r="K52" s="19">
        <f t="shared" si="61"/>
        <v>2.0170048028029974</v>
      </c>
      <c r="L52" s="19">
        <f t="shared" si="61"/>
        <v>1.3000154927920882</v>
      </c>
      <c r="M52" s="19">
        <f t="shared" si="61"/>
        <v>-0.70182867496297163</v>
      </c>
      <c r="N52" s="19">
        <f t="shared" si="61"/>
        <v>0.35841164541741222</v>
      </c>
      <c r="O52" s="19">
        <f t="shared" si="61"/>
        <v>2.2041453143604066</v>
      </c>
      <c r="P52" s="24">
        <f t="shared" ref="P52:P55" si="62">T12-$P12</f>
        <v>0.81322919676051697</v>
      </c>
    </row>
    <row r="53" spans="1:16" ht="14.65" x14ac:dyDescent="0.4">
      <c r="A53" s="2">
        <v>3</v>
      </c>
      <c r="B53" s="19">
        <f t="shared" si="61"/>
        <v>2.9653477756249345</v>
      </c>
      <c r="C53" s="19">
        <f t="shared" si="61"/>
        <v>1.3920648408207228</v>
      </c>
      <c r="D53" s="19">
        <f t="shared" si="61"/>
        <v>-1.9474051228281226</v>
      </c>
      <c r="E53" s="19">
        <f t="shared" si="61"/>
        <v>-1.9296589354738281</v>
      </c>
      <c r="F53" s="19">
        <f t="shared" si="61"/>
        <v>0.62692036817811569</v>
      </c>
      <c r="G53" s="19">
        <f t="shared" si="61"/>
        <v>-2.0823930149158265</v>
      </c>
      <c r="H53" s="19">
        <f t="shared" si="61"/>
        <v>-0.71803703144255593</v>
      </c>
      <c r="I53" s="19">
        <f t="shared" si="61"/>
        <v>-0.60099129567017684</v>
      </c>
      <c r="J53" s="19">
        <f t="shared" si="61"/>
        <v>-1.9937316494285575</v>
      </c>
      <c r="K53" s="19">
        <f t="shared" si="61"/>
        <v>2.1217208273377928</v>
      </c>
      <c r="L53" s="19">
        <f t="shared" si="61"/>
        <v>-0.96040561095943033</v>
      </c>
      <c r="M53" s="19">
        <f t="shared" si="61"/>
        <v>-0.31420141424264969</v>
      </c>
      <c r="N53" s="19">
        <f t="shared" si="61"/>
        <v>1.9326051130087833</v>
      </c>
      <c r="O53" s="19">
        <f t="shared" si="61"/>
        <v>1.5081651499908055</v>
      </c>
      <c r="P53" s="24">
        <f t="shared" si="62"/>
        <v>1.8144978672353034</v>
      </c>
    </row>
    <row r="54" spans="1:16" ht="14.65" x14ac:dyDescent="0.4">
      <c r="A54" s="2">
        <v>4</v>
      </c>
      <c r="B54" s="19">
        <f t="shared" si="61"/>
        <v>-0.68207251568207639</v>
      </c>
      <c r="C54" s="19">
        <f t="shared" si="61"/>
        <v>-1.0054943897104742</v>
      </c>
      <c r="D54" s="19">
        <f t="shared" si="61"/>
        <v>1.7292314021378452</v>
      </c>
      <c r="E54" s="19">
        <f t="shared" si="61"/>
        <v>3.9661546883497287</v>
      </c>
      <c r="F54" s="19">
        <f t="shared" si="61"/>
        <v>-0.35222339574088934</v>
      </c>
      <c r="G54" s="19">
        <f t="shared" si="61"/>
        <v>1.7467630879082137</v>
      </c>
      <c r="H54" s="19">
        <f t="shared" si="61"/>
        <v>-0.50075017461945137</v>
      </c>
      <c r="I54" s="19">
        <f t="shared" si="61"/>
        <v>-0.44337840997295785</v>
      </c>
      <c r="J54" s="19">
        <f t="shared" si="61"/>
        <v>0.2279066657411839</v>
      </c>
      <c r="K54" s="19">
        <f t="shared" si="61"/>
        <v>-1.4406084448211693</v>
      </c>
      <c r="L54" s="19">
        <f t="shared" si="61"/>
        <v>1.316645937520601</v>
      </c>
      <c r="M54" s="19">
        <f t="shared" si="61"/>
        <v>-5.3675826341581967E-2</v>
      </c>
      <c r="N54" s="19">
        <f t="shared" si="61"/>
        <v>-3.2132558242293801</v>
      </c>
      <c r="O54" s="19">
        <f t="shared" si="61"/>
        <v>-1.295242800539576</v>
      </c>
      <c r="P54" s="24">
        <f t="shared" si="62"/>
        <v>-1.099913531761251</v>
      </c>
    </row>
    <row r="55" spans="1:16" ht="14.65" x14ac:dyDescent="0.4">
      <c r="A55" s="2">
        <v>5</v>
      </c>
      <c r="B55" s="19">
        <f t="shared" si="61"/>
        <v>-0.78379279729262663</v>
      </c>
      <c r="C55" s="19">
        <f t="shared" si="61"/>
        <v>0.60115075713588517</v>
      </c>
      <c r="D55" s="19">
        <f t="shared" si="61"/>
        <v>1.6886974490027349</v>
      </c>
      <c r="E55" s="19">
        <f t="shared" si="61"/>
        <v>1.9933135303621121</v>
      </c>
      <c r="F55" s="19">
        <f t="shared" si="61"/>
        <v>0.51698483917702553</v>
      </c>
      <c r="G55" s="19">
        <f t="shared" si="61"/>
        <v>1.2292060242861425</v>
      </c>
      <c r="H55" s="19">
        <f t="shared" si="61"/>
        <v>0.48721426911319021</v>
      </c>
      <c r="I55" s="19">
        <f t="shared" si="61"/>
        <v>3.4288003183468376</v>
      </c>
      <c r="J55" s="19">
        <f t="shared" si="61"/>
        <v>1.4093347000100724</v>
      </c>
      <c r="K55" s="19">
        <f t="shared" si="61"/>
        <v>-2.8739330580603077</v>
      </c>
      <c r="L55" s="19">
        <f t="shared" si="61"/>
        <v>-2.5056148166677179</v>
      </c>
      <c r="M55" s="19">
        <f t="shared" si="61"/>
        <v>0.4145165937818831</v>
      </c>
      <c r="N55" s="19">
        <f t="shared" si="61"/>
        <v>-2.3183491427296676</v>
      </c>
      <c r="O55" s="19">
        <f t="shared" si="61"/>
        <v>-3.2875286664655707</v>
      </c>
      <c r="P55" s="24">
        <f t="shared" si="62"/>
        <v>-0.83441382306573608</v>
      </c>
    </row>
    <row r="59" spans="1:16" ht="14.65" x14ac:dyDescent="0.4">
      <c r="B59" s="36" t="s">
        <v>40</v>
      </c>
      <c r="C59" s="37">
        <v>1</v>
      </c>
      <c r="D59" s="37">
        <v>2</v>
      </c>
      <c r="E59" s="37">
        <v>3</v>
      </c>
      <c r="F59" s="37">
        <v>4</v>
      </c>
      <c r="G59" s="37">
        <v>5</v>
      </c>
      <c r="H59" s="37" t="s">
        <v>21</v>
      </c>
    </row>
    <row r="60" spans="1:16" ht="14.65" x14ac:dyDescent="0.4">
      <c r="B60" s="38" t="s">
        <v>6</v>
      </c>
      <c r="C60" s="39">
        <v>7.6811959351851845E-5</v>
      </c>
      <c r="D60" s="39">
        <v>9.5843306458333344E-5</v>
      </c>
      <c r="E60" s="39">
        <v>1.0424697657407405E-4</v>
      </c>
      <c r="F60" s="39">
        <v>6.3244572511574071E-5</v>
      </c>
      <c r="G60" s="39">
        <v>5.00755857986111E-5</v>
      </c>
      <c r="H60" s="46">
        <v>3.9022240069444444E-4</v>
      </c>
    </row>
    <row r="61" spans="1:16" ht="14.65" x14ac:dyDescent="0.4">
      <c r="B61" s="38" t="s">
        <v>7</v>
      </c>
      <c r="C61" s="39">
        <v>7.4607898715277774E-5</v>
      </c>
      <c r="D61" s="39">
        <v>9.6263752407407425E-5</v>
      </c>
      <c r="E61" s="39">
        <v>9.5983980011574068E-5</v>
      </c>
      <c r="F61" s="39">
        <v>6.0640799537037023E-5</v>
      </c>
      <c r="G61" s="39">
        <v>5.4278995543981526E-5</v>
      </c>
      <c r="H61" s="46">
        <v>3.817754262152778E-4</v>
      </c>
    </row>
    <row r="62" spans="1:16" ht="14.65" x14ac:dyDescent="0.4">
      <c r="B62" s="38" t="s">
        <v>8</v>
      </c>
      <c r="C62" s="39">
        <v>8.372176030092593E-5</v>
      </c>
      <c r="D62" s="39">
        <v>9.7675736967592599E-5</v>
      </c>
      <c r="E62" s="39">
        <v>8.9325606782407404E-5</v>
      </c>
      <c r="F62" s="39">
        <v>7.6282858819444433E-5</v>
      </c>
      <c r="G62" s="39">
        <v>6.2706811122685178E-5</v>
      </c>
      <c r="H62" s="46">
        <v>4.0971277399305553E-4</v>
      </c>
    </row>
    <row r="63" spans="1:16" ht="14.65" x14ac:dyDescent="0.4">
      <c r="B63" s="38" t="s">
        <v>9</v>
      </c>
      <c r="C63" s="39">
        <v>7.6489669942129623E-5</v>
      </c>
      <c r="D63" s="39">
        <v>1.0138993869212963E-4</v>
      </c>
      <c r="E63" s="39">
        <v>9.3042957928240753E-5</v>
      </c>
      <c r="F63" s="39">
        <v>8.8931405891203683E-5</v>
      </c>
      <c r="G63" s="39">
        <v>6.6562211307870389E-5</v>
      </c>
      <c r="H63" s="46">
        <v>4.2641618376157409E-4</v>
      </c>
    </row>
    <row r="64" spans="1:16" ht="14.65" x14ac:dyDescent="0.4">
      <c r="B64" s="38" t="s">
        <v>10</v>
      </c>
      <c r="C64" s="39">
        <v>9.1685563113425939E-5</v>
      </c>
      <c r="D64" s="39">
        <v>1.090579596064815E-4</v>
      </c>
      <c r="E64" s="39">
        <v>1.0885534769675926E-4</v>
      </c>
      <c r="F64" s="39">
        <v>7.3848628958333293E-5</v>
      </c>
      <c r="G64" s="39">
        <v>6.3114134537037062E-5</v>
      </c>
      <c r="H64" s="46">
        <v>4.4656163391203706E-4</v>
      </c>
    </row>
    <row r="65" spans="2:9" ht="14.65" x14ac:dyDescent="0.4">
      <c r="B65" s="38" t="s">
        <v>11</v>
      </c>
      <c r="C65" s="39">
        <v>7.2444780381944435E-5</v>
      </c>
      <c r="D65" s="39">
        <v>9.9109767361111112E-5</v>
      </c>
      <c r="E65" s="39">
        <v>8.2875619386574062E-5</v>
      </c>
      <c r="F65" s="39">
        <v>7.1282648854166698E-5</v>
      </c>
      <c r="G65" s="39">
        <v>5.678382464120372E-5</v>
      </c>
      <c r="H65" s="46">
        <v>3.8249664062500001E-4</v>
      </c>
    </row>
    <row r="66" spans="2:9" ht="14.65" x14ac:dyDescent="0.4">
      <c r="B66" s="38" t="s">
        <v>12</v>
      </c>
      <c r="C66" s="39">
        <v>8.5278092719907414E-5</v>
      </c>
      <c r="D66" s="39">
        <v>1.108743806134259E-4</v>
      </c>
      <c r="E66" s="39">
        <v>9.7203325775462973E-5</v>
      </c>
      <c r="F66" s="39">
        <v>6.9167821458333346E-5</v>
      </c>
      <c r="G66" s="39">
        <v>5.952380951388885E-5</v>
      </c>
      <c r="H66" s="46">
        <v>4.2204743008101848E-4</v>
      </c>
    </row>
    <row r="67" spans="2:9" ht="14.65" x14ac:dyDescent="0.4">
      <c r="B67" s="38" t="s">
        <v>13</v>
      </c>
      <c r="C67" s="39">
        <v>8.9988819606481486E-5</v>
      </c>
      <c r="D67" s="39">
        <v>1.111111111111111E-4</v>
      </c>
      <c r="E67" s="39">
        <v>1.073593789351852E-4</v>
      </c>
      <c r="F67" s="39">
        <v>7.6274460405092572E-5</v>
      </c>
      <c r="G67" s="39">
        <v>7.9053287974537015E-5</v>
      </c>
      <c r="H67" s="46">
        <v>4.6378705803240739E-4</v>
      </c>
    </row>
    <row r="68" spans="2:9" ht="14.65" x14ac:dyDescent="0.4">
      <c r="B68" s="38" t="s">
        <v>14</v>
      </c>
      <c r="C68" s="39">
        <v>8.4366339131944449E-5</v>
      </c>
      <c r="D68" s="39">
        <v>1.1296296296296296E-4</v>
      </c>
      <c r="E68" s="39">
        <v>9.3121693124999987E-5</v>
      </c>
      <c r="F68" s="39">
        <v>7.3267825648148146E-5</v>
      </c>
      <c r="G68" s="39">
        <v>6.4315108761574044E-5</v>
      </c>
      <c r="H68" s="46">
        <v>4.280339296296296E-4</v>
      </c>
    </row>
    <row r="69" spans="2:9" ht="14.65" x14ac:dyDescent="0.4">
      <c r="B69" s="38" t="s">
        <v>15</v>
      </c>
      <c r="C69" s="39">
        <v>9.194591416666667E-5</v>
      </c>
      <c r="D69" s="39">
        <v>1.2392500209490738E-4</v>
      </c>
      <c r="E69" s="39">
        <v>1.1650184765046299E-4</v>
      </c>
      <c r="F69" s="39">
        <v>6.9568321157407399E-5</v>
      </c>
      <c r="G69" s="39">
        <v>4.8374905520833292E-5</v>
      </c>
      <c r="H69" s="46">
        <v>4.5031599059027779E-4</v>
      </c>
    </row>
    <row r="70" spans="2:9" ht="14.65" x14ac:dyDescent="0.4">
      <c r="B70" s="40" t="s">
        <v>16</v>
      </c>
      <c r="C70" s="39">
        <v>9.2977345266203703E-5</v>
      </c>
      <c r="D70" s="39">
        <v>1.1815266229166666E-4</v>
      </c>
      <c r="E70" s="39">
        <v>1.0045981356481481E-4</v>
      </c>
      <c r="F70" s="39">
        <v>8.0256886701388934E-5</v>
      </c>
      <c r="G70" s="39">
        <v>4.8979066932870379E-5</v>
      </c>
      <c r="H70" s="46">
        <v>4.4082577475694447E-4</v>
      </c>
    </row>
    <row r="71" spans="2:9" ht="14.65" x14ac:dyDescent="0.4">
      <c r="B71" s="40" t="s">
        <v>17</v>
      </c>
      <c r="C71" s="39">
        <v>8.4441924918981479E-5</v>
      </c>
      <c r="D71" s="39">
        <v>1.0021415973379631E-4</v>
      </c>
      <c r="E71" s="39">
        <v>9.4696397083333326E-5</v>
      </c>
      <c r="F71" s="39">
        <v>6.8029310486111128E-5</v>
      </c>
      <c r="G71" s="39">
        <v>5.6695641226851847E-5</v>
      </c>
      <c r="H71" s="46">
        <v>4.0407743344907408E-4</v>
      </c>
    </row>
    <row r="72" spans="2:9" ht="14.65" x14ac:dyDescent="0.4">
      <c r="B72" s="40" t="s">
        <v>18</v>
      </c>
      <c r="C72" s="39">
        <v>9.918535315972223E-5</v>
      </c>
      <c r="D72" s="39">
        <v>1.0922986478009258E-4</v>
      </c>
      <c r="E72" s="39">
        <v>1.0847400688657408E-4</v>
      </c>
      <c r="F72" s="39">
        <v>5.7764340300925898E-5</v>
      </c>
      <c r="G72" s="39">
        <v>4.7719828680555594E-5</v>
      </c>
      <c r="H72" s="46">
        <v>4.2237339380787046E-4</v>
      </c>
    </row>
    <row r="73" spans="2:9" ht="14.65" x14ac:dyDescent="0.4">
      <c r="B73" s="40" t="s">
        <v>19</v>
      </c>
      <c r="C73" s="39">
        <v>8.2606869907407394E-5</v>
      </c>
      <c r="D73" s="39">
        <v>1.0840681952546295E-4</v>
      </c>
      <c r="E73" s="39">
        <v>9.8824221041666688E-5</v>
      </c>
      <c r="F73" s="39">
        <v>6.1014529270833306E-5</v>
      </c>
      <c r="G73" s="39">
        <v>4.0413202314814825E-5</v>
      </c>
      <c r="H73" s="46">
        <v>3.9126564206018514E-4</v>
      </c>
    </row>
    <row r="74" spans="2:9" ht="14.65" x14ac:dyDescent="0.4">
      <c r="B74" s="41" t="s">
        <v>29</v>
      </c>
      <c r="C74" s="42">
        <v>8.4753735048776464E-5</v>
      </c>
      <c r="D74" s="42">
        <v>1.0672981604332009E-4</v>
      </c>
      <c r="E74" s="42">
        <v>9.9355083745866402E-5</v>
      </c>
      <c r="F74" s="42">
        <v>7.0683886428571442E-5</v>
      </c>
      <c r="G74" s="42">
        <v>5.7042600991236764E-5</v>
      </c>
      <c r="H74" s="47">
        <v>4.1856512225777121E-4</v>
      </c>
    </row>
    <row r="75" spans="2:9" ht="14.65" x14ac:dyDescent="0.4">
      <c r="B75" s="41" t="s">
        <v>30</v>
      </c>
      <c r="C75" s="42">
        <v>7.2444780381944435E-5</v>
      </c>
      <c r="D75" s="42">
        <v>9.5843306458333344E-5</v>
      </c>
      <c r="E75" s="42">
        <v>8.2875619386574062E-5</v>
      </c>
      <c r="F75" s="42">
        <v>5.7764340300925898E-5</v>
      </c>
      <c r="G75" s="42">
        <v>4.0413202314814825E-5</v>
      </c>
      <c r="H75" s="47">
        <v>3.817754262152778E-4</v>
      </c>
      <c r="I75" s="1" t="s">
        <v>44</v>
      </c>
    </row>
    <row r="76" spans="2:9" ht="14.65" x14ac:dyDescent="0.4">
      <c r="B76" s="41" t="s">
        <v>31</v>
      </c>
      <c r="C76" s="42">
        <v>9.918535315972223E-5</v>
      </c>
      <c r="D76" s="42">
        <v>1.2392500209490738E-4</v>
      </c>
      <c r="E76" s="42">
        <v>1.1650184765046299E-4</v>
      </c>
      <c r="F76" s="42">
        <v>8.8931405891203683E-5</v>
      </c>
      <c r="G76" s="42">
        <v>7.9053287974537015E-5</v>
      </c>
      <c r="H76" s="47">
        <v>4.6378705803240739E-4</v>
      </c>
      <c r="I76" s="1" t="s">
        <v>45</v>
      </c>
    </row>
    <row r="77" spans="2:9" ht="14.65" x14ac:dyDescent="0.4">
      <c r="B77" s="41" t="s">
        <v>32</v>
      </c>
      <c r="C77" s="43">
        <v>9.2273885756501279</v>
      </c>
      <c r="D77" s="43">
        <v>8.0302284104461865</v>
      </c>
      <c r="E77" s="43">
        <v>9.0260240929927651</v>
      </c>
      <c r="F77" s="43">
        <v>11.97550230325932</v>
      </c>
      <c r="G77" s="43">
        <v>17.279826235488283</v>
      </c>
      <c r="H77" s="44">
        <v>6.2867540612036947</v>
      </c>
    </row>
    <row r="79" spans="2:9" ht="14.65" x14ac:dyDescent="0.4">
      <c r="B79" s="36" t="s">
        <v>41</v>
      </c>
      <c r="C79" s="37">
        <v>1</v>
      </c>
      <c r="D79" s="37">
        <v>2</v>
      </c>
      <c r="E79" s="37">
        <v>3</v>
      </c>
      <c r="F79" s="37">
        <v>4</v>
      </c>
      <c r="G79" s="37">
        <v>5</v>
      </c>
      <c r="H79" s="37" t="s">
        <v>21</v>
      </c>
    </row>
    <row r="80" spans="2:9" ht="14.65" x14ac:dyDescent="0.4">
      <c r="B80" s="38" t="s">
        <v>7</v>
      </c>
      <c r="C80" s="39">
        <v>7.4607898715277774E-5</v>
      </c>
      <c r="D80" s="39">
        <v>9.6263752407407425E-5</v>
      </c>
      <c r="E80" s="39">
        <v>9.5983980011574068E-5</v>
      </c>
      <c r="F80" s="39">
        <v>6.0640799537037023E-5</v>
      </c>
      <c r="G80" s="39">
        <v>5.4278995543981526E-5</v>
      </c>
      <c r="H80" s="46">
        <v>3.817754262152778E-4</v>
      </c>
    </row>
    <row r="81" spans="2:9" ht="14.65" x14ac:dyDescent="0.4">
      <c r="B81" s="38" t="s">
        <v>9</v>
      </c>
      <c r="C81" s="39">
        <v>7.6489669942129623E-5</v>
      </c>
      <c r="D81" s="39">
        <v>1.0138993869212963E-4</v>
      </c>
      <c r="E81" s="39">
        <v>9.3042957928240753E-5</v>
      </c>
      <c r="F81" s="39">
        <v>8.8931405891203683E-5</v>
      </c>
      <c r="G81" s="39">
        <v>6.6562211307870389E-5</v>
      </c>
      <c r="H81" s="46">
        <v>4.2641618376157409E-4</v>
      </c>
    </row>
    <row r="82" spans="2:9" ht="14.65" x14ac:dyDescent="0.4">
      <c r="B82" s="38" t="s">
        <v>10</v>
      </c>
      <c r="C82" s="39">
        <v>9.1685563113425939E-5</v>
      </c>
      <c r="D82" s="39">
        <v>1.090579596064815E-4</v>
      </c>
      <c r="E82" s="39">
        <v>1.0885534769675926E-4</v>
      </c>
      <c r="F82" s="39">
        <v>7.3848628958333293E-5</v>
      </c>
      <c r="G82" s="39">
        <v>6.3114134537037062E-5</v>
      </c>
      <c r="H82" s="46">
        <v>4.4656163391203706E-4</v>
      </c>
    </row>
    <row r="83" spans="2:9" ht="14.65" x14ac:dyDescent="0.4">
      <c r="B83" s="38" t="s">
        <v>11</v>
      </c>
      <c r="C83" s="39">
        <v>7.2444780381944435E-5</v>
      </c>
      <c r="D83" s="39">
        <v>9.9109767361111112E-5</v>
      </c>
      <c r="E83" s="39">
        <v>8.2875619386574062E-5</v>
      </c>
      <c r="F83" s="39">
        <v>7.1282648854166698E-5</v>
      </c>
      <c r="G83" s="39">
        <v>5.678382464120372E-5</v>
      </c>
      <c r="H83" s="46">
        <v>3.8249664062500001E-4</v>
      </c>
    </row>
    <row r="84" spans="2:9" ht="14.65" x14ac:dyDescent="0.4">
      <c r="B84" s="38" t="s">
        <v>12</v>
      </c>
      <c r="C84" s="39">
        <v>8.5278092719907414E-5</v>
      </c>
      <c r="D84" s="39">
        <v>1.108743806134259E-4</v>
      </c>
      <c r="E84" s="39">
        <v>9.7203325775462973E-5</v>
      </c>
      <c r="F84" s="39">
        <v>6.9167821458333346E-5</v>
      </c>
      <c r="G84" s="39">
        <v>5.952380951388885E-5</v>
      </c>
      <c r="H84" s="46">
        <v>4.2204743008101848E-4</v>
      </c>
    </row>
    <row r="85" spans="2:9" ht="14.65" x14ac:dyDescent="0.4">
      <c r="B85" s="38" t="s">
        <v>13</v>
      </c>
      <c r="C85" s="39">
        <v>8.9988819606481486E-5</v>
      </c>
      <c r="D85" s="39">
        <v>1.111111111111111E-4</v>
      </c>
      <c r="E85" s="39">
        <v>1.073593789351852E-4</v>
      </c>
      <c r="F85" s="39">
        <v>7.6274460405092572E-5</v>
      </c>
      <c r="G85" s="39">
        <v>7.9053287974537015E-5</v>
      </c>
      <c r="H85" s="46">
        <v>4.6378705803240739E-4</v>
      </c>
    </row>
    <row r="86" spans="2:9" ht="14.65" x14ac:dyDescent="0.4">
      <c r="B86" s="38" t="s">
        <v>15</v>
      </c>
      <c r="C86" s="39">
        <v>9.194591416666667E-5</v>
      </c>
      <c r="D86" s="39">
        <v>1.2392500209490738E-4</v>
      </c>
      <c r="E86" s="39">
        <v>1.1650184765046299E-4</v>
      </c>
      <c r="F86" s="39">
        <v>6.9568321157407399E-5</v>
      </c>
      <c r="G86" s="39">
        <v>4.8374905520833292E-5</v>
      </c>
      <c r="H86" s="46">
        <v>4.5031599059027779E-4</v>
      </c>
    </row>
    <row r="87" spans="2:9" ht="14.65" x14ac:dyDescent="0.4">
      <c r="B87" s="40" t="s">
        <v>17</v>
      </c>
      <c r="C87" s="39">
        <v>8.4441924918981479E-5</v>
      </c>
      <c r="D87" s="39">
        <v>1.0021415973379631E-4</v>
      </c>
      <c r="E87" s="39">
        <v>9.4696397083333326E-5</v>
      </c>
      <c r="F87" s="39">
        <v>6.8029310486111128E-5</v>
      </c>
      <c r="G87" s="39">
        <v>5.6695641226851847E-5</v>
      </c>
      <c r="H87" s="46">
        <v>4.0407743344907408E-4</v>
      </c>
    </row>
    <row r="88" spans="2:9" ht="14.65" x14ac:dyDescent="0.4">
      <c r="B88" s="41" t="s">
        <v>33</v>
      </c>
      <c r="C88" s="42">
        <v>8.3360332945601849E-5</v>
      </c>
      <c r="D88" s="42">
        <v>1.0649325895254631E-4</v>
      </c>
      <c r="E88" s="42">
        <v>9.9564856808449098E-5</v>
      </c>
      <c r="F88" s="42">
        <v>7.2217924593460649E-5</v>
      </c>
      <c r="G88" s="42">
        <v>6.0548351283275455E-5</v>
      </c>
      <c r="H88" s="47">
        <v>4.2218472458333337E-4</v>
      </c>
    </row>
    <row r="89" spans="2:9" ht="14.65" x14ac:dyDescent="0.4">
      <c r="B89" s="41" t="s">
        <v>34</v>
      </c>
      <c r="C89" s="42">
        <v>7.2444780381944435E-5</v>
      </c>
      <c r="D89" s="42">
        <v>9.6263752407407425E-5</v>
      </c>
      <c r="E89" s="42">
        <v>8.2875619386574062E-5</v>
      </c>
      <c r="F89" s="42">
        <v>6.0640799537037023E-5</v>
      </c>
      <c r="G89" s="42">
        <v>4.8374905520833292E-5</v>
      </c>
      <c r="H89" s="47">
        <v>3.817754262152778E-4</v>
      </c>
      <c r="I89" s="1" t="s">
        <v>44</v>
      </c>
    </row>
    <row r="90" spans="2:9" ht="14.65" x14ac:dyDescent="0.4">
      <c r="B90" s="41" t="s">
        <v>35</v>
      </c>
      <c r="C90" s="42">
        <v>9.194591416666667E-5</v>
      </c>
      <c r="D90" s="42">
        <v>1.2392500209490738E-4</v>
      </c>
      <c r="E90" s="42">
        <v>1.1650184765046299E-4</v>
      </c>
      <c r="F90" s="42">
        <v>8.8931405891203683E-5</v>
      </c>
      <c r="G90" s="42">
        <v>7.9053287974537015E-5</v>
      </c>
      <c r="H90" s="47">
        <v>4.6378705803240739E-4</v>
      </c>
      <c r="I90" s="1" t="s">
        <v>45</v>
      </c>
    </row>
    <row r="91" spans="2:9" ht="14.65" x14ac:dyDescent="0.4">
      <c r="B91" s="41" t="s">
        <v>36</v>
      </c>
      <c r="C91" s="43">
        <v>9.454087077307527</v>
      </c>
      <c r="D91" s="43">
        <v>8.5150300391253868</v>
      </c>
      <c r="E91" s="43">
        <v>10.717670589912245</v>
      </c>
      <c r="F91" s="43">
        <v>11.312804339879891</v>
      </c>
      <c r="G91" s="43">
        <v>15.325525701936545</v>
      </c>
      <c r="H91" s="44">
        <v>7.3116972536501095</v>
      </c>
    </row>
    <row r="93" spans="2:9" ht="14.65" x14ac:dyDescent="0.4">
      <c r="B93" s="36" t="s">
        <v>42</v>
      </c>
      <c r="C93" s="37">
        <v>1</v>
      </c>
      <c r="D93" s="37">
        <v>2</v>
      </c>
      <c r="E93" s="37">
        <v>3</v>
      </c>
      <c r="F93" s="37">
        <v>4</v>
      </c>
      <c r="G93" s="37">
        <v>5</v>
      </c>
    </row>
    <row r="94" spans="2:9" ht="14.65" x14ac:dyDescent="0.4">
      <c r="B94" s="38" t="s">
        <v>6</v>
      </c>
      <c r="C94" s="45">
        <v>19.684149145501735</v>
      </c>
      <c r="D94" s="45">
        <v>24.56120055839169</v>
      </c>
      <c r="E94" s="45">
        <v>26.714759682825719</v>
      </c>
      <c r="F94" s="45">
        <v>16.2073147002897</v>
      </c>
      <c r="G94" s="45">
        <v>12.832575912991153</v>
      </c>
    </row>
    <row r="95" spans="2:9" ht="14.65" x14ac:dyDescent="0.4">
      <c r="B95" s="38" t="s">
        <v>7</v>
      </c>
      <c r="C95" s="45">
        <v>19.542352281523595</v>
      </c>
      <c r="D95" s="45">
        <v>25.214758676773929</v>
      </c>
      <c r="E95" s="45">
        <v>25.141476748021507</v>
      </c>
      <c r="F95" s="45">
        <v>15.883892826261302</v>
      </c>
      <c r="G95" s="45">
        <v>14.217519467419665</v>
      </c>
    </row>
    <row r="96" spans="2:9" ht="14.65" x14ac:dyDescent="0.4">
      <c r="B96" s="38" t="s">
        <v>8</v>
      </c>
      <c r="C96" s="45">
        <v>20.434256780664832</v>
      </c>
      <c r="D96" s="45">
        <v>23.840051657566374</v>
      </c>
      <c r="E96" s="45">
        <v>21.802006784372661</v>
      </c>
      <c r="F96" s="45">
        <v>18.618618618109622</v>
      </c>
      <c r="G96" s="45">
        <v>15.305066159286515</v>
      </c>
    </row>
    <row r="97" spans="2:7" ht="14.65" x14ac:dyDescent="0.4">
      <c r="B97" s="38" t="s">
        <v>9</v>
      </c>
      <c r="C97" s="45">
        <v>17.937797122845126</v>
      </c>
      <c r="D97" s="45">
        <v>23.77722576046051</v>
      </c>
      <c r="E97" s="45">
        <v>21.819752971726956</v>
      </c>
      <c r="F97" s="45">
        <v>20.855541904321505</v>
      </c>
      <c r="G97" s="45">
        <v>15.609682240645892</v>
      </c>
    </row>
    <row r="98" spans="2:7" ht="14.65" x14ac:dyDescent="0.4">
      <c r="B98" s="38" t="s">
        <v>10</v>
      </c>
      <c r="C98" s="45">
        <v>20.531446535213547</v>
      </c>
      <c r="D98" s="45">
        <v>24.421703819715855</v>
      </c>
      <c r="E98" s="45">
        <v>24.3763322753789</v>
      </c>
      <c r="F98" s="45">
        <v>16.537163820230887</v>
      </c>
      <c r="G98" s="45">
        <v>14.133353549460805</v>
      </c>
    </row>
    <row r="99" spans="2:7" ht="14.65" x14ac:dyDescent="0.4">
      <c r="B99" s="38" t="s">
        <v>11</v>
      </c>
      <c r="C99" s="45">
        <v>18.939978208323495</v>
      </c>
      <c r="D99" s="45">
        <v>25.911277860941635</v>
      </c>
      <c r="E99" s="45">
        <v>21.667018892284958</v>
      </c>
      <c r="F99" s="45">
        <v>18.63615030387999</v>
      </c>
      <c r="G99" s="45">
        <v>14.845574734569922</v>
      </c>
    </row>
    <row r="100" spans="2:7" ht="14.65" x14ac:dyDescent="0.4">
      <c r="B100" s="38" t="s">
        <v>12</v>
      </c>
      <c r="C100" s="45">
        <v>20.205807840966354</v>
      </c>
      <c r="D100" s="45">
        <v>26.270597262526124</v>
      </c>
      <c r="E100" s="45">
        <v>23.031374875758228</v>
      </c>
      <c r="F100" s="45">
        <v>16.388637041352325</v>
      </c>
      <c r="G100" s="45">
        <v>14.10358297939697</v>
      </c>
    </row>
    <row r="101" spans="2:7" ht="14.65" x14ac:dyDescent="0.4">
      <c r="B101" s="38" t="s">
        <v>13</v>
      </c>
      <c r="C101" s="45">
        <v>19.40304673188907</v>
      </c>
      <c r="D101" s="45">
        <v>23.957354821950887</v>
      </c>
      <c r="E101" s="45">
        <v>23.148420611530607</v>
      </c>
      <c r="F101" s="45">
        <v>16.446008805998819</v>
      </c>
      <c r="G101" s="45">
        <v>17.045169028630617</v>
      </c>
    </row>
    <row r="102" spans="2:7" ht="14.65" x14ac:dyDescent="0.4">
      <c r="B102" s="38" t="s">
        <v>14</v>
      </c>
      <c r="C102" s="45">
        <v>19.710198956644675</v>
      </c>
      <c r="D102" s="45">
        <v>26.391123493576284</v>
      </c>
      <c r="E102" s="45">
        <v>21.755680257772227</v>
      </c>
      <c r="F102" s="45">
        <v>17.117293881712961</v>
      </c>
      <c r="G102" s="45">
        <v>15.025703410293852</v>
      </c>
    </row>
    <row r="103" spans="2:7" ht="14.65" x14ac:dyDescent="0.4">
      <c r="B103" s="38" t="s">
        <v>15</v>
      </c>
      <c r="C103" s="45">
        <v>20.418087762360656</v>
      </c>
      <c r="D103" s="45">
        <v>27.519565079726689</v>
      </c>
      <c r="E103" s="45">
        <v>25.871132734538577</v>
      </c>
      <c r="F103" s="45">
        <v>15.448778771150607</v>
      </c>
      <c r="G103" s="45">
        <v>10.742435652223472</v>
      </c>
    </row>
    <row r="104" spans="2:7" ht="14.65" x14ac:dyDescent="0.4">
      <c r="B104" s="40" t="s">
        <v>16</v>
      </c>
      <c r="C104" s="45">
        <v>21.091630886934436</v>
      </c>
      <c r="D104" s="45">
        <v>26.80257576971578</v>
      </c>
      <c r="E104" s="45">
        <v>22.789006296241354</v>
      </c>
      <c r="F104" s="45">
        <v>18.206033153492378</v>
      </c>
      <c r="G104" s="45">
        <v>11.110753893616062</v>
      </c>
    </row>
    <row r="105" spans="2:7" x14ac:dyDescent="0.35">
      <c r="B105" s="40" t="s">
        <v>17</v>
      </c>
      <c r="C105" s="45">
        <v>20.897461211385291</v>
      </c>
      <c r="D105" s="45">
        <v>24.80073160196072</v>
      </c>
      <c r="E105" s="45">
        <v>23.435210492958134</v>
      </c>
      <c r="F105" s="45">
        <v>16.835711389630195</v>
      </c>
      <c r="G105" s="45">
        <v>14.030885304065663</v>
      </c>
    </row>
    <row r="106" spans="2:7" x14ac:dyDescent="0.35">
      <c r="B106" s="40" t="s">
        <v>18</v>
      </c>
      <c r="C106" s="45">
        <v>23.482860098152809</v>
      </c>
      <c r="D106" s="45">
        <v>25.860971922341104</v>
      </c>
      <c r="E106" s="45">
        <v>25.682017020209567</v>
      </c>
      <c r="F106" s="45">
        <v>13.676131391742397</v>
      </c>
      <c r="G106" s="45">
        <v>11.298019567554112</v>
      </c>
    </row>
    <row r="107" spans="2:7" x14ac:dyDescent="0.35">
      <c r="B107" s="40" t="s">
        <v>19</v>
      </c>
      <c r="C107" s="45">
        <v>21.112732892273904</v>
      </c>
      <c r="D107" s="45">
        <v>27.706705591284098</v>
      </c>
      <c r="E107" s="45">
        <v>25.25757705719159</v>
      </c>
      <c r="F107" s="45">
        <v>15.594144415432201</v>
      </c>
      <c r="G107" s="45">
        <v>10.328840043818209</v>
      </c>
    </row>
    <row r="108" spans="2:7" x14ac:dyDescent="0.35">
      <c r="B108" s="41" t="s">
        <v>29</v>
      </c>
      <c r="C108" s="43">
        <v>20.242271889619968</v>
      </c>
      <c r="D108" s="43">
        <v>25.502560276923692</v>
      </c>
      <c r="E108" s="43">
        <v>23.749411907200784</v>
      </c>
      <c r="F108" s="43">
        <v>16.889387215971777</v>
      </c>
      <c r="G108" s="43">
        <v>13.61636871028378</v>
      </c>
    </row>
    <row r="109" spans="2:7" x14ac:dyDescent="0.35">
      <c r="B109" s="41" t="s">
        <v>30</v>
      </c>
      <c r="C109" s="43">
        <v>17.937797122845126</v>
      </c>
      <c r="D109" s="43">
        <v>23.77722576046051</v>
      </c>
      <c r="E109" s="43">
        <v>21.667018892284958</v>
      </c>
      <c r="F109" s="43">
        <v>13.676131391742397</v>
      </c>
      <c r="G109" s="43">
        <v>10.328840043818209</v>
      </c>
    </row>
    <row r="110" spans="2:7" x14ac:dyDescent="0.35">
      <c r="B110" s="41" t="s">
        <v>31</v>
      </c>
      <c r="C110" s="43">
        <v>23.482860098152809</v>
      </c>
      <c r="D110" s="43">
        <v>27.706705591284098</v>
      </c>
      <c r="E110" s="43">
        <v>26.714759682825719</v>
      </c>
      <c r="F110" s="43">
        <v>20.855541904321505</v>
      </c>
      <c r="G110" s="43">
        <v>17.045169028630617</v>
      </c>
    </row>
    <row r="111" spans="2:7" x14ac:dyDescent="0.35">
      <c r="B111" s="41" t="s">
        <v>37</v>
      </c>
      <c r="C111" s="43">
        <v>1.2817620317904059</v>
      </c>
      <c r="D111" s="43">
        <v>1.3315611325742138</v>
      </c>
      <c r="E111" s="43">
        <v>1.7400387058375397</v>
      </c>
      <c r="F111" s="43">
        <v>1.7472141024860477</v>
      </c>
      <c r="G111" s="43">
        <v>2.0465959362769075</v>
      </c>
    </row>
    <row r="113" spans="2:7" x14ac:dyDescent="0.35">
      <c r="B113" s="36" t="s">
        <v>43</v>
      </c>
      <c r="C113" s="37">
        <v>1</v>
      </c>
      <c r="D113" s="37">
        <v>2</v>
      </c>
      <c r="E113" s="37">
        <v>3</v>
      </c>
      <c r="F113" s="37">
        <v>4</v>
      </c>
      <c r="G113" s="37">
        <v>5</v>
      </c>
    </row>
    <row r="114" spans="2:7" x14ac:dyDescent="0.35">
      <c r="B114" s="38" t="s">
        <v>7</v>
      </c>
      <c r="C114" s="45">
        <v>19.542352281523595</v>
      </c>
      <c r="D114" s="45">
        <v>25.214758676773929</v>
      </c>
      <c r="E114" s="45">
        <v>25.141476748021507</v>
      </c>
      <c r="F114" s="45">
        <v>15.883892826261302</v>
      </c>
      <c r="G114" s="45">
        <v>14.217519467419665</v>
      </c>
    </row>
    <row r="115" spans="2:7" x14ac:dyDescent="0.35">
      <c r="B115" s="38" t="s">
        <v>9</v>
      </c>
      <c r="C115" s="45">
        <v>17.937797122845126</v>
      </c>
      <c r="D115" s="45">
        <v>23.77722576046051</v>
      </c>
      <c r="E115" s="45">
        <v>21.819752971726956</v>
      </c>
      <c r="F115" s="45">
        <v>20.855541904321505</v>
      </c>
      <c r="G115" s="45">
        <v>15.609682240645892</v>
      </c>
    </row>
    <row r="116" spans="2:7" x14ac:dyDescent="0.35">
      <c r="B116" s="38" t="s">
        <v>10</v>
      </c>
      <c r="C116" s="45">
        <v>20.531446535213547</v>
      </c>
      <c r="D116" s="45">
        <v>24.421703819715855</v>
      </c>
      <c r="E116" s="45">
        <v>24.3763322753789</v>
      </c>
      <c r="F116" s="45">
        <v>16.537163820230887</v>
      </c>
      <c r="G116" s="45">
        <v>14.133353549460805</v>
      </c>
    </row>
    <row r="117" spans="2:7" x14ac:dyDescent="0.35">
      <c r="B117" s="38" t="s">
        <v>11</v>
      </c>
      <c r="C117" s="45">
        <v>18.939978208323495</v>
      </c>
      <c r="D117" s="45">
        <v>25.911277860941635</v>
      </c>
      <c r="E117" s="45">
        <v>21.667018892284958</v>
      </c>
      <c r="F117" s="45">
        <v>18.63615030387999</v>
      </c>
      <c r="G117" s="45">
        <v>14.845574734569922</v>
      </c>
    </row>
    <row r="118" spans="2:7" x14ac:dyDescent="0.35">
      <c r="B118" s="38" t="s">
        <v>12</v>
      </c>
      <c r="C118" s="45">
        <v>20.205807840966354</v>
      </c>
      <c r="D118" s="45">
        <v>26.270597262526124</v>
      </c>
      <c r="E118" s="45">
        <v>23.031374875758228</v>
      </c>
      <c r="F118" s="45">
        <v>16.388637041352325</v>
      </c>
      <c r="G118" s="45">
        <v>14.10358297939697</v>
      </c>
    </row>
    <row r="119" spans="2:7" x14ac:dyDescent="0.35">
      <c r="B119" s="38" t="s">
        <v>13</v>
      </c>
      <c r="C119" s="45">
        <v>19.40304673188907</v>
      </c>
      <c r="D119" s="45">
        <v>23.957354821950887</v>
      </c>
      <c r="E119" s="45">
        <v>23.148420611530607</v>
      </c>
      <c r="F119" s="45">
        <v>16.446008805998819</v>
      </c>
      <c r="G119" s="45">
        <v>17.045169028630617</v>
      </c>
    </row>
    <row r="120" spans="2:7" x14ac:dyDescent="0.35">
      <c r="B120" s="38" t="s">
        <v>15</v>
      </c>
      <c r="C120" s="45">
        <v>20.418087762360656</v>
      </c>
      <c r="D120" s="45">
        <v>27.519565079726689</v>
      </c>
      <c r="E120" s="45">
        <v>25.871132734538577</v>
      </c>
      <c r="F120" s="45">
        <v>15.448778771150607</v>
      </c>
      <c r="G120" s="45">
        <v>10.742435652223472</v>
      </c>
    </row>
    <row r="121" spans="2:7" x14ac:dyDescent="0.35">
      <c r="B121" s="40" t="s">
        <v>17</v>
      </c>
      <c r="C121" s="45">
        <v>20.897461211385291</v>
      </c>
      <c r="D121" s="45">
        <v>24.80073160196072</v>
      </c>
      <c r="E121" s="45">
        <v>23.435210492958134</v>
      </c>
      <c r="F121" s="45">
        <v>16.835711389630195</v>
      </c>
      <c r="G121" s="45">
        <v>14.030885304065663</v>
      </c>
    </row>
    <row r="122" spans="2:7" x14ac:dyDescent="0.35">
      <c r="B122" s="11" t="s">
        <v>33</v>
      </c>
      <c r="C122" s="24">
        <v>19.734497211813391</v>
      </c>
      <c r="D122" s="24">
        <v>25.234151860507041</v>
      </c>
      <c r="E122" s="24">
        <v>23.561339950274732</v>
      </c>
      <c r="F122" s="24">
        <v>17.128985607853206</v>
      </c>
      <c r="G122" s="24">
        <v>14.341025369551629</v>
      </c>
    </row>
    <row r="123" spans="2:7" x14ac:dyDescent="0.35">
      <c r="B123" s="11" t="s">
        <v>34</v>
      </c>
      <c r="C123" s="24">
        <v>17.937797122845126</v>
      </c>
      <c r="D123" s="24">
        <v>23.77722576046051</v>
      </c>
      <c r="E123" s="24">
        <v>21.667018892284958</v>
      </c>
      <c r="F123" s="24">
        <v>15.448778771150607</v>
      </c>
      <c r="G123" s="24">
        <v>10.742435652223472</v>
      </c>
    </row>
    <row r="124" spans="2:7" x14ac:dyDescent="0.35">
      <c r="B124" s="11" t="s">
        <v>35</v>
      </c>
      <c r="C124" s="24">
        <v>20.897461211385291</v>
      </c>
      <c r="D124" s="24">
        <v>27.519565079726689</v>
      </c>
      <c r="E124" s="24">
        <v>25.871132734538577</v>
      </c>
      <c r="F124" s="24">
        <v>20.855541904321505</v>
      </c>
      <c r="G124" s="24">
        <v>17.045169028630617</v>
      </c>
    </row>
    <row r="125" spans="2:7" x14ac:dyDescent="0.35">
      <c r="B125" s="11" t="s">
        <v>39</v>
      </c>
      <c r="C125" s="24">
        <v>0.9771104623766661</v>
      </c>
      <c r="D125" s="24">
        <v>1.2737446283726144</v>
      </c>
      <c r="E125" s="24">
        <v>1.4921240359644212</v>
      </c>
      <c r="F125" s="24">
        <v>1.7721236012899246</v>
      </c>
      <c r="G125" s="24">
        <v>1.7863469604792725</v>
      </c>
    </row>
    <row r="130" spans="2:5" x14ac:dyDescent="0.35">
      <c r="B130" s="11"/>
      <c r="C130" s="11"/>
      <c r="D130" s="11"/>
      <c r="E130" s="11"/>
    </row>
    <row r="131" spans="2:5" x14ac:dyDescent="0.35">
      <c r="B131" s="24"/>
      <c r="C131" s="24"/>
      <c r="D131" s="24"/>
      <c r="E131" s="24"/>
    </row>
    <row r="132" spans="2:5" x14ac:dyDescent="0.35">
      <c r="B132" s="24"/>
      <c r="C132" s="24"/>
      <c r="D132" s="24"/>
      <c r="E132" s="24"/>
    </row>
    <row r="133" spans="2:5" x14ac:dyDescent="0.35">
      <c r="B133" s="24"/>
      <c r="C133" s="24"/>
      <c r="D133" s="24"/>
      <c r="E133" s="24"/>
    </row>
    <row r="134" spans="2:5" x14ac:dyDescent="0.35">
      <c r="B134" s="24"/>
      <c r="C134" s="24"/>
      <c r="D134" s="24"/>
      <c r="E134" s="24"/>
    </row>
    <row r="135" spans="2:5" x14ac:dyDescent="0.35">
      <c r="B135" s="24"/>
      <c r="C135" s="24"/>
      <c r="D135" s="24"/>
      <c r="E135" s="24"/>
    </row>
  </sheetData>
  <conditionalFormatting sqref="T2:U7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0:C74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0:C88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0:C7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:D74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:D7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0:E74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0:E7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:F74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:F7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0:G7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0:G7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0:H7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0:H7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0:C9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0:D88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0:D9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0:E8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0:E9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0:F8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0:F9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0:G8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0:G9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0:H8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0:H9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4:C11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4:D11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4:E11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4:F11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4:G11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4:C12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4:D12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4:E12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4:F12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4:G1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8</vt:i4>
      </vt:variant>
      <vt:variant>
        <vt:lpstr>Benannte Bereiche</vt:lpstr>
      </vt:variant>
      <vt:variant>
        <vt:i4>16</vt:i4>
      </vt:variant>
    </vt:vector>
  </HeadingPairs>
  <TitlesOfParts>
    <vt:vector size="26" baseType="lpstr">
      <vt:lpstr>score</vt:lpstr>
      <vt:lpstr>KF_35_dur+rat</vt:lpstr>
      <vt:lpstr>diag dur sec 14</vt:lpstr>
      <vt:lpstr>diag dur sec 8</vt:lpstr>
      <vt:lpstr>perc sec 14</vt:lpstr>
      <vt:lpstr>perc sec 8</vt:lpstr>
      <vt:lpstr>dur rel dev (%) 14</vt:lpstr>
      <vt:lpstr>dur rel dev (%) 8</vt:lpstr>
      <vt:lpstr>perc dev 14</vt:lpstr>
      <vt:lpstr>perc dev 8</vt:lpstr>
      <vt:lpstr>'KF_35_dur+rat'!AP_2009_35</vt:lpstr>
      <vt:lpstr>'KF_35_dur+rat'!Arnold_Pogossian_2006__live_DVD__35_dur</vt:lpstr>
      <vt:lpstr>'KF_35_dur+rat'!BK_2005_32_dur</vt:lpstr>
      <vt:lpstr>'KF_35_dur+rat'!BK_2005_35</vt:lpstr>
      <vt:lpstr>'KF_35_dur+rat'!CK_1987_35</vt:lpstr>
      <vt:lpstr>'KF_35_dur+rat'!CK_1990_32_dur</vt:lpstr>
      <vt:lpstr>'KF_35_dur+rat'!CK_1990_35</vt:lpstr>
      <vt:lpstr>'KF_35_dur+rat'!Kammer_Widmann_2017_35_Abschnitte_Dauern</vt:lpstr>
      <vt:lpstr>'KF_35_dur+rat'!KO_1994_35</vt:lpstr>
      <vt:lpstr>'KF_35_dur+rat'!KO_1996_35</vt:lpstr>
      <vt:lpstr>'KF_35_dur+rat'!Melzer_Stark_2017_Wien_modern_35_dur</vt:lpstr>
      <vt:lpstr>'KF_35_dur+rat'!MS_2012_35</vt:lpstr>
      <vt:lpstr>'KF_35_dur+rat'!MS_2013_35</vt:lpstr>
      <vt:lpstr>'KF_35_dur+rat'!MS_2019_35</vt:lpstr>
      <vt:lpstr>'KF_35_dur+rat'!PK_2004_35</vt:lpstr>
      <vt:lpstr>'KF_35_dur+rat'!WS_1997_35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Utz</dc:creator>
  <cp:lastModifiedBy>p3401</cp:lastModifiedBy>
  <cp:lastPrinted>2019-04-01T14:57:22Z</cp:lastPrinted>
  <dcterms:created xsi:type="dcterms:W3CDTF">2019-03-12T16:44:39Z</dcterms:created>
  <dcterms:modified xsi:type="dcterms:W3CDTF">2020-12-08T16:52:19Z</dcterms:modified>
</cp:coreProperties>
</file>