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70" windowHeight="9470" tabRatio="895" activeTab="1"/>
  </bookViews>
  <sheets>
    <sheet name="score" sheetId="1" r:id="rId1"/>
    <sheet name="KF_38_dur+rat" sheetId="3" r:id="rId2"/>
    <sheet name="diag dur sec 14" sheetId="12" r:id="rId3"/>
    <sheet name="diag dur sec 8" sheetId="20" r:id="rId4"/>
    <sheet name="perc sec 14" sheetId="10" r:id="rId5"/>
    <sheet name="perc sec 8" sheetId="21" r:id="rId6"/>
    <sheet name="dur rel dev (%) 14" sheetId="16" r:id="rId7"/>
    <sheet name="dur rel dev (%) 8" sheetId="22" r:id="rId8"/>
    <sheet name="perc dev 14" sheetId="17" r:id="rId9"/>
    <sheet name="perc dev 8" sheetId="23" r:id="rId10"/>
    <sheet name="KF_38_dur+rat_Formteile" sheetId="24" r:id="rId11"/>
    <sheet name="Tempo-Durchführung" sheetId="25" r:id="rId12"/>
    <sheet name="diag_tempo_Formteile" sheetId="26" r:id="rId13"/>
  </sheets>
  <definedNames>
    <definedName name="_xlnm._FilterDatabase" localSheetId="0" hidden="1">score!$F$1:$F$12</definedName>
    <definedName name="AP_2009_38" localSheetId="1">'KF_38_dur+rat'!$AH$44:$AH$51</definedName>
    <definedName name="Arnold_Pogossian_2006__live_DVD__38_dur" localSheetId="1">'KF_38_dur+rat'!$AJ$44:$AJ$51</definedName>
    <definedName name="BK_2005_32_dur" localSheetId="1">'KF_38_dur+rat'!$BE$3:$BE$24</definedName>
    <definedName name="BK_2005_38" localSheetId="1">'KF_38_dur+rat'!$AI$44:$AI$51</definedName>
    <definedName name="CK_1987_38" localSheetId="1">'KF_38_dur+rat'!$AB$44:$AB$51</definedName>
    <definedName name="CK_1990_32_dur" localSheetId="1">'KF_38_dur+rat'!$AA$2:$AA$11</definedName>
    <definedName name="CK_1990_38" localSheetId="1">'KF_38_dur+rat'!$AC$44:$AC$51</definedName>
    <definedName name="Kammer_Widmann_2017_38_Abschnitte_Dauern" localSheetId="1">'KF_38_dur+rat'!$AM$44:$AM$51</definedName>
    <definedName name="Kammer_Widmann_2017_38_Tempo_Durchführung" localSheetId="10">'KF_38_dur+rat_Formteile'!$I$75:$I$97</definedName>
    <definedName name="Kammer_Widmann_2017_38_Tempo_Initial_Durchführung" localSheetId="10">'KF_38_dur+rat_Formteile'!$M$140:$M$170</definedName>
    <definedName name="KO_1994_38" localSheetId="1">'KF_38_dur+rat'!$AD$44:$AD$51</definedName>
    <definedName name="KO_1996_38" localSheetId="1">'KF_38_dur+rat'!$AE$44:$AE$51</definedName>
    <definedName name="Melzer_Stark_2017_Wien_modern_38_dur" localSheetId="1">'KF_38_dur+rat'!$AN$44:$AN$51</definedName>
    <definedName name="MS_2012_38" localSheetId="1">'KF_38_dur+rat'!$AK$44:$AK$51</definedName>
    <definedName name="MS_2012_38_Tempo_Durchführung" localSheetId="10">'KF_38_dur+rat_Formteile'!$H$75:$H$97</definedName>
    <definedName name="MS_2012_38_Tempo_Initial_Durchführung" localSheetId="10">'KF_38_dur+rat_Formteile'!$N$140:$O$170</definedName>
    <definedName name="MS_2013_38" localSheetId="1">'KF_38_dur+rat'!$AL$44:$AL$51</definedName>
    <definedName name="MS_2019_38" localSheetId="1">'KF_38_dur+rat'!$AO$44:$AO$51</definedName>
    <definedName name="PK_2004_38" localSheetId="1">'KF_38_dur+rat'!$AG$44:$AG$51</definedName>
    <definedName name="WS_1997_38" localSheetId="1">'KF_38_dur+rat'!$AF$44:$AF$51</definedName>
  </definedNames>
  <calcPr calcId="145621"/>
</workbook>
</file>

<file path=xl/calcChain.xml><?xml version="1.0" encoding="utf-8"?>
<calcChain xmlns="http://schemas.openxmlformats.org/spreadsheetml/2006/main">
  <c r="C43" i="24" l="1"/>
  <c r="I113" i="24" l="1"/>
  <c r="H113" i="24"/>
  <c r="I112" i="24"/>
  <c r="H112" i="24"/>
  <c r="I111" i="24"/>
  <c r="H111" i="24"/>
  <c r="I106" i="24"/>
  <c r="H106" i="24"/>
  <c r="AC2" i="3"/>
  <c r="C2" i="24"/>
  <c r="C127" i="24"/>
  <c r="AD2" i="3"/>
  <c r="D2" i="24"/>
  <c r="D127" i="24"/>
  <c r="AE2" i="3"/>
  <c r="E2" i="24"/>
  <c r="E127" i="24"/>
  <c r="AF2" i="3"/>
  <c r="F2" i="24"/>
  <c r="F127" i="24"/>
  <c r="AG2" i="3"/>
  <c r="G2" i="24"/>
  <c r="G127" i="24"/>
  <c r="AH2" i="3"/>
  <c r="H2" i="24"/>
  <c r="H127" i="24"/>
  <c r="AI2" i="3"/>
  <c r="I2" i="24"/>
  <c r="I127" i="24"/>
  <c r="AJ2" i="3"/>
  <c r="J2" i="24"/>
  <c r="J127" i="24"/>
  <c r="AK2" i="3"/>
  <c r="K2" i="24"/>
  <c r="K127" i="24"/>
  <c r="AL2" i="3"/>
  <c r="L2" i="24"/>
  <c r="L127" i="24"/>
  <c r="AM2" i="3"/>
  <c r="M2" i="24"/>
  <c r="M127" i="24"/>
  <c r="AN2" i="3"/>
  <c r="N2" i="24"/>
  <c r="N127" i="24"/>
  <c r="AO2" i="3"/>
  <c r="O2" i="24"/>
  <c r="O127" i="24"/>
  <c r="AC3" i="3"/>
  <c r="AC4" i="3"/>
  <c r="AC5" i="3"/>
  <c r="C3" i="24"/>
  <c r="C128" i="24"/>
  <c r="AD3" i="3"/>
  <c r="AD4" i="3"/>
  <c r="AD5" i="3"/>
  <c r="D3" i="24"/>
  <c r="D128" i="24"/>
  <c r="AE3" i="3"/>
  <c r="AE4" i="3"/>
  <c r="AE5" i="3"/>
  <c r="E3" i="24"/>
  <c r="E128" i="24"/>
  <c r="AF3" i="3"/>
  <c r="AF4" i="3"/>
  <c r="AF5" i="3"/>
  <c r="F3" i="24"/>
  <c r="F128" i="24"/>
  <c r="AG3" i="3"/>
  <c r="AG4" i="3"/>
  <c r="AG5" i="3"/>
  <c r="G3" i="24"/>
  <c r="G128" i="24"/>
  <c r="AH3" i="3"/>
  <c r="AH4" i="3"/>
  <c r="AH5" i="3"/>
  <c r="H3" i="24"/>
  <c r="H128" i="24"/>
  <c r="AI3" i="3"/>
  <c r="AI4" i="3"/>
  <c r="AI5" i="3"/>
  <c r="I3" i="24"/>
  <c r="I128" i="24"/>
  <c r="AJ3" i="3"/>
  <c r="AJ4" i="3"/>
  <c r="AJ5" i="3"/>
  <c r="J3" i="24"/>
  <c r="J128" i="24"/>
  <c r="AK3" i="3"/>
  <c r="AK4" i="3"/>
  <c r="AK5" i="3"/>
  <c r="K3" i="24"/>
  <c r="K128" i="24"/>
  <c r="AL3" i="3"/>
  <c r="AL4" i="3"/>
  <c r="AL5" i="3"/>
  <c r="L3" i="24"/>
  <c r="L128" i="24"/>
  <c r="AM3" i="3"/>
  <c r="AM4" i="3"/>
  <c r="AM5" i="3"/>
  <c r="M3" i="24"/>
  <c r="M128" i="24"/>
  <c r="AN3" i="3"/>
  <c r="AN4" i="3"/>
  <c r="AN5" i="3"/>
  <c r="N3" i="24"/>
  <c r="N128" i="24"/>
  <c r="AO3" i="3"/>
  <c r="AO4" i="3"/>
  <c r="AO5" i="3"/>
  <c r="O3" i="24"/>
  <c r="O128" i="24"/>
  <c r="AC6" i="3"/>
  <c r="C4" i="24"/>
  <c r="C129" i="24"/>
  <c r="AD6" i="3"/>
  <c r="D4" i="24"/>
  <c r="D129" i="24"/>
  <c r="AE6" i="3"/>
  <c r="E4" i="24"/>
  <c r="E129" i="24"/>
  <c r="AF6" i="3"/>
  <c r="F4" i="24"/>
  <c r="F129" i="24"/>
  <c r="AG6" i="3"/>
  <c r="G4" i="24"/>
  <c r="G129" i="24"/>
  <c r="AH6" i="3"/>
  <c r="H4" i="24"/>
  <c r="H129" i="24"/>
  <c r="AI6" i="3"/>
  <c r="I4" i="24"/>
  <c r="I129" i="24"/>
  <c r="AJ6" i="3"/>
  <c r="J4" i="24"/>
  <c r="J129" i="24"/>
  <c r="AK6" i="3"/>
  <c r="K4" i="24"/>
  <c r="K129" i="24"/>
  <c r="AL6" i="3"/>
  <c r="L4" i="24"/>
  <c r="L129" i="24"/>
  <c r="AM6" i="3"/>
  <c r="M4" i="24"/>
  <c r="M129" i="24"/>
  <c r="AN6" i="3"/>
  <c r="N4" i="24"/>
  <c r="N129" i="24"/>
  <c r="AO6" i="3"/>
  <c r="O4" i="24"/>
  <c r="O129" i="24"/>
  <c r="AC7" i="3"/>
  <c r="C5" i="24"/>
  <c r="C130" i="24"/>
  <c r="AD7" i="3"/>
  <c r="D5" i="24"/>
  <c r="D130" i="24"/>
  <c r="AE7" i="3"/>
  <c r="E5" i="24"/>
  <c r="E130" i="24"/>
  <c r="AF7" i="3"/>
  <c r="F5" i="24"/>
  <c r="F130" i="24"/>
  <c r="AG7" i="3"/>
  <c r="G5" i="24"/>
  <c r="G130" i="24"/>
  <c r="AH7" i="3"/>
  <c r="H5" i="24"/>
  <c r="H130" i="24"/>
  <c r="AI7" i="3"/>
  <c r="I5" i="24"/>
  <c r="I130" i="24"/>
  <c r="AJ7" i="3"/>
  <c r="J5" i="24"/>
  <c r="J130" i="24"/>
  <c r="AK7" i="3"/>
  <c r="K5" i="24"/>
  <c r="K130" i="24"/>
  <c r="AL7" i="3"/>
  <c r="L5" i="24"/>
  <c r="L130" i="24"/>
  <c r="AM7" i="3"/>
  <c r="M5" i="24"/>
  <c r="M130" i="24"/>
  <c r="AN7" i="3"/>
  <c r="N5" i="24"/>
  <c r="N130" i="24"/>
  <c r="AO7" i="3"/>
  <c r="O5" i="24"/>
  <c r="O130" i="24"/>
  <c r="AC8" i="3"/>
  <c r="C6" i="24"/>
  <c r="C131" i="24"/>
  <c r="AD8" i="3"/>
  <c r="D6" i="24"/>
  <c r="D131" i="24"/>
  <c r="AE8" i="3"/>
  <c r="E6" i="24"/>
  <c r="E131" i="24"/>
  <c r="AF8" i="3"/>
  <c r="F6" i="24"/>
  <c r="F131" i="24"/>
  <c r="AG8" i="3"/>
  <c r="G6" i="24"/>
  <c r="G131" i="24"/>
  <c r="AH8" i="3"/>
  <c r="H6" i="24"/>
  <c r="H131" i="24"/>
  <c r="AI8" i="3"/>
  <c r="I6" i="24"/>
  <c r="I131" i="24"/>
  <c r="AJ8" i="3"/>
  <c r="J6" i="24"/>
  <c r="J131" i="24"/>
  <c r="AK8" i="3"/>
  <c r="K6" i="24"/>
  <c r="K131" i="24"/>
  <c r="AL8" i="3"/>
  <c r="L6" i="24"/>
  <c r="L131" i="24"/>
  <c r="AM8" i="3"/>
  <c r="M6" i="24"/>
  <c r="M131" i="24"/>
  <c r="AN8" i="3"/>
  <c r="N6" i="24"/>
  <c r="N131" i="24"/>
  <c r="AO8" i="3"/>
  <c r="O6" i="24"/>
  <c r="O131" i="24"/>
  <c r="AC9" i="3"/>
  <c r="C7" i="24"/>
  <c r="C132" i="24"/>
  <c r="AD9" i="3"/>
  <c r="D7" i="24"/>
  <c r="D132" i="24"/>
  <c r="AE9" i="3"/>
  <c r="E7" i="24"/>
  <c r="E132" i="24"/>
  <c r="AF9" i="3"/>
  <c r="F7" i="24"/>
  <c r="F132" i="24"/>
  <c r="AG9" i="3"/>
  <c r="G7" i="24"/>
  <c r="G132" i="24"/>
  <c r="AH9" i="3"/>
  <c r="H7" i="24"/>
  <c r="H132" i="24"/>
  <c r="AI9" i="3"/>
  <c r="I7" i="24"/>
  <c r="I132" i="24"/>
  <c r="AJ9" i="3"/>
  <c r="J7" i="24"/>
  <c r="J132" i="24"/>
  <c r="AK9" i="3"/>
  <c r="K7" i="24"/>
  <c r="K132" i="24"/>
  <c r="AL9" i="3"/>
  <c r="L7" i="24"/>
  <c r="L132" i="24"/>
  <c r="AM9" i="3"/>
  <c r="M7" i="24"/>
  <c r="M132" i="24"/>
  <c r="AN9" i="3"/>
  <c r="N7" i="24"/>
  <c r="N132" i="24"/>
  <c r="AO9" i="3"/>
  <c r="O7" i="24"/>
  <c r="O132" i="24"/>
  <c r="AB2" i="3"/>
  <c r="AB3" i="3"/>
  <c r="AB4" i="3"/>
  <c r="AB5" i="3"/>
  <c r="AB6" i="3"/>
  <c r="AB7" i="3"/>
  <c r="AB8" i="3"/>
  <c r="AB9" i="3"/>
  <c r="B7" i="24"/>
  <c r="B132" i="24"/>
  <c r="B6" i="24"/>
  <c r="B131" i="24"/>
  <c r="B5" i="24"/>
  <c r="B130" i="24"/>
  <c r="B4" i="24"/>
  <c r="B129" i="24"/>
  <c r="B3" i="24"/>
  <c r="B128" i="24"/>
  <c r="B2" i="24"/>
  <c r="B127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C124" i="24"/>
  <c r="D124" i="24"/>
  <c r="E124" i="24"/>
  <c r="F124" i="24"/>
  <c r="G124" i="24"/>
  <c r="H124" i="24"/>
  <c r="I124" i="24"/>
  <c r="J124" i="24"/>
  <c r="K124" i="24"/>
  <c r="L124" i="24"/>
  <c r="M124" i="24"/>
  <c r="N124" i="24"/>
  <c r="O124" i="24"/>
  <c r="B124" i="24"/>
  <c r="B123" i="24"/>
  <c r="B122" i="24"/>
  <c r="B121" i="24"/>
  <c r="B120" i="24"/>
  <c r="B119" i="24"/>
  <c r="I4" i="1"/>
  <c r="I3" i="1"/>
  <c r="I2" i="1"/>
  <c r="I5" i="1"/>
  <c r="I6" i="1"/>
  <c r="I7" i="1"/>
  <c r="J2" i="1" s="1"/>
  <c r="J15" i="1"/>
  <c r="I16" i="1"/>
  <c r="J14" i="1" s="1"/>
  <c r="J13" i="1"/>
  <c r="J12" i="1"/>
  <c r="J11" i="1"/>
  <c r="J16" i="1" s="1"/>
  <c r="W2" i="24"/>
  <c r="E27" i="24"/>
  <c r="M15" i="24"/>
  <c r="M71" i="24"/>
  <c r="I97" i="24"/>
  <c r="H97" i="24"/>
  <c r="C15" i="24"/>
  <c r="B63" i="24"/>
  <c r="E15" i="24"/>
  <c r="C63" i="24"/>
  <c r="F15" i="24"/>
  <c r="D63" i="24"/>
  <c r="G15" i="24"/>
  <c r="E63" i="24"/>
  <c r="H15" i="24"/>
  <c r="F63" i="24"/>
  <c r="I15" i="24"/>
  <c r="G63" i="24"/>
  <c r="K15" i="24"/>
  <c r="H63" i="24"/>
  <c r="I63" i="24"/>
  <c r="J63" i="24"/>
  <c r="M63" i="24"/>
  <c r="L63" i="24"/>
  <c r="K63" i="24"/>
  <c r="C14" i="24"/>
  <c r="B62" i="24"/>
  <c r="E14" i="24"/>
  <c r="C62" i="24"/>
  <c r="F14" i="24"/>
  <c r="D62" i="24"/>
  <c r="G14" i="24"/>
  <c r="E62" i="24"/>
  <c r="H14" i="24"/>
  <c r="F62" i="24"/>
  <c r="I14" i="24"/>
  <c r="G62" i="24"/>
  <c r="K14" i="24"/>
  <c r="H62" i="24"/>
  <c r="M14" i="24"/>
  <c r="I62" i="24"/>
  <c r="J62" i="24"/>
  <c r="M62" i="24"/>
  <c r="L62" i="24"/>
  <c r="K62" i="24"/>
  <c r="C13" i="24"/>
  <c r="B61" i="24"/>
  <c r="E13" i="24"/>
  <c r="C61" i="24"/>
  <c r="F13" i="24"/>
  <c r="D61" i="24"/>
  <c r="G13" i="24"/>
  <c r="E61" i="24"/>
  <c r="H13" i="24"/>
  <c r="F61" i="24"/>
  <c r="I13" i="24"/>
  <c r="G61" i="24"/>
  <c r="K13" i="24"/>
  <c r="H61" i="24"/>
  <c r="M13" i="24"/>
  <c r="I61" i="24"/>
  <c r="J61" i="24"/>
  <c r="M61" i="24"/>
  <c r="L61" i="24"/>
  <c r="K61" i="24"/>
  <c r="C12" i="24"/>
  <c r="B60" i="24"/>
  <c r="E12" i="24"/>
  <c r="C60" i="24"/>
  <c r="F12" i="24"/>
  <c r="D60" i="24"/>
  <c r="G12" i="24"/>
  <c r="E60" i="24"/>
  <c r="H12" i="24"/>
  <c r="F60" i="24"/>
  <c r="I12" i="24"/>
  <c r="G60" i="24"/>
  <c r="K12" i="24"/>
  <c r="H60" i="24"/>
  <c r="M12" i="24"/>
  <c r="I60" i="24"/>
  <c r="J60" i="24"/>
  <c r="M60" i="24"/>
  <c r="L60" i="24"/>
  <c r="K60" i="24"/>
  <c r="C11" i="24"/>
  <c r="B59" i="24"/>
  <c r="E11" i="24"/>
  <c r="C59" i="24"/>
  <c r="F11" i="24"/>
  <c r="D59" i="24"/>
  <c r="G11" i="24"/>
  <c r="E59" i="24"/>
  <c r="H11" i="24"/>
  <c r="F59" i="24"/>
  <c r="I11" i="24"/>
  <c r="G59" i="24"/>
  <c r="K11" i="24"/>
  <c r="H59" i="24"/>
  <c r="M11" i="24"/>
  <c r="I59" i="24"/>
  <c r="J59" i="24"/>
  <c r="M59" i="24"/>
  <c r="L59" i="24"/>
  <c r="K59" i="24"/>
  <c r="B15" i="24"/>
  <c r="B71" i="24"/>
  <c r="C71" i="24"/>
  <c r="D15" i="24"/>
  <c r="D71" i="24"/>
  <c r="E71" i="24"/>
  <c r="F71" i="24"/>
  <c r="G71" i="24"/>
  <c r="H71" i="24"/>
  <c r="I71" i="24"/>
  <c r="J15" i="24"/>
  <c r="J71" i="24"/>
  <c r="K71" i="24"/>
  <c r="L15" i="24"/>
  <c r="L71" i="24"/>
  <c r="N15" i="24"/>
  <c r="N71" i="24"/>
  <c r="O15" i="24"/>
  <c r="O71" i="24"/>
  <c r="P71" i="24"/>
  <c r="S71" i="24"/>
  <c r="R71" i="24"/>
  <c r="Q71" i="24"/>
  <c r="B14" i="24"/>
  <c r="B70" i="24"/>
  <c r="C70" i="24"/>
  <c r="D14" i="24"/>
  <c r="D70" i="24"/>
  <c r="E70" i="24"/>
  <c r="F70" i="24"/>
  <c r="G70" i="24"/>
  <c r="H70" i="24"/>
  <c r="I70" i="24"/>
  <c r="J14" i="24"/>
  <c r="J70" i="24"/>
  <c r="K70" i="24"/>
  <c r="L14" i="24"/>
  <c r="L70" i="24"/>
  <c r="M70" i="24"/>
  <c r="N14" i="24"/>
  <c r="N70" i="24"/>
  <c r="O14" i="24"/>
  <c r="O70" i="24"/>
  <c r="P70" i="24"/>
  <c r="S70" i="24"/>
  <c r="R70" i="24"/>
  <c r="Q70" i="24"/>
  <c r="B13" i="24"/>
  <c r="B69" i="24"/>
  <c r="C69" i="24"/>
  <c r="D13" i="24"/>
  <c r="D69" i="24"/>
  <c r="E69" i="24"/>
  <c r="F69" i="24"/>
  <c r="G69" i="24"/>
  <c r="H69" i="24"/>
  <c r="I69" i="24"/>
  <c r="J13" i="24"/>
  <c r="J69" i="24"/>
  <c r="K69" i="24"/>
  <c r="L13" i="24"/>
  <c r="L69" i="24"/>
  <c r="M69" i="24"/>
  <c r="N13" i="24"/>
  <c r="N69" i="24"/>
  <c r="O13" i="24"/>
  <c r="O69" i="24"/>
  <c r="P69" i="24"/>
  <c r="S69" i="24"/>
  <c r="R69" i="24"/>
  <c r="Q69" i="24"/>
  <c r="B12" i="24"/>
  <c r="B68" i="24"/>
  <c r="C68" i="24"/>
  <c r="D12" i="24"/>
  <c r="D68" i="24"/>
  <c r="E68" i="24"/>
  <c r="F68" i="24"/>
  <c r="G68" i="24"/>
  <c r="H68" i="24"/>
  <c r="I68" i="24"/>
  <c r="J12" i="24"/>
  <c r="J68" i="24"/>
  <c r="K68" i="24"/>
  <c r="L12" i="24"/>
  <c r="L68" i="24"/>
  <c r="M68" i="24"/>
  <c r="N12" i="24"/>
  <c r="N68" i="24"/>
  <c r="O12" i="24"/>
  <c r="O68" i="24"/>
  <c r="P68" i="24"/>
  <c r="S68" i="24"/>
  <c r="R68" i="24"/>
  <c r="Q68" i="24"/>
  <c r="B11" i="24"/>
  <c r="B67" i="24"/>
  <c r="C67" i="24"/>
  <c r="D11" i="24"/>
  <c r="D67" i="24"/>
  <c r="E67" i="24"/>
  <c r="F67" i="24"/>
  <c r="G67" i="24"/>
  <c r="H67" i="24"/>
  <c r="I67" i="24"/>
  <c r="J11" i="24"/>
  <c r="J67" i="24"/>
  <c r="K67" i="24"/>
  <c r="L11" i="24"/>
  <c r="L67" i="24"/>
  <c r="M67" i="24"/>
  <c r="N11" i="24"/>
  <c r="N67" i="24"/>
  <c r="O11" i="24"/>
  <c r="O67" i="24"/>
  <c r="P67" i="24"/>
  <c r="S67" i="24"/>
  <c r="R67" i="24"/>
  <c r="Q67" i="24"/>
  <c r="P11" i="24"/>
  <c r="P51" i="24"/>
  <c r="J4" i="1"/>
  <c r="J5" i="1"/>
  <c r="P15" i="24"/>
  <c r="P55" i="24"/>
  <c r="P14" i="24"/>
  <c r="P54" i="24"/>
  <c r="P13" i="24"/>
  <c r="P53" i="24"/>
  <c r="P12" i="24"/>
  <c r="P52" i="24"/>
  <c r="W15" i="24"/>
  <c r="P47" i="24"/>
  <c r="W14" i="24"/>
  <c r="P46" i="24"/>
  <c r="W13" i="24"/>
  <c r="P45" i="24"/>
  <c r="W12" i="24"/>
  <c r="P44" i="24"/>
  <c r="W11" i="24"/>
  <c r="P43" i="24"/>
  <c r="W7" i="24"/>
  <c r="Z7" i="24"/>
  <c r="Z24" i="24"/>
  <c r="Y7" i="24"/>
  <c r="Y24" i="24"/>
  <c r="X7" i="24"/>
  <c r="X24" i="24"/>
  <c r="W24" i="24"/>
  <c r="P7" i="24"/>
  <c r="S7" i="24"/>
  <c r="S24" i="24"/>
  <c r="R7" i="24"/>
  <c r="R24" i="24"/>
  <c r="Q7" i="24"/>
  <c r="Q24" i="24"/>
  <c r="P24" i="24"/>
  <c r="W6" i="24"/>
  <c r="Z6" i="24"/>
  <c r="Z23" i="24"/>
  <c r="Y6" i="24"/>
  <c r="Y23" i="24"/>
  <c r="X6" i="24"/>
  <c r="X23" i="24"/>
  <c r="W23" i="24"/>
  <c r="P6" i="24"/>
  <c r="S6" i="24"/>
  <c r="S23" i="24"/>
  <c r="R6" i="24"/>
  <c r="R23" i="24"/>
  <c r="Q6" i="24"/>
  <c r="Q23" i="24"/>
  <c r="P23" i="24"/>
  <c r="W5" i="24"/>
  <c r="Z5" i="24"/>
  <c r="Z22" i="24"/>
  <c r="Y5" i="24"/>
  <c r="Y22" i="24"/>
  <c r="X5" i="24"/>
  <c r="X22" i="24"/>
  <c r="W22" i="24"/>
  <c r="P5" i="24"/>
  <c r="S5" i="24"/>
  <c r="S22" i="24"/>
  <c r="R5" i="24"/>
  <c r="R22" i="24"/>
  <c r="Q5" i="24"/>
  <c r="Q22" i="24"/>
  <c r="P22" i="24"/>
  <c r="W4" i="24"/>
  <c r="Z4" i="24"/>
  <c r="Z21" i="24"/>
  <c r="Y4" i="24"/>
  <c r="Y21" i="24"/>
  <c r="X4" i="24"/>
  <c r="X21" i="24"/>
  <c r="W21" i="24"/>
  <c r="P4" i="24"/>
  <c r="S4" i="24"/>
  <c r="S21" i="24"/>
  <c r="R4" i="24"/>
  <c r="R21" i="24"/>
  <c r="Q4" i="24"/>
  <c r="Q21" i="24"/>
  <c r="P21" i="24"/>
  <c r="W3" i="24"/>
  <c r="Z3" i="24"/>
  <c r="Z20" i="24"/>
  <c r="Y3" i="24"/>
  <c r="Y20" i="24"/>
  <c r="X3" i="24"/>
  <c r="X20" i="24"/>
  <c r="W20" i="24"/>
  <c r="P3" i="24"/>
  <c r="S3" i="24"/>
  <c r="S20" i="24"/>
  <c r="R3" i="24"/>
  <c r="R20" i="24"/>
  <c r="Q3" i="24"/>
  <c r="Q20" i="24"/>
  <c r="P20" i="24"/>
  <c r="Z2" i="24"/>
  <c r="Z19" i="24"/>
  <c r="Y2" i="24"/>
  <c r="Y19" i="24"/>
  <c r="X2" i="24"/>
  <c r="X19" i="24"/>
  <c r="W19" i="24"/>
  <c r="P2" i="24"/>
  <c r="S2" i="24"/>
  <c r="S19" i="24"/>
  <c r="R2" i="24"/>
  <c r="R19" i="24"/>
  <c r="Q2" i="24"/>
  <c r="Q19" i="24"/>
  <c r="P19" i="24"/>
  <c r="W16" i="24"/>
  <c r="P16" i="24"/>
  <c r="Z15" i="24"/>
  <c r="Y15" i="24"/>
  <c r="X15" i="24"/>
  <c r="U15" i="24"/>
  <c r="S15" i="24"/>
  <c r="R15" i="24"/>
  <c r="Q15" i="24"/>
  <c r="Z14" i="24"/>
  <c r="Y14" i="24"/>
  <c r="X14" i="24"/>
  <c r="U14" i="24"/>
  <c r="S14" i="24"/>
  <c r="R14" i="24"/>
  <c r="Q14" i="24"/>
  <c r="Z13" i="24"/>
  <c r="Y13" i="24"/>
  <c r="X13" i="24"/>
  <c r="U13" i="24"/>
  <c r="S13" i="24"/>
  <c r="R13" i="24"/>
  <c r="Q13" i="24"/>
  <c r="Z12" i="24"/>
  <c r="Y12" i="24"/>
  <c r="X12" i="24"/>
  <c r="U12" i="24"/>
  <c r="S12" i="24"/>
  <c r="R12" i="24"/>
  <c r="Q12" i="24"/>
  <c r="Z11" i="24"/>
  <c r="Y11" i="24"/>
  <c r="X11" i="24"/>
  <c r="U11" i="24"/>
  <c r="S11" i="24"/>
  <c r="R11" i="24"/>
  <c r="Q11" i="24"/>
  <c r="P8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B55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O51" i="24"/>
  <c r="N51" i="24"/>
  <c r="M51" i="24"/>
  <c r="L51" i="24"/>
  <c r="K51" i="24"/>
  <c r="J51" i="24"/>
  <c r="I51" i="24"/>
  <c r="H51" i="24"/>
  <c r="G51" i="24"/>
  <c r="F51" i="24"/>
  <c r="E51" i="24"/>
  <c r="D51" i="24"/>
  <c r="C51" i="24"/>
  <c r="B51" i="24"/>
  <c r="M47" i="24"/>
  <c r="K47" i="24"/>
  <c r="I47" i="24"/>
  <c r="H47" i="24"/>
  <c r="G47" i="24"/>
  <c r="F47" i="24"/>
  <c r="E47" i="24"/>
  <c r="C47" i="24"/>
  <c r="M46" i="24"/>
  <c r="K46" i="24"/>
  <c r="I46" i="24"/>
  <c r="H46" i="24"/>
  <c r="G46" i="24"/>
  <c r="F46" i="24"/>
  <c r="E46" i="24"/>
  <c r="C46" i="24"/>
  <c r="M45" i="24"/>
  <c r="K45" i="24"/>
  <c r="I45" i="24"/>
  <c r="H45" i="24"/>
  <c r="G45" i="24"/>
  <c r="F45" i="24"/>
  <c r="E45" i="24"/>
  <c r="C45" i="24"/>
  <c r="M44" i="24"/>
  <c r="K44" i="24"/>
  <c r="I44" i="24"/>
  <c r="H44" i="24"/>
  <c r="G44" i="24"/>
  <c r="F44" i="24"/>
  <c r="E44" i="24"/>
  <c r="C44" i="24"/>
  <c r="M43" i="24"/>
  <c r="K43" i="24"/>
  <c r="I43" i="24"/>
  <c r="H43" i="24"/>
  <c r="G43" i="24"/>
  <c r="F43" i="24"/>
  <c r="E43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C39" i="24"/>
  <c r="B39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C38" i="24"/>
  <c r="B38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C37" i="24"/>
  <c r="B37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M31" i="24"/>
  <c r="K31" i="24"/>
  <c r="I31" i="24"/>
  <c r="H31" i="24"/>
  <c r="G31" i="24"/>
  <c r="F31" i="24"/>
  <c r="E31" i="24"/>
  <c r="C31" i="24"/>
  <c r="M30" i="24"/>
  <c r="K30" i="24"/>
  <c r="I30" i="24"/>
  <c r="H30" i="24"/>
  <c r="G30" i="24"/>
  <c r="F30" i="24"/>
  <c r="E30" i="24"/>
  <c r="C30" i="24"/>
  <c r="M29" i="24"/>
  <c r="K29" i="24"/>
  <c r="I29" i="24"/>
  <c r="H29" i="24"/>
  <c r="G29" i="24"/>
  <c r="F29" i="24"/>
  <c r="E29" i="24"/>
  <c r="C29" i="24"/>
  <c r="M28" i="24"/>
  <c r="K28" i="24"/>
  <c r="I28" i="24"/>
  <c r="H28" i="24"/>
  <c r="G28" i="24"/>
  <c r="F28" i="24"/>
  <c r="E28" i="24"/>
  <c r="C28" i="24"/>
  <c r="M27" i="24"/>
  <c r="K27" i="24"/>
  <c r="I27" i="24"/>
  <c r="H27" i="24"/>
  <c r="G27" i="24"/>
  <c r="F27" i="24"/>
  <c r="C27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B6" i="3"/>
  <c r="B2" i="3"/>
  <c r="B3" i="3"/>
  <c r="B4" i="3"/>
  <c r="B5" i="3"/>
  <c r="B7" i="3"/>
  <c r="B15" i="3"/>
  <c r="C6" i="3"/>
  <c r="C2" i="3"/>
  <c r="C3" i="3"/>
  <c r="C4" i="3"/>
  <c r="C5" i="3"/>
  <c r="C7" i="3"/>
  <c r="C15" i="3"/>
  <c r="D6" i="3"/>
  <c r="D2" i="3"/>
  <c r="D3" i="3"/>
  <c r="D4" i="3"/>
  <c r="D5" i="3"/>
  <c r="D7" i="3"/>
  <c r="D15" i="3"/>
  <c r="E6" i="3"/>
  <c r="E2" i="3"/>
  <c r="E3" i="3"/>
  <c r="E4" i="3"/>
  <c r="E5" i="3"/>
  <c r="E7" i="3"/>
  <c r="E15" i="3"/>
  <c r="F6" i="3"/>
  <c r="F2" i="3"/>
  <c r="F3" i="3"/>
  <c r="F4" i="3"/>
  <c r="F5" i="3"/>
  <c r="F7" i="3"/>
  <c r="F15" i="3"/>
  <c r="G6" i="3"/>
  <c r="G2" i="3"/>
  <c r="G3" i="3"/>
  <c r="G4" i="3"/>
  <c r="G5" i="3"/>
  <c r="G7" i="3"/>
  <c r="G15" i="3"/>
  <c r="H6" i="3"/>
  <c r="H2" i="3"/>
  <c r="H3" i="3"/>
  <c r="H4" i="3"/>
  <c r="H5" i="3"/>
  <c r="H7" i="3"/>
  <c r="H15" i="3"/>
  <c r="I6" i="3"/>
  <c r="I2" i="3"/>
  <c r="I3" i="3"/>
  <c r="I4" i="3"/>
  <c r="I5" i="3"/>
  <c r="I7" i="3"/>
  <c r="I15" i="3"/>
  <c r="J6" i="3"/>
  <c r="J2" i="3"/>
  <c r="J3" i="3"/>
  <c r="J4" i="3"/>
  <c r="J5" i="3"/>
  <c r="J7" i="3"/>
  <c r="J15" i="3"/>
  <c r="K6" i="3"/>
  <c r="K2" i="3"/>
  <c r="K3" i="3"/>
  <c r="K4" i="3"/>
  <c r="K5" i="3"/>
  <c r="K7" i="3"/>
  <c r="K15" i="3"/>
  <c r="L6" i="3"/>
  <c r="L2" i="3"/>
  <c r="L3" i="3"/>
  <c r="L4" i="3"/>
  <c r="L5" i="3"/>
  <c r="L7" i="3"/>
  <c r="L15" i="3"/>
  <c r="M6" i="3"/>
  <c r="M2" i="3"/>
  <c r="M3" i="3"/>
  <c r="M4" i="3"/>
  <c r="M5" i="3"/>
  <c r="M7" i="3"/>
  <c r="M15" i="3"/>
  <c r="N6" i="3"/>
  <c r="N2" i="3"/>
  <c r="N3" i="3"/>
  <c r="N4" i="3"/>
  <c r="N5" i="3"/>
  <c r="N7" i="3"/>
  <c r="N15" i="3"/>
  <c r="O6" i="3"/>
  <c r="O2" i="3"/>
  <c r="O3" i="3"/>
  <c r="O4" i="3"/>
  <c r="O5" i="3"/>
  <c r="O7" i="3"/>
  <c r="O15" i="3"/>
  <c r="P1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W15" i="3"/>
  <c r="P47" i="3"/>
  <c r="M47" i="3"/>
  <c r="K47" i="3"/>
  <c r="I47" i="3"/>
  <c r="H47" i="3"/>
  <c r="G47" i="3"/>
  <c r="F47" i="3"/>
  <c r="E47" i="3"/>
  <c r="C47" i="3"/>
  <c r="W14" i="3"/>
  <c r="P46" i="3"/>
  <c r="M46" i="3"/>
  <c r="K46" i="3"/>
  <c r="I46" i="3"/>
  <c r="H46" i="3"/>
  <c r="G46" i="3"/>
  <c r="F46" i="3"/>
  <c r="E46" i="3"/>
  <c r="C46" i="3"/>
  <c r="W13" i="3"/>
  <c r="P45" i="3"/>
  <c r="M45" i="3"/>
  <c r="K45" i="3"/>
  <c r="I45" i="3"/>
  <c r="H45" i="3"/>
  <c r="G45" i="3"/>
  <c r="F45" i="3"/>
  <c r="E45" i="3"/>
  <c r="C45" i="3"/>
  <c r="W12" i="3"/>
  <c r="P44" i="3"/>
  <c r="M44" i="3"/>
  <c r="K44" i="3"/>
  <c r="I44" i="3"/>
  <c r="H44" i="3"/>
  <c r="G44" i="3"/>
  <c r="F44" i="3"/>
  <c r="E44" i="3"/>
  <c r="C44" i="3"/>
  <c r="W11" i="3"/>
  <c r="P43" i="3"/>
  <c r="M43" i="3"/>
  <c r="K43" i="3"/>
  <c r="I43" i="3"/>
  <c r="H43" i="3"/>
  <c r="G43" i="3"/>
  <c r="F43" i="3"/>
  <c r="E43" i="3"/>
  <c r="C43" i="3"/>
  <c r="P6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P5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P4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P3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P2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6" i="3"/>
  <c r="M31" i="3"/>
  <c r="K31" i="3"/>
  <c r="I31" i="3"/>
  <c r="H31" i="3"/>
  <c r="G31" i="3"/>
  <c r="F31" i="3"/>
  <c r="E31" i="3"/>
  <c r="C31" i="3"/>
  <c r="W5" i="3"/>
  <c r="M30" i="3"/>
  <c r="K30" i="3"/>
  <c r="I30" i="3"/>
  <c r="H30" i="3"/>
  <c r="G30" i="3"/>
  <c r="F30" i="3"/>
  <c r="E30" i="3"/>
  <c r="C30" i="3"/>
  <c r="W4" i="3"/>
  <c r="M29" i="3"/>
  <c r="K29" i="3"/>
  <c r="I29" i="3"/>
  <c r="H29" i="3"/>
  <c r="G29" i="3"/>
  <c r="F29" i="3"/>
  <c r="E29" i="3"/>
  <c r="C29" i="3"/>
  <c r="W3" i="3"/>
  <c r="M28" i="3"/>
  <c r="K28" i="3"/>
  <c r="I28" i="3"/>
  <c r="H28" i="3"/>
  <c r="G28" i="3"/>
  <c r="F28" i="3"/>
  <c r="E28" i="3"/>
  <c r="C28" i="3"/>
  <c r="W2" i="3"/>
  <c r="M27" i="3"/>
  <c r="K27" i="3"/>
  <c r="I27" i="3"/>
  <c r="H27" i="3"/>
  <c r="G27" i="3"/>
  <c r="F27" i="3"/>
  <c r="E27" i="3"/>
  <c r="C27" i="3"/>
  <c r="W7" i="3"/>
  <c r="Z7" i="3"/>
  <c r="Z24" i="3"/>
  <c r="Y7" i="3"/>
  <c r="Y24" i="3"/>
  <c r="X7" i="3"/>
  <c r="X24" i="3"/>
  <c r="W24" i="3"/>
  <c r="P7" i="3"/>
  <c r="S7" i="3"/>
  <c r="S24" i="3"/>
  <c r="R7" i="3"/>
  <c r="R24" i="3"/>
  <c r="Q7" i="3"/>
  <c r="Q24" i="3"/>
  <c r="P24" i="3"/>
  <c r="Z6" i="3"/>
  <c r="Z23" i="3"/>
  <c r="Y6" i="3"/>
  <c r="Y23" i="3"/>
  <c r="X6" i="3"/>
  <c r="X23" i="3"/>
  <c r="W23" i="3"/>
  <c r="S6" i="3"/>
  <c r="S23" i="3"/>
  <c r="R6" i="3"/>
  <c r="R23" i="3"/>
  <c r="Q6" i="3"/>
  <c r="Q23" i="3"/>
  <c r="P23" i="3"/>
  <c r="Z5" i="3"/>
  <c r="Z22" i="3"/>
  <c r="Y5" i="3"/>
  <c r="Y22" i="3"/>
  <c r="X5" i="3"/>
  <c r="X22" i="3"/>
  <c r="W22" i="3"/>
  <c r="S5" i="3"/>
  <c r="S22" i="3"/>
  <c r="R5" i="3"/>
  <c r="R22" i="3"/>
  <c r="Q5" i="3"/>
  <c r="Q22" i="3"/>
  <c r="P22" i="3"/>
  <c r="Z4" i="3"/>
  <c r="Z21" i="3"/>
  <c r="Y4" i="3"/>
  <c r="Y21" i="3"/>
  <c r="X4" i="3"/>
  <c r="X21" i="3"/>
  <c r="W21" i="3"/>
  <c r="S4" i="3"/>
  <c r="S21" i="3"/>
  <c r="R4" i="3"/>
  <c r="R21" i="3"/>
  <c r="Q4" i="3"/>
  <c r="Q21" i="3"/>
  <c r="P21" i="3"/>
  <c r="Z3" i="3"/>
  <c r="Z20" i="3"/>
  <c r="Y3" i="3"/>
  <c r="Y20" i="3"/>
  <c r="X3" i="3"/>
  <c r="X20" i="3"/>
  <c r="W20" i="3"/>
  <c r="S3" i="3"/>
  <c r="S20" i="3"/>
  <c r="R3" i="3"/>
  <c r="R20" i="3"/>
  <c r="Q3" i="3"/>
  <c r="Q20" i="3"/>
  <c r="P20" i="3"/>
  <c r="Z2" i="3"/>
  <c r="Z19" i="3"/>
  <c r="Y2" i="3"/>
  <c r="Y19" i="3"/>
  <c r="X2" i="3"/>
  <c r="X19" i="3"/>
  <c r="W19" i="3"/>
  <c r="S2" i="3"/>
  <c r="S19" i="3"/>
  <c r="R2" i="3"/>
  <c r="R19" i="3"/>
  <c r="Q2" i="3"/>
  <c r="Q19" i="3"/>
  <c r="P19" i="3"/>
  <c r="W16" i="3"/>
  <c r="P16" i="3"/>
  <c r="Z15" i="3"/>
  <c r="Y15" i="3"/>
  <c r="X15" i="3"/>
  <c r="U15" i="3"/>
  <c r="S15" i="3"/>
  <c r="R15" i="3"/>
  <c r="Q15" i="3"/>
  <c r="Z14" i="3"/>
  <c r="Y14" i="3"/>
  <c r="X14" i="3"/>
  <c r="U14" i="3"/>
  <c r="S14" i="3"/>
  <c r="R14" i="3"/>
  <c r="Q14" i="3"/>
  <c r="Z13" i="3"/>
  <c r="Y13" i="3"/>
  <c r="X13" i="3"/>
  <c r="U13" i="3"/>
  <c r="S13" i="3"/>
  <c r="R13" i="3"/>
  <c r="Q13" i="3"/>
  <c r="Z12" i="3"/>
  <c r="Y12" i="3"/>
  <c r="X12" i="3"/>
  <c r="U12" i="3"/>
  <c r="S12" i="3"/>
  <c r="R12" i="3"/>
  <c r="Q12" i="3"/>
  <c r="Z11" i="3"/>
  <c r="Y11" i="3"/>
  <c r="X11" i="3"/>
  <c r="U11" i="3"/>
  <c r="S11" i="3"/>
  <c r="R11" i="3"/>
  <c r="Q11" i="3"/>
  <c r="P8" i="3"/>
  <c r="AT3" i="3"/>
  <c r="AW3" i="3"/>
  <c r="AW25" i="3"/>
  <c r="AT4" i="3"/>
  <c r="AW4" i="3"/>
  <c r="AW26" i="3"/>
  <c r="AT5" i="3"/>
  <c r="AW5" i="3"/>
  <c r="AW27" i="3"/>
  <c r="AT6" i="3"/>
  <c r="AW6" i="3"/>
  <c r="AW28" i="3"/>
  <c r="AT7" i="3"/>
  <c r="AW7" i="3"/>
  <c r="AW29" i="3"/>
  <c r="AT8" i="3"/>
  <c r="AW8" i="3"/>
  <c r="AW30" i="3"/>
  <c r="AT9" i="3"/>
  <c r="AW9" i="3"/>
  <c r="AW31" i="3"/>
  <c r="AT2" i="3"/>
  <c r="AW2" i="3"/>
  <c r="AW24" i="3"/>
  <c r="AU2" i="3"/>
  <c r="AU24" i="3"/>
  <c r="AV2" i="3"/>
  <c r="AV24" i="3"/>
  <c r="AU3" i="3"/>
  <c r="AU25" i="3"/>
  <c r="AV3" i="3"/>
  <c r="AV25" i="3"/>
  <c r="AU4" i="3"/>
  <c r="AU26" i="3"/>
  <c r="AV4" i="3"/>
  <c r="AV26" i="3"/>
  <c r="AU5" i="3"/>
  <c r="AU27" i="3"/>
  <c r="AV5" i="3"/>
  <c r="AV27" i="3"/>
  <c r="AU6" i="3"/>
  <c r="AU28" i="3"/>
  <c r="AV6" i="3"/>
  <c r="AV28" i="3"/>
  <c r="AU7" i="3"/>
  <c r="AU29" i="3"/>
  <c r="AV7" i="3"/>
  <c r="AV29" i="3"/>
  <c r="AU8" i="3"/>
  <c r="AU30" i="3"/>
  <c r="AV8" i="3"/>
  <c r="AV30" i="3"/>
  <c r="AU9" i="3"/>
  <c r="AU31" i="3"/>
  <c r="AV9" i="3"/>
  <c r="AV31" i="3"/>
  <c r="AT25" i="3"/>
  <c r="AT26" i="3"/>
  <c r="AT27" i="3"/>
  <c r="AT28" i="3"/>
  <c r="AT29" i="3"/>
  <c r="AT30" i="3"/>
  <c r="AT31" i="3"/>
  <c r="AT24" i="3"/>
  <c r="AP3" i="3"/>
  <c r="AS3" i="3"/>
  <c r="AS25" i="3"/>
  <c r="AP4" i="3"/>
  <c r="AS4" i="3"/>
  <c r="AS26" i="3"/>
  <c r="AP5" i="3"/>
  <c r="AS5" i="3"/>
  <c r="AS27" i="3"/>
  <c r="AP6" i="3"/>
  <c r="AS6" i="3"/>
  <c r="AS28" i="3"/>
  <c r="AP7" i="3"/>
  <c r="AS7" i="3"/>
  <c r="AS29" i="3"/>
  <c r="AP8" i="3"/>
  <c r="AS8" i="3"/>
  <c r="AS30" i="3"/>
  <c r="AP9" i="3"/>
  <c r="AS9" i="3"/>
  <c r="AS31" i="3"/>
  <c r="AP2" i="3"/>
  <c r="AS2" i="3"/>
  <c r="AS24" i="3"/>
  <c r="AQ2" i="3"/>
  <c r="AQ24" i="3"/>
  <c r="AR2" i="3"/>
  <c r="AR24" i="3"/>
  <c r="AQ3" i="3"/>
  <c r="AQ25" i="3"/>
  <c r="AR3" i="3"/>
  <c r="AR25" i="3"/>
  <c r="AQ4" i="3"/>
  <c r="AQ26" i="3"/>
  <c r="AR4" i="3"/>
  <c r="AR26" i="3"/>
  <c r="AQ5" i="3"/>
  <c r="AQ27" i="3"/>
  <c r="AR5" i="3"/>
  <c r="AR27" i="3"/>
  <c r="AQ6" i="3"/>
  <c r="AQ28" i="3"/>
  <c r="AR6" i="3"/>
  <c r="AR28" i="3"/>
  <c r="AQ7" i="3"/>
  <c r="AQ29" i="3"/>
  <c r="AR7" i="3"/>
  <c r="AR29" i="3"/>
  <c r="AQ8" i="3"/>
  <c r="AQ30" i="3"/>
  <c r="AR8" i="3"/>
  <c r="AR30" i="3"/>
  <c r="AQ9" i="3"/>
  <c r="AQ31" i="3"/>
  <c r="AR9" i="3"/>
  <c r="AR31" i="3"/>
  <c r="AP25" i="3"/>
  <c r="AP26" i="3"/>
  <c r="AP27" i="3"/>
  <c r="AP28" i="3"/>
  <c r="AP29" i="3"/>
  <c r="AP30" i="3"/>
  <c r="AP31" i="3"/>
  <c r="AP2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C14" i="3"/>
  <c r="AE14" i="3"/>
  <c r="AF14" i="3"/>
  <c r="AG14" i="3"/>
  <c r="AH14" i="3"/>
  <c r="AI14" i="3"/>
  <c r="AK14" i="3"/>
  <c r="AM14" i="3"/>
  <c r="AW14" i="3"/>
  <c r="AV14" i="3"/>
  <c r="AU14" i="3"/>
  <c r="AT14" i="3"/>
  <c r="AB14" i="3"/>
  <c r="AD14" i="3"/>
  <c r="AJ14" i="3"/>
  <c r="AL14" i="3"/>
  <c r="AN14" i="3"/>
  <c r="AO14" i="3"/>
  <c r="AS14" i="3"/>
  <c r="AR14" i="3"/>
  <c r="AQ14" i="3"/>
  <c r="AP1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B25" i="3"/>
  <c r="AB26" i="3"/>
  <c r="AB27" i="3"/>
  <c r="AB28" i="3"/>
  <c r="AB29" i="3"/>
  <c r="AB30" i="3"/>
  <c r="AB31" i="3"/>
  <c r="AB24" i="3"/>
  <c r="AB34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B35" i="3"/>
  <c r="AB36" i="3"/>
  <c r="AB37" i="3"/>
  <c r="AB38" i="3"/>
  <c r="AB39" i="3"/>
  <c r="AB40" i="3"/>
  <c r="AB41" i="3"/>
  <c r="E8" i="1"/>
  <c r="E7" i="1"/>
  <c r="E5" i="1"/>
  <c r="E3" i="1"/>
  <c r="E2" i="1"/>
  <c r="E9" i="1"/>
  <c r="F8" i="1" s="1"/>
  <c r="B9" i="1"/>
  <c r="C3" i="1"/>
  <c r="C4" i="1"/>
  <c r="C5" i="1"/>
  <c r="C6" i="1"/>
  <c r="C7" i="1"/>
  <c r="C2" i="1"/>
  <c r="C8" i="1"/>
  <c r="AP11" i="3"/>
  <c r="C9" i="1"/>
  <c r="AB10" i="3"/>
  <c r="AP10" i="3"/>
  <c r="AB21" i="3"/>
  <c r="B16" i="3"/>
  <c r="AP21" i="3"/>
  <c r="F3" i="1" l="1"/>
  <c r="J6" i="1"/>
  <c r="F2" i="1"/>
  <c r="J3" i="1"/>
  <c r="J7" i="1" s="1"/>
  <c r="F7" i="1"/>
  <c r="F5" i="1"/>
  <c r="F9" i="1" l="1"/>
</calcChain>
</file>

<file path=xl/connections.xml><?xml version="1.0" encoding="utf-8"?>
<connections xmlns="http://schemas.openxmlformats.org/spreadsheetml/2006/main">
  <connection id="1" name="AP_2009_38" type="6" refreshedVersion="6" background="1" saveData="1">
    <textPr codePage="850" sourceFile="D:\Dropbox (PETAL)\Team-Ordner „PETAL“\Audio\Kurtag_Kafka-Fragmente\_tempo mapping\38_In memoriam Joannis Pilinszky\_data_KF38\AP_2009_38.txt" decimal="," thousands=".">
      <textFields count="2">
        <textField type="text"/>
        <textField type="skip"/>
      </textFields>
    </textPr>
  </connection>
  <connection id="2" name="Arnold+Pogossian_2006 [live DVD]_38_dur" type="6" refreshedVersion="4" background="1" saveData="1">
    <textPr codePage="850" sourceFile="C:\Users\p3039\Dropbox (PETAL)\Team-Ordner „PETAL“\Audio\Kurtag_Kafka-Fragmente\_tempo mapping\38_In memoriam Joannis Pilinszky\_data_KF38\Arnold+Pogossian_2006 [live DVD]_38_dur.txt" decimal="," thousands=" " comma="1">
      <textFields count="2">
        <textField type="text"/>
        <textField type="skip"/>
      </textFields>
    </textPr>
  </connection>
  <connection id="3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4" name="BK_2005_38" type="6" refreshedVersion="6" background="1" saveData="1">
    <textPr codePage="850" sourceFile="D:\Dropbox (PETAL)\Team-Ordner „PETAL“\Audio\Kurtag_Kafka-Fragmente\_tempo mapping\38_In memoriam Joannis Pilinszky\_data_KF38\BK_2005_38.txt" decimal="," thousands=".">
      <textFields count="2">
        <textField type="text"/>
        <textField type="skip"/>
      </textFields>
    </textPr>
  </connection>
  <connection id="5" name="CK_1987_38" type="6" refreshedVersion="6" background="1" saveData="1">
    <textPr codePage="850" sourceFile="D:\Dropbox (PETAL)\Team-Ordner „PETAL“\Audio\Kurtag_Kafka-Fragmente\_tempo mapping\38_In memoriam Joannis Pilinszky\_data_KF38\CK_1987_38.txt" decimal="," thousands=".">
      <textFields count="2">
        <textField type="text"/>
        <textField type="skip"/>
      </textFields>
    </textPr>
  </connection>
  <connection id="6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7" name="CK_1990_38" type="6" refreshedVersion="6" background="1" saveData="1">
    <textPr codePage="850" sourceFile="D:\Dropbox (PETAL)\Team-Ordner „PETAL“\Audio\Kurtag_Kafka-Fragmente\_tempo mapping\38_In memoriam Joannis Pilinszky\_data_KF38\CK_1990_38.txt" decimal="," thousands=".">
      <textFields count="2">
        <textField type="text"/>
        <textField type="skip"/>
      </textFields>
    </textPr>
  </connection>
  <connection id="8" name="Kammer+Widmann_2017_38_Abschnitte-Dauern" type="6" refreshedVersion="4" background="1" saveData="1">
    <textPr codePage="850" sourceFile="C:\Users\p3039\Dropbox (PETAL)\Team-Ordner „PETAL“\Audio\Kurtag_Kafka-Fragmente\_tempo mapping\38_In memoriam Joannis Pilinszky\_data_KF38\Kammer+Widmann_2017_38_Abschnitte-Dauern.txt" decimal="," thousands=" " comma="1">
      <textFields count="2">
        <textField type="text"/>
        <textField type="skip"/>
      </textFields>
    </textPr>
  </connection>
  <connection id="9" name="Kammer+Widmann_2017_38_Tempo_Durchführung" type="6" refreshedVersion="4" background="1" saveData="1">
    <textPr codePage="850" sourceFile="C:\Users\p3039\Dropbox (PETAL)\Team-Ordner „PETAL“\Audio\Kurtag_Kafka-Fragmente\_tempo mapping\38_In memoriam Joannis Pilinszky\_data_KF38\Kammer+Widmann_2017_38_Tempo_Durchführung.txt" decimal="," thousands=" " comma="1">
      <textFields count="3">
        <textField type="skip"/>
        <textField type="text"/>
        <textField type="skip"/>
      </textFields>
    </textPr>
  </connection>
  <connection id="10" name="Kammer+Widmann_2017_38_Tempo_Initial_Durchführung" type="6" refreshedVersion="4" background="1" saveData="1">
    <textPr codePage="850" sourceFile="C:\Users\p3039\Dropbox (PETAL)\Team-Ordner „PETAL“\Audio\Kurtag_Kafka-Fragmente\_tempo mapping\38_In memoriam Joannis Pilinszky\_data_KF38\Kammer+Widmann_2017_38_Tempo_Initial_Durchführung.txt" decimal="," thousands=" " comma="1">
      <textFields count="3">
        <textField type="skip"/>
        <textField type="text"/>
        <textField type="skip"/>
      </textFields>
    </textPr>
  </connection>
  <connection id="11" name="KO_1994_38" type="6" refreshedVersion="4" background="1" saveData="1">
    <textPr codePage="850" sourceFile="C:\Users\p3039\Dropbox (PETAL)\Team-Ordner „PETAL“\Audio\Kurtag_Kafka-Fragmente\_tempo mapping\38_In memoriam Joannis Pilinszky\_data_KF38\KO_1994_38.txt" decimal="," thousands=" " comma="1">
      <textFields count="2">
        <textField type="text"/>
        <textField type="skip"/>
      </textFields>
    </textPr>
  </connection>
  <connection id="12" name="KO_1996_38" type="6" refreshedVersion="6" background="1" saveData="1">
    <textPr codePage="850" sourceFile="D:\Dropbox (PETAL)\Team-Ordner „PETAL“\Audio\Kurtag_Kafka-Fragmente\_tempo mapping\38_In memoriam Joannis Pilinszky\_data_KF38\KO_1996_38.txt" decimal="," thousands=".">
      <textFields count="2">
        <textField type="text"/>
        <textField type="skip"/>
      </textFields>
    </textPr>
  </connection>
  <connection id="13" name="Melzer_Stark_2017_Wien modern_38_dur" type="6" refreshedVersion="4" background="1" saveData="1">
    <textPr codePage="850" sourceFile="C:\Users\p3039\Dropbox (PETAL)\Team-Ordner „PETAL“\Audio\Kurtag_Kafka-Fragmente\_tempo mapping\38_In memoriam Joannis Pilinszky\_data_KF38\Melzer_Stark_2017_Wien modern_38_dur.txt" decimal="," thousands=" " comma="1">
      <textFields count="2">
        <textField type="text"/>
        <textField type="skip"/>
      </textFields>
    </textPr>
  </connection>
  <connection id="14" name="MS_2012_38" type="6" refreshedVersion="6" background="1" saveData="1">
    <textPr codePage="850" sourceFile="D:\Dropbox (PETAL)\Team-Ordner „PETAL“\Audio\Kurtag_Kafka-Fragmente\_tempo mapping\38_In memoriam Joannis Pilinszky\_data_KF38\MS_2012_38.txt" decimal="," thousands=".">
      <textFields count="2">
        <textField type="text"/>
        <textField type="skip"/>
      </textFields>
    </textPr>
  </connection>
  <connection id="15" name="MS_2012_38_Tempo_Durchführung" type="6" refreshedVersion="4" background="1" saveData="1">
    <textPr codePage="850" sourceFile="C:\Users\p3039\Dropbox (PETAL)\Team-Ordner „PETAL“\Audio\Kurtag_Kafka-Fragmente\_tempo mapping\38_In memoriam Joannis Pilinszky\_data_KF38\MS_2012_38_Tempo_Durchführung.txt" decimal="," thousands=" " comma="1">
      <textFields count="3">
        <textField type="skip"/>
        <textField type="text"/>
        <textField type="skip"/>
      </textFields>
    </textPr>
  </connection>
  <connection id="16" name="MS_2012_38_Tempo_Initial_Durchführung" type="6" refreshedVersion="4" background="1" saveData="1">
    <textPr codePage="850" sourceFile="C:\Users\p3039\Dropbox (PETAL)\Team-Ordner „PETAL“\Audio\Kurtag_Kafka-Fragmente\_tempo mapping\38_In memoriam Joannis Pilinszky\_data_KF38\MS_2012_38_Tempo_Initial_Durchführung.txt" decimal="," thousands=" " comma="1">
      <textFields count="3">
        <textField type="skip"/>
        <textField type="text"/>
        <textField type="text"/>
      </textFields>
    </textPr>
  </connection>
  <connection id="17" name="MS_2013_38" type="6" refreshedVersion="6" background="1" saveData="1">
    <textPr codePage="850" sourceFile="D:\Dropbox (PETAL)\Team-Ordner „PETAL“\Audio\Kurtag_Kafka-Fragmente\_tempo mapping\38_In memoriam Joannis Pilinszky\_data_KF38\MS_2013_38.txt" decimal="," thousands=".">
      <textFields count="2">
        <textField type="text"/>
        <textField type="skip"/>
      </textFields>
    </textPr>
  </connection>
  <connection id="18" name="MS_2019_38" type="6" refreshedVersion="4" background="1" saveData="1">
    <textPr codePage="850" sourceFile="C:\Users\p3039\Dropbox (PETAL)\Team-Ordner „PETAL“\Audio\Kurtag_Kafka-Fragmente\_tempo mapping\38_In memoriam Joannis Pilinszky\_data_KF38\MS_2019_38.txt" decimal="," thousands=" " comma="1">
      <textFields count="2">
        <textField type="text"/>
        <textField type="skip"/>
      </textFields>
    </textPr>
  </connection>
  <connection id="19" name="PK_2004_38" type="6" refreshedVersion="6" background="1" saveData="1">
    <textPr codePage="850" sourceFile="D:\Dropbox (PETAL)\Team-Ordner „PETAL“\Audio\Kurtag_Kafka-Fragmente\_tempo mapping\38_In memoriam Joannis Pilinszky\_data_KF38\PK_2004_38.txt" decimal="," thousands=".">
      <textFields count="2">
        <textField type="text"/>
        <textField type="skip"/>
      </textFields>
    </textPr>
  </connection>
  <connection id="20" name="WS_1997_38" type="6" refreshedVersion="6" background="1" saveData="1">
    <textPr codePage="850" sourceFile="D:\Dropbox (PETAL)\Team-Ordner „PETAL“\Audio\Kurtag_Kafka-Fragmente\_tempo mapping\38_In memoriam Joannis Pilinszky\_data_KF38\WS_1997_38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<sst xmlns="http://schemas.openxmlformats.org/spreadsheetml/2006/main" count="855" uniqueCount="195">
  <si>
    <t>Proportion</t>
  </si>
  <si>
    <t>2a</t>
  </si>
  <si>
    <t>2b</t>
  </si>
  <si>
    <t>score</t>
  </si>
  <si>
    <t>1</t>
  </si>
  <si>
    <t>3a</t>
  </si>
  <si>
    <t>3b</t>
  </si>
  <si>
    <t>4</t>
  </si>
  <si>
    <t>5</t>
  </si>
  <si>
    <t>Achtel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</si>
  <si>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</si>
  <si>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</si>
  <si>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</si>
  <si>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</si>
  <si>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</si>
  <si>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</si>
  <si>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</si>
  <si>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</si>
  <si>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</si>
  <si>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</si>
  <si>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</si>
  <si>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</si>
  <si>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</si>
  <si>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</si>
  <si>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total</t>
  </si>
  <si>
    <t>dur</t>
  </si>
  <si>
    <t>perc</t>
  </si>
  <si>
    <t>dur abs dev</t>
  </si>
  <si>
    <t>raw data</t>
  </si>
  <si>
    <t>min 14</t>
  </si>
  <si>
    <t>max 14</t>
  </si>
  <si>
    <t>rel stdv (%) 14</t>
  </si>
  <si>
    <t>mean 8</t>
  </si>
  <si>
    <t>min 8</t>
  </si>
  <si>
    <t>max 8</t>
  </si>
  <si>
    <t>rel stdv (%) 8</t>
  </si>
  <si>
    <t>mean 14</t>
  </si>
  <si>
    <t>abs stdv 14</t>
  </si>
  <si>
    <t>abs stdv 8</t>
  </si>
  <si>
    <t>dur (min:sec)</t>
  </si>
  <si>
    <t>dur 8 rel dev (%)</t>
  </si>
  <si>
    <t>dur 14 rel dev (%)</t>
  </si>
  <si>
    <t>perc 8 dev</t>
  </si>
  <si>
    <t>perc 14 dev</t>
  </si>
  <si>
    <t>rel stdv 14 (%)</t>
  </si>
  <si>
    <t>rel stdv 8 (%)</t>
  </si>
  <si>
    <t>score dev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</si>
  <si>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</si>
  <si>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</si>
  <si>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</si>
  <si>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</si>
  <si>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</si>
  <si>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</si>
  <si>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</si>
  <si>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18</t>
  </si>
  <si>
    <t>KW 2017</t>
  </si>
  <si>
    <t>MS 2019</t>
  </si>
  <si>
    <t>KO 1995</t>
  </si>
  <si>
    <t>Exposition</t>
  </si>
  <si>
    <t>Durchführun</t>
  </si>
  <si>
    <t>Reprise</t>
  </si>
  <si>
    <t>Epilog</t>
  </si>
  <si>
    <t>Durchführung</t>
  </si>
  <si>
    <t>Exordium</t>
  </si>
  <si>
    <t>Formteile</t>
  </si>
  <si>
    <t>perc 8 dev from score</t>
  </si>
  <si>
    <t>Tempo-Durchführung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</si>
  <si>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</si>
  <si>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</si>
  <si>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</si>
  <si>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</si>
  <si>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</si>
  <si>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</si>
  <si>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</si>
  <si>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</si>
  <si>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</si>
  <si>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</si>
  <si>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</si>
  <si>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</si>
  <si>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</si>
  <si>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</si>
  <si>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</si>
  <si>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</si>
  <si>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</si>
  <si>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</si>
  <si>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</si>
  <si>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</si>
  <si>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</si>
  <si>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</si>
  <si>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virt. Tempo-Ganzes</t>
  </si>
  <si>
    <t>Durchschnitt-Tempo</t>
  </si>
  <si>
    <t>Achtel (mit puasen)</t>
  </si>
  <si>
    <t>Tempo-initial</t>
  </si>
  <si>
    <t>Zelle 1</t>
  </si>
  <si>
    <t>Zelle 2</t>
  </si>
  <si>
    <t>Mittelwert</t>
  </si>
  <si>
    <t>65.6152</t>
  </si>
  <si>
    <t>1.1</t>
  </si>
  <si>
    <t>63.359</t>
  </si>
  <si>
    <t>1.2</t>
  </si>
  <si>
    <t>45.7785</t>
  </si>
  <si>
    <t>1.3</t>
  </si>
  <si>
    <t>75.9646</t>
  </si>
  <si>
    <t>2.1</t>
  </si>
  <si>
    <t>79.8142</t>
  </si>
  <si>
    <t>2.2</t>
  </si>
  <si>
    <t>73.0455</t>
  </si>
  <si>
    <t>2.3</t>
  </si>
  <si>
    <t>65.7032</t>
  </si>
  <si>
    <t>2.4</t>
  </si>
  <si>
    <t>0.630598</t>
  </si>
  <si>
    <t>2.5</t>
  </si>
  <si>
    <t>71.2209</t>
  </si>
  <si>
    <t>68.4358</t>
  </si>
  <si>
    <t>2</t>
  </si>
  <si>
    <t>85.0694</t>
  </si>
  <si>
    <t>3</t>
  </si>
  <si>
    <t>75.7906</t>
  </si>
  <si>
    <t>84.1603</t>
  </si>
  <si>
    <t>62.3468</t>
  </si>
  <si>
    <t>6</t>
  </si>
  <si>
    <t>68.365</t>
  </si>
  <si>
    <t>7</t>
  </si>
  <si>
    <t>65.7555</t>
  </si>
  <si>
    <t>8</t>
  </si>
  <si>
    <t>88.153</t>
  </si>
  <si>
    <t>9</t>
  </si>
  <si>
    <t>72.0353</t>
  </si>
  <si>
    <t>10</t>
  </si>
  <si>
    <t>82.9259</t>
  </si>
  <si>
    <t>11</t>
  </si>
  <si>
    <t>80.9471</t>
  </si>
  <si>
    <t>12</t>
  </si>
  <si>
    <t>90</t>
  </si>
  <si>
    <t>13</t>
  </si>
  <si>
    <t>74.51</t>
  </si>
  <si>
    <t>14</t>
  </si>
  <si>
    <t>62.1711</t>
  </si>
  <si>
    <t>15</t>
  </si>
  <si>
    <t>67.7211</t>
  </si>
  <si>
    <t>16</t>
  </si>
  <si>
    <t>71.9022</t>
  </si>
  <si>
    <t>17</t>
  </si>
  <si>
    <t>59.1893</t>
  </si>
  <si>
    <t>18</t>
  </si>
  <si>
    <t>27.7988</t>
  </si>
  <si>
    <t>19</t>
  </si>
  <si>
    <t>67.8601</t>
  </si>
  <si>
    <t>20</t>
  </si>
  <si>
    <t>70.208</t>
  </si>
  <si>
    <t>21</t>
  </si>
  <si>
    <t>68.4074</t>
  </si>
  <si>
    <t>22</t>
  </si>
  <si>
    <t>23</t>
  </si>
  <si>
    <t>101.147</t>
  </si>
  <si>
    <t>108.407</t>
  </si>
  <si>
    <t>22.1695</t>
  </si>
  <si>
    <t>99.5074</t>
  </si>
  <si>
    <t>107.666</t>
  </si>
  <si>
    <t>100.091</t>
  </si>
  <si>
    <t>93.2347</t>
  </si>
  <si>
    <t>0.715249</t>
  </si>
  <si>
    <t>97.1401</t>
  </si>
  <si>
    <t>134.165</t>
  </si>
  <si>
    <t>149.407</t>
  </si>
  <si>
    <t>110.545</t>
  </si>
  <si>
    <t>142.811</t>
  </si>
  <si>
    <t>121.689</t>
  </si>
  <si>
    <t>135.692</t>
  </si>
  <si>
    <t>143.648</t>
  </si>
  <si>
    <t>190.909</t>
  </si>
  <si>
    <t>152.807</t>
  </si>
  <si>
    <t>147.788</t>
  </si>
  <si>
    <t>213.387</t>
  </si>
  <si>
    <t>168.75</t>
  </si>
  <si>
    <t>169.095</t>
  </si>
  <si>
    <t>147.442</t>
  </si>
  <si>
    <t>175.394</t>
  </si>
  <si>
    <t>147.065</t>
  </si>
  <si>
    <t>164.185</t>
  </si>
  <si>
    <t>28.2294</t>
  </si>
  <si>
    <t>99.1457</t>
  </si>
  <si>
    <t>117.038</t>
  </si>
  <si>
    <t>95.317</t>
  </si>
  <si>
    <t>Tempo</t>
  </si>
  <si>
    <t>Initial</t>
  </si>
  <si>
    <t>Mittelteil</t>
  </si>
  <si>
    <t>Melzer+Stark 2012-Mittelwert-Durchführung</t>
  </si>
  <si>
    <t>Kammer+Widmann 2017-Mittelwert-Durchführung</t>
  </si>
  <si>
    <t>Melzer+Stark 2012-Mittelwert-Initial</t>
  </si>
  <si>
    <t>Kammer+Widmann 2017-Mittelwert-Initial</t>
  </si>
  <si>
    <t>segment</t>
  </si>
  <si>
    <t>eighth notes</t>
  </si>
  <si>
    <t>percentage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</si>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</sst>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45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 vertical="center"/>
    </xf>
    <xf numFmtId="45" fontId="6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45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3" fontId="1" fillId="0" borderId="0" xfId="1" applyFont="1" applyAlignment="1">
      <alignment horizontal="center"/>
    </xf>
    <xf numFmtId="43" fontId="0" fillId="0" borderId="0" xfId="1" applyFont="1"/>
    <xf numFmtId="49" fontId="0" fillId="0" borderId="0" xfId="0" applyNumberFormat="1"/>
    <xf numFmtId="164" fontId="1" fillId="0" borderId="0" xfId="0" applyNumberFormat="1" applyFont="1"/>
    <xf numFmtId="2" fontId="0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8.xml"/><Relationship Id="rId19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63937113353991"/>
          <c:y val="8.9018913824405216E-2"/>
          <c:w val="0.80246518695138414"/>
          <c:h val="0.795148585675724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'KF_38_dur+rat'!$A$19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'KF_38_dur+rat'!$B$19:$P$19</c:f>
              <c:numCache>
                <c:formatCode>mm:ss</c:formatCode>
                <c:ptCount val="15"/>
                <c:pt idx="0">
                  <c:v>2.6235617703703704E-4</c:v>
                </c:pt>
                <c:pt idx="1">
                  <c:v>2.2751427731481483E-4</c:v>
                </c:pt>
                <c:pt idx="2">
                  <c:v>2.469471739236111E-4</c:v>
                </c:pt>
                <c:pt idx="3">
                  <c:v>3.1377551020833334E-4</c:v>
                </c:pt>
                <c:pt idx="4">
                  <c:v>2.7613588645833333E-4</c:v>
                </c:pt>
                <c:pt idx="5">
                  <c:v>2.3063691525462962E-4</c:v>
                </c:pt>
                <c:pt idx="6">
                  <c:v>2.3744855966435188E-4</c:v>
                </c:pt>
                <c:pt idx="7">
                  <c:v>2.6515495086805555E-4</c:v>
                </c:pt>
                <c:pt idx="8">
                  <c:v>2.2010582010416666E-4</c:v>
                </c:pt>
                <c:pt idx="9">
                  <c:v>2.427479633796296E-4</c:v>
                </c:pt>
                <c:pt idx="10">
                  <c:v>2.7197446879629629E-4</c:v>
                </c:pt>
                <c:pt idx="11">
                  <c:v>2.5917527504629628E-4</c:v>
                </c:pt>
                <c:pt idx="12">
                  <c:v>2.140085663888889E-4</c:v>
                </c:pt>
                <c:pt idx="13">
                  <c:v>3.3252708490740744E-4</c:v>
                </c:pt>
                <c:pt idx="14">
                  <c:v>2.5717918781084653E-4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'KF_38_dur+rat'!$A$20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'KF_38_dur+rat'!$B$20:$P$20</c:f>
              <c:numCache>
                <c:formatCode>mm:ss</c:formatCode>
                <c:ptCount val="15"/>
                <c:pt idx="0">
                  <c:v>6.1659318048611121E-4</c:v>
                </c:pt>
                <c:pt idx="1">
                  <c:v>5.5779793398148141E-4</c:v>
                </c:pt>
                <c:pt idx="2">
                  <c:v>5.4401612497685181E-4</c:v>
                </c:pt>
                <c:pt idx="3">
                  <c:v>6.1734378936342588E-4</c:v>
                </c:pt>
                <c:pt idx="4">
                  <c:v>4.9542286049768518E-4</c:v>
                </c:pt>
                <c:pt idx="5">
                  <c:v>5.438544553703704E-4</c:v>
                </c:pt>
                <c:pt idx="6">
                  <c:v>5.0181405895833328E-4</c:v>
                </c:pt>
                <c:pt idx="7">
                  <c:v>6.0213739817129627E-4</c:v>
                </c:pt>
                <c:pt idx="8">
                  <c:v>5.0914588057870372E-4</c:v>
                </c:pt>
                <c:pt idx="9">
                  <c:v>6.1845553035879623E-4</c:v>
                </c:pt>
                <c:pt idx="10">
                  <c:v>6.4633303939814818E-4</c:v>
                </c:pt>
                <c:pt idx="11">
                  <c:v>5.0928025531250007E-4</c:v>
                </c:pt>
                <c:pt idx="12">
                  <c:v>5.1512555638888891E-4</c:v>
                </c:pt>
                <c:pt idx="13">
                  <c:v>7.3544973545138881E-4</c:v>
                </c:pt>
                <c:pt idx="14">
                  <c:v>5.7234069994957005E-4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'KF_38_dur+rat'!$A$21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'KF_38_dur+rat'!$B$21:$P$21</c:f>
              <c:numCache>
                <c:formatCode>mm:ss</c:formatCode>
                <c:ptCount val="15"/>
                <c:pt idx="0">
                  <c:v>6.0127026119212977E-4</c:v>
                </c:pt>
                <c:pt idx="1">
                  <c:v>5.6556647350694447E-4</c:v>
                </c:pt>
                <c:pt idx="2">
                  <c:v>5.4999580078703711E-4</c:v>
                </c:pt>
                <c:pt idx="3">
                  <c:v>5.8625703368055549E-4</c:v>
                </c:pt>
                <c:pt idx="4">
                  <c:v>5.000419921064815E-4</c:v>
                </c:pt>
                <c:pt idx="5">
                  <c:v>5.1024397413194445E-4</c:v>
                </c:pt>
                <c:pt idx="6">
                  <c:v>4.9211808180555554E-4</c:v>
                </c:pt>
                <c:pt idx="7">
                  <c:v>5.2229780800925934E-4</c:v>
                </c:pt>
                <c:pt idx="8">
                  <c:v>4.7649281934027772E-4</c:v>
                </c:pt>
                <c:pt idx="9">
                  <c:v>5.8611950953703698E-4</c:v>
                </c:pt>
                <c:pt idx="10">
                  <c:v>5.8033614679398147E-4</c:v>
                </c:pt>
                <c:pt idx="11">
                  <c:v>3.6828756194444439E-4</c:v>
                </c:pt>
                <c:pt idx="12">
                  <c:v>5.8923322415509259E-4</c:v>
                </c:pt>
                <c:pt idx="13">
                  <c:v>6.0468631896990757E-4</c:v>
                </c:pt>
                <c:pt idx="14">
                  <c:v>5.3806764328290333E-4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'KF_38_dur+rat'!$A$22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'KF_38_dur+rat'!$B$22:$P$22</c:f>
              <c:numCache>
                <c:formatCode>mm:ss</c:formatCode>
                <c:ptCount val="15"/>
                <c:pt idx="0">
                  <c:v>3.7489711934027764E-4</c:v>
                </c:pt>
                <c:pt idx="1">
                  <c:v>3.5827664399305543E-4</c:v>
                </c:pt>
                <c:pt idx="2">
                  <c:v>3.3748215335648154E-4</c:v>
                </c:pt>
                <c:pt idx="3">
                  <c:v>3.9331485680555573E-4</c:v>
                </c:pt>
                <c:pt idx="4">
                  <c:v>3.2936507936342602E-4</c:v>
                </c:pt>
                <c:pt idx="5">
                  <c:v>3.6496178717592581E-4</c:v>
                </c:pt>
                <c:pt idx="6">
                  <c:v>3.4614932392361121E-4</c:v>
                </c:pt>
                <c:pt idx="7">
                  <c:v>3.3262156715277783E-4</c:v>
                </c:pt>
                <c:pt idx="8">
                  <c:v>3.7132779038194448E-4</c:v>
                </c:pt>
                <c:pt idx="9">
                  <c:v>3.3566809439814816E-4</c:v>
                </c:pt>
                <c:pt idx="10">
                  <c:v>3.382212144212963E-4</c:v>
                </c:pt>
                <c:pt idx="11">
                  <c:v>3.1850172167824077E-4</c:v>
                </c:pt>
                <c:pt idx="12">
                  <c:v>3.503821281597223E-4</c:v>
                </c:pt>
                <c:pt idx="13">
                  <c:v>4.5532879818287045E-4</c:v>
                </c:pt>
                <c:pt idx="14">
                  <c:v>3.5760701988095243E-4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'KF_38_dur+rat'!$A$23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'KF_38_dur+rat'!$B$23:$P$23</c:f>
              <c:numCache>
                <c:formatCode>mm:ss</c:formatCode>
                <c:ptCount val="15"/>
                <c:pt idx="0">
                  <c:v>1.129894704745369E-4</c:v>
                </c:pt>
                <c:pt idx="1">
                  <c:v>1.2209650835648153E-4</c:v>
                </c:pt>
                <c:pt idx="2">
                  <c:v>1.1419149449074057E-4</c:v>
                </c:pt>
                <c:pt idx="3">
                  <c:v>1.2521179768518512E-4</c:v>
                </c:pt>
                <c:pt idx="4">
                  <c:v>1.0101122239583318E-4</c:v>
                </c:pt>
                <c:pt idx="5">
                  <c:v>9.0294049722222284E-5</c:v>
                </c:pt>
                <c:pt idx="6">
                  <c:v>1.1190738641203708E-4</c:v>
                </c:pt>
                <c:pt idx="7">
                  <c:v>1.1191132317129607E-4</c:v>
                </c:pt>
                <c:pt idx="8">
                  <c:v>1.0019316368055547E-4</c:v>
                </c:pt>
                <c:pt idx="9">
                  <c:v>1.1414110396990737E-4</c:v>
                </c:pt>
                <c:pt idx="10">
                  <c:v>1.2077139497685206E-4</c:v>
                </c:pt>
                <c:pt idx="11">
                  <c:v>7.1639056851851917E-5</c:v>
                </c:pt>
                <c:pt idx="12">
                  <c:v>1.0044511631944432E-4</c:v>
                </c:pt>
                <c:pt idx="13">
                  <c:v>1.1722148736111084E-4</c:v>
                </c:pt>
                <c:pt idx="14">
                  <c:v>1.081446125620039E-4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tx>
            <c:strRef>
              <c:f>'KF_38_dur+rat'!$A$24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'KF_38_dur+rat'!$B$24:$P$24</c:f>
              <c:numCache>
                <c:formatCode>mm:ss</c:formatCode>
                <c:ptCount val="15"/>
                <c:pt idx="0">
                  <c:v>1.9681062085300923E-3</c:v>
                </c:pt>
                <c:pt idx="1">
                  <c:v>1.831251837152778E-3</c:v>
                </c:pt>
                <c:pt idx="2">
                  <c:v>1.7926327475347222E-3</c:v>
                </c:pt>
                <c:pt idx="3">
                  <c:v>2.0359029877430558E-3</c:v>
                </c:pt>
                <c:pt idx="4">
                  <c:v>1.7019770408217593E-3</c:v>
                </c:pt>
                <c:pt idx="5">
                  <c:v>1.7399911816550924E-3</c:v>
                </c:pt>
                <c:pt idx="6">
                  <c:v>1.6894374107638891E-3</c:v>
                </c:pt>
                <c:pt idx="7">
                  <c:v>1.834123047372685E-3</c:v>
                </c:pt>
                <c:pt idx="8">
                  <c:v>1.6772654740856482E-3</c:v>
                </c:pt>
                <c:pt idx="9">
                  <c:v>1.8971322016435184E-3</c:v>
                </c:pt>
                <c:pt idx="10">
                  <c:v>1.9576362643865743E-3</c:v>
                </c:pt>
                <c:pt idx="11">
                  <c:v>1.5268838708333333E-3</c:v>
                </c:pt>
                <c:pt idx="12">
                  <c:v>1.7691945914120369E-3</c:v>
                </c:pt>
                <c:pt idx="13">
                  <c:v>2.245213424872685E-3</c:v>
                </c:pt>
                <c:pt idx="14">
                  <c:v>1.8333391634862766E-3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90-478C-9353-CAC453654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0374016"/>
        <c:axId val="210396288"/>
      </c:barChart>
      <c:catAx>
        <c:axId val="21037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96288"/>
        <c:crosses val="autoZero"/>
        <c:auto val="1"/>
        <c:lblAlgn val="ctr"/>
        <c:lblOffset val="100"/>
        <c:noMultiLvlLbl val="0"/>
      </c:catAx>
      <c:valAx>
        <c:axId val="210396288"/>
        <c:scaling>
          <c:orientation val="minMax"/>
          <c:max val="2.0833320000000002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74016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44810624708427355"/>
          <c:y val="0.9355511448935695"/>
          <c:w val="0.15845731356397111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286773142532304E-2"/>
          <c:y val="9.5265101071410702E-2"/>
          <c:w val="0.93668090952729333"/>
          <c:h val="0.73767049234517712"/>
        </c:manualLayout>
      </c:layout>
      <c:lineChart>
        <c:grouping val="standard"/>
        <c:varyColors val="0"/>
        <c:ser>
          <c:idx val="0"/>
          <c:order val="0"/>
          <c:tx>
            <c:strRef>
              <c:f>'KF_38_dur+rat_Formteile'!$H$110</c:f>
              <c:strCache>
                <c:ptCount val="1"/>
                <c:pt idx="0">
                  <c:v>Melzer+Stark 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'KF_38_dur+rat_Formteile'!$A$111:$A$113</c:f>
              <c:strCache>
                <c:ptCount val="3"/>
                <c:pt idx="0">
                  <c:v>Initial</c:v>
                </c:pt>
                <c:pt idx="1">
                  <c:v>Mittelteil</c:v>
                </c:pt>
                <c:pt idx="2">
                  <c:v>Epilog</c:v>
                </c:pt>
              </c:strCache>
            </c:strRef>
          </c:cat>
          <c:val>
            <c:numRef>
              <c:f>'KF_38_dur+rat_Formteile'!$H$111:$H$113</c:f>
              <c:numCache>
                <c:formatCode>General</c:formatCode>
                <c:ptCount val="3"/>
                <c:pt idx="0">
                  <c:v>70.583616666666671</c:v>
                </c:pt>
                <c:pt idx="1">
                  <c:v>71.135163636363643</c:v>
                </c:pt>
                <c:pt idx="2">
                  <c:v>66.924960625077162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50-4069-830B-A92C07447F78}"/>
            </c:ext>
          </c:extLst>
        </c:ser>
        <c:ser>
          <c:idx val="1"/>
          <c:order val="1"/>
          <c:tx>
            <c:strRef>
              <c:f>'KF_38_dur+rat_Formteile'!$I$110</c:f>
              <c:strCache>
                <c:ptCount val="1"/>
                <c:pt idx="0">
                  <c:v>Kammer+Widmann 2017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1865188843889976E-2"/>
                  <c:y val="2.9578873697044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50-4069-830B-A92C07447F78}"/>
                </c:ext>
              </c:extLst>
            </c:dLbl>
            <c:dLbl>
              <c:idx val="1"/>
              <c:layout>
                <c:manualLayout>
                  <c:x val="-2.4598337449376225E-2"/>
                  <c:y val="-2.5353320311752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50-4069-830B-A92C07447F78}"/>
                </c:ext>
              </c:extLst>
            </c:dLbl>
            <c:dLbl>
              <c:idx val="2"/>
              <c:layout>
                <c:manualLayout>
                  <c:x val="-2.5964911752119346E-2"/>
                  <c:y val="2.5353320311752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50-4069-830B-A92C07447F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'KF_38_dur+rat_Formteile'!$A$111:$A$113</c:f>
              <c:strCache>
                <c:ptCount val="3"/>
                <c:pt idx="0">
                  <c:v>Initial</c:v>
                </c:pt>
                <c:pt idx="1">
                  <c:v>Mittelteil</c:v>
                </c:pt>
                <c:pt idx="2">
                  <c:v>Epilog</c:v>
                </c:pt>
              </c:strCache>
            </c:strRef>
          </c:cat>
          <c:val>
            <c:numRef>
              <c:f>'KF_38_dur+rat_Formteile'!$I$111:$I$113</c:f>
              <c:numCache>
                <c:formatCode>General</c:formatCode>
                <c:ptCount val="3"/>
                <c:pt idx="0">
                  <c:v>101.67551666666667</c:v>
                </c:pt>
                <c:pt idx="1">
                  <c:v>138.71132727272729</c:v>
                </c:pt>
                <c:pt idx="2">
                  <c:v>106.63022692615779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50-4069-830B-A92C0744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9904"/>
        <c:axId val="212389888"/>
      </c:lineChart>
      <c:catAx>
        <c:axId val="2123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89888"/>
        <c:crosses val="autoZero"/>
        <c:auto val="1"/>
        <c:lblAlgn val="ctr"/>
        <c:lblOffset val="100"/>
        <c:noMultiLvlLbl val="0"/>
      </c:catAx>
      <c:valAx>
        <c:axId val="212389888"/>
        <c:scaling>
          <c:logBase val="2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3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63937113353991"/>
          <c:y val="8.9018913824405216E-2"/>
          <c:w val="0.80246518695138414"/>
          <c:h val="0.795148585675724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'KF_38_dur+rat'!$C$79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'KF_38_dur+rat'!$C$80:$C$88</c:f>
              <c:numCache>
                <c:formatCode>mm:ss</c:formatCode>
                <c:ptCount val="9"/>
                <c:pt idx="0">
                  <c:v>2.2751427731481483E-4</c:v>
                </c:pt>
                <c:pt idx="1">
                  <c:v>3.1377551020833334E-4</c:v>
                </c:pt>
                <c:pt idx="2">
                  <c:v>2.7613588645833333E-4</c:v>
                </c:pt>
                <c:pt idx="3">
                  <c:v>2.3063691525462962E-4</c:v>
                </c:pt>
                <c:pt idx="4">
                  <c:v>2.3744855966435188E-4</c:v>
                </c:pt>
                <c:pt idx="5">
                  <c:v>2.6515495086805555E-4</c:v>
                </c:pt>
                <c:pt idx="6">
                  <c:v>2.427479633796296E-4</c:v>
                </c:pt>
                <c:pt idx="7">
                  <c:v>2.5917527504629628E-4</c:v>
                </c:pt>
                <c:pt idx="8">
                  <c:v>2.5657366727430554E-4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'KF_38_dur+rat'!$D$79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'KF_38_dur+rat'!$D$80:$D$88</c:f>
              <c:numCache>
                <c:formatCode>mm:ss</c:formatCode>
                <c:ptCount val="9"/>
                <c:pt idx="0">
                  <c:v>5.5779793398148141E-4</c:v>
                </c:pt>
                <c:pt idx="1">
                  <c:v>6.1734378936342588E-4</c:v>
                </c:pt>
                <c:pt idx="2">
                  <c:v>4.9542286049768518E-4</c:v>
                </c:pt>
                <c:pt idx="3">
                  <c:v>5.438544553703704E-4</c:v>
                </c:pt>
                <c:pt idx="4">
                  <c:v>5.0181405895833328E-4</c:v>
                </c:pt>
                <c:pt idx="5">
                  <c:v>6.0213739817129627E-4</c:v>
                </c:pt>
                <c:pt idx="6">
                  <c:v>6.1845553035879623E-4</c:v>
                </c:pt>
                <c:pt idx="7">
                  <c:v>5.0928025531250007E-4</c:v>
                </c:pt>
                <c:pt idx="8">
                  <c:v>5.5576328525173599E-4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'KF_38_dur+rat'!$E$79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'KF_38_dur+rat'!$E$80:$E$88</c:f>
              <c:numCache>
                <c:formatCode>mm:ss</c:formatCode>
                <c:ptCount val="9"/>
                <c:pt idx="0">
                  <c:v>5.6556647350694447E-4</c:v>
                </c:pt>
                <c:pt idx="1">
                  <c:v>5.8625703368055549E-4</c:v>
                </c:pt>
                <c:pt idx="2">
                  <c:v>5.000419921064815E-4</c:v>
                </c:pt>
                <c:pt idx="3">
                  <c:v>5.1024397413194445E-4</c:v>
                </c:pt>
                <c:pt idx="4">
                  <c:v>4.9211808180555554E-4</c:v>
                </c:pt>
                <c:pt idx="5">
                  <c:v>5.2229780800925934E-4</c:v>
                </c:pt>
                <c:pt idx="6">
                  <c:v>5.8611950953703698E-4</c:v>
                </c:pt>
                <c:pt idx="7">
                  <c:v>3.6828756194444439E-4</c:v>
                </c:pt>
                <c:pt idx="8">
                  <c:v>5.1636655434027787E-4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'KF_38_dur+rat'!$F$79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'KF_38_dur+rat'!$F$80:$F$88</c:f>
              <c:numCache>
                <c:formatCode>mm:ss</c:formatCode>
                <c:ptCount val="9"/>
                <c:pt idx="0">
                  <c:v>3.5827664399305543E-4</c:v>
                </c:pt>
                <c:pt idx="1">
                  <c:v>3.9331485680555573E-4</c:v>
                </c:pt>
                <c:pt idx="2">
                  <c:v>3.2936507936342602E-4</c:v>
                </c:pt>
                <c:pt idx="3">
                  <c:v>3.6496178717592581E-4</c:v>
                </c:pt>
                <c:pt idx="4">
                  <c:v>3.4614932392361121E-4</c:v>
                </c:pt>
                <c:pt idx="5">
                  <c:v>3.3262156715277783E-4</c:v>
                </c:pt>
                <c:pt idx="6">
                  <c:v>3.3566809439814816E-4</c:v>
                </c:pt>
                <c:pt idx="7">
                  <c:v>3.1850172167824077E-4</c:v>
                </c:pt>
                <c:pt idx="8">
                  <c:v>3.4735738431134264E-4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'KF_38_dur+rat'!$G$79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'KF_38_dur+rat'!$G$80:$G$88</c:f>
              <c:numCache>
                <c:formatCode>mm:ss</c:formatCode>
                <c:ptCount val="9"/>
                <c:pt idx="0">
                  <c:v>1.2209650835648153E-4</c:v>
                </c:pt>
                <c:pt idx="1">
                  <c:v>1.2521179768518512E-4</c:v>
                </c:pt>
                <c:pt idx="2">
                  <c:v>1.0101122239583318E-4</c:v>
                </c:pt>
                <c:pt idx="3">
                  <c:v>9.0294049722222284E-5</c:v>
                </c:pt>
                <c:pt idx="4">
                  <c:v>1.1190738641203708E-4</c:v>
                </c:pt>
                <c:pt idx="5">
                  <c:v>1.1191132317129607E-4</c:v>
                </c:pt>
                <c:pt idx="6">
                  <c:v>1.1414110396990737E-4</c:v>
                </c:pt>
                <c:pt idx="7">
                  <c:v>7.1639056851851917E-5</c:v>
                </c:pt>
                <c:pt idx="8">
                  <c:v>1.0602655607060181E-4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'KF_38_dur+rat'!$H$80:$H$88</c:f>
              <c:numCache>
                <c:formatCode>mm:ss</c:formatCode>
                <c:ptCount val="9"/>
                <c:pt idx="0">
                  <c:v>1.831251837152778E-3</c:v>
                </c:pt>
                <c:pt idx="1">
                  <c:v>2.0359029877430558E-3</c:v>
                </c:pt>
                <c:pt idx="2">
                  <c:v>1.7019770408217593E-3</c:v>
                </c:pt>
                <c:pt idx="3">
                  <c:v>1.7399911816550924E-3</c:v>
                </c:pt>
                <c:pt idx="4">
                  <c:v>1.6894374107638891E-3</c:v>
                </c:pt>
                <c:pt idx="5">
                  <c:v>1.834123047372685E-3</c:v>
                </c:pt>
                <c:pt idx="6">
                  <c:v>1.8971322016435184E-3</c:v>
                </c:pt>
                <c:pt idx="7">
                  <c:v>1.5268838708333333E-3</c:v>
                </c:pt>
                <c:pt idx="8">
                  <c:v>1.7820874472482639E-3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90-478C-9353-CAC453654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208832"/>
        <c:axId val="210833792"/>
      </c:barChart>
      <c:catAx>
        <c:axId val="21120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833792"/>
        <c:crosses val="autoZero"/>
        <c:auto val="1"/>
        <c:lblAlgn val="ctr"/>
        <c:lblOffset val="100"/>
        <c:noMultiLvlLbl val="0"/>
      </c:catAx>
      <c:valAx>
        <c:axId val="210833792"/>
        <c:scaling>
          <c:orientation val="minMax"/>
          <c:max val="2.0833320000000002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08832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44810624708427355"/>
          <c:y val="0.9355511448935695"/>
          <c:w val="0.11839791018857283"/>
          <c:h val="3.5681219535381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2076692865144"/>
          <c:y val="1.9782179023951338E-2"/>
          <c:w val="0.80491825783975879"/>
          <c:h val="0.820118489692593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'KF_38_dur+rat'!$A$11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'KF_38_dur+rat'!$B$11:$P$11</c:f>
              <c:numCache>
                <c:formatCode>0.00</c:formatCode>
                <c:ptCount val="15"/>
                <c:pt idx="0">
                  <c:v>13.330387145772047</c:v>
                </c:pt>
                <c:pt idx="1">
                  <c:v>12.42397537569453</c:v>
                </c:pt>
                <c:pt idx="2">
                  <c:v>13.775670128932971</c:v>
                </c:pt>
                <c:pt idx="3">
                  <c:v>15.412105198400242</c:v>
                </c:pt>
                <c:pt idx="4">
                  <c:v>16.224419004207462</c:v>
                </c:pt>
                <c:pt idx="5">
                  <c:v>13.255062306421925</c:v>
                </c:pt>
                <c:pt idx="6">
                  <c:v>14.05488940587554</c:v>
                </c:pt>
                <c:pt idx="7">
                  <c:v>14.456770021394174</c:v>
                </c:pt>
                <c:pt idx="8">
                  <c:v>13.122896971581444</c:v>
                </c:pt>
                <c:pt idx="9">
                  <c:v>12.795521744311378</c:v>
                </c:pt>
                <c:pt idx="10">
                  <c:v>13.893003196971302</c:v>
                </c:pt>
                <c:pt idx="11">
                  <c:v>16.974131431805954</c:v>
                </c:pt>
                <c:pt idx="12">
                  <c:v>12.096383711985208</c:v>
                </c:pt>
                <c:pt idx="13">
                  <c:v>14.810488892665669</c:v>
                </c:pt>
                <c:pt idx="14">
                  <c:v>14.044693181144272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'KF_38_dur+rat'!$A$12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'KF_38_dur+rat'!$B$12:$P$12</c:f>
              <c:numCache>
                <c:formatCode>0.00</c:formatCode>
                <c:ptCount val="15"/>
                <c:pt idx="0">
                  <c:v>31.329263523162314</c:v>
                </c:pt>
                <c:pt idx="1">
                  <c:v>30.459924881153601</c:v>
                </c:pt>
                <c:pt idx="2">
                  <c:v>30.347327177024841</c:v>
                </c:pt>
                <c:pt idx="3">
                  <c:v>30.322849029648296</c:v>
                </c:pt>
                <c:pt idx="4">
                  <c:v>29.108668837182545</c:v>
                </c:pt>
                <c:pt idx="5">
                  <c:v>31.25616158887955</c:v>
                </c:pt>
                <c:pt idx="6">
                  <c:v>29.703027514433643</c:v>
                </c:pt>
                <c:pt idx="7">
                  <c:v>32.829716579475757</c:v>
                </c:pt>
                <c:pt idx="8">
                  <c:v>30.355712225952892</c:v>
                </c:pt>
                <c:pt idx="9">
                  <c:v>32.599495692657449</c:v>
                </c:pt>
                <c:pt idx="10">
                  <c:v>33.015992355488812</c:v>
                </c:pt>
                <c:pt idx="11">
                  <c:v>33.354223267454394</c:v>
                </c:pt>
                <c:pt idx="12">
                  <c:v>29.116387699204687</c:v>
                </c:pt>
                <c:pt idx="13">
                  <c:v>32.756339655910104</c:v>
                </c:pt>
                <c:pt idx="14">
                  <c:v>31.182506430544922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9-433E-A794-B08599E66575}"/>
            </c:ext>
          </c:extLst>
        </c:ser>
        <c:ser>
          <c:idx val="2"/>
          <c:order val="2"/>
          <c:tx>
            <c:strRef>
              <c:f>'KF_38_dur+rat'!$A$13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'KF_38_dur+rat'!$B$13:$P$13</c:f>
              <c:numCache>
                <c:formatCode>0.00</c:formatCode>
                <c:ptCount val="15"/>
                <c:pt idx="0">
                  <c:v>30.550701917717987</c:v>
                </c:pt>
                <c:pt idx="1">
                  <c:v>30.884145043987214</c:v>
                </c:pt>
                <c:pt idx="2">
                  <c:v>30.680896661260178</c:v>
                </c:pt>
                <c:pt idx="3">
                  <c:v>28.795921869070167</c:v>
                </c:pt>
                <c:pt idx="4">
                  <c:v>29.380066834805717</c:v>
                </c:pt>
                <c:pt idx="5">
                  <c:v>29.32451494648361</c:v>
                </c:pt>
                <c:pt idx="6">
                  <c:v>29.129110002544657</c:v>
                </c:pt>
                <c:pt idx="7">
                  <c:v>28.476704916686597</c:v>
                </c:pt>
                <c:pt idx="8">
                  <c:v>28.408908828224412</c:v>
                </c:pt>
                <c:pt idx="9">
                  <c:v>30.895027190475787</c:v>
                </c:pt>
                <c:pt idx="10">
                  <c:v>29.644738266831705</c:v>
                </c:pt>
                <c:pt idx="11">
                  <c:v>24.120207762980865</c:v>
                </c:pt>
                <c:pt idx="12">
                  <c:v>33.305167617814796</c:v>
                </c:pt>
                <c:pt idx="13">
                  <c:v>26.932242265752372</c:v>
                </c:pt>
                <c:pt idx="14">
                  <c:v>29.323453866045433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9-433E-A794-B08599E66575}"/>
            </c:ext>
          </c:extLst>
        </c:ser>
        <c:ser>
          <c:idx val="3"/>
          <c:order val="3"/>
          <c:tx>
            <c:strRef>
              <c:f>'KF_38_dur+rat'!$A$14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'KF_38_dur+rat'!$B$14:$P$14</c:f>
              <c:numCache>
                <c:formatCode>0.00</c:formatCode>
                <c:ptCount val="15"/>
                <c:pt idx="0">
                  <c:v>19.048622361710589</c:v>
                </c:pt>
                <c:pt idx="1">
                  <c:v>19.564575266179794</c:v>
                </c:pt>
                <c:pt idx="2">
                  <c:v>18.826062048715571</c:v>
                </c:pt>
                <c:pt idx="3">
                  <c:v>19.318939024770206</c:v>
                </c:pt>
                <c:pt idx="4">
                  <c:v>19.351910834496326</c:v>
                </c:pt>
                <c:pt idx="5">
                  <c:v>20.974921656141465</c:v>
                </c:pt>
                <c:pt idx="6">
                  <c:v>20.489029171379467</c:v>
                </c:pt>
                <c:pt idx="7">
                  <c:v>18.135182785541364</c:v>
                </c:pt>
                <c:pt idx="8">
                  <c:v>22.138879987640106</c:v>
                </c:pt>
                <c:pt idx="9">
                  <c:v>17.693447726381592</c:v>
                </c:pt>
                <c:pt idx="10">
                  <c:v>17.277020280745464</c:v>
                </c:pt>
                <c:pt idx="11">
                  <c:v>20.85959042218521</c:v>
                </c:pt>
                <c:pt idx="12">
                  <c:v>19.804612215102573</c:v>
                </c:pt>
                <c:pt idx="13">
                  <c:v>20.279978426046064</c:v>
                </c:pt>
                <c:pt idx="14">
                  <c:v>19.554483729073983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E9-433E-A794-B08599E66575}"/>
            </c:ext>
          </c:extLst>
        </c:ser>
        <c:ser>
          <c:idx val="4"/>
          <c:order val="4"/>
          <c:tx>
            <c:strRef>
              <c:f>'KF_38_dur+rat'!$A$15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'KF_38_dur+rat'!$B$15:$P$15</c:f>
              <c:numCache>
                <c:formatCode>0.00</c:formatCode>
                <c:ptCount val="15"/>
                <c:pt idx="0">
                  <c:v>5.7410250516370587</c:v>
                </c:pt>
                <c:pt idx="1">
                  <c:v>6.6673794329848501</c:v>
                </c:pt>
                <c:pt idx="2">
                  <c:v>6.3700439840664442</c:v>
                </c:pt>
                <c:pt idx="3">
                  <c:v>6.1501848781110811</c:v>
                </c:pt>
                <c:pt idx="4">
                  <c:v>5.9349344893079348</c:v>
                </c:pt>
                <c:pt idx="5">
                  <c:v>5.189339502073449</c:v>
                </c:pt>
                <c:pt idx="6">
                  <c:v>6.6239439057666827</c:v>
                </c:pt>
                <c:pt idx="7">
                  <c:v>6.1016256969021248</c:v>
                </c:pt>
                <c:pt idx="8">
                  <c:v>5.9736019866011496</c:v>
                </c:pt>
                <c:pt idx="9">
                  <c:v>6.0165076461737854</c:v>
                </c:pt>
                <c:pt idx="10">
                  <c:v>6.1692458999627195</c:v>
                </c:pt>
                <c:pt idx="11">
                  <c:v>4.6918471155735757</c:v>
                </c:pt>
                <c:pt idx="12">
                  <c:v>5.6774487558927387</c:v>
                </c:pt>
                <c:pt idx="13">
                  <c:v>5.2209507596257971</c:v>
                </c:pt>
                <c:pt idx="14">
                  <c:v>5.8948627931913853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E9-433E-A794-B08599E665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187776"/>
        <c:axId val="208189312"/>
      </c:barChart>
      <c:catAx>
        <c:axId val="20818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89312"/>
        <c:crosses val="autoZero"/>
        <c:auto val="1"/>
        <c:lblAlgn val="ctr"/>
        <c:lblOffset val="100"/>
        <c:noMultiLvlLbl val="0"/>
      </c:catAx>
      <c:valAx>
        <c:axId val="2081893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07069923498643"/>
          <c:y val="0.93156841205136309"/>
          <c:w val="0.1422342121371509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2076692865144"/>
          <c:y val="1.9782179023951338E-2"/>
          <c:w val="0.80491825783975879"/>
          <c:h val="0.820118489692593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'KF_38_dur+rat'!$C$113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'KF_38_dur+rat'!$C$114:$C$122</c:f>
              <c:numCache>
                <c:formatCode>0.00</c:formatCode>
                <c:ptCount val="9"/>
                <c:pt idx="0">
                  <c:v>12.42397537569453</c:v>
                </c:pt>
                <c:pt idx="1">
                  <c:v>15.412105198400242</c:v>
                </c:pt>
                <c:pt idx="2">
                  <c:v>16.224419004207462</c:v>
                </c:pt>
                <c:pt idx="3">
                  <c:v>13.255062306421925</c:v>
                </c:pt>
                <c:pt idx="4">
                  <c:v>14.05488940587554</c:v>
                </c:pt>
                <c:pt idx="5">
                  <c:v>14.456770021394174</c:v>
                </c:pt>
                <c:pt idx="6">
                  <c:v>12.795521744311378</c:v>
                </c:pt>
                <c:pt idx="7">
                  <c:v>16.974131431805954</c:v>
                </c:pt>
                <c:pt idx="8">
                  <c:v>14.449609311013901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'KF_38_dur+rat'!$D$113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'KF_38_dur+rat'!$D$114:$D$122</c:f>
              <c:numCache>
                <c:formatCode>0.00</c:formatCode>
                <c:ptCount val="9"/>
                <c:pt idx="0">
                  <c:v>30.459924881153601</c:v>
                </c:pt>
                <c:pt idx="1">
                  <c:v>30.322849029648296</c:v>
                </c:pt>
                <c:pt idx="2">
                  <c:v>29.108668837182545</c:v>
                </c:pt>
                <c:pt idx="3">
                  <c:v>31.25616158887955</c:v>
                </c:pt>
                <c:pt idx="4">
                  <c:v>29.703027514433643</c:v>
                </c:pt>
                <c:pt idx="5">
                  <c:v>32.829716579475757</c:v>
                </c:pt>
                <c:pt idx="6">
                  <c:v>32.599495692657449</c:v>
                </c:pt>
                <c:pt idx="7">
                  <c:v>33.354223267454394</c:v>
                </c:pt>
                <c:pt idx="8">
                  <c:v>31.204258423860654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9-433E-A794-B08599E66575}"/>
            </c:ext>
          </c:extLst>
        </c:ser>
        <c:ser>
          <c:idx val="2"/>
          <c:order val="2"/>
          <c:tx>
            <c:strRef>
              <c:f>'KF_38_dur+rat'!$E$113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'KF_38_dur+rat'!$E$114:$E$122</c:f>
              <c:numCache>
                <c:formatCode>0.00</c:formatCode>
                <c:ptCount val="9"/>
                <c:pt idx="0">
                  <c:v>30.884145043987214</c:v>
                </c:pt>
                <c:pt idx="1">
                  <c:v>28.795921869070167</c:v>
                </c:pt>
                <c:pt idx="2">
                  <c:v>29.380066834805717</c:v>
                </c:pt>
                <c:pt idx="3">
                  <c:v>29.32451494648361</c:v>
                </c:pt>
                <c:pt idx="4">
                  <c:v>29.129110002544657</c:v>
                </c:pt>
                <c:pt idx="5">
                  <c:v>28.476704916686597</c:v>
                </c:pt>
                <c:pt idx="6">
                  <c:v>30.895027190475787</c:v>
                </c:pt>
                <c:pt idx="7">
                  <c:v>24.120207762980865</c:v>
                </c:pt>
                <c:pt idx="8">
                  <c:v>28.875712320879327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9-433E-A794-B08599E66575}"/>
            </c:ext>
          </c:extLst>
        </c:ser>
        <c:ser>
          <c:idx val="3"/>
          <c:order val="3"/>
          <c:tx>
            <c:strRef>
              <c:f>'KF_38_dur+rat'!$F$113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'KF_38_dur+rat'!$F$114:$F$122</c:f>
              <c:numCache>
                <c:formatCode>0.00</c:formatCode>
                <c:ptCount val="9"/>
                <c:pt idx="0">
                  <c:v>19.564575266179794</c:v>
                </c:pt>
                <c:pt idx="1">
                  <c:v>19.318939024770206</c:v>
                </c:pt>
                <c:pt idx="2">
                  <c:v>19.351910834496326</c:v>
                </c:pt>
                <c:pt idx="3">
                  <c:v>20.974921656141465</c:v>
                </c:pt>
                <c:pt idx="4">
                  <c:v>20.489029171379467</c:v>
                </c:pt>
                <c:pt idx="5">
                  <c:v>18.135182785541364</c:v>
                </c:pt>
                <c:pt idx="6">
                  <c:v>17.693447726381592</c:v>
                </c:pt>
                <c:pt idx="7">
                  <c:v>20.85959042218521</c:v>
                </c:pt>
                <c:pt idx="8">
                  <c:v>19.548449610884429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E9-433E-A794-B08599E66575}"/>
            </c:ext>
          </c:extLst>
        </c:ser>
        <c:ser>
          <c:idx val="4"/>
          <c:order val="4"/>
          <c:tx>
            <c:strRef>
              <c:f>'KF_38_dur+rat'!$G$113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'KF_38_dur+rat'!$B$114:$B$122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'KF_38_dur+rat'!$G$114:$G$122</c:f>
              <c:numCache>
                <c:formatCode>0.00</c:formatCode>
                <c:ptCount val="9"/>
                <c:pt idx="0">
                  <c:v>6.6673794329848501</c:v>
                </c:pt>
                <c:pt idx="1">
                  <c:v>6.1501848781110811</c:v>
                </c:pt>
                <c:pt idx="2">
                  <c:v>5.9349344893079348</c:v>
                </c:pt>
                <c:pt idx="3">
                  <c:v>5.189339502073449</c:v>
                </c:pt>
                <c:pt idx="4">
                  <c:v>6.6239439057666827</c:v>
                </c:pt>
                <c:pt idx="5">
                  <c:v>6.1016256969021248</c:v>
                </c:pt>
                <c:pt idx="6">
                  <c:v>6.0165076461737854</c:v>
                </c:pt>
                <c:pt idx="7">
                  <c:v>4.6918471155735757</c:v>
                </c:pt>
                <c:pt idx="8">
                  <c:v>5.9219703333616849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E9-433E-A794-B08599E665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609088"/>
        <c:axId val="211610624"/>
      </c:barChart>
      <c:catAx>
        <c:axId val="21160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10624"/>
        <c:crosses val="autoZero"/>
        <c:auto val="1"/>
        <c:lblAlgn val="ctr"/>
        <c:lblOffset val="100"/>
        <c:noMultiLvlLbl val="0"/>
      </c:catAx>
      <c:valAx>
        <c:axId val="2116106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6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07069923498643"/>
          <c:y val="0.93156841205136309"/>
          <c:w val="0.11827572506098985"/>
          <c:h val="3.5610713754591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60829461993536E-2"/>
          <c:y val="2.3444235185905993E-2"/>
          <c:w val="0.9351294244100804"/>
          <c:h val="0.73607818757682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'KF_38_dur+rat'!$B$34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'KF_38_dur+rat'!$B$35:$B$39</c:f>
              <c:numCache>
                <c:formatCode>0.00</c:formatCode>
                <c:ptCount val="5"/>
                <c:pt idx="0">
                  <c:v>2.0129891809123284</c:v>
                </c:pt>
                <c:pt idx="1">
                  <c:v>7.7318423345465863</c:v>
                </c:pt>
                <c:pt idx="2">
                  <c:v>11.746221631839688</c:v>
                </c:pt>
                <c:pt idx="3">
                  <c:v>4.834944086131495</c:v>
                </c:pt>
                <c:pt idx="4">
                  <c:v>4.4799808309963183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68-46C2-B099-FB2B5B7326C7}"/>
            </c:ext>
          </c:extLst>
        </c:ser>
        <c:ser>
          <c:idx val="1"/>
          <c:order val="1"/>
          <c:tx>
            <c:strRef>
              <c:f>'KF_38_dur+rat'!$C$34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'KF_38_dur+rat'!$C$35:$C$39</c:f>
              <c:numCache>
                <c:formatCode>0.00</c:formatCode>
                <c:ptCount val="5"/>
                <c:pt idx="0">
                  <c:v>-11.534724387515375</c:v>
                </c:pt>
                <c:pt idx="1">
                  <c:v>-2.5409281516009674</c:v>
                </c:pt>
                <c:pt idx="2">
                  <c:v>5.1106641641305535</c:v>
                </c:pt>
                <c:pt idx="3">
                  <c:v>0.187251389059957</c:v>
                </c:pt>
                <c:pt idx="4">
                  <c:v>12.901147328516641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68-46C2-B099-FB2B5B7326C7}"/>
            </c:ext>
          </c:extLst>
        </c:ser>
        <c:ser>
          <c:idx val="2"/>
          <c:order val="2"/>
          <c:tx>
            <c:strRef>
              <c:f>'KF_38_dur+rat'!$D$34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'KF_38_dur+rat'!$D$35:$D$39</c:f>
              <c:numCache>
                <c:formatCode>0.00</c:formatCode>
                <c:ptCount val="5"/>
                <c:pt idx="0">
                  <c:v>-3.9785543979402358</c:v>
                </c:pt>
                <c:pt idx="1">
                  <c:v>-4.9489010610662421</c:v>
                </c:pt>
                <c:pt idx="2">
                  <c:v>2.2168509207051876</c:v>
                </c:pt>
                <c:pt idx="3">
                  <c:v>-5.62764862143099</c:v>
                </c:pt>
                <c:pt idx="4">
                  <c:v>5.5914777310517767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068-46C2-B099-FB2B5B7326C7}"/>
            </c:ext>
          </c:extLst>
        </c:ser>
        <c:ser>
          <c:idx val="3"/>
          <c:order val="3"/>
          <c:tx>
            <c:strRef>
              <c:f>'KF_38_dur+rat'!$E$34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'KF_38_dur+rat'!$E$35:$E$39</c:f>
              <c:numCache>
                <c:formatCode>0.00</c:formatCode>
                <c:ptCount val="5"/>
                <c:pt idx="0">
                  <c:v>22.006571713381799</c:v>
                </c:pt>
                <c:pt idx="1">
                  <c:v>7.8629895476280351</c:v>
                </c:pt>
                <c:pt idx="2">
                  <c:v>8.9560097135064751</c:v>
                </c:pt>
                <c:pt idx="3">
                  <c:v>9.9852169950384226</c:v>
                </c:pt>
                <c:pt idx="4">
                  <c:v>15.781817252704919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068-46C2-B099-FB2B5B7326C7}"/>
            </c:ext>
          </c:extLst>
        </c:ser>
        <c:ser>
          <c:idx val="4"/>
          <c:order val="4"/>
          <c:tx>
            <c:strRef>
              <c:f>'KF_38_dur+rat'!$F$34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'KF_38_dur+rat'!$F$35:$F$39</c:f>
              <c:numCache>
                <c:formatCode>0.00</c:formatCode>
                <c:ptCount val="5"/>
                <c:pt idx="0">
                  <c:v>7.3710080542867678</c:v>
                </c:pt>
                <c:pt idx="1">
                  <c:v>-13.439169966186626</c:v>
                </c:pt>
                <c:pt idx="2">
                  <c:v>-7.0670763520394209</c:v>
                </c:pt>
                <c:pt idx="3">
                  <c:v>-7.8974793411293129</c:v>
                </c:pt>
                <c:pt idx="4">
                  <c:v>-6.5961586039071944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068-46C2-B099-FB2B5B7326C7}"/>
            </c:ext>
          </c:extLst>
        </c:ser>
        <c:ser>
          <c:idx val="5"/>
          <c:order val="5"/>
          <c:tx>
            <c:strRef>
              <c:f>'KF_38_dur+rat'!$G$34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'KF_38_dur+rat'!$G$35:$G$39</c:f>
              <c:numCache>
                <c:formatCode>0.00</c:formatCode>
                <c:ptCount val="5"/>
                <c:pt idx="0">
                  <c:v>-10.320536736331311</c:v>
                </c:pt>
                <c:pt idx="1">
                  <c:v>-4.9771481534878887</c:v>
                </c:pt>
                <c:pt idx="2">
                  <c:v>-5.1710355562729644</c:v>
                </c:pt>
                <c:pt idx="3">
                  <c:v>2.0566618903123768</c:v>
                </c:pt>
                <c:pt idx="4">
                  <c:v>-16.506197041990532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068-46C2-B099-FB2B5B7326C7}"/>
            </c:ext>
          </c:extLst>
        </c:ser>
        <c:ser>
          <c:idx val="6"/>
          <c:order val="6"/>
          <c:tx>
            <c:strRef>
              <c:f>'KF_38_dur+rat'!$H$34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'KF_38_dur+rat'!$H$35:$H$39</c:f>
              <c:numCache>
                <c:formatCode>0.00</c:formatCode>
                <c:ptCount val="5"/>
                <c:pt idx="0">
                  <c:v>-7.6719381200497354</c:v>
                </c:pt>
                <c:pt idx="1">
                  <c:v>-12.322492703638058</c:v>
                </c:pt>
                <c:pt idx="2">
                  <c:v>-8.5397369737746232</c:v>
                </c:pt>
                <c:pt idx="3">
                  <c:v>-3.2039907832781136</c:v>
                </c:pt>
                <c:pt idx="4">
                  <c:v>3.4793909385692467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068-46C2-B099-FB2B5B7326C7}"/>
            </c:ext>
          </c:extLst>
        </c:ser>
        <c:ser>
          <c:idx val="7"/>
          <c:order val="7"/>
          <c:tx>
            <c:strRef>
              <c:f>'KF_38_dur+rat'!$I$34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'KF_38_dur+rat'!$I$35:$I$39</c:f>
              <c:numCache>
                <c:formatCode>0.00</c:formatCode>
                <c:ptCount val="5"/>
                <c:pt idx="0">
                  <c:v>3.1012474707226954</c:v>
                </c:pt>
                <c:pt idx="1">
                  <c:v>5.2061120630337134</c:v>
                </c:pt>
                <c:pt idx="2">
                  <c:v>-2.9308276515992895</c:v>
                </c:pt>
                <c:pt idx="3">
                  <c:v>-6.986846269542542</c:v>
                </c:pt>
                <c:pt idx="4">
                  <c:v>3.4830312116866309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068-46C2-B099-FB2B5B7326C7}"/>
            </c:ext>
          </c:extLst>
        </c:ser>
        <c:ser>
          <c:idx val="8"/>
          <c:order val="8"/>
          <c:tx>
            <c:strRef>
              <c:f>'KF_38_dur+rat'!$J$34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'KF_38_dur+rat'!$J$35:$J$39</c:f>
              <c:numCache>
                <c:formatCode>0.00</c:formatCode>
                <c:ptCount val="5"/>
                <c:pt idx="0">
                  <c:v>-14.415384083857926</c:v>
                </c:pt>
                <c:pt idx="1">
                  <c:v>-11.041468722464522</c:v>
                </c:pt>
                <c:pt idx="2">
                  <c:v>-11.443695734413641</c:v>
                </c:pt>
                <c:pt idx="3">
                  <c:v>3.8368291834874215</c:v>
                </c:pt>
                <c:pt idx="4">
                  <c:v>-7.3526074883198831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068-46C2-B099-FB2B5B7326C7}"/>
            </c:ext>
          </c:extLst>
        </c:ser>
        <c:ser>
          <c:idx val="9"/>
          <c:order val="9"/>
          <c:tx>
            <c:strRef>
              <c:f>'KF_38_dur+rat'!$K$34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'KF_38_dur+rat'!$K$35:$K$39</c:f>
              <c:numCache>
                <c:formatCode>0.00</c:formatCode>
                <c:ptCount val="5"/>
                <c:pt idx="0">
                  <c:v>-5.6113500295486523</c:v>
                </c:pt>
                <c:pt idx="1">
                  <c:v>8.0572341637226703</c:v>
                </c:pt>
                <c:pt idx="2">
                  <c:v>8.9304508185914333</c:v>
                </c:pt>
                <c:pt idx="3">
                  <c:v>-6.1349258440474044</c:v>
                </c:pt>
                <c:pt idx="4">
                  <c:v>5.5448822330057599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068-46C2-B099-FB2B5B7326C7}"/>
            </c:ext>
          </c:extLst>
        </c:ser>
        <c:ser>
          <c:idx val="10"/>
          <c:order val="10"/>
          <c:tx>
            <c:strRef>
              <c:f>'KF_38_dur+rat'!$L$34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'KF_38_dur+rat'!$L$35:$L$39</c:f>
              <c:numCache>
                <c:formatCode>0.00</c:formatCode>
                <c:ptCount val="5"/>
                <c:pt idx="0">
                  <c:v>5.7529075783269006</c:v>
                </c:pt>
                <c:pt idx="1">
                  <c:v>12.928023370537453</c:v>
                </c:pt>
                <c:pt idx="2">
                  <c:v>7.8556114716703647</c:v>
                </c:pt>
                <c:pt idx="3">
                  <c:v>-5.4209801211703486</c:v>
                </c:pt>
                <c:pt idx="4">
                  <c:v>11.675831200198433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068-46C2-B099-FB2B5B7326C7}"/>
            </c:ext>
          </c:extLst>
        </c:ser>
        <c:ser>
          <c:idx val="11"/>
          <c:order val="11"/>
          <c:tx>
            <c:strRef>
              <c:f>'KF_38_dur+rat'!$M$34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'KF_38_dur+rat'!$M$35:$M$39</c:f>
              <c:numCache>
                <c:formatCode>0.00</c:formatCode>
                <c:ptCount val="5"/>
                <c:pt idx="0">
                  <c:v>0.77614648854007229</c:v>
                </c:pt>
                <c:pt idx="1">
                  <c:v>-11.017990620381598</c:v>
                </c:pt>
                <c:pt idx="2">
                  <c:v>-31.553668661914426</c:v>
                </c:pt>
                <c:pt idx="3">
                  <c:v>-10.935271409305615</c:v>
                </c:pt>
                <c:pt idx="4">
                  <c:v>-33.75624069041978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068-46C2-B099-FB2B5B7326C7}"/>
            </c:ext>
          </c:extLst>
        </c:ser>
        <c:ser>
          <c:idx val="12"/>
          <c:order val="12"/>
          <c:tx>
            <c:strRef>
              <c:f>'KF_38_dur+rat'!$N$34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'KF_38_dur+rat'!$N$35:$N$39</c:f>
              <c:numCache>
                <c:formatCode>0.00</c:formatCode>
                <c:ptCount val="5"/>
                <c:pt idx="0">
                  <c:v>-16.786203343059512</c:v>
                </c:pt>
                <c:pt idx="1">
                  <c:v>-9.9966931524741209</c:v>
                </c:pt>
                <c:pt idx="2">
                  <c:v>9.5091354239428867</c:v>
                </c:pt>
                <c:pt idx="3">
                  <c:v>-2.0203439305065416</c:v>
                </c:pt>
                <c:pt idx="4">
                  <c:v>-7.1196299659820133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068-46C2-B099-FB2B5B7326C7}"/>
            </c:ext>
          </c:extLst>
        </c:ser>
        <c:ser>
          <c:idx val="13"/>
          <c:order val="13"/>
          <c:tx>
            <c:strRef>
              <c:f>'KF_38_dur+rat'!$O$34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'KF_38_dur+rat'!$O$35:$O$39</c:f>
              <c:numCache>
                <c:formatCode>0.00</c:formatCode>
                <c:ptCount val="5"/>
                <c:pt idx="0">
                  <c:v>29.297820612132412</c:v>
                </c:pt>
                <c:pt idx="1">
                  <c:v>28.498591051831639</c:v>
                </c:pt>
                <c:pt idx="2">
                  <c:v>12.381096785628063</c:v>
                </c:pt>
                <c:pt idx="3">
                  <c:v>27.32658277638108</c:v>
                </c:pt>
                <c:pt idx="4">
                  <c:v>8.3932750638898295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068-46C2-B099-FB2B5B732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9392"/>
        <c:axId val="211740928"/>
      </c:barChart>
      <c:catAx>
        <c:axId val="2117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11740928"/>
        <c:crosses val="autoZero"/>
        <c:auto val="1"/>
        <c:lblAlgn val="ctr"/>
        <c:lblOffset val="100"/>
        <c:noMultiLvlLbl val="0"/>
      </c:catAx>
      <c:valAx>
        <c:axId val="211740928"/>
        <c:scaling>
          <c:orientation val="minMax"/>
          <c:max val="30"/>
          <c:min val="-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39392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1.496709137336061E-2"/>
          <c:y val="0.8377612103837534"/>
          <c:w val="0.97143033962854475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60829461993536E-2"/>
          <c:y val="2.3444235185905993E-2"/>
          <c:w val="0.9351294244100804"/>
          <c:h val="0.73607818757682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'KF_38_dur+rat'!$C$26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'KF_38_dur+rat'!$C$27:$C$31</c:f>
              <c:numCache>
                <c:formatCode>0.00</c:formatCode>
                <c:ptCount val="5"/>
                <c:pt idx="0">
                  <c:v>-11.325944033228872</c:v>
                </c:pt>
                <c:pt idx="1">
                  <c:v>0.36609988168321822</c:v>
                </c:pt>
                <c:pt idx="2">
                  <c:v>9.528099516345641</c:v>
                </c:pt>
                <c:pt idx="3">
                  <c:v>3.1435231190955903</c:v>
                </c:pt>
                <c:pt idx="4">
                  <c:v>15.156535194049805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14-4F66-8CF6-3D367D6DAFBB}"/>
            </c:ext>
          </c:extLst>
        </c:ser>
        <c:ser>
          <c:idx val="2"/>
          <c:order val="1"/>
          <c:tx>
            <c:strRef>
              <c:f>'KF_38_dur+rat'!$E$26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'KF_38_dur+rat'!$E$27:$E$31</c:f>
              <c:numCache>
                <c:formatCode>0.00</c:formatCode>
                <c:ptCount val="5"/>
                <c:pt idx="0">
                  <c:v>22.294510399959595</c:v>
                </c:pt>
                <c:pt idx="1">
                  <c:v>11.080347649052893</c:v>
                </c:pt>
                <c:pt idx="2">
                  <c:v>13.535051554524369</c:v>
                </c:pt>
                <c:pt idx="3">
                  <c:v>13.230601844070936</c:v>
                </c:pt>
                <c:pt idx="4">
                  <c:v>18.0947512826957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14-4F66-8CF6-3D367D6DAFBB}"/>
            </c:ext>
          </c:extLst>
        </c:ser>
        <c:ser>
          <c:idx val="3"/>
          <c:order val="2"/>
          <c:tx>
            <c:strRef>
              <c:f>'KF_38_dur+rat'!$F$26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'KF_38_dur+rat'!$F$27:$F$31</c:f>
              <c:numCache>
                <c:formatCode>0.00</c:formatCode>
                <c:ptCount val="5"/>
                <c:pt idx="0">
                  <c:v>7.6244064294850631</c:v>
                </c:pt>
                <c:pt idx="1">
                  <c:v>-10.857216796305531</c:v>
                </c:pt>
                <c:pt idx="2">
                  <c:v>-3.1614290462040144</c:v>
                </c:pt>
                <c:pt idx="3">
                  <c:v>-5.1797675133889802</c:v>
                </c:pt>
                <c:pt idx="4">
                  <c:v>-4.7302617953835941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14-4F66-8CF6-3D367D6DAFBB}"/>
            </c:ext>
          </c:extLst>
        </c:ser>
        <c:ser>
          <c:idx val="4"/>
          <c:order val="3"/>
          <c:tx>
            <c:strRef>
              <c:f>'KF_38_dur+rat'!$G$26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'KF_38_dur+rat'!$G$27:$G$31</c:f>
              <c:numCache>
                <c:formatCode>0.00</c:formatCode>
                <c:ptCount val="5"/>
                <c:pt idx="0">
                  <c:v>-10.10889086756775</c:v>
                </c:pt>
                <c:pt idx="1">
                  <c:v>-2.1427881613251034</c:v>
                </c:pt>
                <c:pt idx="2">
                  <c:v>-1.1857042554113053</c:v>
                </c:pt>
                <c:pt idx="3">
                  <c:v>5.0680951837212094</c:v>
                </c:pt>
                <c:pt idx="4">
                  <c:v>-14.838269704717602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14-4F66-8CF6-3D367D6DAFBB}"/>
            </c:ext>
          </c:extLst>
        </c:ser>
        <c:ser>
          <c:idx val="5"/>
          <c:order val="4"/>
          <c:tx>
            <c:strRef>
              <c:f>'KF_38_dur+rat'!$H$26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'KF_38_dur+rat'!$H$27:$H$31</c:f>
              <c:numCache>
                <c:formatCode>0.00</c:formatCode>
                <c:ptCount val="5"/>
                <c:pt idx="0">
                  <c:v>-7.454041489576098</c:v>
                </c:pt>
                <c:pt idx="1">
                  <c:v>-9.7072310685233827</c:v>
                </c:pt>
                <c:pt idx="2">
                  <c:v>-4.6959804679260779</c:v>
                </c:pt>
                <c:pt idx="3">
                  <c:v>-0.34778601011362603</c:v>
                </c:pt>
                <c:pt idx="4">
                  <c:v>5.5465635774487341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14-4F66-8CF6-3D367D6DAFBB}"/>
            </c:ext>
          </c:extLst>
        </c:ser>
        <c:ser>
          <c:idx val="6"/>
          <c:order val="5"/>
          <c:tx>
            <c:strRef>
              <c:f>'KF_38_dur+rat'!$I$26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'KF_38_dur+rat'!$I$27:$I$31</c:f>
              <c:numCache>
                <c:formatCode>0.00</c:formatCode>
                <c:ptCount val="5"/>
                <c:pt idx="0">
                  <c:v>3.3445690997493061</c:v>
                </c:pt>
                <c:pt idx="1">
                  <c:v>8.3442203092913498</c:v>
                </c:pt>
                <c:pt idx="2">
                  <c:v>1.1486517899207198</c:v>
                </c:pt>
                <c:pt idx="3">
                  <c:v>-4.2422639690759611</c:v>
                </c:pt>
                <c:pt idx="4">
                  <c:v>5.5502765710655151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F14-4F66-8CF6-3D367D6DAFBB}"/>
            </c:ext>
          </c:extLst>
        </c:ser>
        <c:ser>
          <c:idx val="8"/>
          <c:order val="6"/>
          <c:tx>
            <c:strRef>
              <c:f>'KF_38_dur+rat'!$K$26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'KF_38_dur+rat'!$K$27:$K$31</c:f>
              <c:numCache>
                <c:formatCode>0.00</c:formatCode>
                <c:ptCount val="5"/>
                <c:pt idx="0">
                  <c:v>-5.388590357518936</c:v>
                </c:pt>
                <c:pt idx="1">
                  <c:v>11.28038623110259</c:v>
                </c:pt>
                <c:pt idx="2">
                  <c:v>13.508418508219847</c:v>
                </c:pt>
                <c:pt idx="3">
                  <c:v>-3.3652055321550889</c:v>
                </c:pt>
                <c:pt idx="4">
                  <c:v>7.6533164897878665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F14-4F66-8CF6-3D367D6DAFBB}"/>
            </c:ext>
          </c:extLst>
        </c:ser>
        <c:ser>
          <c:idx val="10"/>
          <c:order val="7"/>
          <c:tx>
            <c:strRef>
              <c:f>'KF_38_dur+rat'!$M$26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'KF_38_dur+rat'!$M$27:$M$31</c:f>
              <c:numCache>
                <c:formatCode>0.00</c:formatCode>
                <c:ptCount val="5"/>
                <c:pt idx="0">
                  <c:v>1.0139808186977077</c:v>
                </c:pt>
                <c:pt idx="1">
                  <c:v>-8.3638180449759734</c:v>
                </c:pt>
                <c:pt idx="2">
                  <c:v>-28.677107599469277</c:v>
                </c:pt>
                <c:pt idx="3">
                  <c:v>-8.3071971221541716</c:v>
                </c:pt>
                <c:pt idx="4">
                  <c:v>-32.432911614946427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F14-4F66-8CF6-3D367D6D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8000"/>
        <c:axId val="211333888"/>
      </c:barChart>
      <c:catAx>
        <c:axId val="2113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11333888"/>
        <c:crosses val="autoZero"/>
        <c:auto val="1"/>
        <c:lblAlgn val="ctr"/>
        <c:lblOffset val="100"/>
        <c:noMultiLvlLbl val="0"/>
      </c:catAx>
      <c:valAx>
        <c:axId val="211333888"/>
        <c:scaling>
          <c:orientation val="minMax"/>
          <c:max val="30"/>
          <c:min val="-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328000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1.496709137336061E-2"/>
          <c:y val="0.8377612103837534"/>
          <c:w val="0.97143033962854475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53624851543575E-2"/>
          <c:y val="2.3439624705346485E-2"/>
          <c:w val="0.94203281081759016"/>
          <c:h val="0.73401889107212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'KF_38_dur+rat'!$B$50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'KF_38_dur+rat'!$B$51:$B$55</c:f>
              <c:numCache>
                <c:formatCode>General</c:formatCode>
                <c:ptCount val="5"/>
                <c:pt idx="0">
                  <c:v>-0.71430603537222481</c:v>
                </c:pt>
                <c:pt idx="1">
                  <c:v>0.146757092617392</c:v>
                </c:pt>
                <c:pt idx="2">
                  <c:v>1.2272480516725537</c:v>
                </c:pt>
                <c:pt idx="3">
                  <c:v>-0.50586136736339427</c:v>
                </c:pt>
                <c:pt idx="4">
                  <c:v>-0.15383774155432661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0B-4629-9DCA-998C6AF3690D}"/>
            </c:ext>
          </c:extLst>
        </c:ser>
        <c:ser>
          <c:idx val="1"/>
          <c:order val="1"/>
          <c:tx>
            <c:strRef>
              <c:f>'KF_38_dur+rat'!$C$50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'KF_38_dur+rat'!$C$51:$C$55</c:f>
              <c:numCache>
                <c:formatCode>General</c:formatCode>
                <c:ptCount val="5"/>
                <c:pt idx="0">
                  <c:v>-1.6207178054497415</c:v>
                </c:pt>
                <c:pt idx="1">
                  <c:v>-0.72258154939132169</c:v>
                </c:pt>
                <c:pt idx="2">
                  <c:v>1.5606911779417807</c:v>
                </c:pt>
                <c:pt idx="3">
                  <c:v>1.0091537105811454E-2</c:v>
                </c:pt>
                <c:pt idx="4">
                  <c:v>0.77251663979346485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0B-4629-9DCA-998C6AF3690D}"/>
            </c:ext>
          </c:extLst>
        </c:ser>
        <c:ser>
          <c:idx val="2"/>
          <c:order val="2"/>
          <c:tx>
            <c:strRef>
              <c:f>'KF_38_dur+rat'!$D$50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'KF_38_dur+rat'!$D$51:$D$55</c:f>
              <c:numCache>
                <c:formatCode>General</c:formatCode>
                <c:ptCount val="5"/>
                <c:pt idx="0">
                  <c:v>-0.26902305221130085</c:v>
                </c:pt>
                <c:pt idx="1">
                  <c:v>-0.83517925352008149</c:v>
                </c:pt>
                <c:pt idx="2">
                  <c:v>1.3574427952147445</c:v>
                </c:pt>
                <c:pt idx="3">
                  <c:v>-0.72842168035841226</c:v>
                </c:pt>
                <c:pt idx="4">
                  <c:v>0.47518119087505895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0B-4629-9DCA-998C6AF3690D}"/>
            </c:ext>
          </c:extLst>
        </c:ser>
        <c:ser>
          <c:idx val="3"/>
          <c:order val="3"/>
          <c:tx>
            <c:strRef>
              <c:f>'KF_38_dur+rat'!$E$50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'KF_38_dur+rat'!$E$51:$E$55</c:f>
              <c:numCache>
                <c:formatCode>General</c:formatCode>
                <c:ptCount val="5"/>
                <c:pt idx="0">
                  <c:v>1.3674120172559707</c:v>
                </c:pt>
                <c:pt idx="1">
                  <c:v>-0.85965740089662646</c:v>
                </c:pt>
                <c:pt idx="2">
                  <c:v>-0.52753199697526654</c:v>
                </c:pt>
                <c:pt idx="3">
                  <c:v>-0.23554470430377705</c:v>
                </c:pt>
                <c:pt idx="4">
                  <c:v>0.25532208491969577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0B-4629-9DCA-998C6AF3690D}"/>
            </c:ext>
          </c:extLst>
        </c:ser>
        <c:ser>
          <c:idx val="4"/>
          <c:order val="4"/>
          <c:tx>
            <c:strRef>
              <c:f>'KF_38_dur+rat'!$F$50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'KF_38_dur+rat'!$F$51:$F$55</c:f>
              <c:numCache>
                <c:formatCode>General</c:formatCode>
                <c:ptCount val="5"/>
                <c:pt idx="0">
                  <c:v>2.1797258230631904</c:v>
                </c:pt>
                <c:pt idx="1">
                  <c:v>-2.0738375933623772</c:v>
                </c:pt>
                <c:pt idx="2">
                  <c:v>5.6612968760283877E-2</c:v>
                </c:pt>
                <c:pt idx="3">
                  <c:v>-0.20257289457765637</c:v>
                </c:pt>
                <c:pt idx="4">
                  <c:v>4.0071696116549482E-2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0B-4629-9DCA-998C6AF3690D}"/>
            </c:ext>
          </c:extLst>
        </c:ser>
        <c:ser>
          <c:idx val="5"/>
          <c:order val="5"/>
          <c:tx>
            <c:strRef>
              <c:f>'KF_38_dur+rat'!$G$50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'KF_38_dur+rat'!$G$51:$G$55</c:f>
              <c:numCache>
                <c:formatCode>General</c:formatCode>
                <c:ptCount val="5"/>
                <c:pt idx="0">
                  <c:v>-0.78963087472234683</c:v>
                </c:pt>
                <c:pt idx="1">
                  <c:v>7.3655158334627657E-2</c:v>
                </c:pt>
                <c:pt idx="2">
                  <c:v>1.0610804381769867E-3</c:v>
                </c:pt>
                <c:pt idx="3">
                  <c:v>1.4204379270674821</c:v>
                </c:pt>
                <c:pt idx="4">
                  <c:v>-0.70552329111793632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0B-4629-9DCA-998C6AF3690D}"/>
            </c:ext>
          </c:extLst>
        </c:ser>
        <c:ser>
          <c:idx val="6"/>
          <c:order val="6"/>
          <c:tx>
            <c:strRef>
              <c:f>'KF_38_dur+rat'!$H$50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'KF_38_dur+rat'!$H$51:$H$55</c:f>
              <c:numCache>
                <c:formatCode>General</c:formatCode>
                <c:ptCount val="5"/>
                <c:pt idx="0">
                  <c:v>1.0196224731268799E-2</c:v>
                </c:pt>
                <c:pt idx="1">
                  <c:v>-1.4794789161112796</c:v>
                </c:pt>
                <c:pt idx="2">
                  <c:v>-0.19434386350077659</c:v>
                </c:pt>
                <c:pt idx="3">
                  <c:v>0.93454544230548464</c:v>
                </c:pt>
                <c:pt idx="4">
                  <c:v>0.7290811125752974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40B-4629-9DCA-998C6AF3690D}"/>
            </c:ext>
          </c:extLst>
        </c:ser>
        <c:ser>
          <c:idx val="7"/>
          <c:order val="7"/>
          <c:tx>
            <c:strRef>
              <c:f>'KF_38_dur+rat'!$I$50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'KF_38_dur+rat'!$I$51:$I$55</c:f>
              <c:numCache>
                <c:formatCode>General</c:formatCode>
                <c:ptCount val="5"/>
                <c:pt idx="0">
                  <c:v>0.41207684024990243</c:v>
                </c:pt>
                <c:pt idx="1">
                  <c:v>1.6472101489308351</c:v>
                </c:pt>
                <c:pt idx="2">
                  <c:v>-0.84674894935883671</c:v>
                </c:pt>
                <c:pt idx="3">
                  <c:v>-1.4193009435326189</c:v>
                </c:pt>
                <c:pt idx="4">
                  <c:v>0.20676290371073947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40B-4629-9DCA-998C6AF3690D}"/>
            </c:ext>
          </c:extLst>
        </c:ser>
        <c:ser>
          <c:idx val="8"/>
          <c:order val="8"/>
          <c:tx>
            <c:strRef>
              <c:f>'KF_38_dur+rat'!$J$50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'KF_38_dur+rat'!$J$51:$J$55</c:f>
              <c:numCache>
                <c:formatCode>General</c:formatCode>
                <c:ptCount val="5"/>
                <c:pt idx="0">
                  <c:v>-0.92179620956282804</c:v>
                </c:pt>
                <c:pt idx="1">
                  <c:v>-0.82679420459203001</c:v>
                </c:pt>
                <c:pt idx="2">
                  <c:v>-0.91454503782102137</c:v>
                </c:pt>
                <c:pt idx="3">
                  <c:v>2.5843962585661231</c:v>
                </c:pt>
                <c:pt idx="4">
                  <c:v>7.8739193409764319E-2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40B-4629-9DCA-998C6AF3690D}"/>
            </c:ext>
          </c:extLst>
        </c:ser>
        <c:ser>
          <c:idx val="9"/>
          <c:order val="9"/>
          <c:tx>
            <c:strRef>
              <c:f>'KF_38_dur+rat'!$K$50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'KF_38_dur+rat'!$K$51:$K$55</c:f>
              <c:numCache>
                <c:formatCode>General</c:formatCode>
                <c:ptCount val="5"/>
                <c:pt idx="0">
                  <c:v>-1.2491714368328939</c:v>
                </c:pt>
                <c:pt idx="1">
                  <c:v>1.4169892621125264</c:v>
                </c:pt>
                <c:pt idx="2">
                  <c:v>1.5715733244303536</c:v>
                </c:pt>
                <c:pt idx="3">
                  <c:v>-1.8610360026923907</c:v>
                </c:pt>
                <c:pt idx="4">
                  <c:v>0.12164485298240013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40B-4629-9DCA-998C6AF3690D}"/>
            </c:ext>
          </c:extLst>
        </c:ser>
        <c:ser>
          <c:idx val="10"/>
          <c:order val="10"/>
          <c:tx>
            <c:strRef>
              <c:f>'KF_38_dur+rat'!$L$50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'KF_38_dur+rat'!$L$51:$L$55</c:f>
              <c:numCache>
                <c:formatCode>General</c:formatCode>
                <c:ptCount val="5"/>
                <c:pt idx="0">
                  <c:v>-0.15168998417296997</c:v>
                </c:pt>
                <c:pt idx="1">
                  <c:v>1.83348592494389</c:v>
                </c:pt>
                <c:pt idx="2">
                  <c:v>0.32128440078627207</c:v>
                </c:pt>
                <c:pt idx="3">
                  <c:v>-2.2774634483285183</c:v>
                </c:pt>
                <c:pt idx="4">
                  <c:v>0.27438310677133426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40B-4629-9DCA-998C6AF3690D}"/>
            </c:ext>
          </c:extLst>
        </c:ser>
        <c:ser>
          <c:idx val="11"/>
          <c:order val="11"/>
          <c:tx>
            <c:strRef>
              <c:f>'KF_38_dur+rat'!$M$50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'KF_38_dur+rat'!$M$51:$M$55</c:f>
              <c:numCache>
                <c:formatCode>General</c:formatCode>
                <c:ptCount val="5"/>
                <c:pt idx="0">
                  <c:v>2.9294382506616827</c:v>
                </c:pt>
                <c:pt idx="1">
                  <c:v>2.1717168369094715</c:v>
                </c:pt>
                <c:pt idx="2">
                  <c:v>-5.2032461030645685</c:v>
                </c:pt>
                <c:pt idx="3">
                  <c:v>1.3051066931112274</c:v>
                </c:pt>
                <c:pt idx="4">
                  <c:v>-1.2030156776178096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40B-4629-9DCA-998C6AF3690D}"/>
            </c:ext>
          </c:extLst>
        </c:ser>
        <c:ser>
          <c:idx val="12"/>
          <c:order val="12"/>
          <c:tx>
            <c:strRef>
              <c:f>'KF_38_dur+rat'!$N$50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'KF_38_dur+rat'!$N$51:$N$55</c:f>
              <c:numCache>
                <c:formatCode>General</c:formatCode>
                <c:ptCount val="5"/>
                <c:pt idx="0">
                  <c:v>-1.9483094691590637</c:v>
                </c:pt>
                <c:pt idx="1">
                  <c:v>-2.0661187313402358</c:v>
                </c:pt>
                <c:pt idx="2">
                  <c:v>3.9817137517693624</c:v>
                </c:pt>
                <c:pt idx="3">
                  <c:v>0.25012848602858995</c:v>
                </c:pt>
                <c:pt idx="4">
                  <c:v>-0.21741403729864661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40B-4629-9DCA-998C6AF3690D}"/>
            </c:ext>
          </c:extLst>
        </c:ser>
        <c:ser>
          <c:idx val="13"/>
          <c:order val="13"/>
          <c:tx>
            <c:strRef>
              <c:f>'KF_38_dur+rat'!$O$50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'KF_38_dur+rat'!$O$51:$O$55</c:f>
              <c:numCache>
                <c:formatCode>General</c:formatCode>
                <c:ptCount val="5"/>
                <c:pt idx="0">
                  <c:v>0.76579571152139714</c:v>
                </c:pt>
                <c:pt idx="1">
                  <c:v>1.5738332253651812</c:v>
                </c:pt>
                <c:pt idx="2">
                  <c:v>-2.3912116002930617</c:v>
                </c:pt>
                <c:pt idx="3">
                  <c:v>0.72549469697208124</c:v>
                </c:pt>
                <c:pt idx="4">
                  <c:v>-0.67391203356558815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40B-4629-9DCA-998C6AF3690D}"/>
            </c:ext>
          </c:extLst>
        </c:ser>
        <c:ser>
          <c:idx val="14"/>
          <c:order val="14"/>
          <c:tx>
            <c:strRef>
              <c:f>'KF_38_dur+rat'!$P$50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'KF_38_dur+rat'!$P$51:$P$55</c:f>
              <c:numCache>
                <c:formatCode>0.00</c:formatCode>
                <c:ptCount val="5"/>
                <c:pt idx="0">
                  <c:v>-1.8652060016570928</c:v>
                </c:pt>
                <c:pt idx="1">
                  <c:v>-2.977378225416718</c:v>
                </c:pt>
                <c:pt idx="2">
                  <c:v>4.6509051083135446</c:v>
                </c:pt>
                <c:pt idx="3">
                  <c:v>-0.9647401393303916</c:v>
                </c:pt>
                <c:pt idx="4">
                  <c:v>1.1564192580906658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40B-4629-9DCA-998C6AF3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2496"/>
        <c:axId val="211484032"/>
      </c:barChart>
      <c:catAx>
        <c:axId val="2114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11484032"/>
        <c:crosses val="autoZero"/>
        <c:auto val="1"/>
        <c:lblAlgn val="ctr"/>
        <c:lblOffset val="100"/>
        <c:noMultiLvlLbl val="0"/>
      </c:catAx>
      <c:valAx>
        <c:axId val="211484032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2496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1.8938262654408931E-2"/>
          <c:y val="0.83779311583000027"/>
          <c:w val="0.96348823670576822"/>
          <c:h val="0.14953969219720922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53624851543575E-2"/>
          <c:y val="2.3439624705346485E-2"/>
          <c:w val="0.94203281081759016"/>
          <c:h val="0.73401889107212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'KF_38_dur+rat'!$C$42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'KF_38_dur+rat'!$C$43:$C$47</c:f>
              <c:numCache>
                <c:formatCode>General</c:formatCode>
                <c:ptCount val="5"/>
                <c:pt idx="0">
                  <c:v>-2.0256339353193713</c:v>
                </c:pt>
                <c:pt idx="1">
                  <c:v>-0.74433354270705365</c:v>
                </c:pt>
                <c:pt idx="2">
                  <c:v>2.0084327231078873</c:v>
                </c:pt>
                <c:pt idx="3">
                  <c:v>1.6125655295365249E-2</c:v>
                </c:pt>
                <c:pt idx="4">
                  <c:v>0.74540909962316526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F3-4F8D-92D9-7A51F35EEA3D}"/>
            </c:ext>
          </c:extLst>
        </c:ser>
        <c:ser>
          <c:idx val="2"/>
          <c:order val="1"/>
          <c:tx>
            <c:strRef>
              <c:f>'KF_38_dur+rat'!$E$42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'KF_38_dur+rat'!$E$43:$E$47</c:f>
              <c:numCache>
                <c:formatCode>General</c:formatCode>
                <c:ptCount val="5"/>
                <c:pt idx="0">
                  <c:v>0.96249588738634095</c:v>
                </c:pt>
                <c:pt idx="1">
                  <c:v>-0.88140939421235842</c:v>
                </c:pt>
                <c:pt idx="2">
                  <c:v>-7.979045180915989E-2</c:v>
                </c:pt>
                <c:pt idx="3">
                  <c:v>-0.22951058611422326</c:v>
                </c:pt>
                <c:pt idx="4">
                  <c:v>0.22821454474939618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7F3-4F8D-92D9-7A51F35EEA3D}"/>
            </c:ext>
          </c:extLst>
        </c:ser>
        <c:ser>
          <c:idx val="3"/>
          <c:order val="2"/>
          <c:tx>
            <c:strRef>
              <c:f>'KF_38_dur+rat'!$F$42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'KF_38_dur+rat'!$F$43:$F$47</c:f>
              <c:numCache>
                <c:formatCode>General</c:formatCode>
                <c:ptCount val="5"/>
                <c:pt idx="0">
                  <c:v>1.7748096931935606</c:v>
                </c:pt>
                <c:pt idx="1">
                  <c:v>-2.0955895866781091</c:v>
                </c:pt>
                <c:pt idx="2">
                  <c:v>0.50435451392639052</c:v>
                </c:pt>
                <c:pt idx="3">
                  <c:v>-0.19653877638810258</c:v>
                </c:pt>
                <c:pt idx="4">
                  <c:v>1.2964155946249889E-2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7F3-4F8D-92D9-7A51F35EEA3D}"/>
            </c:ext>
          </c:extLst>
        </c:ser>
        <c:ser>
          <c:idx val="4"/>
          <c:order val="3"/>
          <c:tx>
            <c:strRef>
              <c:f>'KF_38_dur+rat'!$G$42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'KF_38_dur+rat'!$G$43:$G$47</c:f>
              <c:numCache>
                <c:formatCode>General</c:formatCode>
                <c:ptCount val="5"/>
                <c:pt idx="0">
                  <c:v>-1.1945470045919766</c:v>
                </c:pt>
                <c:pt idx="1">
                  <c:v>5.1903165018895692E-2</c:v>
                </c:pt>
                <c:pt idx="2">
                  <c:v>0.44880262560428363</c:v>
                </c:pt>
                <c:pt idx="3">
                  <c:v>1.4264720452570359</c:v>
                </c:pt>
                <c:pt idx="4">
                  <c:v>-0.73263083128823592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7F3-4F8D-92D9-7A51F35EEA3D}"/>
            </c:ext>
          </c:extLst>
        </c:ser>
        <c:ser>
          <c:idx val="5"/>
          <c:order val="4"/>
          <c:tx>
            <c:strRef>
              <c:f>'KF_38_dur+rat'!$H$42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'KF_38_dur+rat'!$H$43:$H$47</c:f>
              <c:numCache>
                <c:formatCode>General</c:formatCode>
                <c:ptCount val="5"/>
                <c:pt idx="0">
                  <c:v>-0.39471990513836097</c:v>
                </c:pt>
                <c:pt idx="1">
                  <c:v>-1.5012309094270115</c:v>
                </c:pt>
                <c:pt idx="2">
                  <c:v>0.25339768166533005</c:v>
                </c:pt>
                <c:pt idx="3">
                  <c:v>0.94057956049503844</c:v>
                </c:pt>
                <c:pt idx="4">
                  <c:v>0.7019735724049978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7F3-4F8D-92D9-7A51F35EEA3D}"/>
            </c:ext>
          </c:extLst>
        </c:ser>
        <c:ser>
          <c:idx val="6"/>
          <c:order val="5"/>
          <c:tx>
            <c:strRef>
              <c:f>'KF_38_dur+rat'!$I$42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'KF_38_dur+rat'!$I$43:$I$47</c:f>
              <c:numCache>
                <c:formatCode>General</c:formatCode>
                <c:ptCount val="5"/>
                <c:pt idx="0">
                  <c:v>7.1607103802726613E-3</c:v>
                </c:pt>
                <c:pt idx="1">
                  <c:v>1.6254581556151031</c:v>
                </c:pt>
                <c:pt idx="2">
                  <c:v>-0.39900740419273006</c:v>
                </c:pt>
                <c:pt idx="3">
                  <c:v>-1.4132668253430651</c:v>
                </c:pt>
                <c:pt idx="4">
                  <c:v>0.17965536354043987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7F3-4F8D-92D9-7A51F35EEA3D}"/>
            </c:ext>
          </c:extLst>
        </c:ser>
        <c:ser>
          <c:idx val="8"/>
          <c:order val="6"/>
          <c:tx>
            <c:strRef>
              <c:f>'KF_38_dur+rat'!$K$42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'KF_38_dur+rat'!$K$43:$K$47</c:f>
              <c:numCache>
                <c:formatCode>General</c:formatCode>
                <c:ptCount val="5"/>
                <c:pt idx="0">
                  <c:v>-1.6540875667025237</c:v>
                </c:pt>
                <c:pt idx="1">
                  <c:v>1.3952372687967944</c:v>
                </c:pt>
                <c:pt idx="2">
                  <c:v>2.0193148695964602</c:v>
                </c:pt>
                <c:pt idx="3">
                  <c:v>-1.8550018845028369</c:v>
                </c:pt>
                <c:pt idx="4">
                  <c:v>9.4537312812100538E-2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F3-4F8D-92D9-7A51F35EEA3D}"/>
            </c:ext>
          </c:extLst>
        </c:ser>
        <c:ser>
          <c:idx val="10"/>
          <c:order val="7"/>
          <c:tx>
            <c:strRef>
              <c:f>'KF_38_dur+rat'!$M$42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'KF_38_dur+rat'!$M$43:$M$47</c:f>
              <c:numCache>
                <c:formatCode>General</c:formatCode>
                <c:ptCount val="5"/>
                <c:pt idx="0">
                  <c:v>2.524522120792053</c:v>
                </c:pt>
                <c:pt idx="1">
                  <c:v>2.1499648435937395</c:v>
                </c:pt>
                <c:pt idx="2">
                  <c:v>-4.7555045578984618</c:v>
                </c:pt>
                <c:pt idx="3">
                  <c:v>1.3111408113007812</c:v>
                </c:pt>
                <c:pt idx="4">
                  <c:v>-1.2301232177881092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7F3-4F8D-92D9-7A51F35EEA3D}"/>
            </c:ext>
          </c:extLst>
        </c:ser>
        <c:ser>
          <c:idx val="13"/>
          <c:order val="8"/>
          <c:tx>
            <c:strRef>
              <c:f>'KF_38_dur+rat'!$P$42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'KF_38_dur+rat'!$P$43:$P$47</c:f>
              <c:numCache>
                <c:formatCode>0.00</c:formatCode>
                <c:ptCount val="5"/>
                <c:pt idx="0">
                  <c:v>-2.2701221315267226</c:v>
                </c:pt>
                <c:pt idx="1">
                  <c:v>-2.99913021873245</c:v>
                </c:pt>
                <c:pt idx="2">
                  <c:v>5.0986466534796513</c:v>
                </c:pt>
                <c:pt idx="3">
                  <c:v>-0.95870602114083781</c:v>
                </c:pt>
                <c:pt idx="4">
                  <c:v>1.1293117179203662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7F3-4F8D-92D9-7A51F35E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7136"/>
        <c:axId val="211868672"/>
      </c:barChart>
      <c:catAx>
        <c:axId val="2118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11868672"/>
        <c:crosses val="autoZero"/>
        <c:auto val="1"/>
        <c:lblAlgn val="ctr"/>
        <c:lblOffset val="100"/>
        <c:noMultiLvlLbl val="0"/>
      </c:catAx>
      <c:valAx>
        <c:axId val="211868672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7136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1.8938262654408931E-2"/>
          <c:y val="0.83779311583000027"/>
          <c:w val="0.96348823670576822"/>
          <c:h val="0.14953969219720922"/>
        </c:manualLayout>
      </c:layout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'KF_38_dur+rat_Formteile'!$H$74</c:f>
              <c:strCache>
                <c:ptCount val="1"/>
                <c:pt idx="0">
                  <c:v>Melzer+Stark 2012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0465808241500405E-2"/>
                  <c:y val="-2.9560329173717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B4-4982-A053-B6A7E0501A6E}"/>
                </c:ext>
              </c:extLst>
            </c:dLbl>
            <c:dLbl>
              <c:idx val="12"/>
              <c:layout>
                <c:manualLayout>
                  <c:x val="-2.4558969889800487E-2"/>
                  <c:y val="-2.1114520838369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4-4982-A053-B6A7E0501A6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'KF_38_dur+rat_Formteile'!$A$75:$A$97</c:f>
              <c:strCache>
                <c:ptCount val="23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  <c:pt idx="10">
                  <c:v>11.</c:v>
                </c:pt>
                <c:pt idx="11">
                  <c:v>12.</c:v>
                </c:pt>
                <c:pt idx="12">
                  <c:v>13.</c:v>
                </c:pt>
                <c:pt idx="13">
                  <c:v>14.</c:v>
                </c:pt>
                <c:pt idx="14">
                  <c:v>15.</c:v>
                </c:pt>
                <c:pt idx="15">
                  <c:v>16.</c:v>
                </c:pt>
                <c:pt idx="16">
                  <c:v>17.</c:v>
                </c:pt>
                <c:pt idx="17">
                  <c:v>18.</c:v>
                </c:pt>
                <c:pt idx="18">
                  <c:v>19.</c:v>
                </c:pt>
                <c:pt idx="19">
                  <c:v>20.</c:v>
                </c:pt>
                <c:pt idx="20">
                  <c:v>21.</c:v>
                </c:pt>
                <c:pt idx="21">
                  <c:v>22.</c:v>
                </c:pt>
                <c:pt idx="22">
                  <c:v>Mittelwert</c:v>
                </c:pt>
              </c:strCache>
            </c:strRef>
          </c:cat>
          <c:val>
            <c:numRef>
              <c:f>'KF_38_dur+rat_Formteile'!$H$75:$H$96</c:f>
              <c:numCache>
                <c:formatCode>General</c:formatCode>
                <c:ptCount val="22"/>
                <c:pt idx="0">
                  <c:v>71.2209</c:v>
                </c:pt>
                <c:pt idx="1">
                  <c:v>68.4358</c:v>
                </c:pt>
                <c:pt idx="2">
                  <c:v>85.069400000000002</c:v>
                </c:pt>
                <c:pt idx="3">
                  <c:v>75.790599999999998</c:v>
                </c:pt>
                <c:pt idx="4">
                  <c:v>84.160300000000007</c:v>
                </c:pt>
                <c:pt idx="5">
                  <c:v>62.346800000000002</c:v>
                </c:pt>
                <c:pt idx="6">
                  <c:v>68.364999999999995</c:v>
                </c:pt>
                <c:pt idx="7">
                  <c:v>65.755499999999998</c:v>
                </c:pt>
                <c:pt idx="8">
                  <c:v>88.153000000000006</c:v>
                </c:pt>
                <c:pt idx="9">
                  <c:v>72.035300000000007</c:v>
                </c:pt>
                <c:pt idx="10">
                  <c:v>82.925899999999999</c:v>
                </c:pt>
                <c:pt idx="11">
                  <c:v>80.947100000000006</c:v>
                </c:pt>
                <c:pt idx="12">
                  <c:v>90</c:v>
                </c:pt>
                <c:pt idx="13">
                  <c:v>74.510000000000005</c:v>
                </c:pt>
                <c:pt idx="14">
                  <c:v>62.171100000000003</c:v>
                </c:pt>
                <c:pt idx="15">
                  <c:v>67.721100000000007</c:v>
                </c:pt>
                <c:pt idx="16">
                  <c:v>71.902199999999993</c:v>
                </c:pt>
                <c:pt idx="17">
                  <c:v>59.189300000000003</c:v>
                </c:pt>
                <c:pt idx="18">
                  <c:v>27.7988</c:v>
                </c:pt>
                <c:pt idx="19">
                  <c:v>67.860100000000003</c:v>
                </c:pt>
                <c:pt idx="20">
                  <c:v>70.207999999999998</c:v>
                </c:pt>
                <c:pt idx="21">
                  <c:v>68.407399999999996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B4-4982-A053-B6A7E0501A6E}"/>
            </c:ext>
          </c:extLst>
        </c:ser>
        <c:ser>
          <c:idx val="1"/>
          <c:order val="1"/>
          <c:tx>
            <c:strRef>
              <c:f>'KF_38_dur+rat_Formteile'!$I$74</c:f>
              <c:strCache>
                <c:ptCount val="1"/>
                <c:pt idx="0">
                  <c:v>Kammer+Widmann 2017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2.3231763146633101E-2"/>
                  <c:y val="1.69022135411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B4-4982-A053-B6A7E0501A6E}"/>
                </c:ext>
              </c:extLst>
            </c:dLbl>
            <c:dLbl>
              <c:idx val="11"/>
              <c:layout>
                <c:manualLayout>
                  <c:x val="-2.4558969889800487E-2"/>
                  <c:y val="-2.95603291737173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B4-4982-A053-B6A7E0501A6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'KF_38_dur+rat_Formteile'!$A$75:$A$97</c:f>
              <c:strCache>
                <c:ptCount val="23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  <c:pt idx="10">
                  <c:v>11.</c:v>
                </c:pt>
                <c:pt idx="11">
                  <c:v>12.</c:v>
                </c:pt>
                <c:pt idx="12">
                  <c:v>13.</c:v>
                </c:pt>
                <c:pt idx="13">
                  <c:v>14.</c:v>
                </c:pt>
                <c:pt idx="14">
                  <c:v>15.</c:v>
                </c:pt>
                <c:pt idx="15">
                  <c:v>16.</c:v>
                </c:pt>
                <c:pt idx="16">
                  <c:v>17.</c:v>
                </c:pt>
                <c:pt idx="17">
                  <c:v>18.</c:v>
                </c:pt>
                <c:pt idx="18">
                  <c:v>19.</c:v>
                </c:pt>
                <c:pt idx="19">
                  <c:v>20.</c:v>
                </c:pt>
                <c:pt idx="20">
                  <c:v>21.</c:v>
                </c:pt>
                <c:pt idx="21">
                  <c:v>22.</c:v>
                </c:pt>
                <c:pt idx="22">
                  <c:v>Mittelwert</c:v>
                </c:pt>
              </c:strCache>
            </c:strRef>
          </c:cat>
          <c:val>
            <c:numRef>
              <c:f>'KF_38_dur+rat_Formteile'!$I$75:$I$96</c:f>
              <c:numCache>
                <c:formatCode>General</c:formatCode>
                <c:ptCount val="22"/>
                <c:pt idx="0">
                  <c:v>97.140100000000004</c:v>
                </c:pt>
                <c:pt idx="1">
                  <c:v>134.16499999999999</c:v>
                </c:pt>
                <c:pt idx="2">
                  <c:v>149.40700000000001</c:v>
                </c:pt>
                <c:pt idx="3">
                  <c:v>110.545</c:v>
                </c:pt>
                <c:pt idx="4">
                  <c:v>142.81100000000001</c:v>
                </c:pt>
                <c:pt idx="5">
                  <c:v>121.68899999999999</c:v>
                </c:pt>
                <c:pt idx="6">
                  <c:v>135.69200000000001</c:v>
                </c:pt>
                <c:pt idx="7">
                  <c:v>143.648</c:v>
                </c:pt>
                <c:pt idx="8">
                  <c:v>190.90899999999999</c:v>
                </c:pt>
                <c:pt idx="9">
                  <c:v>152.80699999999999</c:v>
                </c:pt>
                <c:pt idx="10">
                  <c:v>147.78800000000001</c:v>
                </c:pt>
                <c:pt idx="11">
                  <c:v>213.387</c:v>
                </c:pt>
                <c:pt idx="12">
                  <c:v>168.75</c:v>
                </c:pt>
                <c:pt idx="13">
                  <c:v>169.095</c:v>
                </c:pt>
                <c:pt idx="14">
                  <c:v>147.44200000000001</c:v>
                </c:pt>
                <c:pt idx="15">
                  <c:v>175.39400000000001</c:v>
                </c:pt>
                <c:pt idx="16">
                  <c:v>147.065</c:v>
                </c:pt>
                <c:pt idx="17">
                  <c:v>164.185</c:v>
                </c:pt>
                <c:pt idx="18">
                  <c:v>28.229399999999998</c:v>
                </c:pt>
                <c:pt idx="19">
                  <c:v>99.145700000000005</c:v>
                </c:pt>
                <c:pt idx="20">
                  <c:v>117.038</c:v>
                </c:pt>
                <c:pt idx="21">
                  <c:v>95.316999999999993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6B4-4982-A053-B6A7E0501A6E}"/>
            </c:ext>
          </c:extLst>
        </c:ser>
        <c:ser>
          <c:idx val="2"/>
          <c:order val="2"/>
          <c:tx>
            <c:strRef>
              <c:f>'KF_38_dur+rat_Formteile'!$L$74</c:f>
              <c:strCache>
                <c:ptCount val="1"/>
                <c:pt idx="0">
                  <c:v>Melzer+Stark 2012-Mittelwert-Durchführung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'KF_38_dur+rat_Formteile'!$L$75:$L$96</c:f>
              <c:numCache>
                <c:formatCode>General</c:formatCode>
                <c:ptCount val="22"/>
                <c:pt idx="0">
                  <c:v>71.135163636363643</c:v>
                </c:pt>
                <c:pt idx="1">
                  <c:v>71.135163636363643</c:v>
                </c:pt>
                <c:pt idx="2">
                  <c:v>71.135163636363643</c:v>
                </c:pt>
                <c:pt idx="3">
                  <c:v>71.135163636363643</c:v>
                </c:pt>
                <c:pt idx="4">
                  <c:v>71.135163636363643</c:v>
                </c:pt>
                <c:pt idx="5">
                  <c:v>71.135163636363643</c:v>
                </c:pt>
                <c:pt idx="6">
                  <c:v>71.135163636363643</c:v>
                </c:pt>
                <c:pt idx="7">
                  <c:v>71.135163636363643</c:v>
                </c:pt>
                <c:pt idx="8">
                  <c:v>71.135163636363643</c:v>
                </c:pt>
                <c:pt idx="9">
                  <c:v>71.135163636363643</c:v>
                </c:pt>
                <c:pt idx="10">
                  <c:v>71.135163636363643</c:v>
                </c:pt>
                <c:pt idx="11">
                  <c:v>71.135163636363643</c:v>
                </c:pt>
                <c:pt idx="12">
                  <c:v>71.135163636363643</c:v>
                </c:pt>
                <c:pt idx="13">
                  <c:v>71.135163636363643</c:v>
                </c:pt>
                <c:pt idx="14">
                  <c:v>71.135163636363643</c:v>
                </c:pt>
                <c:pt idx="15">
                  <c:v>71.135163636363643</c:v>
                </c:pt>
                <c:pt idx="16">
                  <c:v>71.135163636363643</c:v>
                </c:pt>
                <c:pt idx="17">
                  <c:v>71.135163636363643</c:v>
                </c:pt>
                <c:pt idx="18">
                  <c:v>71.135163636363643</c:v>
                </c:pt>
                <c:pt idx="19">
                  <c:v>71.135163636363643</c:v>
                </c:pt>
                <c:pt idx="20">
                  <c:v>71.135163636363643</c:v>
                </c:pt>
                <c:pt idx="21">
                  <c:v>71.135163636363643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6B4-4982-A053-B6A7E0501A6E}"/>
            </c:ext>
          </c:extLst>
        </c:ser>
        <c:ser>
          <c:idx val="3"/>
          <c:order val="3"/>
          <c:tx>
            <c:strRef>
              <c:f>'KF_38_dur+rat_Formteile'!$M$74</c:f>
              <c:strCache>
                <c:ptCount val="1"/>
                <c:pt idx="0">
                  <c:v>Kammer+Widmann 2017-Mittelwert-Durchführung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'KF_38_dur+rat_Formteile'!$M$75:$M$96</c:f>
              <c:numCache>
                <c:formatCode>General</c:formatCode>
                <c:ptCount val="22"/>
                <c:pt idx="0">
                  <c:v>138.71132727272729</c:v>
                </c:pt>
                <c:pt idx="1">
                  <c:v>138.71132727272729</c:v>
                </c:pt>
                <c:pt idx="2">
                  <c:v>138.71132727272729</c:v>
                </c:pt>
                <c:pt idx="3">
                  <c:v>138.71132727272729</c:v>
                </c:pt>
                <c:pt idx="4">
                  <c:v>138.71132727272729</c:v>
                </c:pt>
                <c:pt idx="5">
                  <c:v>138.71132727272729</c:v>
                </c:pt>
                <c:pt idx="6">
                  <c:v>138.71132727272729</c:v>
                </c:pt>
                <c:pt idx="7">
                  <c:v>138.71132727272729</c:v>
                </c:pt>
                <c:pt idx="8">
                  <c:v>138.71132727272729</c:v>
                </c:pt>
                <c:pt idx="9">
                  <c:v>138.71132727272729</c:v>
                </c:pt>
                <c:pt idx="10">
                  <c:v>138.71132727272729</c:v>
                </c:pt>
                <c:pt idx="11">
                  <c:v>138.71132727272729</c:v>
                </c:pt>
                <c:pt idx="12">
                  <c:v>138.71132727272729</c:v>
                </c:pt>
                <c:pt idx="13">
                  <c:v>138.71132727272729</c:v>
                </c:pt>
                <c:pt idx="14">
                  <c:v>138.71132727272729</c:v>
                </c:pt>
                <c:pt idx="15">
                  <c:v>138.71132727272729</c:v>
                </c:pt>
                <c:pt idx="16">
                  <c:v>138.71132727272729</c:v>
                </c:pt>
                <c:pt idx="17">
                  <c:v>138.71132727272729</c:v>
                </c:pt>
                <c:pt idx="18">
                  <c:v>138.71132727272729</c:v>
                </c:pt>
                <c:pt idx="19">
                  <c:v>138.71132727272729</c:v>
                </c:pt>
                <c:pt idx="20">
                  <c:v>138.71132727272729</c:v>
                </c:pt>
                <c:pt idx="21">
                  <c:v>138.71132727272729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6B4-4982-A053-B6A7E0501A6E}"/>
            </c:ext>
          </c:extLst>
        </c:ser>
        <c:ser>
          <c:idx val="4"/>
          <c:order val="4"/>
          <c:tx>
            <c:strRef>
              <c:f>'KF_38_dur+rat_Formteile'!$O$74</c:f>
              <c:strCache>
                <c:ptCount val="1"/>
                <c:pt idx="0">
                  <c:v>Melzer+Stark 2012-Mittelwert-Initial</c:v>
                </c:pt>
              </c:strCache>
            </c:strRef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val>
            <c:numRef>
              <c:f>'KF_38_dur+rat_Formteile'!$O$75:$O$96</c:f>
              <c:numCache>
                <c:formatCode>General</c:formatCode>
                <c:ptCount val="22"/>
                <c:pt idx="0">
                  <c:v>70.583616666666671</c:v>
                </c:pt>
                <c:pt idx="1">
                  <c:v>70.583616666666671</c:v>
                </c:pt>
                <c:pt idx="2">
                  <c:v>70.583616666666671</c:v>
                </c:pt>
                <c:pt idx="3">
                  <c:v>70.583616666666671</c:v>
                </c:pt>
                <c:pt idx="4">
                  <c:v>70.583616666666671</c:v>
                </c:pt>
                <c:pt idx="5">
                  <c:v>70.583616666666671</c:v>
                </c:pt>
                <c:pt idx="6">
                  <c:v>70.583616666666671</c:v>
                </c:pt>
                <c:pt idx="7">
                  <c:v>70.583616666666671</c:v>
                </c:pt>
                <c:pt idx="8">
                  <c:v>70.583616666666671</c:v>
                </c:pt>
                <c:pt idx="9">
                  <c:v>70.583616666666671</c:v>
                </c:pt>
                <c:pt idx="10">
                  <c:v>70.583616666666671</c:v>
                </c:pt>
                <c:pt idx="11">
                  <c:v>70.583616666666671</c:v>
                </c:pt>
                <c:pt idx="12">
                  <c:v>70.583616666666671</c:v>
                </c:pt>
                <c:pt idx="13">
                  <c:v>70.583616666666671</c:v>
                </c:pt>
                <c:pt idx="14">
                  <c:v>70.583616666666671</c:v>
                </c:pt>
                <c:pt idx="15">
                  <c:v>70.583616666666671</c:v>
                </c:pt>
                <c:pt idx="16">
                  <c:v>70.583616666666671</c:v>
                </c:pt>
                <c:pt idx="17">
                  <c:v>70.583616666666671</c:v>
                </c:pt>
                <c:pt idx="18">
                  <c:v>70.583616666666671</c:v>
                </c:pt>
                <c:pt idx="19">
                  <c:v>70.583616666666671</c:v>
                </c:pt>
                <c:pt idx="20">
                  <c:v>70.583616666666671</c:v>
                </c:pt>
                <c:pt idx="21">
                  <c:v>70.583616666666671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96-4A2D-82B5-3EC6C0022DF7}"/>
            </c:ext>
          </c:extLst>
        </c:ser>
        <c:ser>
          <c:idx val="5"/>
          <c:order val="5"/>
          <c:tx>
            <c:strRef>
              <c:f>'KF_38_dur+rat_Formteile'!$P$74</c:f>
              <c:strCache>
                <c:ptCount val="1"/>
                <c:pt idx="0">
                  <c:v>Kammer+Widmann 2017-Mittelwert-Initial</c:v>
                </c:pt>
              </c:strCache>
            </c:strRef>
          </c:tx>
          <c:spPr>
            <a:ln w="22225">
              <a:solidFill>
                <a:schemeClr val="accent6">
                  <a:lumMod val="50000"/>
                </a:schemeClr>
              </a:solidFill>
              <a:prstDash val="lgDash"/>
            </a:ln>
          </c:spPr>
          <c:marker>
            <c:symbol val="none"/>
          </c:marker>
          <c:val>
            <c:numRef>
              <c:f>'KF_38_dur+rat_Formteile'!$P$75:$P$96</c:f>
              <c:numCache>
                <c:formatCode>General</c:formatCode>
                <c:ptCount val="22"/>
                <c:pt idx="0">
                  <c:v>101.67551666666667</c:v>
                </c:pt>
                <c:pt idx="1">
                  <c:v>101.67551666666667</c:v>
                </c:pt>
                <c:pt idx="2">
                  <c:v>101.67551666666667</c:v>
                </c:pt>
                <c:pt idx="3">
                  <c:v>101.67551666666667</c:v>
                </c:pt>
                <c:pt idx="4">
                  <c:v>101.67551666666667</c:v>
                </c:pt>
                <c:pt idx="5">
                  <c:v>101.67551666666667</c:v>
                </c:pt>
                <c:pt idx="6">
                  <c:v>101.67551666666667</c:v>
                </c:pt>
                <c:pt idx="7">
                  <c:v>101.67551666666667</c:v>
                </c:pt>
                <c:pt idx="8">
                  <c:v>101.67551666666667</c:v>
                </c:pt>
                <c:pt idx="9">
                  <c:v>101.67551666666667</c:v>
                </c:pt>
                <c:pt idx="10">
                  <c:v>101.67551666666667</c:v>
                </c:pt>
                <c:pt idx="11">
                  <c:v>101.67551666666667</c:v>
                </c:pt>
                <c:pt idx="12">
                  <c:v>101.67551666666667</c:v>
                </c:pt>
                <c:pt idx="13">
                  <c:v>101.67551666666667</c:v>
                </c:pt>
                <c:pt idx="14">
                  <c:v>101.67551666666667</c:v>
                </c:pt>
                <c:pt idx="15">
                  <c:v>101.67551666666667</c:v>
                </c:pt>
                <c:pt idx="16">
                  <c:v>101.67551666666667</c:v>
                </c:pt>
                <c:pt idx="17">
                  <c:v>101.67551666666667</c:v>
                </c:pt>
                <c:pt idx="18">
                  <c:v>101.67551666666667</c:v>
                </c:pt>
                <c:pt idx="19">
                  <c:v>101.67551666666667</c:v>
                </c:pt>
                <c:pt idx="20">
                  <c:v>101.67551666666667</c:v>
                </c:pt>
                <c:pt idx="21">
                  <c:v>101.67551666666667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96-4A2D-82B5-3EC6C002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1760"/>
        <c:axId val="212115840"/>
      </c:lineChart>
      <c:catAx>
        <c:axId val="21210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15840"/>
        <c:crosses val="autoZero"/>
        <c:auto val="1"/>
        <c:lblAlgn val="ctr"/>
        <c:lblOffset val="100"/>
        <c:noMultiLvlLbl val="0"/>
      </c:catAx>
      <c:valAx>
        <c:axId val="212115840"/>
        <c:scaling>
          <c:logBase val="2"/>
          <c:orientation val="minMax"/>
          <c:max val="260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0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17559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11047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E6C962B9-44C0-4C9C-B4FE-6FEC87EF2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00750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18245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18245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11047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K_1990_32_dur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P_2009_38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S_2019_38" connectionId="1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KO_1996_38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K_1987_38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elzer_Stark_2017_Wien modern_38_dur" connectionId="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K_2004_38" connectionId="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MS_2013_38" connectionId="1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MS_2012_38_Tempo_Durchführung" connectionId="1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Kammer+Widmann_2017_38_Tempo_Durchführung" connectionId="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Kammer+Widmann_2017_38_Tempo_Initial_Durchführung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K_2005_38" connectionId="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MS_2012_38_Tempo_Initial_Durchführung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S_2012_38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_1994_38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K_2005_32_dur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K_1990_38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rnold+Pogossian_2006 [live DVD]_38_dur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S_1997_38" connectionId="2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Kammer+Widmann_2017_38_Abschnitte-Dauern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zoomScaleNormal="100" workbookViewId="0">
      <selection activeCell="G19" sqref="G19"/>
    </sheetView>
  </sheetViews>
  <sheetFormatPr baseColWidth="10" defaultRowHeight="14.5" x14ac:dyDescent="0.35"/>
  <cols>
    <col min="1" max="1" width="8" style="10" customWidth="1"/>
    <col min="2" max="2" width="11.26953125" style="6" customWidth="1"/>
    <col min="3" max="3" width="10.1796875" customWidth="1"/>
    <col min="4" max="4" width="6.81640625" style="3" customWidth="1"/>
    <col min="5" max="5" width="11.26953125" bestFit="1" customWidth="1"/>
    <col min="6" max="6" width="10.1796875" bestFit="1" customWidth="1"/>
    <col min="7" max="7" width="11.453125" style="2"/>
    <col min="8" max="8" width="11.54296875" style="2" customWidth="1"/>
    <col min="9" max="9" width="17.26953125" bestFit="1" customWidth="1"/>
    <col min="10" max="10" width="10" customWidth="1"/>
  </cols>
  <sheetData>
    <row r="1" spans="1:28" s="1" customFormat="1" x14ac:dyDescent="0.35">
      <c r="A1" s="9" t="s">
        <v>191</v>
      </c>
      <c r="B1" s="17" t="s">
        <v>192</v>
      </c>
      <c r="C1" s="2" t="s">
        <v>193</v>
      </c>
      <c r="D1" s="9" t="s">
        <v>194</v>
      </c>
      <c r="E1" s="17" t="s">
        <v>192</v>
      </c>
      <c r="F1" s="2" t="s">
        <v>193</v>
      </c>
      <c r="G1"/>
      <c r="H1" s="2" t="s">
        <v>64</v>
      </c>
      <c r="I1" s="2" t="s">
        <v>9</v>
      </c>
      <c r="J1" s="2" t="s">
        <v>0</v>
      </c>
      <c r="K1"/>
      <c r="L1"/>
      <c r="M1"/>
      <c r="N1"/>
      <c r="O1"/>
      <c r="P1"/>
      <c r="Q1"/>
    </row>
    <row r="2" spans="1:28" x14ac:dyDescent="0.35">
      <c r="A2" s="21" t="s">
        <v>4</v>
      </c>
      <c r="B2" s="33">
        <v>19</v>
      </c>
      <c r="C2" s="33">
        <f t="shared" ref="C2:C8" si="0">B2/B$9*100</f>
        <v>12.179487179487179</v>
      </c>
      <c r="D2" s="9">
        <v>1</v>
      </c>
      <c r="E2" s="33">
        <f>B2</f>
        <v>19</v>
      </c>
      <c r="F2" s="33">
        <f>E2/E$9*100</f>
        <v>12.179487179487179</v>
      </c>
      <c r="G2"/>
      <c r="H2" s="23" t="s">
        <v>63</v>
      </c>
      <c r="I2" s="47">
        <f>B2</f>
        <v>19</v>
      </c>
      <c r="J2" s="4">
        <f>I2/I$7*100</f>
        <v>12.179487179487179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5">
      <c r="A3" s="21" t="s">
        <v>1</v>
      </c>
      <c r="B3" s="33">
        <v>21</v>
      </c>
      <c r="C3" s="33">
        <f t="shared" si="0"/>
        <v>13.461538461538462</v>
      </c>
      <c r="D3" s="9">
        <v>2</v>
      </c>
      <c r="E3" s="33">
        <f>SUM(B3:B4)</f>
        <v>44</v>
      </c>
      <c r="F3" s="33">
        <f>E3/E$9*100</f>
        <v>28.205128205128204</v>
      </c>
      <c r="G3"/>
      <c r="H3" s="23" t="s">
        <v>58</v>
      </c>
      <c r="I3" s="47">
        <f>SUM(B3:B5)+2</f>
        <v>74</v>
      </c>
      <c r="J3" s="4">
        <f>I3/I$7*100</f>
        <v>47.435897435897431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5">
      <c r="A4" s="21" t="s">
        <v>2</v>
      </c>
      <c r="B4" s="33">
        <v>23</v>
      </c>
      <c r="C4" s="33">
        <f t="shared" si="0"/>
        <v>14.743589743589745</v>
      </c>
      <c r="D4" s="9"/>
      <c r="E4" s="33"/>
      <c r="F4" s="33"/>
      <c r="G4"/>
      <c r="H4" s="23" t="s">
        <v>59</v>
      </c>
      <c r="I4" s="47">
        <f>B6-2</f>
        <v>23</v>
      </c>
      <c r="J4" s="4">
        <f>I4/I$7*100</f>
        <v>14.743589743589745</v>
      </c>
    </row>
    <row r="5" spans="1:28" x14ac:dyDescent="0.35">
      <c r="A5" s="21" t="s">
        <v>5</v>
      </c>
      <c r="B5" s="33">
        <v>28</v>
      </c>
      <c r="C5" s="33">
        <f t="shared" si="0"/>
        <v>17.948717948717949</v>
      </c>
      <c r="D5" s="9">
        <v>3</v>
      </c>
      <c r="E5" s="33">
        <f>SUM(B5:B6)</f>
        <v>53</v>
      </c>
      <c r="F5" s="33">
        <f>E5/E$9*100</f>
        <v>33.974358974358978</v>
      </c>
      <c r="G5"/>
      <c r="H5" s="23" t="s">
        <v>60</v>
      </c>
      <c r="I5" s="47">
        <f>B7</f>
        <v>29</v>
      </c>
      <c r="J5" s="4">
        <f>I5/I$7*100</f>
        <v>18.589743589743591</v>
      </c>
    </row>
    <row r="6" spans="1:28" x14ac:dyDescent="0.35">
      <c r="A6" s="21" t="s">
        <v>6</v>
      </c>
      <c r="B6" s="33">
        <v>25</v>
      </c>
      <c r="C6" s="33">
        <f t="shared" si="0"/>
        <v>16.025641025641026</v>
      </c>
      <c r="D6" s="9"/>
      <c r="E6" s="33"/>
      <c r="F6" s="53"/>
      <c r="G6"/>
      <c r="H6" s="23" t="s">
        <v>61</v>
      </c>
      <c r="I6" s="47">
        <f>B8</f>
        <v>11</v>
      </c>
      <c r="J6" s="4">
        <f>I6/I$7*100</f>
        <v>7.0512820512820511</v>
      </c>
    </row>
    <row r="7" spans="1:28" x14ac:dyDescent="0.35">
      <c r="A7" s="21" t="s">
        <v>7</v>
      </c>
      <c r="B7" s="33">
        <v>29</v>
      </c>
      <c r="C7" s="33">
        <f t="shared" si="0"/>
        <v>18.589743589743591</v>
      </c>
      <c r="D7" s="9">
        <v>4</v>
      </c>
      <c r="E7" s="33">
        <f>B7</f>
        <v>29</v>
      </c>
      <c r="F7" s="33">
        <f>E7/E$9*100</f>
        <v>18.589743589743591</v>
      </c>
      <c r="G7"/>
      <c r="I7" s="17">
        <f>SUM(I2:I6)</f>
        <v>156</v>
      </c>
      <c r="J7" s="17">
        <f>SUM(J2:J6)</f>
        <v>100</v>
      </c>
    </row>
    <row r="8" spans="1:28" x14ac:dyDescent="0.35">
      <c r="A8" s="21" t="s">
        <v>8</v>
      </c>
      <c r="B8" s="33">
        <v>11</v>
      </c>
      <c r="C8" s="33">
        <f t="shared" si="0"/>
        <v>7.0512820512820511</v>
      </c>
      <c r="D8" s="9">
        <v>5</v>
      </c>
      <c r="E8" s="33">
        <f>B8</f>
        <v>11</v>
      </c>
      <c r="F8" s="33">
        <f>E8/E$9*100</f>
        <v>7.0512820512820511</v>
      </c>
      <c r="G8"/>
      <c r="I8" s="2"/>
    </row>
    <row r="9" spans="1:28" x14ac:dyDescent="0.35">
      <c r="B9" s="33">
        <f>SUM(B2:B8)</f>
        <v>156</v>
      </c>
      <c r="C9" s="33">
        <f>SUM(C2:C8)</f>
        <v>100</v>
      </c>
      <c r="E9" s="33">
        <f>SUM(E2:E8)</f>
        <v>156</v>
      </c>
      <c r="F9" s="33">
        <f>SUM(F2:F8)</f>
        <v>100</v>
      </c>
      <c r="G9"/>
      <c r="I9" s="2"/>
    </row>
    <row r="10" spans="1:28" x14ac:dyDescent="0.35">
      <c r="E10" s="3"/>
      <c r="G10"/>
      <c r="H10" s="2" t="s">
        <v>64</v>
      </c>
      <c r="I10" s="2" t="s">
        <v>91</v>
      </c>
      <c r="J10" s="2" t="s">
        <v>0</v>
      </c>
    </row>
    <row r="11" spans="1:28" x14ac:dyDescent="0.35">
      <c r="E11" s="3"/>
      <c r="G11"/>
      <c r="H11" s="23" t="s">
        <v>63</v>
      </c>
      <c r="I11" s="47">
        <v>26</v>
      </c>
      <c r="J11" s="4">
        <f>I11/I$16*100</f>
        <v>12.093023255813954</v>
      </c>
    </row>
    <row r="12" spans="1:28" x14ac:dyDescent="0.35">
      <c r="E12" s="3"/>
      <c r="G12"/>
      <c r="H12" s="23" t="s">
        <v>58</v>
      </c>
      <c r="I12" s="47">
        <v>103</v>
      </c>
      <c r="J12" s="4">
        <f>I12/I$16*100</f>
        <v>47.906976744186046</v>
      </c>
    </row>
    <row r="13" spans="1:28" x14ac:dyDescent="0.35">
      <c r="E13" s="3"/>
      <c r="G13"/>
      <c r="H13" s="23" t="s">
        <v>59</v>
      </c>
      <c r="I13" s="47">
        <v>27</v>
      </c>
      <c r="J13" s="4">
        <f>I13/I$16*100</f>
        <v>12.558139534883722</v>
      </c>
    </row>
    <row r="14" spans="1:28" x14ac:dyDescent="0.35">
      <c r="E14" s="3"/>
      <c r="G14"/>
      <c r="H14" s="23" t="s">
        <v>60</v>
      </c>
      <c r="I14" s="47">
        <v>48</v>
      </c>
      <c r="J14" s="4">
        <f>I14/I$16*100</f>
        <v>22.325581395348838</v>
      </c>
    </row>
    <row r="15" spans="1:28" x14ac:dyDescent="0.35">
      <c r="E15" s="3"/>
      <c r="G15"/>
      <c r="H15" s="23" t="s">
        <v>61</v>
      </c>
      <c r="I15" s="47">
        <v>11</v>
      </c>
      <c r="J15" s="4">
        <f>I15/I$7*100</f>
        <v>7.0512820512820511</v>
      </c>
    </row>
    <row r="16" spans="1:28" x14ac:dyDescent="0.35">
      <c r="E16" s="3"/>
      <c r="G16"/>
      <c r="I16" s="17">
        <f>SUM(I11:I15)</f>
        <v>215</v>
      </c>
      <c r="J16" s="17">
        <f>SUM(J11:J15)</f>
        <v>101.9350029815146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4"/>
  <sheetViews>
    <sheetView tabSelected="1" zoomScale="55" zoomScaleNormal="55" workbookViewId="0"/>
  </sheetViews>
  <sheetFormatPr baseColWidth="10" defaultColWidth="11.1796875" defaultRowHeight="14.5" x14ac:dyDescent="0.35"/>
  <cols>
    <col min="1" max="1" width="19.7265625" style="9" bestFit="1" customWidth="1"/>
    <col min="2" max="2" width="26.26953125" style="10" bestFit="1" customWidth="1"/>
    <col min="3" max="3" width="20.1796875" style="10" bestFit="1" customWidth="1"/>
    <col min="4" max="4" width="18.26953125" style="10" bestFit="1" customWidth="1"/>
    <col min="5" max="5" width="26.453125" style="10" bestFit="1" customWidth="1"/>
    <col min="6" max="6" width="25.54296875" style="10" bestFit="1" customWidth="1"/>
    <col min="7" max="7" width="17.1796875" style="10" bestFit="1" customWidth="1"/>
    <col min="8" max="8" width="21.26953125" style="10" bestFit="1" customWidth="1"/>
    <col min="9" max="9" width="17.453125" style="10" bestFit="1" customWidth="1"/>
    <col min="10" max="10" width="20.26953125" style="10" bestFit="1" customWidth="1"/>
    <col min="11" max="11" width="26.26953125" style="10" bestFit="1" customWidth="1"/>
    <col min="12" max="12" width="17.453125" style="10" customWidth="1"/>
    <col min="13" max="13" width="21.54296875" style="10" customWidth="1"/>
    <col min="14" max="15" width="17.453125" style="10" customWidth="1"/>
    <col min="16" max="16" width="10.81640625" style="10" bestFit="1" customWidth="1"/>
    <col min="17" max="17" width="8.54296875" style="10" bestFit="1" customWidth="1"/>
    <col min="18" max="18" width="9.1796875" style="10" bestFit="1" customWidth="1"/>
    <col min="19" max="19" width="17.1796875" style="10" bestFit="1" customWidth="1"/>
    <col min="20" max="20" width="8" style="10" bestFit="1" customWidth="1"/>
    <col min="21" max="21" width="12.54296875" style="10" bestFit="1" customWidth="1"/>
    <col min="22" max="22" width="6.81640625" style="10" bestFit="1" customWidth="1"/>
    <col min="23" max="23" width="9.81640625" style="10" bestFit="1" customWidth="1"/>
    <col min="24" max="25" width="8.1796875" style="10" bestFit="1" customWidth="1"/>
    <col min="26" max="26" width="16.1796875" style="10" bestFit="1" customWidth="1"/>
    <col min="27" max="27" width="19.1796875" style="9" bestFit="1" customWidth="1"/>
    <col min="28" max="29" width="20.1796875" style="10" bestFit="1" customWidth="1"/>
    <col min="30" max="30" width="18.26953125" style="10" bestFit="1" customWidth="1"/>
    <col min="31" max="31" width="26.453125" style="10" bestFit="1" customWidth="1"/>
    <col min="32" max="32" width="25.54296875" style="10" bestFit="1" customWidth="1"/>
    <col min="33" max="33" width="17.1796875" style="10" bestFit="1" customWidth="1"/>
    <col min="34" max="34" width="21.26953125" style="10" bestFit="1" customWidth="1"/>
    <col min="35" max="36" width="17.453125" style="10" bestFit="1" customWidth="1"/>
    <col min="37" max="41" width="17.453125" style="10" customWidth="1"/>
    <col min="42" max="42" width="22.453125" style="10" bestFit="1" customWidth="1"/>
    <col min="43" max="43" width="8.54296875" style="10" bestFit="1" customWidth="1"/>
    <col min="44" max="44" width="9.1796875" style="10" bestFit="1" customWidth="1"/>
    <col min="45" max="45" width="17.1796875" style="10" bestFit="1" customWidth="1"/>
    <col min="46" max="46" width="9.81640625" style="10" bestFit="1" customWidth="1"/>
    <col min="47" max="47" width="7.54296875" style="10" bestFit="1" customWidth="1"/>
    <col min="48" max="48" width="8.1796875" style="10" bestFit="1" customWidth="1"/>
    <col min="49" max="49" width="16.1796875" style="10" bestFit="1" customWidth="1"/>
    <col min="50" max="50" width="17.7265625" style="10" customWidth="1"/>
    <col min="51" max="51" width="11.1796875" style="10"/>
    <col min="52" max="53" width="18.54296875" style="10" customWidth="1"/>
    <col min="54" max="55" width="17.1796875" style="10" customWidth="1"/>
    <col min="56" max="56" width="24.54296875" style="10" customWidth="1"/>
    <col min="57" max="57" width="26.1796875" style="10" bestFit="1" customWidth="1"/>
    <col min="58" max="58" width="20.26953125" style="10" customWidth="1"/>
    <col min="59" max="59" width="16.1796875" style="10" customWidth="1"/>
    <col min="60" max="60" width="20.26953125" style="10" customWidth="1"/>
    <col min="61" max="62" width="16.26953125" style="10" customWidth="1"/>
    <col min="63" max="63" width="21.54296875" style="10" customWidth="1"/>
    <col min="64" max="65" width="16.26953125" style="10" customWidth="1"/>
    <col min="66" max="16384" width="11.1796875" style="10"/>
  </cols>
  <sheetData>
    <row r="1" spans="1:62" ht="15" x14ac:dyDescent="0.25">
      <c r="A1" s="31" t="s">
        <v>25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L1" s="19" t="s">
        <v>20</v>
      </c>
      <c r="M1" s="19" t="s">
        <v>21</v>
      </c>
      <c r="N1" s="19" t="s">
        <v>22</v>
      </c>
      <c r="O1" s="19" t="s">
        <v>23</v>
      </c>
      <c r="P1" s="9" t="s">
        <v>36</v>
      </c>
      <c r="Q1" s="9" t="s">
        <v>29</v>
      </c>
      <c r="R1" s="9" t="s">
        <v>30</v>
      </c>
      <c r="S1" s="9" t="s">
        <v>44</v>
      </c>
      <c r="T1" s="9"/>
      <c r="U1" s="9"/>
      <c r="V1" s="9" t="s">
        <v>25</v>
      </c>
      <c r="W1" s="9" t="s">
        <v>32</v>
      </c>
      <c r="X1" s="9" t="s">
        <v>33</v>
      </c>
      <c r="Y1" s="9" t="s">
        <v>34</v>
      </c>
      <c r="Z1" s="9" t="s">
        <v>45</v>
      </c>
      <c r="AA1" s="9" t="s">
        <v>25</v>
      </c>
      <c r="AB1" s="14" t="s">
        <v>10</v>
      </c>
      <c r="AC1" s="14" t="s">
        <v>11</v>
      </c>
      <c r="AD1" s="14" t="s">
        <v>12</v>
      </c>
      <c r="AE1" s="14" t="s">
        <v>13</v>
      </c>
      <c r="AF1" s="14" t="s">
        <v>14</v>
      </c>
      <c r="AG1" s="14" t="s">
        <v>15</v>
      </c>
      <c r="AH1" s="14" t="s">
        <v>16</v>
      </c>
      <c r="AI1" s="14" t="s">
        <v>17</v>
      </c>
      <c r="AJ1" s="14" t="s">
        <v>18</v>
      </c>
      <c r="AK1" s="14" t="s">
        <v>19</v>
      </c>
      <c r="AL1" s="19" t="s">
        <v>20</v>
      </c>
      <c r="AM1" s="19" t="s">
        <v>21</v>
      </c>
      <c r="AN1" s="19" t="s">
        <v>22</v>
      </c>
      <c r="AO1" s="19" t="s">
        <v>23</v>
      </c>
      <c r="AP1" s="9" t="s">
        <v>36</v>
      </c>
      <c r="AQ1" s="9" t="s">
        <v>29</v>
      </c>
      <c r="AR1" s="9" t="s">
        <v>30</v>
      </c>
      <c r="AS1" s="9" t="s">
        <v>31</v>
      </c>
      <c r="AT1" s="9" t="s">
        <v>32</v>
      </c>
      <c r="AU1" s="9" t="s">
        <v>33</v>
      </c>
      <c r="AV1" s="9" t="s">
        <v>34</v>
      </c>
      <c r="AW1" s="9" t="s">
        <v>35</v>
      </c>
      <c r="AX1" s="19"/>
    </row>
    <row r="2" spans="1:62" ht="15" x14ac:dyDescent="0.25">
      <c r="A2" s="2">
        <v>1</v>
      </c>
      <c r="B2" s="12">
        <f>AB2</f>
        <v>22.667573696000002</v>
      </c>
      <c r="C2" s="12">
        <f t="shared" ref="C2:O2" si="0">AC2</f>
        <v>19.657233560000002</v>
      </c>
      <c r="D2" s="12">
        <f t="shared" si="0"/>
        <v>21.336235826999999</v>
      </c>
      <c r="E2" s="12">
        <f t="shared" si="0"/>
        <v>27.110204081999999</v>
      </c>
      <c r="F2" s="12">
        <f t="shared" si="0"/>
        <v>23.858140589999998</v>
      </c>
      <c r="G2" s="12">
        <f t="shared" si="0"/>
        <v>19.927029477999998</v>
      </c>
      <c r="H2" s="12">
        <f t="shared" si="0"/>
        <v>20.515555555000002</v>
      </c>
      <c r="I2" s="12">
        <f t="shared" si="0"/>
        <v>22.909387755000001</v>
      </c>
      <c r="J2" s="12">
        <f t="shared" si="0"/>
        <v>19.017142857</v>
      </c>
      <c r="K2" s="12">
        <f t="shared" si="0"/>
        <v>20.973424035999997</v>
      </c>
      <c r="L2" s="12">
        <f t="shared" si="0"/>
        <v>23.498594103999999</v>
      </c>
      <c r="M2" s="12">
        <f t="shared" si="0"/>
        <v>22.392743763999999</v>
      </c>
      <c r="N2" s="12">
        <f t="shared" si="0"/>
        <v>18.490340136</v>
      </c>
      <c r="O2" s="12">
        <f t="shared" si="0"/>
        <v>28.730340136000002</v>
      </c>
      <c r="P2" s="18">
        <f>AVERAGE(B2:O2)</f>
        <v>22.220281826857139</v>
      </c>
      <c r="Q2" s="18">
        <f>MIN(B2:O2)</f>
        <v>18.490340136</v>
      </c>
      <c r="R2" s="18">
        <f>MAX(B2:O2)</f>
        <v>28.730340136000002</v>
      </c>
      <c r="S2" s="12">
        <f>STDEV(B2:O2)/P2*100</f>
        <v>13.242325807157593</v>
      </c>
      <c r="V2" s="9">
        <v>1</v>
      </c>
      <c r="W2" s="18">
        <f>AVERAGE(C2,E2:I2,K2,M2)</f>
        <v>22.167964852499999</v>
      </c>
      <c r="X2" s="18">
        <f>MIN(C2,E2:I2,K2,M2)</f>
        <v>19.657233560000002</v>
      </c>
      <c r="Y2" s="18">
        <f>MAX(C2,E2:I2,K2,M2)</f>
        <v>27.110204081999999</v>
      </c>
      <c r="Z2" s="12">
        <f>STDEV(C2,E2:I2,K2,M2)/W2*100</f>
        <v>11.227882323708128</v>
      </c>
      <c r="AA2" s="21" t="s">
        <v>4</v>
      </c>
      <c r="AB2" s="18">
        <f t="shared" ref="AB2:AO2" si="1">AB45-AB44</f>
        <v>22.667573696000002</v>
      </c>
      <c r="AC2" s="18">
        <f t="shared" si="1"/>
        <v>19.657233560000002</v>
      </c>
      <c r="AD2" s="18">
        <f t="shared" si="1"/>
        <v>21.336235826999999</v>
      </c>
      <c r="AE2" s="18">
        <f t="shared" si="1"/>
        <v>27.110204081999999</v>
      </c>
      <c r="AF2" s="18">
        <f t="shared" si="1"/>
        <v>23.858140589999998</v>
      </c>
      <c r="AG2" s="18">
        <f t="shared" si="1"/>
        <v>19.927029477999998</v>
      </c>
      <c r="AH2" s="18">
        <f t="shared" si="1"/>
        <v>20.515555555000002</v>
      </c>
      <c r="AI2" s="18">
        <f t="shared" si="1"/>
        <v>22.909387755000001</v>
      </c>
      <c r="AJ2" s="18">
        <f t="shared" si="1"/>
        <v>19.017142857</v>
      </c>
      <c r="AK2" s="18">
        <f t="shared" si="1"/>
        <v>20.973424035999997</v>
      </c>
      <c r="AL2" s="18">
        <f t="shared" si="1"/>
        <v>23.498594103999999</v>
      </c>
      <c r="AM2" s="18">
        <f t="shared" si="1"/>
        <v>22.392743763999999</v>
      </c>
      <c r="AN2" s="18">
        <f t="shared" si="1"/>
        <v>18.490340136</v>
      </c>
      <c r="AO2" s="18">
        <f t="shared" si="1"/>
        <v>28.730340136000002</v>
      </c>
      <c r="AP2" s="18">
        <f>AVERAGE(AB2:AO2)</f>
        <v>22.220281826857139</v>
      </c>
      <c r="AQ2" s="18">
        <f t="shared" ref="AQ2" si="2">MIN(AB2:AO2)</f>
        <v>18.490340136</v>
      </c>
      <c r="AR2" s="18">
        <f>MAX(AB2:AO2)</f>
        <v>28.730340136000002</v>
      </c>
      <c r="AS2" s="12">
        <f t="shared" ref="AS2" si="3">STDEV(AB2:AO2)/AP2*100</f>
        <v>13.242325807157593</v>
      </c>
      <c r="AT2" s="18">
        <f t="shared" ref="AT2" si="4">AVERAGE(AC2,AE2:AI2,AK2,AM2)</f>
        <v>22.167964852499999</v>
      </c>
      <c r="AU2" s="18">
        <f t="shared" ref="AU2" si="5">MIN(AC2,AE2:AI2,AK2,AM2)</f>
        <v>19.657233560000002</v>
      </c>
      <c r="AV2" s="18">
        <f t="shared" ref="AV2" si="6">MAX(AC2,AE2:AI2,AK2,AM2)</f>
        <v>27.110204081999999</v>
      </c>
      <c r="AW2" s="12">
        <f t="shared" ref="AW2" si="7">STDEV(AC2,AE2:AI2,AK2,AM2)/AT2*100</f>
        <v>11.227882323708128</v>
      </c>
      <c r="AX2" s="18"/>
    </row>
    <row r="3" spans="1:62" ht="15" x14ac:dyDescent="0.25">
      <c r="A3" s="2">
        <v>2</v>
      </c>
      <c r="B3" s="12">
        <f>SUM(AB3:AB4)</f>
        <v>53.273650794000005</v>
      </c>
      <c r="C3" s="12">
        <f t="shared" ref="C3:O3" si="8">SUM(AC3:AC4)</f>
        <v>48.193741495999994</v>
      </c>
      <c r="D3" s="12">
        <f t="shared" si="8"/>
        <v>47.002993197999999</v>
      </c>
      <c r="E3" s="12">
        <f t="shared" si="8"/>
        <v>53.338503400999997</v>
      </c>
      <c r="F3" s="12">
        <f t="shared" si="8"/>
        <v>42.804535146999996</v>
      </c>
      <c r="G3" s="12">
        <f t="shared" si="8"/>
        <v>46.989024944000001</v>
      </c>
      <c r="H3" s="12">
        <f t="shared" si="8"/>
        <v>43.356734693999996</v>
      </c>
      <c r="I3" s="12">
        <f t="shared" si="8"/>
        <v>52.024671201999993</v>
      </c>
      <c r="J3" s="12">
        <f t="shared" si="8"/>
        <v>43.990204082000005</v>
      </c>
      <c r="K3" s="12">
        <f t="shared" si="8"/>
        <v>53.434557822999999</v>
      </c>
      <c r="L3" s="12">
        <f t="shared" si="8"/>
        <v>55.843174603999998</v>
      </c>
      <c r="M3" s="12">
        <f t="shared" si="8"/>
        <v>44.001814059000004</v>
      </c>
      <c r="N3" s="12">
        <f t="shared" si="8"/>
        <v>44.506848072000004</v>
      </c>
      <c r="O3" s="12">
        <f t="shared" si="8"/>
        <v>63.542857142999992</v>
      </c>
      <c r="P3" s="18">
        <f t="shared" ref="P3:P7" si="9">AVERAGE(B3:O3)</f>
        <v>49.450236475642853</v>
      </c>
      <c r="Q3" s="18">
        <f t="shared" ref="Q3:Q7" si="10">MIN(B3:O3)</f>
        <v>42.804535146999996</v>
      </c>
      <c r="R3" s="18">
        <f t="shared" ref="R3:R7" si="11">MAX(B3:O3)</f>
        <v>63.542857142999992</v>
      </c>
      <c r="S3" s="12">
        <f t="shared" ref="S3:S7" si="12">STDEV(B3:O3)/P3*100</f>
        <v>12.166641581625315</v>
      </c>
      <c r="V3" s="9">
        <v>2</v>
      </c>
      <c r="W3" s="18">
        <f t="shared" ref="W3:W7" si="13">AVERAGE(C3,E3:I3,K3,M3)</f>
        <v>48.017947845749994</v>
      </c>
      <c r="X3" s="18">
        <f t="shared" ref="X3:X7" si="14">MIN(C3,E3:I3,K3,M3)</f>
        <v>42.804535146999996</v>
      </c>
      <c r="Y3" s="18">
        <f t="shared" ref="Y3:Y7" si="15">MAX(C3,E3:I3,K3,M3)</f>
        <v>53.434557822999999</v>
      </c>
      <c r="Z3" s="12">
        <f t="shared" ref="Z3:Z7" si="16">STDEV(C3,E3:I3,K3,M3)/W3*100</f>
        <v>9.3077214045539698</v>
      </c>
      <c r="AA3" s="21" t="s">
        <v>1</v>
      </c>
      <c r="AB3" s="18">
        <f t="shared" ref="AB3:AO3" si="17">AB46-AB45</f>
        <v>27.863945577999996</v>
      </c>
      <c r="AC3" s="18">
        <f t="shared" si="17"/>
        <v>24.929523808999996</v>
      </c>
      <c r="AD3" s="18">
        <f t="shared" si="17"/>
        <v>22.944217686999998</v>
      </c>
      <c r="AE3" s="18">
        <f t="shared" si="17"/>
        <v>26.881632653</v>
      </c>
      <c r="AF3" s="18">
        <f t="shared" si="17"/>
        <v>21.712108842999999</v>
      </c>
      <c r="AG3" s="18">
        <f t="shared" si="17"/>
        <v>25.795918368000002</v>
      </c>
      <c r="AH3" s="18">
        <f t="shared" si="17"/>
        <v>22.411609977999998</v>
      </c>
      <c r="AI3" s="18">
        <f t="shared" si="17"/>
        <v>26.401451246999997</v>
      </c>
      <c r="AJ3" s="18">
        <f t="shared" si="17"/>
        <v>22.201179138000004</v>
      </c>
      <c r="AK3" s="18">
        <f t="shared" si="17"/>
        <v>26.865487528999999</v>
      </c>
      <c r="AL3" s="18">
        <f t="shared" si="17"/>
        <v>28.907029478999998</v>
      </c>
      <c r="AM3" s="18">
        <f t="shared" si="17"/>
        <v>24.459092970999997</v>
      </c>
      <c r="AN3" s="18">
        <f t="shared" si="17"/>
        <v>16.396190476000001</v>
      </c>
      <c r="AO3" s="18">
        <f t="shared" si="17"/>
        <v>31.879546484999999</v>
      </c>
      <c r="AP3" s="18">
        <f t="shared" ref="AP3:AP9" si="18">AVERAGE(AB3:AO3)</f>
        <v>24.974923874357142</v>
      </c>
      <c r="AQ3" s="18">
        <f t="shared" ref="AQ3:AQ9" si="19">MIN(AB3:AO3)</f>
        <v>16.396190476000001</v>
      </c>
      <c r="AR3" s="18">
        <f t="shared" ref="AR3:AR9" si="20">MAX(AB3:AO3)</f>
        <v>31.879546484999999</v>
      </c>
      <c r="AS3" s="12">
        <f t="shared" ref="AS3:AS9" si="21">STDEV(AB3:AO3)/AP3*100</f>
        <v>15.075912393207044</v>
      </c>
      <c r="AT3" s="18">
        <f t="shared" ref="AT3:AT9" si="22">AVERAGE(AC3,AE3:AI3,AK3,AM3)</f>
        <v>24.932103174750001</v>
      </c>
      <c r="AU3" s="18">
        <f t="shared" ref="AU3:AU9" si="23">MIN(AC3,AE3:AI3,AK3,AM3)</f>
        <v>21.712108842999999</v>
      </c>
      <c r="AV3" s="18">
        <f t="shared" ref="AV3:AV9" si="24">MAX(AC3,AE3:AI3,AK3,AM3)</f>
        <v>26.881632653</v>
      </c>
      <c r="AW3" s="12">
        <f t="shared" ref="AW3:AW9" si="25">STDEV(AC3,AE3:AI3,AK3,AM3)/AT3*100</f>
        <v>7.9337503565404575</v>
      </c>
      <c r="AX3" s="18"/>
    </row>
    <row r="4" spans="1:62" ht="15" x14ac:dyDescent="0.25">
      <c r="A4" s="2">
        <v>3</v>
      </c>
      <c r="B4" s="12">
        <f>SUM(AB5:AB6)</f>
        <v>51.949750567000009</v>
      </c>
      <c r="C4" s="12">
        <f t="shared" ref="C4:O4" si="26">SUM(AC5:AC6)</f>
        <v>48.864943311000005</v>
      </c>
      <c r="D4" s="12">
        <f t="shared" si="26"/>
        <v>47.519637188000004</v>
      </c>
      <c r="E4" s="12">
        <f t="shared" si="26"/>
        <v>50.652607709999998</v>
      </c>
      <c r="F4" s="12">
        <f t="shared" si="26"/>
        <v>43.203628117999997</v>
      </c>
      <c r="G4" s="12">
        <f t="shared" si="26"/>
        <v>44.085079364999999</v>
      </c>
      <c r="H4" s="12">
        <f t="shared" si="26"/>
        <v>42.519002267999994</v>
      </c>
      <c r="I4" s="12">
        <f t="shared" si="26"/>
        <v>45.12653061200001</v>
      </c>
      <c r="J4" s="12">
        <f t="shared" si="26"/>
        <v>41.168979590999996</v>
      </c>
      <c r="K4" s="12">
        <f t="shared" si="26"/>
        <v>50.640725623999998</v>
      </c>
      <c r="L4" s="12">
        <f t="shared" si="26"/>
        <v>50.141043083</v>
      </c>
      <c r="M4" s="12">
        <f t="shared" si="26"/>
        <v>31.820045351999994</v>
      </c>
      <c r="N4" s="12">
        <f t="shared" si="26"/>
        <v>50.909750566999996</v>
      </c>
      <c r="O4" s="12">
        <f t="shared" si="26"/>
        <v>52.244897959000014</v>
      </c>
      <c r="P4" s="18">
        <f t="shared" si="9"/>
        <v>46.489044379642849</v>
      </c>
      <c r="Q4" s="18">
        <f t="shared" si="10"/>
        <v>31.820045351999994</v>
      </c>
      <c r="R4" s="18">
        <f t="shared" si="11"/>
        <v>52.244897959000014</v>
      </c>
      <c r="S4" s="12">
        <f t="shared" si="12"/>
        <v>12.150302812437952</v>
      </c>
      <c r="V4" s="9">
        <v>3</v>
      </c>
      <c r="W4" s="18">
        <f t="shared" si="13"/>
        <v>44.614070295000005</v>
      </c>
      <c r="X4" s="18">
        <f t="shared" si="14"/>
        <v>31.820045351999994</v>
      </c>
      <c r="Y4" s="18">
        <f t="shared" si="15"/>
        <v>50.652607709999998</v>
      </c>
      <c r="Z4" s="12">
        <f t="shared" si="16"/>
        <v>13.698844234495963</v>
      </c>
      <c r="AA4" s="21" t="s">
        <v>2</v>
      </c>
      <c r="AB4" s="18">
        <f t="shared" ref="AB4:AO4" si="27">AB47-AB46</f>
        <v>25.409705216000006</v>
      </c>
      <c r="AC4" s="18">
        <f t="shared" si="27"/>
        <v>23.264217686999999</v>
      </c>
      <c r="AD4" s="18">
        <f t="shared" si="27"/>
        <v>24.058775511</v>
      </c>
      <c r="AE4" s="18">
        <f t="shared" si="27"/>
        <v>26.456870748</v>
      </c>
      <c r="AF4" s="18">
        <f t="shared" si="27"/>
        <v>21.092426304</v>
      </c>
      <c r="AG4" s="18">
        <f t="shared" si="27"/>
        <v>21.193106575999998</v>
      </c>
      <c r="AH4" s="18">
        <f t="shared" si="27"/>
        <v>20.945124716000002</v>
      </c>
      <c r="AI4" s="18">
        <f t="shared" si="27"/>
        <v>25.623219954999996</v>
      </c>
      <c r="AJ4" s="18">
        <f t="shared" si="27"/>
        <v>21.789024943999998</v>
      </c>
      <c r="AK4" s="18">
        <f t="shared" si="27"/>
        <v>26.569070293999999</v>
      </c>
      <c r="AL4" s="18">
        <f t="shared" si="27"/>
        <v>26.936145124999996</v>
      </c>
      <c r="AM4" s="18">
        <f t="shared" si="27"/>
        <v>19.542721088000008</v>
      </c>
      <c r="AN4" s="18">
        <f t="shared" si="27"/>
        <v>28.110657596000003</v>
      </c>
      <c r="AO4" s="18">
        <f t="shared" si="27"/>
        <v>31.663310657999993</v>
      </c>
      <c r="AP4" s="18">
        <f t="shared" si="18"/>
        <v>24.475312601285715</v>
      </c>
      <c r="AQ4" s="18">
        <f t="shared" si="19"/>
        <v>19.542721088000008</v>
      </c>
      <c r="AR4" s="18">
        <f t="shared" si="20"/>
        <v>31.663310657999993</v>
      </c>
      <c r="AS4" s="12">
        <f t="shared" si="21"/>
        <v>13.846449076573306</v>
      </c>
      <c r="AT4" s="18">
        <f t="shared" si="22"/>
        <v>23.085844671</v>
      </c>
      <c r="AU4" s="18">
        <f t="shared" si="23"/>
        <v>19.542721088000008</v>
      </c>
      <c r="AV4" s="18">
        <f t="shared" si="24"/>
        <v>26.569070293999999</v>
      </c>
      <c r="AW4" s="12">
        <f t="shared" si="25"/>
        <v>12.104237519243293</v>
      </c>
      <c r="AX4" s="18"/>
    </row>
    <row r="5" spans="1:62" ht="15" x14ac:dyDescent="0.25">
      <c r="A5" s="2">
        <v>4</v>
      </c>
      <c r="B5" s="12">
        <f>AB7</f>
        <v>32.391111110999987</v>
      </c>
      <c r="C5" s="12">
        <f t="shared" ref="C5:O5" si="28">AC7</f>
        <v>30.955102040999989</v>
      </c>
      <c r="D5" s="12">
        <f t="shared" si="28"/>
        <v>29.158458050000007</v>
      </c>
      <c r="E5" s="12">
        <f t="shared" si="28"/>
        <v>33.982403628000014</v>
      </c>
      <c r="F5" s="12">
        <f t="shared" si="28"/>
        <v>28.457142857000008</v>
      </c>
      <c r="G5" s="12">
        <f t="shared" si="28"/>
        <v>31.532698411999988</v>
      </c>
      <c r="H5" s="12">
        <f t="shared" si="28"/>
        <v>29.907301587000006</v>
      </c>
      <c r="I5" s="12">
        <f t="shared" si="28"/>
        <v>28.738503402000006</v>
      </c>
      <c r="J5" s="12">
        <f t="shared" si="28"/>
        <v>32.082721089000003</v>
      </c>
      <c r="K5" s="12">
        <f t="shared" si="28"/>
        <v>29.001723355999999</v>
      </c>
      <c r="L5" s="12">
        <f t="shared" si="28"/>
        <v>29.222312926000001</v>
      </c>
      <c r="M5" s="12">
        <f t="shared" si="28"/>
        <v>27.518548753000005</v>
      </c>
      <c r="N5" s="12">
        <f t="shared" si="28"/>
        <v>30.273015873000006</v>
      </c>
      <c r="O5" s="12">
        <f t="shared" si="28"/>
        <v>39.340408163000006</v>
      </c>
      <c r="P5" s="18">
        <f t="shared" si="9"/>
        <v>30.89724651771429</v>
      </c>
      <c r="Q5" s="18">
        <f t="shared" si="10"/>
        <v>27.518548753000005</v>
      </c>
      <c r="R5" s="18">
        <f t="shared" si="11"/>
        <v>39.340408163000006</v>
      </c>
      <c r="S5" s="12">
        <f t="shared" si="12"/>
        <v>9.7373903708558238</v>
      </c>
      <c r="V5" s="9">
        <v>4</v>
      </c>
      <c r="W5" s="18">
        <f t="shared" si="13"/>
        <v>30.011678004500006</v>
      </c>
      <c r="X5" s="18">
        <f t="shared" si="14"/>
        <v>27.518548753000005</v>
      </c>
      <c r="Y5" s="18">
        <f t="shared" si="15"/>
        <v>33.982403628000014</v>
      </c>
      <c r="Z5" s="12">
        <f t="shared" si="16"/>
        <v>6.9271518991034151</v>
      </c>
      <c r="AA5" s="21" t="s">
        <v>5</v>
      </c>
      <c r="AB5" s="18">
        <f t="shared" ref="AB5:AO5" si="29">AB48-AB47</f>
        <v>28.022857142999996</v>
      </c>
      <c r="AC5" s="18">
        <f t="shared" si="29"/>
        <v>27.247165533</v>
      </c>
      <c r="AD5" s="18">
        <f t="shared" si="29"/>
        <v>24.665396825000002</v>
      </c>
      <c r="AE5" s="18">
        <f t="shared" si="29"/>
        <v>27.828843536999997</v>
      </c>
      <c r="AF5" s="18">
        <f t="shared" si="29"/>
        <v>24.740861678000002</v>
      </c>
      <c r="AG5" s="18">
        <f t="shared" si="29"/>
        <v>23.981496598000007</v>
      </c>
      <c r="AH5" s="18">
        <f t="shared" si="29"/>
        <v>23.200000000000003</v>
      </c>
      <c r="AI5" s="18">
        <f t="shared" si="29"/>
        <v>24.881632653000011</v>
      </c>
      <c r="AJ5" s="18">
        <f t="shared" si="29"/>
        <v>23.228662130999993</v>
      </c>
      <c r="AK5" s="18">
        <f t="shared" si="29"/>
        <v>27.240816327000005</v>
      </c>
      <c r="AL5" s="18">
        <f t="shared" si="29"/>
        <v>26.262312925000003</v>
      </c>
      <c r="AM5" s="18">
        <f t="shared" si="29"/>
        <v>18.163809524000001</v>
      </c>
      <c r="AN5" s="18">
        <f t="shared" si="29"/>
        <v>29.492244898000003</v>
      </c>
      <c r="AO5" s="18">
        <f t="shared" si="29"/>
        <v>28.534421769000005</v>
      </c>
      <c r="AP5" s="18">
        <f t="shared" si="18"/>
        <v>25.535037252928571</v>
      </c>
      <c r="AQ5" s="18">
        <f t="shared" si="19"/>
        <v>18.163809524000001</v>
      </c>
      <c r="AR5" s="18">
        <f t="shared" si="20"/>
        <v>29.492244898000003</v>
      </c>
      <c r="AS5" s="12">
        <f t="shared" si="21"/>
        <v>11.48506997565085</v>
      </c>
      <c r="AT5" s="18">
        <f t="shared" si="22"/>
        <v>24.66057823125</v>
      </c>
      <c r="AU5" s="18">
        <f t="shared" si="23"/>
        <v>18.163809524000001</v>
      </c>
      <c r="AV5" s="18">
        <f t="shared" si="24"/>
        <v>27.828843536999997</v>
      </c>
      <c r="AW5" s="12">
        <f t="shared" si="25"/>
        <v>12.661322705245881</v>
      </c>
      <c r="AX5" s="18"/>
    </row>
    <row r="6" spans="1:62" ht="15" x14ac:dyDescent="0.25">
      <c r="A6" s="2">
        <v>5</v>
      </c>
      <c r="B6" s="12">
        <f>AB8</f>
        <v>9.7622902489999888</v>
      </c>
      <c r="C6" s="12">
        <f t="shared" ref="C6:O6" si="30">AC8</f>
        <v>10.549138322000005</v>
      </c>
      <c r="D6" s="12">
        <f t="shared" si="30"/>
        <v>9.8661451239999849</v>
      </c>
      <c r="E6" s="12">
        <f t="shared" si="30"/>
        <v>10.818299319999994</v>
      </c>
      <c r="F6" s="12">
        <f t="shared" si="30"/>
        <v>8.7273696149999864</v>
      </c>
      <c r="G6" s="12">
        <f t="shared" si="30"/>
        <v>7.8014058960000057</v>
      </c>
      <c r="H6" s="12">
        <f t="shared" si="30"/>
        <v>9.6687981860000036</v>
      </c>
      <c r="I6" s="12">
        <f t="shared" si="30"/>
        <v>9.6691383219999807</v>
      </c>
      <c r="J6" s="12">
        <f t="shared" si="30"/>
        <v>8.6566893419999928</v>
      </c>
      <c r="K6" s="12">
        <f t="shared" si="30"/>
        <v>9.8617913829999964</v>
      </c>
      <c r="L6" s="12">
        <f t="shared" si="30"/>
        <v>10.434648526000018</v>
      </c>
      <c r="M6" s="12">
        <f t="shared" si="30"/>
        <v>6.1896145120000057</v>
      </c>
      <c r="N6" s="12">
        <f t="shared" si="30"/>
        <v>8.678458049999989</v>
      </c>
      <c r="O6" s="12">
        <f t="shared" si="30"/>
        <v>10.127936507999976</v>
      </c>
      <c r="P6" s="18">
        <f t="shared" si="9"/>
        <v>9.3436945253571366</v>
      </c>
      <c r="Q6" s="18">
        <f t="shared" si="10"/>
        <v>6.1896145120000057</v>
      </c>
      <c r="R6" s="18">
        <f t="shared" si="11"/>
        <v>10.818299319999994</v>
      </c>
      <c r="S6" s="12">
        <f t="shared" si="12"/>
        <v>13.268798853718222</v>
      </c>
      <c r="V6" s="9">
        <v>5</v>
      </c>
      <c r="W6" s="18">
        <f t="shared" si="13"/>
        <v>9.1606944444999971</v>
      </c>
      <c r="X6" s="18">
        <f t="shared" si="14"/>
        <v>6.1896145120000057</v>
      </c>
      <c r="Y6" s="18">
        <f t="shared" si="15"/>
        <v>10.818299319999994</v>
      </c>
      <c r="Z6" s="12">
        <f t="shared" si="16"/>
        <v>16.783185268100446</v>
      </c>
      <c r="AA6" s="21" t="s">
        <v>6</v>
      </c>
      <c r="AB6" s="18">
        <f t="shared" ref="AB6:AO6" si="31">AB49-AB48</f>
        <v>23.926893424000014</v>
      </c>
      <c r="AC6" s="18">
        <f t="shared" si="31"/>
        <v>21.617777778000004</v>
      </c>
      <c r="AD6" s="18">
        <f t="shared" si="31"/>
        <v>22.854240363000002</v>
      </c>
      <c r="AE6" s="18">
        <f t="shared" si="31"/>
        <v>22.823764173000001</v>
      </c>
      <c r="AF6" s="18">
        <f t="shared" si="31"/>
        <v>18.462766439999996</v>
      </c>
      <c r="AG6" s="18">
        <f t="shared" si="31"/>
        <v>20.103582766999992</v>
      </c>
      <c r="AH6" s="18">
        <f t="shared" si="31"/>
        <v>19.319002267999991</v>
      </c>
      <c r="AI6" s="18">
        <f t="shared" si="31"/>
        <v>20.244897958999999</v>
      </c>
      <c r="AJ6" s="18">
        <f t="shared" si="31"/>
        <v>17.940317460000003</v>
      </c>
      <c r="AK6" s="18">
        <f t="shared" si="31"/>
        <v>23.399909296999994</v>
      </c>
      <c r="AL6" s="18">
        <f t="shared" si="31"/>
        <v>23.878730157999996</v>
      </c>
      <c r="AM6" s="18">
        <f t="shared" si="31"/>
        <v>13.656235827999993</v>
      </c>
      <c r="AN6" s="18">
        <f t="shared" si="31"/>
        <v>21.417505668999993</v>
      </c>
      <c r="AO6" s="18">
        <f t="shared" si="31"/>
        <v>23.710476190000009</v>
      </c>
      <c r="AP6" s="18">
        <f t="shared" si="18"/>
        <v>20.954007126714284</v>
      </c>
      <c r="AQ6" s="18">
        <f t="shared" si="19"/>
        <v>13.656235827999993</v>
      </c>
      <c r="AR6" s="18">
        <f t="shared" si="20"/>
        <v>23.926893424000014</v>
      </c>
      <c r="AS6" s="12">
        <f t="shared" si="21"/>
        <v>13.956455383828716</v>
      </c>
      <c r="AT6" s="18">
        <f t="shared" si="22"/>
        <v>19.953492063749998</v>
      </c>
      <c r="AU6" s="18">
        <f t="shared" si="23"/>
        <v>13.656235827999993</v>
      </c>
      <c r="AV6" s="18">
        <f t="shared" si="24"/>
        <v>23.399909296999994</v>
      </c>
      <c r="AW6" s="12">
        <f t="shared" si="25"/>
        <v>15.303881257243582</v>
      </c>
      <c r="AX6" s="18"/>
    </row>
    <row r="7" spans="1:62" ht="15" x14ac:dyDescent="0.25">
      <c r="A7" s="2"/>
      <c r="B7" s="12">
        <f t="shared" ref="B7" si="32">SUM(B2:B6)</f>
        <v>170.044376417</v>
      </c>
      <c r="C7" s="12">
        <f t="shared" ref="C7:O7" si="33">SUM(C2:C6)</f>
        <v>158.22015873000001</v>
      </c>
      <c r="D7" s="12">
        <f t="shared" si="33"/>
        <v>154.88346938699999</v>
      </c>
      <c r="E7" s="12">
        <f t="shared" si="33"/>
        <v>175.90201814100001</v>
      </c>
      <c r="F7" s="12">
        <f t="shared" si="33"/>
        <v>147.05081632700001</v>
      </c>
      <c r="G7" s="12">
        <f t="shared" si="33"/>
        <v>150.33523809499999</v>
      </c>
      <c r="H7" s="12">
        <f t="shared" si="33"/>
        <v>145.96739229000002</v>
      </c>
      <c r="I7" s="12">
        <f t="shared" si="33"/>
        <v>158.46823129299997</v>
      </c>
      <c r="J7" s="12">
        <f t="shared" si="33"/>
        <v>144.91573696099999</v>
      </c>
      <c r="K7" s="12">
        <f t="shared" si="33"/>
        <v>163.912222222</v>
      </c>
      <c r="L7" s="12">
        <f t="shared" si="33"/>
        <v>169.13977324300001</v>
      </c>
      <c r="M7" s="12">
        <f t="shared" si="33"/>
        <v>131.92276644</v>
      </c>
      <c r="N7" s="12">
        <f t="shared" si="33"/>
        <v>152.858412698</v>
      </c>
      <c r="O7" s="12">
        <f t="shared" si="33"/>
        <v>193.98643990899998</v>
      </c>
      <c r="P7" s="18">
        <f t="shared" si="9"/>
        <v>158.40050372521429</v>
      </c>
      <c r="Q7" s="18">
        <f t="shared" si="10"/>
        <v>131.92276644</v>
      </c>
      <c r="R7" s="18">
        <f t="shared" si="11"/>
        <v>193.98643990899998</v>
      </c>
      <c r="S7" s="12">
        <f t="shared" si="12"/>
        <v>9.7934331703377211</v>
      </c>
      <c r="V7" s="9" t="s">
        <v>24</v>
      </c>
      <c r="W7" s="18">
        <f t="shared" si="13"/>
        <v>153.97235544225001</v>
      </c>
      <c r="X7" s="18">
        <f t="shared" si="14"/>
        <v>131.92276644</v>
      </c>
      <c r="Y7" s="18">
        <f t="shared" si="15"/>
        <v>175.90201814100001</v>
      </c>
      <c r="Z7" s="12">
        <f t="shared" si="16"/>
        <v>8.6069477330757085</v>
      </c>
      <c r="AA7" s="21" t="s">
        <v>7</v>
      </c>
      <c r="AB7" s="18">
        <f t="shared" ref="AB7:AO7" si="34">AB50-AB49</f>
        <v>32.391111110999987</v>
      </c>
      <c r="AC7" s="18">
        <f t="shared" si="34"/>
        <v>30.955102040999989</v>
      </c>
      <c r="AD7" s="18">
        <f t="shared" si="34"/>
        <v>29.158458050000007</v>
      </c>
      <c r="AE7" s="18">
        <f t="shared" si="34"/>
        <v>33.982403628000014</v>
      </c>
      <c r="AF7" s="18">
        <f t="shared" si="34"/>
        <v>28.457142857000008</v>
      </c>
      <c r="AG7" s="18">
        <f t="shared" si="34"/>
        <v>31.532698411999988</v>
      </c>
      <c r="AH7" s="18">
        <f t="shared" si="34"/>
        <v>29.907301587000006</v>
      </c>
      <c r="AI7" s="18">
        <f t="shared" si="34"/>
        <v>28.738503402000006</v>
      </c>
      <c r="AJ7" s="18">
        <f t="shared" si="34"/>
        <v>32.082721089000003</v>
      </c>
      <c r="AK7" s="18">
        <f t="shared" si="34"/>
        <v>29.001723355999999</v>
      </c>
      <c r="AL7" s="18">
        <f t="shared" si="34"/>
        <v>29.222312926000001</v>
      </c>
      <c r="AM7" s="18">
        <f t="shared" si="34"/>
        <v>27.518548753000005</v>
      </c>
      <c r="AN7" s="18">
        <f t="shared" si="34"/>
        <v>30.273015873000006</v>
      </c>
      <c r="AO7" s="18">
        <f t="shared" si="34"/>
        <v>39.340408163000006</v>
      </c>
      <c r="AP7" s="18">
        <f t="shared" si="18"/>
        <v>30.89724651771429</v>
      </c>
      <c r="AQ7" s="18">
        <f t="shared" si="19"/>
        <v>27.518548753000005</v>
      </c>
      <c r="AR7" s="18">
        <f t="shared" si="20"/>
        <v>39.340408163000006</v>
      </c>
      <c r="AS7" s="12">
        <f t="shared" si="21"/>
        <v>9.7373903708558238</v>
      </c>
      <c r="AT7" s="18">
        <f t="shared" si="22"/>
        <v>30.011678004500006</v>
      </c>
      <c r="AU7" s="18">
        <f t="shared" si="23"/>
        <v>27.518548753000005</v>
      </c>
      <c r="AV7" s="18">
        <f t="shared" si="24"/>
        <v>33.982403628000014</v>
      </c>
      <c r="AW7" s="12">
        <f t="shared" si="25"/>
        <v>6.9271518991034151</v>
      </c>
      <c r="AX7" s="18"/>
    </row>
    <row r="8" spans="1:62" ht="15" x14ac:dyDescent="0.25">
      <c r="A8" s="2"/>
      <c r="P8" s="13">
        <f>SUM(P2:P5)</f>
        <v>149.05680919985713</v>
      </c>
      <c r="Q8" s="3"/>
      <c r="R8" s="7"/>
      <c r="S8" s="7"/>
      <c r="T8" s="7"/>
      <c r="U8" s="7"/>
      <c r="V8" s="7"/>
      <c r="W8" s="7"/>
      <c r="X8" s="7"/>
      <c r="Y8" s="7"/>
      <c r="Z8" s="7"/>
      <c r="AA8" s="21" t="s">
        <v>8</v>
      </c>
      <c r="AB8" s="18">
        <f t="shared" ref="AB8:AO8" si="35">AB51-AB50</f>
        <v>9.7622902489999888</v>
      </c>
      <c r="AC8" s="18">
        <f t="shared" si="35"/>
        <v>10.549138322000005</v>
      </c>
      <c r="AD8" s="18">
        <f t="shared" si="35"/>
        <v>9.8661451239999849</v>
      </c>
      <c r="AE8" s="18">
        <f t="shared" si="35"/>
        <v>10.818299319999994</v>
      </c>
      <c r="AF8" s="18">
        <f t="shared" si="35"/>
        <v>8.7273696149999864</v>
      </c>
      <c r="AG8" s="18">
        <f t="shared" si="35"/>
        <v>7.8014058960000057</v>
      </c>
      <c r="AH8" s="18">
        <f t="shared" si="35"/>
        <v>9.6687981860000036</v>
      </c>
      <c r="AI8" s="18">
        <f t="shared" si="35"/>
        <v>9.6691383219999807</v>
      </c>
      <c r="AJ8" s="18">
        <f t="shared" si="35"/>
        <v>8.6566893419999928</v>
      </c>
      <c r="AK8" s="18">
        <f t="shared" si="35"/>
        <v>9.8617913829999964</v>
      </c>
      <c r="AL8" s="18">
        <f t="shared" si="35"/>
        <v>10.434648526000018</v>
      </c>
      <c r="AM8" s="18">
        <f t="shared" si="35"/>
        <v>6.1896145120000057</v>
      </c>
      <c r="AN8" s="18">
        <f t="shared" si="35"/>
        <v>8.678458049999989</v>
      </c>
      <c r="AO8" s="18">
        <f t="shared" si="35"/>
        <v>10.127936507999976</v>
      </c>
      <c r="AP8" s="18">
        <f t="shared" si="18"/>
        <v>9.3436945253571366</v>
      </c>
      <c r="AQ8" s="18">
        <f t="shared" si="19"/>
        <v>6.1896145120000057</v>
      </c>
      <c r="AR8" s="18">
        <f t="shared" si="20"/>
        <v>10.818299319999994</v>
      </c>
      <c r="AS8" s="12">
        <f t="shared" si="21"/>
        <v>13.268798853718222</v>
      </c>
      <c r="AT8" s="18">
        <f t="shared" si="22"/>
        <v>9.1606944444999971</v>
      </c>
      <c r="AU8" s="18">
        <f t="shared" si="23"/>
        <v>6.1896145120000057</v>
      </c>
      <c r="AV8" s="18">
        <f t="shared" si="24"/>
        <v>10.818299319999994</v>
      </c>
      <c r="AW8" s="12">
        <f t="shared" si="25"/>
        <v>16.783185268100446</v>
      </c>
      <c r="AX8" s="18"/>
    </row>
    <row r="9" spans="1:62" ht="15" x14ac:dyDescent="0.25">
      <c r="A9" s="2"/>
      <c r="P9" s="3"/>
      <c r="Q9" s="12"/>
      <c r="R9" s="7"/>
      <c r="S9" s="7"/>
      <c r="T9" s="7"/>
      <c r="U9" s="7"/>
      <c r="V9" s="7"/>
      <c r="W9" s="7"/>
      <c r="X9" s="7"/>
      <c r="Y9" s="7"/>
      <c r="Z9" s="15"/>
      <c r="AA9" s="21" t="s">
        <v>24</v>
      </c>
      <c r="AB9" s="18">
        <f t="shared" ref="AB9" si="36">SUM(AB2:AB8)</f>
        <v>170.04437641699997</v>
      </c>
      <c r="AC9" s="18">
        <f t="shared" ref="AC9:AO9" si="37">SUM(AC2:AC8)</f>
        <v>158.22015873000001</v>
      </c>
      <c r="AD9" s="18">
        <f t="shared" si="37"/>
        <v>154.88346938700002</v>
      </c>
      <c r="AE9" s="18">
        <f t="shared" si="37"/>
        <v>175.90201814100001</v>
      </c>
      <c r="AF9" s="18">
        <f t="shared" si="37"/>
        <v>147.05081632700001</v>
      </c>
      <c r="AG9" s="18">
        <f t="shared" si="37"/>
        <v>150.33523809499999</v>
      </c>
      <c r="AH9" s="18">
        <f t="shared" si="37"/>
        <v>145.96739229000002</v>
      </c>
      <c r="AI9" s="18">
        <f t="shared" si="37"/>
        <v>158.46823129299997</v>
      </c>
      <c r="AJ9" s="18">
        <f t="shared" si="37"/>
        <v>144.91573696099999</v>
      </c>
      <c r="AK9" s="18">
        <f t="shared" si="37"/>
        <v>163.912222222</v>
      </c>
      <c r="AL9" s="18">
        <f t="shared" si="37"/>
        <v>169.13977324300001</v>
      </c>
      <c r="AM9" s="18">
        <f t="shared" si="37"/>
        <v>131.92276644</v>
      </c>
      <c r="AN9" s="18">
        <f t="shared" si="37"/>
        <v>152.858412698</v>
      </c>
      <c r="AO9" s="18">
        <f t="shared" si="37"/>
        <v>193.98643990899998</v>
      </c>
      <c r="AP9" s="18">
        <f t="shared" si="18"/>
        <v>158.40050372521429</v>
      </c>
      <c r="AQ9" s="18">
        <f t="shared" si="19"/>
        <v>131.92276644</v>
      </c>
      <c r="AR9" s="18">
        <f t="shared" si="20"/>
        <v>193.98643990899998</v>
      </c>
      <c r="AS9" s="12">
        <f t="shared" si="21"/>
        <v>9.7934331703377211</v>
      </c>
      <c r="AT9" s="18">
        <f t="shared" si="22"/>
        <v>153.97235544225001</v>
      </c>
      <c r="AU9" s="18">
        <f t="shared" si="23"/>
        <v>131.92276644</v>
      </c>
      <c r="AV9" s="18">
        <f t="shared" si="24"/>
        <v>175.90201814100001</v>
      </c>
      <c r="AW9" s="12">
        <f t="shared" si="25"/>
        <v>8.6069477330757085</v>
      </c>
      <c r="AX9" s="19"/>
    </row>
    <row r="10" spans="1:62" ht="15" x14ac:dyDescent="0.25">
      <c r="A10" s="31" t="s">
        <v>26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9" t="s">
        <v>20</v>
      </c>
      <c r="M10" s="19" t="s">
        <v>21</v>
      </c>
      <c r="N10" s="19" t="s">
        <v>22</v>
      </c>
      <c r="O10" s="19" t="s">
        <v>23</v>
      </c>
      <c r="P10" s="9" t="s">
        <v>36</v>
      </c>
      <c r="Q10" s="9" t="s">
        <v>29</v>
      </c>
      <c r="R10" s="9" t="s">
        <v>30</v>
      </c>
      <c r="S10" s="9" t="s">
        <v>37</v>
      </c>
      <c r="T10" s="9" t="s">
        <v>3</v>
      </c>
      <c r="U10" s="9" t="s">
        <v>46</v>
      </c>
      <c r="V10" s="9" t="s">
        <v>26</v>
      </c>
      <c r="W10" s="9" t="s">
        <v>32</v>
      </c>
      <c r="X10" s="9" t="s">
        <v>33</v>
      </c>
      <c r="Y10" s="9" t="s">
        <v>34</v>
      </c>
      <c r="Z10" s="9" t="s">
        <v>38</v>
      </c>
      <c r="AA10" s="21"/>
      <c r="AB10" s="14">
        <f t="shared" ref="AB10" si="38">AB9/86400</f>
        <v>1.9681062085300923E-3</v>
      </c>
      <c r="AC10" s="14">
        <f t="shared" ref="AC10:AO10" si="39">AC9/86400</f>
        <v>1.831251837152778E-3</v>
      </c>
      <c r="AD10" s="14">
        <f t="shared" si="39"/>
        <v>1.7926327475347224E-3</v>
      </c>
      <c r="AE10" s="14">
        <f t="shared" si="39"/>
        <v>2.0359029877430558E-3</v>
      </c>
      <c r="AF10" s="14">
        <f t="shared" si="39"/>
        <v>1.7019770408217593E-3</v>
      </c>
      <c r="AG10" s="14">
        <f t="shared" si="39"/>
        <v>1.7399911816550924E-3</v>
      </c>
      <c r="AH10" s="14">
        <f t="shared" si="39"/>
        <v>1.6894374107638891E-3</v>
      </c>
      <c r="AI10" s="14">
        <f t="shared" si="39"/>
        <v>1.834123047372685E-3</v>
      </c>
      <c r="AJ10" s="14">
        <f t="shared" si="39"/>
        <v>1.6772654740856482E-3</v>
      </c>
      <c r="AK10" s="14">
        <f t="shared" si="39"/>
        <v>1.8971322016435184E-3</v>
      </c>
      <c r="AL10" s="14">
        <f t="shared" si="39"/>
        <v>1.9576362643865743E-3</v>
      </c>
      <c r="AM10" s="14">
        <f t="shared" si="39"/>
        <v>1.5268838708333333E-3</v>
      </c>
      <c r="AN10" s="14">
        <f t="shared" si="39"/>
        <v>1.7691945914120369E-3</v>
      </c>
      <c r="AO10" s="14">
        <f t="shared" si="39"/>
        <v>2.245213424872685E-3</v>
      </c>
      <c r="AP10" s="14">
        <f>AP9/86400</f>
        <v>1.8333391634862766E-3</v>
      </c>
      <c r="AQ10" s="18"/>
      <c r="AR10" s="14"/>
      <c r="AS10" s="14"/>
      <c r="AT10" s="14"/>
      <c r="AU10" s="14"/>
      <c r="AV10" s="14"/>
      <c r="AW10" s="14"/>
      <c r="AX10" s="14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2" ht="15" x14ac:dyDescent="0.25">
      <c r="A11" s="2">
        <v>1</v>
      </c>
      <c r="B11" s="12">
        <f t="shared" ref="B11" si="40">B2/B$7*100</f>
        <v>13.330387145772047</v>
      </c>
      <c r="C11" s="12">
        <f t="shared" ref="C11:O11" si="41">C2/C$7*100</f>
        <v>12.42397537569453</v>
      </c>
      <c r="D11" s="12">
        <f t="shared" si="41"/>
        <v>13.775670128932971</v>
      </c>
      <c r="E11" s="12">
        <f t="shared" si="41"/>
        <v>15.412105198400242</v>
      </c>
      <c r="F11" s="12">
        <f t="shared" si="41"/>
        <v>16.224419004207462</v>
      </c>
      <c r="G11" s="12">
        <f t="shared" si="41"/>
        <v>13.255062306421925</v>
      </c>
      <c r="H11" s="12">
        <f t="shared" si="41"/>
        <v>14.05488940587554</v>
      </c>
      <c r="I11" s="12">
        <f t="shared" si="41"/>
        <v>14.456770021394174</v>
      </c>
      <c r="J11" s="12">
        <f t="shared" si="41"/>
        <v>13.122896971581444</v>
      </c>
      <c r="K11" s="12">
        <f t="shared" si="41"/>
        <v>12.795521744311378</v>
      </c>
      <c r="L11" s="12">
        <f t="shared" si="41"/>
        <v>13.893003196971302</v>
      </c>
      <c r="M11" s="12">
        <f t="shared" si="41"/>
        <v>16.974131431805954</v>
      </c>
      <c r="N11" s="12">
        <f t="shared" si="41"/>
        <v>12.096383711985208</v>
      </c>
      <c r="O11" s="12">
        <f t="shared" si="41"/>
        <v>14.810488892665669</v>
      </c>
      <c r="P11" s="12">
        <f>AVERAGE(B11:O11)</f>
        <v>14.044693181144272</v>
      </c>
      <c r="Q11" s="12">
        <f>MIN(B11:O11)</f>
        <v>12.096383711985208</v>
      </c>
      <c r="R11" s="12">
        <f>MAX(B11:O11)</f>
        <v>16.974131431805954</v>
      </c>
      <c r="S11" s="12">
        <f>STDEV(B11:O11)</f>
        <v>1.4147815791639602</v>
      </c>
      <c r="T11" s="20">
        <v>12.179487179487179</v>
      </c>
      <c r="U11" s="12">
        <f>T11-P11</f>
        <v>-1.8652060016570928</v>
      </c>
      <c r="V11" s="9">
        <v>1</v>
      </c>
      <c r="W11" s="12">
        <f>AVERAGE(C11,E11:I11,K11,M11)</f>
        <v>14.449609311013901</v>
      </c>
      <c r="X11" s="12">
        <f>MIN(C11,E11:I11,K11,M11)</f>
        <v>12.42397537569453</v>
      </c>
      <c r="Y11" s="12">
        <f>MAX(C11,E11:I11,K11,M11)</f>
        <v>16.974131431805954</v>
      </c>
      <c r="Z11" s="12">
        <f>STDEV(C11,E11:I11,K11,M11)</f>
        <v>1.6419307390282205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7">
        <f>SUM(AP2:AP8)</f>
        <v>158.40050372521429</v>
      </c>
      <c r="AQ11" s="1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</row>
    <row r="12" spans="1:62" ht="15" x14ac:dyDescent="0.25">
      <c r="A12" s="2">
        <v>2</v>
      </c>
      <c r="B12" s="12">
        <f t="shared" ref="B12" si="42">B3/B$7*100</f>
        <v>31.329263523162314</v>
      </c>
      <c r="C12" s="12">
        <f t="shared" ref="C12:O12" si="43">C3/C$7*100</f>
        <v>30.459924881153601</v>
      </c>
      <c r="D12" s="12">
        <f t="shared" si="43"/>
        <v>30.347327177024841</v>
      </c>
      <c r="E12" s="12">
        <f t="shared" si="43"/>
        <v>30.322849029648296</v>
      </c>
      <c r="F12" s="12">
        <f t="shared" si="43"/>
        <v>29.108668837182545</v>
      </c>
      <c r="G12" s="12">
        <f t="shared" si="43"/>
        <v>31.25616158887955</v>
      </c>
      <c r="H12" s="12">
        <f t="shared" si="43"/>
        <v>29.703027514433643</v>
      </c>
      <c r="I12" s="12">
        <f t="shared" si="43"/>
        <v>32.829716579475757</v>
      </c>
      <c r="J12" s="12">
        <f t="shared" si="43"/>
        <v>30.355712225952892</v>
      </c>
      <c r="K12" s="12">
        <f t="shared" si="43"/>
        <v>32.599495692657449</v>
      </c>
      <c r="L12" s="12">
        <f t="shared" si="43"/>
        <v>33.015992355488812</v>
      </c>
      <c r="M12" s="12">
        <f t="shared" si="43"/>
        <v>33.354223267454394</v>
      </c>
      <c r="N12" s="12">
        <f t="shared" si="43"/>
        <v>29.116387699204687</v>
      </c>
      <c r="O12" s="12">
        <f t="shared" si="43"/>
        <v>32.756339655910104</v>
      </c>
      <c r="P12" s="12">
        <f t="shared" ref="P12:P15" si="44">AVERAGE(B12:O12)</f>
        <v>31.182506430544922</v>
      </c>
      <c r="Q12" s="12">
        <f t="shared" ref="Q12:Q15" si="45">MIN(B12:O12)</f>
        <v>29.108668837182545</v>
      </c>
      <c r="R12" s="12">
        <f t="shared" ref="R12:R15" si="46">MAX(B12:O12)</f>
        <v>33.354223267454394</v>
      </c>
      <c r="S12" s="12">
        <f t="shared" ref="S12:S15" si="47">STDEV(B12:O12)</f>
        <v>1.4859302466226032</v>
      </c>
      <c r="T12" s="20">
        <v>28.205128205128204</v>
      </c>
      <c r="U12" s="12">
        <f t="shared" ref="U12:U15" si="48">T12-P12</f>
        <v>-2.977378225416718</v>
      </c>
      <c r="V12" s="9">
        <v>2</v>
      </c>
      <c r="W12" s="12">
        <f t="shared" ref="W12:W15" si="49">AVERAGE(C12,E12:I12,K12,M12)</f>
        <v>31.204258423860654</v>
      </c>
      <c r="X12" s="12">
        <f t="shared" ref="X12:X15" si="50">MIN(C12,E12:I12,K12,M12)</f>
        <v>29.108668837182545</v>
      </c>
      <c r="Y12" s="12">
        <f t="shared" ref="Y12:Y15" si="51">MAX(C12,E12:I12,K12,M12)</f>
        <v>33.354223267454394</v>
      </c>
      <c r="Z12" s="12">
        <f t="shared" ref="Z12:Z15" si="52">STDEV(C12,E12:I12,K12,M12)</f>
        <v>1.5670695545389641</v>
      </c>
      <c r="AQ12" s="18"/>
      <c r="AR12" s="25"/>
      <c r="AS12" s="25"/>
      <c r="AT12" s="25"/>
      <c r="AU12" s="25"/>
      <c r="AV12" s="25"/>
      <c r="AW12" s="25"/>
      <c r="AX12" s="25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</row>
    <row r="13" spans="1:62" ht="15" x14ac:dyDescent="0.25">
      <c r="A13" s="2">
        <v>3</v>
      </c>
      <c r="B13" s="12">
        <f t="shared" ref="B13" si="53">B4/B$7*100</f>
        <v>30.550701917717987</v>
      </c>
      <c r="C13" s="12">
        <f t="shared" ref="C13:O13" si="54">C4/C$7*100</f>
        <v>30.884145043987214</v>
      </c>
      <c r="D13" s="12">
        <f t="shared" si="54"/>
        <v>30.680896661260178</v>
      </c>
      <c r="E13" s="12">
        <f t="shared" si="54"/>
        <v>28.795921869070167</v>
      </c>
      <c r="F13" s="12">
        <f t="shared" si="54"/>
        <v>29.380066834805717</v>
      </c>
      <c r="G13" s="12">
        <f t="shared" si="54"/>
        <v>29.32451494648361</v>
      </c>
      <c r="H13" s="12">
        <f t="shared" si="54"/>
        <v>29.129110002544657</v>
      </c>
      <c r="I13" s="12">
        <f t="shared" si="54"/>
        <v>28.476704916686597</v>
      </c>
      <c r="J13" s="12">
        <f t="shared" si="54"/>
        <v>28.408908828224412</v>
      </c>
      <c r="K13" s="12">
        <f t="shared" si="54"/>
        <v>30.895027190475787</v>
      </c>
      <c r="L13" s="12">
        <f t="shared" si="54"/>
        <v>29.644738266831705</v>
      </c>
      <c r="M13" s="12">
        <f t="shared" si="54"/>
        <v>24.120207762980865</v>
      </c>
      <c r="N13" s="12">
        <f t="shared" si="54"/>
        <v>33.305167617814796</v>
      </c>
      <c r="O13" s="12">
        <f t="shared" si="54"/>
        <v>26.932242265752372</v>
      </c>
      <c r="P13" s="12">
        <f t="shared" si="44"/>
        <v>29.323453866045433</v>
      </c>
      <c r="Q13" s="12">
        <f t="shared" si="45"/>
        <v>24.120207762980865</v>
      </c>
      <c r="R13" s="12">
        <f t="shared" si="46"/>
        <v>33.305167617814796</v>
      </c>
      <c r="S13" s="12">
        <f t="shared" si="47"/>
        <v>2.1281259630864002</v>
      </c>
      <c r="T13" s="20">
        <v>33.974358974358978</v>
      </c>
      <c r="U13" s="12">
        <f t="shared" si="48"/>
        <v>4.6509051083135446</v>
      </c>
      <c r="V13" s="9">
        <v>3</v>
      </c>
      <c r="W13" s="12">
        <f t="shared" si="49"/>
        <v>28.875712320879327</v>
      </c>
      <c r="X13" s="12">
        <f t="shared" si="50"/>
        <v>24.120207762980865</v>
      </c>
      <c r="Y13" s="12">
        <f t="shared" si="51"/>
        <v>30.895027190475787</v>
      </c>
      <c r="Z13" s="12">
        <f t="shared" si="52"/>
        <v>2.1183497360094146</v>
      </c>
      <c r="AA13" s="9" t="s">
        <v>26</v>
      </c>
      <c r="AB13" s="14" t="s">
        <v>10</v>
      </c>
      <c r="AC13" s="14" t="s">
        <v>11</v>
      </c>
      <c r="AD13" s="14" t="s">
        <v>12</v>
      </c>
      <c r="AE13" s="14" t="s">
        <v>13</v>
      </c>
      <c r="AF13" s="14" t="s">
        <v>14</v>
      </c>
      <c r="AG13" s="14" t="s">
        <v>15</v>
      </c>
      <c r="AH13" s="14" t="s">
        <v>16</v>
      </c>
      <c r="AI13" s="14" t="s">
        <v>17</v>
      </c>
      <c r="AJ13" s="14" t="s">
        <v>18</v>
      </c>
      <c r="AK13" s="14" t="s">
        <v>19</v>
      </c>
      <c r="AL13" s="19" t="s">
        <v>20</v>
      </c>
      <c r="AM13" s="19" t="s">
        <v>21</v>
      </c>
      <c r="AN13" s="19" t="s">
        <v>22</v>
      </c>
      <c r="AO13" s="19" t="s">
        <v>23</v>
      </c>
      <c r="AP13" s="9" t="s">
        <v>36</v>
      </c>
      <c r="AQ13" s="9" t="s">
        <v>29</v>
      </c>
      <c r="AR13" s="9" t="s">
        <v>30</v>
      </c>
      <c r="AS13" s="9" t="s">
        <v>37</v>
      </c>
      <c r="AT13" s="9" t="s">
        <v>32</v>
      </c>
      <c r="AU13" s="9" t="s">
        <v>33</v>
      </c>
      <c r="AV13" s="9" t="s">
        <v>34</v>
      </c>
      <c r="AW13" s="9" t="s">
        <v>38</v>
      </c>
      <c r="AX13" s="24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2" ht="15" x14ac:dyDescent="0.25">
      <c r="A14" s="2">
        <v>4</v>
      </c>
      <c r="B14" s="12">
        <f t="shared" ref="B14" si="55">B5/B$7*100</f>
        <v>19.048622361710589</v>
      </c>
      <c r="C14" s="12">
        <f t="shared" ref="C14:O14" si="56">C5/C$7*100</f>
        <v>19.564575266179794</v>
      </c>
      <c r="D14" s="12">
        <f t="shared" si="56"/>
        <v>18.826062048715571</v>
      </c>
      <c r="E14" s="12">
        <f t="shared" si="56"/>
        <v>19.318939024770206</v>
      </c>
      <c r="F14" s="12">
        <f t="shared" si="56"/>
        <v>19.351910834496326</v>
      </c>
      <c r="G14" s="12">
        <f t="shared" si="56"/>
        <v>20.974921656141465</v>
      </c>
      <c r="H14" s="12">
        <f t="shared" si="56"/>
        <v>20.489029171379467</v>
      </c>
      <c r="I14" s="12">
        <f t="shared" si="56"/>
        <v>18.135182785541364</v>
      </c>
      <c r="J14" s="12">
        <f t="shared" si="56"/>
        <v>22.138879987640106</v>
      </c>
      <c r="K14" s="12">
        <f t="shared" si="56"/>
        <v>17.693447726381592</v>
      </c>
      <c r="L14" s="12">
        <f t="shared" si="56"/>
        <v>17.277020280745464</v>
      </c>
      <c r="M14" s="12">
        <f t="shared" si="56"/>
        <v>20.85959042218521</v>
      </c>
      <c r="N14" s="12">
        <f t="shared" si="56"/>
        <v>19.804612215102573</v>
      </c>
      <c r="O14" s="12">
        <f t="shared" si="56"/>
        <v>20.279978426046064</v>
      </c>
      <c r="P14" s="12">
        <f t="shared" si="44"/>
        <v>19.554483729073983</v>
      </c>
      <c r="Q14" s="12">
        <f t="shared" si="45"/>
        <v>17.277020280745464</v>
      </c>
      <c r="R14" s="12">
        <f t="shared" si="46"/>
        <v>22.138879987640106</v>
      </c>
      <c r="S14" s="12">
        <f t="shared" si="47"/>
        <v>1.3419319060711021</v>
      </c>
      <c r="T14" s="20">
        <v>18.589743589743591</v>
      </c>
      <c r="U14" s="12">
        <f t="shared" si="48"/>
        <v>-0.9647401393303916</v>
      </c>
      <c r="V14" s="9">
        <v>4</v>
      </c>
      <c r="W14" s="12">
        <f t="shared" si="49"/>
        <v>19.548449610884429</v>
      </c>
      <c r="X14" s="12">
        <f t="shared" si="50"/>
        <v>17.693447726381592</v>
      </c>
      <c r="Y14" s="12">
        <f t="shared" si="51"/>
        <v>20.974921656141465</v>
      </c>
      <c r="Z14" s="12">
        <f t="shared" si="52"/>
        <v>1.2052575528091778</v>
      </c>
      <c r="AA14" s="21" t="s">
        <v>4</v>
      </c>
      <c r="AB14" s="18">
        <f t="shared" ref="AB14:AO14" si="57">AB2/AB$9*100</f>
        <v>13.330387145772049</v>
      </c>
      <c r="AC14" s="18">
        <f t="shared" si="57"/>
        <v>12.42397537569453</v>
      </c>
      <c r="AD14" s="18">
        <f t="shared" si="57"/>
        <v>13.775670128932967</v>
      </c>
      <c r="AE14" s="18">
        <f t="shared" si="57"/>
        <v>15.412105198400242</v>
      </c>
      <c r="AF14" s="18">
        <f t="shared" si="57"/>
        <v>16.224419004207462</v>
      </c>
      <c r="AG14" s="18">
        <f t="shared" si="57"/>
        <v>13.255062306421925</v>
      </c>
      <c r="AH14" s="18">
        <f t="shared" si="57"/>
        <v>14.05488940587554</v>
      </c>
      <c r="AI14" s="18">
        <f t="shared" si="57"/>
        <v>14.456770021394174</v>
      </c>
      <c r="AJ14" s="18">
        <f t="shared" si="57"/>
        <v>13.122896971581444</v>
      </c>
      <c r="AK14" s="18">
        <f t="shared" si="57"/>
        <v>12.795521744311378</v>
      </c>
      <c r="AL14" s="18">
        <f t="shared" si="57"/>
        <v>13.893003196971302</v>
      </c>
      <c r="AM14" s="18">
        <f t="shared" si="57"/>
        <v>16.974131431805954</v>
      </c>
      <c r="AN14" s="18">
        <f t="shared" si="57"/>
        <v>12.096383711985208</v>
      </c>
      <c r="AO14" s="18">
        <f t="shared" si="57"/>
        <v>14.810488892665669</v>
      </c>
      <c r="AP14" s="12">
        <f>AVERAGE(AB14:AO14)</f>
        <v>14.044693181144272</v>
      </c>
      <c r="AQ14" s="12">
        <f t="shared" ref="AQ14" si="58">MIN(AB14:AO14)</f>
        <v>12.096383711985208</v>
      </c>
      <c r="AR14" s="12">
        <f>MAX(AB14:AO14)</f>
        <v>16.974131431805954</v>
      </c>
      <c r="AS14" s="12">
        <f t="shared" ref="AS14" si="59">STDEV(AB14:AO14)</f>
        <v>1.4147815791639602</v>
      </c>
      <c r="AT14" s="12">
        <f t="shared" ref="AT14" si="60">AVERAGE(AC14,AE14:AI14,AK14,AM14)</f>
        <v>14.449609311013901</v>
      </c>
      <c r="AU14" s="12">
        <f t="shared" ref="AU14" si="61">MIN(AC14,AE14:AI14,AK14,AM14)</f>
        <v>12.42397537569453</v>
      </c>
      <c r="AV14" s="12">
        <f t="shared" ref="AV14" si="62">MAX(AC14,AE14:AI14,AK14,AM14)</f>
        <v>16.974131431805954</v>
      </c>
      <c r="AW14" s="12">
        <f t="shared" ref="AW14" si="63">STDEV(AC14,AE14:AI14,AK14,AM14)</f>
        <v>1.6419307390282205</v>
      </c>
      <c r="AX14" s="1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2" ht="15" x14ac:dyDescent="0.25">
      <c r="A15" s="2">
        <v>5</v>
      </c>
      <c r="B15" s="12">
        <f t="shared" ref="B15" si="64">B6/B$7*100</f>
        <v>5.7410250516370587</v>
      </c>
      <c r="C15" s="12">
        <f t="shared" ref="C15:O15" si="65">C6/C$7*100</f>
        <v>6.6673794329848501</v>
      </c>
      <c r="D15" s="12">
        <f t="shared" si="65"/>
        <v>6.3700439840664442</v>
      </c>
      <c r="E15" s="12">
        <f t="shared" si="65"/>
        <v>6.1501848781110811</v>
      </c>
      <c r="F15" s="12">
        <f t="shared" si="65"/>
        <v>5.9349344893079348</v>
      </c>
      <c r="G15" s="12">
        <f t="shared" si="65"/>
        <v>5.189339502073449</v>
      </c>
      <c r="H15" s="12">
        <f t="shared" si="65"/>
        <v>6.6239439057666827</v>
      </c>
      <c r="I15" s="12">
        <f t="shared" si="65"/>
        <v>6.1016256969021248</v>
      </c>
      <c r="J15" s="12">
        <f t="shared" si="65"/>
        <v>5.9736019866011496</v>
      </c>
      <c r="K15" s="12">
        <f t="shared" si="65"/>
        <v>6.0165076461737854</v>
      </c>
      <c r="L15" s="12">
        <f t="shared" si="65"/>
        <v>6.1692458999627195</v>
      </c>
      <c r="M15" s="12">
        <f t="shared" si="65"/>
        <v>4.6918471155735757</v>
      </c>
      <c r="N15" s="12">
        <f t="shared" si="65"/>
        <v>5.6774487558927387</v>
      </c>
      <c r="O15" s="12">
        <f t="shared" si="65"/>
        <v>5.2209507596257971</v>
      </c>
      <c r="P15" s="12">
        <f t="shared" si="44"/>
        <v>5.8948627931913853</v>
      </c>
      <c r="Q15" s="12">
        <f t="shared" si="45"/>
        <v>4.6918471155735757</v>
      </c>
      <c r="R15" s="12">
        <f t="shared" si="46"/>
        <v>6.6673794329848501</v>
      </c>
      <c r="S15" s="12">
        <f t="shared" si="47"/>
        <v>0.55678127152746526</v>
      </c>
      <c r="T15" s="20">
        <v>7.0512820512820511</v>
      </c>
      <c r="U15" s="12">
        <f t="shared" si="48"/>
        <v>1.1564192580906658</v>
      </c>
      <c r="V15" s="9">
        <v>5</v>
      </c>
      <c r="W15" s="12">
        <f t="shared" si="49"/>
        <v>5.9219703333616849</v>
      </c>
      <c r="X15" s="12">
        <f t="shared" si="50"/>
        <v>4.6918471155735757</v>
      </c>
      <c r="Y15" s="12">
        <f t="shared" si="51"/>
        <v>6.6673794329848501</v>
      </c>
      <c r="Z15" s="12">
        <f t="shared" si="52"/>
        <v>0.67525825630840874</v>
      </c>
      <c r="AA15" s="21" t="s">
        <v>1</v>
      </c>
      <c r="AB15" s="18">
        <f t="shared" ref="AB15:AO15" si="66">AB3/AB$9*100</f>
        <v>16.386278785056213</v>
      </c>
      <c r="AC15" s="18">
        <f t="shared" si="66"/>
        <v>15.756224749806883</v>
      </c>
      <c r="AD15" s="18">
        <f t="shared" si="66"/>
        <v>14.81385830121765</v>
      </c>
      <c r="AE15" s="18">
        <f t="shared" si="66"/>
        <v>15.282162727349807</v>
      </c>
      <c r="AF15" s="18">
        <f t="shared" si="66"/>
        <v>14.765037954443125</v>
      </c>
      <c r="AG15" s="18">
        <f t="shared" si="66"/>
        <v>17.15893006515147</v>
      </c>
      <c r="AH15" s="18">
        <f t="shared" si="66"/>
        <v>15.353846928685167</v>
      </c>
      <c r="AI15" s="18">
        <f t="shared" si="66"/>
        <v>16.660406336071873</v>
      </c>
      <c r="AJ15" s="18">
        <f t="shared" si="66"/>
        <v>15.32006088750377</v>
      </c>
      <c r="AK15" s="18">
        <f t="shared" si="66"/>
        <v>16.390167349823265</v>
      </c>
      <c r="AL15" s="18">
        <f t="shared" si="66"/>
        <v>17.09061619555904</v>
      </c>
      <c r="AM15" s="18">
        <f t="shared" si="66"/>
        <v>18.540463963150948</v>
      </c>
      <c r="AN15" s="18">
        <f t="shared" si="66"/>
        <v>10.726390642557373</v>
      </c>
      <c r="AO15" s="18">
        <f t="shared" si="66"/>
        <v>16.433904606917295</v>
      </c>
      <c r="AP15" s="12">
        <f t="shared" ref="AP15:AP20" si="67">AVERAGE(AB15:AO15)</f>
        <v>15.76273924952099</v>
      </c>
      <c r="AQ15" s="12">
        <f t="shared" ref="AQ15:AQ20" si="68">MIN(AB15:AO15)</f>
        <v>10.726390642557373</v>
      </c>
      <c r="AR15" s="12">
        <f t="shared" ref="AR15:AR20" si="69">MAX(AB15:AO15)</f>
        <v>18.540463963150948</v>
      </c>
      <c r="AS15" s="12">
        <f t="shared" ref="AS15:AS20" si="70">STDEV(AB15:AO15)</f>
        <v>1.7828637461328647</v>
      </c>
      <c r="AT15" s="12">
        <f t="shared" ref="AT15:AT20" si="71">AVERAGE(AC15,AE15:AI15,AK15,AM15)</f>
        <v>16.23840500931032</v>
      </c>
      <c r="AU15" s="12">
        <f t="shared" ref="AU15:AU20" si="72">MIN(AC15,AE15:AI15,AK15,AM15)</f>
        <v>14.765037954443125</v>
      </c>
      <c r="AV15" s="12">
        <f t="shared" ref="AV15:AV20" si="73">MAX(AC15,AE15:AI15,AK15,AM15)</f>
        <v>18.540463963150948</v>
      </c>
      <c r="AW15" s="12">
        <f t="shared" ref="AW15:AW20" si="74">STDEV(AC15,AE15:AI15,AK15,AM15)</f>
        <v>1.2217147968564968</v>
      </c>
      <c r="AX15" s="1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2" ht="15" x14ac:dyDescent="0.25">
      <c r="A16" s="2"/>
      <c r="B16" s="26">
        <f t="shared" ref="B16" si="75">SUM(B11:B15)</f>
        <v>99.999999999999986</v>
      </c>
      <c r="C16" s="26">
        <f t="shared" ref="C16:P16" si="76">SUM(C11:C15)</f>
        <v>99.999999999999986</v>
      </c>
      <c r="D16" s="26">
        <f t="shared" si="76"/>
        <v>100</v>
      </c>
      <c r="E16" s="26">
        <f t="shared" si="76"/>
        <v>99.999999999999986</v>
      </c>
      <c r="F16" s="26">
        <f t="shared" si="76"/>
        <v>99.999999999999986</v>
      </c>
      <c r="G16" s="26">
        <f t="shared" si="76"/>
        <v>100</v>
      </c>
      <c r="H16" s="26">
        <f t="shared" si="76"/>
        <v>99.999999999999986</v>
      </c>
      <c r="I16" s="26">
        <f t="shared" si="76"/>
        <v>100.00000000000001</v>
      </c>
      <c r="J16" s="26">
        <f t="shared" si="76"/>
        <v>100.00000000000001</v>
      </c>
      <c r="K16" s="26">
        <f t="shared" si="76"/>
        <v>100</v>
      </c>
      <c r="L16" s="26">
        <f t="shared" si="76"/>
        <v>100</v>
      </c>
      <c r="M16" s="26">
        <f t="shared" si="76"/>
        <v>100</v>
      </c>
      <c r="N16" s="26">
        <f t="shared" si="76"/>
        <v>99.999999999999986</v>
      </c>
      <c r="O16" s="26">
        <f t="shared" si="76"/>
        <v>100</v>
      </c>
      <c r="P16" s="5">
        <f t="shared" si="76"/>
        <v>99.999999999999986</v>
      </c>
      <c r="Q16" s="3"/>
      <c r="R16"/>
      <c r="S16"/>
      <c r="T16" s="8">
        <v>100</v>
      </c>
      <c r="U16"/>
      <c r="V16"/>
      <c r="W16" s="5">
        <f t="shared" ref="W16" si="77">SUM(W11:W15)</f>
        <v>100</v>
      </c>
      <c r="X16"/>
      <c r="Y16"/>
      <c r="Z16"/>
      <c r="AA16" s="21" t="s">
        <v>2</v>
      </c>
      <c r="AB16" s="18">
        <f t="shared" ref="AB16:AO16" si="78">AB4/AB$9*100</f>
        <v>14.942984738106107</v>
      </c>
      <c r="AC16" s="18">
        <f t="shared" si="78"/>
        <v>14.70370013134672</v>
      </c>
      <c r="AD16" s="18">
        <f t="shared" si="78"/>
        <v>15.533468875807188</v>
      </c>
      <c r="AE16" s="18">
        <f t="shared" si="78"/>
        <v>15.040686302298493</v>
      </c>
      <c r="AF16" s="18">
        <f t="shared" si="78"/>
        <v>14.343630882739426</v>
      </c>
      <c r="AG16" s="18">
        <f t="shared" si="78"/>
        <v>14.097231523728077</v>
      </c>
      <c r="AH16" s="18">
        <f t="shared" si="78"/>
        <v>14.349180585748478</v>
      </c>
      <c r="AI16" s="18">
        <f t="shared" si="78"/>
        <v>16.169310243403878</v>
      </c>
      <c r="AJ16" s="18">
        <f t="shared" si="78"/>
        <v>15.035651338449119</v>
      </c>
      <c r="AK16" s="18">
        <f t="shared" si="78"/>
        <v>16.209328342834187</v>
      </c>
      <c r="AL16" s="18">
        <f t="shared" si="78"/>
        <v>15.925376159929773</v>
      </c>
      <c r="AM16" s="18">
        <f t="shared" si="78"/>
        <v>14.813759304303447</v>
      </c>
      <c r="AN16" s="18">
        <f t="shared" si="78"/>
        <v>18.389997056647314</v>
      </c>
      <c r="AO16" s="18">
        <f t="shared" si="78"/>
        <v>16.322435048992812</v>
      </c>
      <c r="AP16" s="12">
        <f t="shared" si="67"/>
        <v>15.419767181023934</v>
      </c>
      <c r="AQ16" s="12">
        <f t="shared" si="68"/>
        <v>14.097231523728077</v>
      </c>
      <c r="AR16" s="12">
        <f t="shared" si="69"/>
        <v>18.389997056647314</v>
      </c>
      <c r="AS16" s="12">
        <f t="shared" si="70"/>
        <v>1.128060174746303</v>
      </c>
      <c r="AT16" s="12">
        <f t="shared" si="71"/>
        <v>14.965853414550338</v>
      </c>
      <c r="AU16" s="12">
        <f t="shared" si="72"/>
        <v>14.097231523728077</v>
      </c>
      <c r="AV16" s="12">
        <f t="shared" si="73"/>
        <v>16.209328342834187</v>
      </c>
      <c r="AW16" s="12">
        <f t="shared" si="74"/>
        <v>0.81187133090612773</v>
      </c>
      <c r="AX16" s="1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ht="15" x14ac:dyDescent="0.25">
      <c r="A17" s="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2"/>
      <c r="Q17" s="12"/>
      <c r="R17"/>
      <c r="S17"/>
      <c r="T17"/>
      <c r="U17"/>
      <c r="V17"/>
      <c r="W17"/>
      <c r="X17"/>
      <c r="Y17"/>
      <c r="Z17"/>
      <c r="AA17" s="21" t="s">
        <v>5</v>
      </c>
      <c r="AB17" s="18">
        <f t="shared" ref="AB17:AO17" si="79">AB5/AB$9*100</f>
        <v>16.479731781473042</v>
      </c>
      <c r="AC17" s="18">
        <f t="shared" si="79"/>
        <v>17.221045505014835</v>
      </c>
      <c r="AD17" s="18">
        <f t="shared" si="79"/>
        <v>15.925131921838437</v>
      </c>
      <c r="AE17" s="18">
        <f t="shared" si="79"/>
        <v>15.82065051390876</v>
      </c>
      <c r="AF17" s="18">
        <f t="shared" si="79"/>
        <v>16.824702028843706</v>
      </c>
      <c r="AG17" s="18">
        <f t="shared" si="79"/>
        <v>15.952012915857821</v>
      </c>
      <c r="AH17" s="18">
        <f t="shared" si="79"/>
        <v>15.893960723712535</v>
      </c>
      <c r="AI17" s="18">
        <f t="shared" si="79"/>
        <v>15.701338022127032</v>
      </c>
      <c r="AJ17" s="18">
        <f t="shared" si="79"/>
        <v>16.029081877595761</v>
      </c>
      <c r="AK17" s="18">
        <f t="shared" si="79"/>
        <v>16.619148930886617</v>
      </c>
      <c r="AL17" s="18">
        <f t="shared" si="79"/>
        <v>15.5269883726694</v>
      </c>
      <c r="AM17" s="18">
        <f t="shared" si="79"/>
        <v>13.768517757896708</v>
      </c>
      <c r="AN17" s="18">
        <f t="shared" si="79"/>
        <v>19.293831708345273</v>
      </c>
      <c r="AO17" s="18">
        <f t="shared" si="79"/>
        <v>14.709492984347589</v>
      </c>
      <c r="AP17" s="12">
        <f t="shared" si="67"/>
        <v>16.126116788894105</v>
      </c>
      <c r="AQ17" s="12">
        <f t="shared" si="68"/>
        <v>13.768517757896708</v>
      </c>
      <c r="AR17" s="12">
        <f t="shared" si="69"/>
        <v>19.293831708345273</v>
      </c>
      <c r="AS17" s="12">
        <f t="shared" si="70"/>
        <v>1.2533416651660954</v>
      </c>
      <c r="AT17" s="12">
        <f t="shared" si="71"/>
        <v>15.975172049781003</v>
      </c>
      <c r="AU17" s="12">
        <f t="shared" si="72"/>
        <v>13.768517757896708</v>
      </c>
      <c r="AV17" s="12">
        <f t="shared" si="73"/>
        <v>17.221045505014835</v>
      </c>
      <c r="AW17" s="12">
        <f t="shared" si="74"/>
        <v>1.0463490843190937</v>
      </c>
      <c r="AX17" s="1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</row>
    <row r="18" spans="1:62" ht="15" x14ac:dyDescent="0.25">
      <c r="A18" s="31" t="s">
        <v>39</v>
      </c>
      <c r="B18" s="14" t="s">
        <v>10</v>
      </c>
      <c r="C18" s="14" t="s">
        <v>11</v>
      </c>
      <c r="D18" s="14" t="s">
        <v>12</v>
      </c>
      <c r="E18" s="14" t="s">
        <v>13</v>
      </c>
      <c r="F18" s="14" t="s">
        <v>14</v>
      </c>
      <c r="G18" s="14" t="s">
        <v>15</v>
      </c>
      <c r="H18" s="14" t="s">
        <v>16</v>
      </c>
      <c r="I18" s="14" t="s">
        <v>17</v>
      </c>
      <c r="J18" s="14" t="s">
        <v>18</v>
      </c>
      <c r="K18" s="14" t="s">
        <v>19</v>
      </c>
      <c r="L18" s="19" t="s">
        <v>20</v>
      </c>
      <c r="M18" s="19" t="s">
        <v>21</v>
      </c>
      <c r="N18" s="19" t="s">
        <v>22</v>
      </c>
      <c r="O18" s="19" t="s">
        <v>23</v>
      </c>
      <c r="P18" s="9" t="s">
        <v>36</v>
      </c>
      <c r="Q18" s="9" t="s">
        <v>29</v>
      </c>
      <c r="R18" s="9" t="s">
        <v>30</v>
      </c>
      <c r="S18" s="9" t="s">
        <v>44</v>
      </c>
      <c r="T18" s="9"/>
      <c r="U18" s="9"/>
      <c r="V18" s="9" t="s">
        <v>25</v>
      </c>
      <c r="W18" s="9" t="s">
        <v>32</v>
      </c>
      <c r="X18" s="9" t="s">
        <v>33</v>
      </c>
      <c r="Y18" s="9" t="s">
        <v>34</v>
      </c>
      <c r="Z18" s="9" t="s">
        <v>45</v>
      </c>
      <c r="AA18" s="21" t="s">
        <v>6</v>
      </c>
      <c r="AB18" s="18">
        <f t="shared" ref="AB18:AO18" si="80">AB6/AB$9*100</f>
        <v>14.070970136244949</v>
      </c>
      <c r="AC18" s="18">
        <f t="shared" si="80"/>
        <v>13.663099538972384</v>
      </c>
      <c r="AD18" s="18">
        <f t="shared" si="80"/>
        <v>14.755764739421734</v>
      </c>
      <c r="AE18" s="18">
        <f t="shared" si="80"/>
        <v>12.975271355161411</v>
      </c>
      <c r="AF18" s="18">
        <f t="shared" si="80"/>
        <v>12.555364805962011</v>
      </c>
      <c r="AG18" s="18">
        <f t="shared" si="80"/>
        <v>13.372502030625791</v>
      </c>
      <c r="AH18" s="18">
        <f t="shared" si="80"/>
        <v>13.23514927883212</v>
      </c>
      <c r="AI18" s="18">
        <f t="shared" si="80"/>
        <v>12.775366894559564</v>
      </c>
      <c r="AJ18" s="18">
        <f t="shared" si="80"/>
        <v>12.379826950628651</v>
      </c>
      <c r="AK18" s="18">
        <f t="shared" si="80"/>
        <v>14.275878259589176</v>
      </c>
      <c r="AL18" s="18">
        <f t="shared" si="80"/>
        <v>14.117749894162305</v>
      </c>
      <c r="AM18" s="18">
        <f t="shared" si="80"/>
        <v>10.351690005084153</v>
      </c>
      <c r="AN18" s="18">
        <f t="shared" si="80"/>
        <v>14.011335909469521</v>
      </c>
      <c r="AO18" s="18">
        <f t="shared" si="80"/>
        <v>12.222749281404779</v>
      </c>
      <c r="AP18" s="12">
        <f t="shared" si="67"/>
        <v>13.197337077151326</v>
      </c>
      <c r="AQ18" s="12">
        <f t="shared" si="68"/>
        <v>10.351690005084153</v>
      </c>
      <c r="AR18" s="12">
        <f t="shared" si="69"/>
        <v>14.755764739421734</v>
      </c>
      <c r="AS18" s="12">
        <f t="shared" si="70"/>
        <v>1.1255540681400895</v>
      </c>
      <c r="AT18" s="12">
        <f t="shared" si="71"/>
        <v>12.900540271098325</v>
      </c>
      <c r="AU18" s="12">
        <f t="shared" si="72"/>
        <v>10.351690005084153</v>
      </c>
      <c r="AV18" s="12">
        <f t="shared" si="73"/>
        <v>14.275878259589176</v>
      </c>
      <c r="AW18" s="12">
        <f t="shared" si="74"/>
        <v>1.1615752358347251</v>
      </c>
      <c r="AX18" s="1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ht="15" x14ac:dyDescent="0.25">
      <c r="A19" s="2">
        <v>1</v>
      </c>
      <c r="B19" s="25">
        <f t="shared" ref="B19" si="81">B2/86400</f>
        <v>2.6235617703703704E-4</v>
      </c>
      <c r="C19" s="25">
        <f t="shared" ref="C19:O19" si="82">C2/86400</f>
        <v>2.2751427731481483E-4</v>
      </c>
      <c r="D19" s="25">
        <f t="shared" si="82"/>
        <v>2.469471739236111E-4</v>
      </c>
      <c r="E19" s="25">
        <f t="shared" si="82"/>
        <v>3.1377551020833334E-4</v>
      </c>
      <c r="F19" s="25">
        <f t="shared" si="82"/>
        <v>2.7613588645833333E-4</v>
      </c>
      <c r="G19" s="25">
        <f t="shared" si="82"/>
        <v>2.3063691525462962E-4</v>
      </c>
      <c r="H19" s="25">
        <f t="shared" si="82"/>
        <v>2.3744855966435188E-4</v>
      </c>
      <c r="I19" s="25">
        <f t="shared" si="82"/>
        <v>2.6515495086805555E-4</v>
      </c>
      <c r="J19" s="25">
        <f t="shared" si="82"/>
        <v>2.2010582010416666E-4</v>
      </c>
      <c r="K19" s="25">
        <f t="shared" si="82"/>
        <v>2.427479633796296E-4</v>
      </c>
      <c r="L19" s="25">
        <f t="shared" si="82"/>
        <v>2.7197446879629629E-4</v>
      </c>
      <c r="M19" s="25">
        <f t="shared" si="82"/>
        <v>2.5917527504629628E-4</v>
      </c>
      <c r="N19" s="25">
        <f t="shared" si="82"/>
        <v>2.140085663888889E-4</v>
      </c>
      <c r="O19" s="25">
        <f t="shared" si="82"/>
        <v>3.3252708490740744E-4</v>
      </c>
      <c r="P19" s="25">
        <f>P2/86400</f>
        <v>2.5717918781084653E-4</v>
      </c>
      <c r="Q19" s="25">
        <f t="shared" ref="Q19:R19" si="83">Q2/86400</f>
        <v>2.140085663888889E-4</v>
      </c>
      <c r="R19" s="25">
        <f t="shared" si="83"/>
        <v>3.3252708490740744E-4</v>
      </c>
      <c r="S19" s="12">
        <f>S2</f>
        <v>13.242325807157593</v>
      </c>
      <c r="T19" s="27"/>
      <c r="U19" s="27"/>
      <c r="V19" s="9">
        <v>1</v>
      </c>
      <c r="W19" s="25">
        <f>W2/86400</f>
        <v>2.5657366727430554E-4</v>
      </c>
      <c r="X19" s="25">
        <f t="shared" ref="X19:Y19" si="84">X2/86400</f>
        <v>2.2751427731481483E-4</v>
      </c>
      <c r="Y19" s="25">
        <f t="shared" si="84"/>
        <v>3.1377551020833334E-4</v>
      </c>
      <c r="Z19" s="12">
        <f>Z2</f>
        <v>11.227882323708128</v>
      </c>
      <c r="AA19" s="21" t="s">
        <v>7</v>
      </c>
      <c r="AB19" s="18">
        <f t="shared" ref="AB19:AO19" si="85">AB7/AB$9*100</f>
        <v>19.048622361710592</v>
      </c>
      <c r="AC19" s="18">
        <f t="shared" si="85"/>
        <v>19.564575266179794</v>
      </c>
      <c r="AD19" s="18">
        <f t="shared" si="85"/>
        <v>18.826062048715571</v>
      </c>
      <c r="AE19" s="18">
        <f t="shared" si="85"/>
        <v>19.318939024770206</v>
      </c>
      <c r="AF19" s="18">
        <f t="shared" si="85"/>
        <v>19.351910834496326</v>
      </c>
      <c r="AG19" s="18">
        <f t="shared" si="85"/>
        <v>20.974921656141465</v>
      </c>
      <c r="AH19" s="18">
        <f t="shared" si="85"/>
        <v>20.489029171379467</v>
      </c>
      <c r="AI19" s="18">
        <f t="shared" si="85"/>
        <v>18.135182785541364</v>
      </c>
      <c r="AJ19" s="18">
        <f t="shared" si="85"/>
        <v>22.138879987640106</v>
      </c>
      <c r="AK19" s="18">
        <f t="shared" si="85"/>
        <v>17.693447726381592</v>
      </c>
      <c r="AL19" s="18">
        <f t="shared" si="85"/>
        <v>17.277020280745464</v>
      </c>
      <c r="AM19" s="18">
        <f t="shared" si="85"/>
        <v>20.85959042218521</v>
      </c>
      <c r="AN19" s="18">
        <f t="shared" si="85"/>
        <v>19.804612215102573</v>
      </c>
      <c r="AO19" s="18">
        <f t="shared" si="85"/>
        <v>20.279978426046064</v>
      </c>
      <c r="AP19" s="12">
        <f t="shared" si="67"/>
        <v>19.554483729073983</v>
      </c>
      <c r="AQ19" s="12">
        <f t="shared" si="68"/>
        <v>17.277020280745464</v>
      </c>
      <c r="AR19" s="12">
        <f t="shared" si="69"/>
        <v>22.138879987640106</v>
      </c>
      <c r="AS19" s="12">
        <f t="shared" si="70"/>
        <v>1.3419319060711021</v>
      </c>
      <c r="AT19" s="12">
        <f t="shared" si="71"/>
        <v>19.548449610884429</v>
      </c>
      <c r="AU19" s="12">
        <f t="shared" si="72"/>
        <v>17.693447726381592</v>
      </c>
      <c r="AV19" s="12">
        <f t="shared" si="73"/>
        <v>20.974921656141465</v>
      </c>
      <c r="AW19" s="12">
        <f t="shared" si="74"/>
        <v>1.2052575528091778</v>
      </c>
      <c r="AX19" s="1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ht="15" x14ac:dyDescent="0.25">
      <c r="A20" s="2">
        <v>2</v>
      </c>
      <c r="B20" s="25">
        <f t="shared" ref="B20" si="86">B3/86400</f>
        <v>6.1659318048611121E-4</v>
      </c>
      <c r="C20" s="25">
        <f t="shared" ref="C20:R24" si="87">C3/86400</f>
        <v>5.5779793398148141E-4</v>
      </c>
      <c r="D20" s="25">
        <f t="shared" si="87"/>
        <v>5.4401612497685181E-4</v>
      </c>
      <c r="E20" s="25">
        <f t="shared" si="87"/>
        <v>6.1734378936342588E-4</v>
      </c>
      <c r="F20" s="25">
        <f t="shared" si="87"/>
        <v>4.9542286049768518E-4</v>
      </c>
      <c r="G20" s="25">
        <f t="shared" si="87"/>
        <v>5.438544553703704E-4</v>
      </c>
      <c r="H20" s="25">
        <f t="shared" si="87"/>
        <v>5.0181405895833328E-4</v>
      </c>
      <c r="I20" s="25">
        <f t="shared" si="87"/>
        <v>6.0213739817129627E-4</v>
      </c>
      <c r="J20" s="25">
        <f t="shared" si="87"/>
        <v>5.0914588057870372E-4</v>
      </c>
      <c r="K20" s="25">
        <f t="shared" si="87"/>
        <v>6.1845553035879623E-4</v>
      </c>
      <c r="L20" s="25">
        <f t="shared" si="87"/>
        <v>6.4633303939814818E-4</v>
      </c>
      <c r="M20" s="25">
        <f t="shared" si="87"/>
        <v>5.0928025531250007E-4</v>
      </c>
      <c r="N20" s="25">
        <f t="shared" si="87"/>
        <v>5.1512555638888891E-4</v>
      </c>
      <c r="O20" s="25">
        <f t="shared" si="87"/>
        <v>7.3544973545138881E-4</v>
      </c>
      <c r="P20" s="25">
        <f t="shared" si="87"/>
        <v>5.7234069994957005E-4</v>
      </c>
      <c r="Q20" s="25">
        <f t="shared" si="87"/>
        <v>4.9542286049768518E-4</v>
      </c>
      <c r="R20" s="25">
        <f t="shared" si="87"/>
        <v>7.3544973545138881E-4</v>
      </c>
      <c r="S20" s="12">
        <f t="shared" ref="S20:S24" si="88">S3</f>
        <v>12.166641581625315</v>
      </c>
      <c r="T20" s="33"/>
      <c r="U20" s="33"/>
      <c r="V20" s="9">
        <v>2</v>
      </c>
      <c r="W20" s="25">
        <f t="shared" ref="W20:Y24" si="89">W3/86400</f>
        <v>5.5576328525173599E-4</v>
      </c>
      <c r="X20" s="25">
        <f t="shared" si="89"/>
        <v>4.9542286049768518E-4</v>
      </c>
      <c r="Y20" s="25">
        <f t="shared" si="89"/>
        <v>6.1845553035879623E-4</v>
      </c>
      <c r="Z20" s="12">
        <f t="shared" ref="Z20:Z24" si="90">Z3</f>
        <v>9.3077214045539698</v>
      </c>
      <c r="AA20" s="21" t="s">
        <v>8</v>
      </c>
      <c r="AB20" s="18">
        <f t="shared" ref="AB20:AO20" si="91">AB8/AB$9*100</f>
        <v>5.7410250516370596</v>
      </c>
      <c r="AC20" s="18">
        <f t="shared" si="91"/>
        <v>6.6673794329848501</v>
      </c>
      <c r="AD20" s="18">
        <f t="shared" si="91"/>
        <v>6.3700439840664425</v>
      </c>
      <c r="AE20" s="18">
        <f t="shared" si="91"/>
        <v>6.1501848781110811</v>
      </c>
      <c r="AF20" s="18">
        <f t="shared" si="91"/>
        <v>5.9349344893079348</v>
      </c>
      <c r="AG20" s="18">
        <f t="shared" si="91"/>
        <v>5.189339502073449</v>
      </c>
      <c r="AH20" s="18">
        <f t="shared" si="91"/>
        <v>6.6239439057666827</v>
      </c>
      <c r="AI20" s="18">
        <f t="shared" si="91"/>
        <v>6.1016256969021248</v>
      </c>
      <c r="AJ20" s="18">
        <f t="shared" si="91"/>
        <v>5.9736019866011496</v>
      </c>
      <c r="AK20" s="18">
        <f t="shared" si="91"/>
        <v>6.0165076461737854</v>
      </c>
      <c r="AL20" s="18">
        <f t="shared" si="91"/>
        <v>6.1692458999627195</v>
      </c>
      <c r="AM20" s="18">
        <f t="shared" si="91"/>
        <v>4.6918471155735757</v>
      </c>
      <c r="AN20" s="18">
        <f t="shared" si="91"/>
        <v>5.6774487558927387</v>
      </c>
      <c r="AO20" s="18">
        <f t="shared" si="91"/>
        <v>5.2209507596257971</v>
      </c>
      <c r="AP20" s="12">
        <f t="shared" si="67"/>
        <v>5.8948627931913853</v>
      </c>
      <c r="AQ20" s="12">
        <f t="shared" si="68"/>
        <v>4.6918471155735757</v>
      </c>
      <c r="AR20" s="12">
        <f t="shared" si="69"/>
        <v>6.6673794329848501</v>
      </c>
      <c r="AS20" s="12">
        <f t="shared" si="70"/>
        <v>0.55678127152746515</v>
      </c>
      <c r="AT20" s="12">
        <f t="shared" si="71"/>
        <v>5.9219703333616849</v>
      </c>
      <c r="AU20" s="12">
        <f t="shared" si="72"/>
        <v>4.6918471155735757</v>
      </c>
      <c r="AV20" s="12">
        <f t="shared" si="73"/>
        <v>6.6673794329848501</v>
      </c>
      <c r="AW20" s="12">
        <f t="shared" si="74"/>
        <v>0.67525825630840874</v>
      </c>
      <c r="AX20" s="1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</row>
    <row r="21" spans="1:62" ht="15" x14ac:dyDescent="0.25">
      <c r="A21" s="2">
        <v>3</v>
      </c>
      <c r="B21" s="25">
        <f t="shared" ref="B21" si="92">B4/86400</f>
        <v>6.0127026119212977E-4</v>
      </c>
      <c r="C21" s="25">
        <f t="shared" ref="C21:O21" si="93">C4/86400</f>
        <v>5.6556647350694447E-4</v>
      </c>
      <c r="D21" s="25">
        <f t="shared" si="93"/>
        <v>5.4999580078703711E-4</v>
      </c>
      <c r="E21" s="25">
        <f t="shared" si="93"/>
        <v>5.8625703368055549E-4</v>
      </c>
      <c r="F21" s="25">
        <f t="shared" si="93"/>
        <v>5.000419921064815E-4</v>
      </c>
      <c r="G21" s="25">
        <f t="shared" si="93"/>
        <v>5.1024397413194445E-4</v>
      </c>
      <c r="H21" s="25">
        <f t="shared" si="93"/>
        <v>4.9211808180555554E-4</v>
      </c>
      <c r="I21" s="25">
        <f t="shared" si="93"/>
        <v>5.2229780800925934E-4</v>
      </c>
      <c r="J21" s="25">
        <f t="shared" si="93"/>
        <v>4.7649281934027772E-4</v>
      </c>
      <c r="K21" s="25">
        <f t="shared" si="93"/>
        <v>5.8611950953703698E-4</v>
      </c>
      <c r="L21" s="25">
        <f t="shared" si="93"/>
        <v>5.8033614679398147E-4</v>
      </c>
      <c r="M21" s="25">
        <f t="shared" si="93"/>
        <v>3.6828756194444439E-4</v>
      </c>
      <c r="N21" s="25">
        <f t="shared" si="93"/>
        <v>5.8923322415509259E-4</v>
      </c>
      <c r="O21" s="25">
        <f t="shared" si="93"/>
        <v>6.0468631896990757E-4</v>
      </c>
      <c r="P21" s="25">
        <f t="shared" si="87"/>
        <v>5.3806764328290333E-4</v>
      </c>
      <c r="Q21" s="25">
        <f t="shared" si="87"/>
        <v>3.6828756194444439E-4</v>
      </c>
      <c r="R21" s="25">
        <f t="shared" si="87"/>
        <v>6.0468631896990757E-4</v>
      </c>
      <c r="S21" s="12">
        <f t="shared" si="88"/>
        <v>12.150302812437952</v>
      </c>
      <c r="T21" s="33"/>
      <c r="U21" s="33"/>
      <c r="V21" s="9">
        <v>3</v>
      </c>
      <c r="W21" s="25">
        <f t="shared" si="89"/>
        <v>5.1636655434027787E-4</v>
      </c>
      <c r="X21" s="25">
        <f t="shared" si="89"/>
        <v>3.6828756194444439E-4</v>
      </c>
      <c r="Y21" s="25">
        <f t="shared" si="89"/>
        <v>5.8625703368055549E-4</v>
      </c>
      <c r="Z21" s="12">
        <f t="shared" si="90"/>
        <v>13.698844234495963</v>
      </c>
      <c r="AA21" s="21"/>
      <c r="AB21" s="26">
        <f t="shared" ref="AB21:AP21" si="94">SUM(AB14:AB20)</f>
        <v>100</v>
      </c>
      <c r="AC21" s="26">
        <f t="shared" ref="AC21:AO21" si="95">SUM(AC14:AC20)</f>
        <v>99.999999999999986</v>
      </c>
      <c r="AD21" s="26">
        <f t="shared" si="95"/>
        <v>99.999999999999986</v>
      </c>
      <c r="AE21" s="26">
        <f t="shared" si="95"/>
        <v>99.999999999999986</v>
      </c>
      <c r="AF21" s="26">
        <f t="shared" si="95"/>
        <v>99.999999999999986</v>
      </c>
      <c r="AG21" s="26">
        <f t="shared" si="95"/>
        <v>100</v>
      </c>
      <c r="AH21" s="26">
        <f t="shared" si="95"/>
        <v>100</v>
      </c>
      <c r="AI21" s="26">
        <f t="shared" si="95"/>
        <v>100</v>
      </c>
      <c r="AJ21" s="26">
        <f t="shared" si="95"/>
        <v>100.00000000000001</v>
      </c>
      <c r="AK21" s="26">
        <f t="shared" si="95"/>
        <v>100</v>
      </c>
      <c r="AL21" s="26">
        <f t="shared" si="95"/>
        <v>100</v>
      </c>
      <c r="AM21" s="26">
        <f t="shared" si="95"/>
        <v>99.999999999999986</v>
      </c>
      <c r="AN21" s="26">
        <f t="shared" si="95"/>
        <v>99.999999999999986</v>
      </c>
      <c r="AO21" s="26">
        <f t="shared" si="95"/>
        <v>100</v>
      </c>
      <c r="AP21" s="26">
        <f t="shared" si="94"/>
        <v>99.999999999999986</v>
      </c>
      <c r="AR21" s="26"/>
      <c r="AS21" s="26"/>
      <c r="AT21" s="26"/>
      <c r="AU21" s="26"/>
      <c r="AV21" s="26"/>
      <c r="AW21" s="26"/>
      <c r="AX21" s="26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</row>
    <row r="22" spans="1:62" ht="15" x14ac:dyDescent="0.25">
      <c r="A22" s="2">
        <v>4</v>
      </c>
      <c r="B22" s="25">
        <f t="shared" ref="B22" si="96">B5/86400</f>
        <v>3.7489711934027764E-4</v>
      </c>
      <c r="C22" s="25">
        <f t="shared" ref="C22:O22" si="97">C5/86400</f>
        <v>3.5827664399305543E-4</v>
      </c>
      <c r="D22" s="25">
        <f t="shared" si="97"/>
        <v>3.3748215335648154E-4</v>
      </c>
      <c r="E22" s="25">
        <f t="shared" si="97"/>
        <v>3.9331485680555573E-4</v>
      </c>
      <c r="F22" s="25">
        <f t="shared" si="97"/>
        <v>3.2936507936342602E-4</v>
      </c>
      <c r="G22" s="25">
        <f t="shared" si="97"/>
        <v>3.6496178717592581E-4</v>
      </c>
      <c r="H22" s="25">
        <f t="shared" si="97"/>
        <v>3.4614932392361121E-4</v>
      </c>
      <c r="I22" s="25">
        <f t="shared" si="97"/>
        <v>3.3262156715277783E-4</v>
      </c>
      <c r="J22" s="25">
        <f t="shared" si="97"/>
        <v>3.7132779038194448E-4</v>
      </c>
      <c r="K22" s="25">
        <f t="shared" si="97"/>
        <v>3.3566809439814816E-4</v>
      </c>
      <c r="L22" s="25">
        <f t="shared" si="97"/>
        <v>3.382212144212963E-4</v>
      </c>
      <c r="M22" s="25">
        <f t="shared" si="97"/>
        <v>3.1850172167824077E-4</v>
      </c>
      <c r="N22" s="25">
        <f t="shared" si="97"/>
        <v>3.503821281597223E-4</v>
      </c>
      <c r="O22" s="25">
        <f t="shared" si="97"/>
        <v>4.5532879818287045E-4</v>
      </c>
      <c r="P22" s="25">
        <f t="shared" si="87"/>
        <v>3.5760701988095243E-4</v>
      </c>
      <c r="Q22" s="25">
        <f t="shared" si="87"/>
        <v>3.1850172167824077E-4</v>
      </c>
      <c r="R22" s="25">
        <f t="shared" si="87"/>
        <v>4.5532879818287045E-4</v>
      </c>
      <c r="S22" s="12">
        <f t="shared" si="88"/>
        <v>9.7373903708558238</v>
      </c>
      <c r="T22" s="33"/>
      <c r="U22" s="33"/>
      <c r="V22" s="9">
        <v>4</v>
      </c>
      <c r="W22" s="25">
        <f t="shared" si="89"/>
        <v>3.4735738431134264E-4</v>
      </c>
      <c r="X22" s="25">
        <f t="shared" si="89"/>
        <v>3.1850172167824077E-4</v>
      </c>
      <c r="Y22" s="25">
        <f t="shared" si="89"/>
        <v>3.9331485680555573E-4</v>
      </c>
      <c r="Z22" s="12">
        <f t="shared" si="90"/>
        <v>6.9271518991034151</v>
      </c>
      <c r="AQ22" s="29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</row>
    <row r="23" spans="1:62" ht="15" x14ac:dyDescent="0.25">
      <c r="A23" s="2">
        <v>5</v>
      </c>
      <c r="B23" s="25">
        <f t="shared" ref="B23" si="98">B6/86400</f>
        <v>1.129894704745369E-4</v>
      </c>
      <c r="C23" s="25">
        <f t="shared" ref="C23:O23" si="99">C6/86400</f>
        <v>1.2209650835648153E-4</v>
      </c>
      <c r="D23" s="25">
        <f t="shared" si="99"/>
        <v>1.1419149449074057E-4</v>
      </c>
      <c r="E23" s="25">
        <f t="shared" si="99"/>
        <v>1.2521179768518512E-4</v>
      </c>
      <c r="F23" s="25">
        <f t="shared" si="99"/>
        <v>1.0101122239583318E-4</v>
      </c>
      <c r="G23" s="25">
        <f t="shared" si="99"/>
        <v>9.0294049722222284E-5</v>
      </c>
      <c r="H23" s="25">
        <f t="shared" si="99"/>
        <v>1.1190738641203708E-4</v>
      </c>
      <c r="I23" s="25">
        <f t="shared" si="99"/>
        <v>1.1191132317129607E-4</v>
      </c>
      <c r="J23" s="25">
        <f t="shared" si="99"/>
        <v>1.0019316368055547E-4</v>
      </c>
      <c r="K23" s="25">
        <f t="shared" si="99"/>
        <v>1.1414110396990737E-4</v>
      </c>
      <c r="L23" s="25">
        <f t="shared" si="99"/>
        <v>1.2077139497685206E-4</v>
      </c>
      <c r="M23" s="25">
        <f t="shared" si="99"/>
        <v>7.1639056851851917E-5</v>
      </c>
      <c r="N23" s="25">
        <f t="shared" si="99"/>
        <v>1.0044511631944432E-4</v>
      </c>
      <c r="O23" s="25">
        <f t="shared" si="99"/>
        <v>1.1722148736111084E-4</v>
      </c>
      <c r="P23" s="25">
        <f t="shared" si="87"/>
        <v>1.081446125620039E-4</v>
      </c>
      <c r="Q23" s="25">
        <f t="shared" si="87"/>
        <v>7.1639056851851917E-5</v>
      </c>
      <c r="R23" s="25">
        <f t="shared" si="87"/>
        <v>1.2521179768518512E-4</v>
      </c>
      <c r="S23" s="12">
        <f t="shared" si="88"/>
        <v>13.268798853718222</v>
      </c>
      <c r="T23" s="33"/>
      <c r="U23" s="33"/>
      <c r="V23" s="9">
        <v>5</v>
      </c>
      <c r="W23" s="25">
        <f t="shared" si="89"/>
        <v>1.0602655607060181E-4</v>
      </c>
      <c r="X23" s="25">
        <f t="shared" si="89"/>
        <v>7.1639056851851917E-5</v>
      </c>
      <c r="Y23" s="25">
        <f t="shared" si="89"/>
        <v>1.2521179768518512E-4</v>
      </c>
      <c r="Z23" s="12">
        <f t="shared" si="90"/>
        <v>16.783185268100446</v>
      </c>
      <c r="AA23" s="9" t="s">
        <v>25</v>
      </c>
      <c r="AB23" s="14" t="s">
        <v>10</v>
      </c>
      <c r="AC23" s="14" t="s">
        <v>11</v>
      </c>
      <c r="AD23" s="14" t="s">
        <v>12</v>
      </c>
      <c r="AE23" s="14" t="s">
        <v>13</v>
      </c>
      <c r="AF23" s="14" t="s">
        <v>14</v>
      </c>
      <c r="AG23" s="14" t="s">
        <v>15</v>
      </c>
      <c r="AH23" s="14" t="s">
        <v>16</v>
      </c>
      <c r="AI23" s="14" t="s">
        <v>17</v>
      </c>
      <c r="AJ23" s="14" t="s">
        <v>18</v>
      </c>
      <c r="AK23" s="14" t="s">
        <v>19</v>
      </c>
      <c r="AL23" s="19" t="s">
        <v>20</v>
      </c>
      <c r="AM23" s="19" t="s">
        <v>21</v>
      </c>
      <c r="AN23" s="19" t="s">
        <v>22</v>
      </c>
      <c r="AO23" s="19" t="s">
        <v>23</v>
      </c>
      <c r="AP23" s="9" t="s">
        <v>36</v>
      </c>
      <c r="AQ23" s="9" t="s">
        <v>29</v>
      </c>
      <c r="AR23" s="9" t="s">
        <v>30</v>
      </c>
      <c r="AS23" s="9" t="s">
        <v>31</v>
      </c>
      <c r="AT23" s="9" t="s">
        <v>32</v>
      </c>
      <c r="AU23" s="9" t="s">
        <v>33</v>
      </c>
      <c r="AV23" s="9" t="s">
        <v>34</v>
      </c>
      <c r="AW23" s="9" t="s">
        <v>35</v>
      </c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</row>
    <row r="24" spans="1:62" ht="15" x14ac:dyDescent="0.25">
      <c r="A24" s="2" t="s">
        <v>24</v>
      </c>
      <c r="B24" s="14">
        <f t="shared" ref="B24" si="100">B7/86400</f>
        <v>1.9681062085300923E-3</v>
      </c>
      <c r="C24" s="14">
        <f t="shared" ref="C24:O24" si="101">C7/86400</f>
        <v>1.831251837152778E-3</v>
      </c>
      <c r="D24" s="14">
        <f t="shared" si="101"/>
        <v>1.7926327475347222E-3</v>
      </c>
      <c r="E24" s="14">
        <f t="shared" si="101"/>
        <v>2.0359029877430558E-3</v>
      </c>
      <c r="F24" s="14">
        <f t="shared" si="101"/>
        <v>1.7019770408217593E-3</v>
      </c>
      <c r="G24" s="14">
        <f t="shared" si="101"/>
        <v>1.7399911816550924E-3</v>
      </c>
      <c r="H24" s="14">
        <f t="shared" si="101"/>
        <v>1.6894374107638891E-3</v>
      </c>
      <c r="I24" s="14">
        <f t="shared" si="101"/>
        <v>1.834123047372685E-3</v>
      </c>
      <c r="J24" s="14">
        <f t="shared" si="101"/>
        <v>1.6772654740856482E-3</v>
      </c>
      <c r="K24" s="14">
        <f t="shared" si="101"/>
        <v>1.8971322016435184E-3</v>
      </c>
      <c r="L24" s="14">
        <f t="shared" si="101"/>
        <v>1.9576362643865743E-3</v>
      </c>
      <c r="M24" s="14">
        <f t="shared" si="101"/>
        <v>1.5268838708333333E-3</v>
      </c>
      <c r="N24" s="14">
        <f t="shared" si="101"/>
        <v>1.7691945914120369E-3</v>
      </c>
      <c r="O24" s="14">
        <f t="shared" si="101"/>
        <v>2.245213424872685E-3</v>
      </c>
      <c r="P24" s="14">
        <f t="shared" si="87"/>
        <v>1.8333391634862766E-3</v>
      </c>
      <c r="Q24" s="14">
        <f t="shared" si="87"/>
        <v>1.5268838708333333E-3</v>
      </c>
      <c r="R24" s="14">
        <f t="shared" si="87"/>
        <v>2.245213424872685E-3</v>
      </c>
      <c r="S24" s="26">
        <f t="shared" si="88"/>
        <v>9.7934331703377211</v>
      </c>
      <c r="T24" s="5"/>
      <c r="U24" s="5"/>
      <c r="V24" s="5" t="s">
        <v>24</v>
      </c>
      <c r="W24" s="14">
        <f t="shared" si="89"/>
        <v>1.7820874472482639E-3</v>
      </c>
      <c r="X24" s="14">
        <f t="shared" si="89"/>
        <v>1.5268838708333333E-3</v>
      </c>
      <c r="Y24" s="14">
        <f t="shared" si="89"/>
        <v>2.0359029877430558E-3</v>
      </c>
      <c r="Z24" s="26">
        <f t="shared" si="90"/>
        <v>8.6069477330757085</v>
      </c>
      <c r="AA24" s="21" t="s">
        <v>4</v>
      </c>
      <c r="AB24" s="25">
        <f>AB2/86400</f>
        <v>2.6235617703703704E-4</v>
      </c>
      <c r="AC24" s="25">
        <f t="shared" ref="AC24:AO24" si="102">AC2/86400</f>
        <v>2.2751427731481483E-4</v>
      </c>
      <c r="AD24" s="25">
        <f t="shared" si="102"/>
        <v>2.469471739236111E-4</v>
      </c>
      <c r="AE24" s="25">
        <f t="shared" si="102"/>
        <v>3.1377551020833334E-4</v>
      </c>
      <c r="AF24" s="25">
        <f t="shared" si="102"/>
        <v>2.7613588645833333E-4</v>
      </c>
      <c r="AG24" s="25">
        <f t="shared" si="102"/>
        <v>2.3063691525462962E-4</v>
      </c>
      <c r="AH24" s="25">
        <f t="shared" si="102"/>
        <v>2.3744855966435188E-4</v>
      </c>
      <c r="AI24" s="25">
        <f t="shared" si="102"/>
        <v>2.6515495086805555E-4</v>
      </c>
      <c r="AJ24" s="25">
        <f t="shared" si="102"/>
        <v>2.2010582010416666E-4</v>
      </c>
      <c r="AK24" s="25">
        <f t="shared" si="102"/>
        <v>2.427479633796296E-4</v>
      </c>
      <c r="AL24" s="25">
        <f t="shared" si="102"/>
        <v>2.7197446879629629E-4</v>
      </c>
      <c r="AM24" s="25">
        <f t="shared" si="102"/>
        <v>2.5917527504629628E-4</v>
      </c>
      <c r="AN24" s="25">
        <f t="shared" si="102"/>
        <v>2.140085663888889E-4</v>
      </c>
      <c r="AO24" s="25">
        <f t="shared" si="102"/>
        <v>3.3252708490740744E-4</v>
      </c>
      <c r="AP24" s="25">
        <f>AP2/86400</f>
        <v>2.5717918781084653E-4</v>
      </c>
      <c r="AQ24" s="25">
        <f t="shared" ref="AQ24:AR24" si="103">AQ2/86400</f>
        <v>2.140085663888889E-4</v>
      </c>
      <c r="AR24" s="25">
        <f t="shared" si="103"/>
        <v>3.3252708490740744E-4</v>
      </c>
      <c r="AS24" s="12">
        <f>AS2</f>
        <v>13.242325807157593</v>
      </c>
      <c r="AT24" s="25">
        <f>AT2/86400</f>
        <v>2.5657366727430554E-4</v>
      </c>
      <c r="AU24" s="25">
        <f t="shared" ref="AU24:AV24" si="104">AU2/86400</f>
        <v>2.2751427731481483E-4</v>
      </c>
      <c r="AV24" s="25">
        <f t="shared" si="104"/>
        <v>3.1377551020833334E-4</v>
      </c>
      <c r="AW24" s="12">
        <f>AW2</f>
        <v>11.227882323708128</v>
      </c>
    </row>
    <row r="25" spans="1:62" ht="15" x14ac:dyDescent="0.25">
      <c r="A25" s="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R25" s="30"/>
      <c r="S25" s="30"/>
      <c r="T25" s="30"/>
      <c r="U25" s="30"/>
      <c r="V25" s="30"/>
      <c r="W25" s="30"/>
      <c r="AA25" s="21" t="s">
        <v>1</v>
      </c>
      <c r="AB25" s="25">
        <f t="shared" ref="AB25:AP31" si="105">AB3/86400</f>
        <v>3.224993701157407E-4</v>
      </c>
      <c r="AC25" s="25">
        <f t="shared" si="105"/>
        <v>2.8853615519675919E-4</v>
      </c>
      <c r="AD25" s="25">
        <f t="shared" si="105"/>
        <v>2.6555807508101849E-4</v>
      </c>
      <c r="AE25" s="25">
        <f t="shared" si="105"/>
        <v>3.1113000755787036E-4</v>
      </c>
      <c r="AF25" s="25">
        <f t="shared" si="105"/>
        <v>2.5129755605324071E-4</v>
      </c>
      <c r="AG25" s="25">
        <f t="shared" si="105"/>
        <v>2.9856387E-4</v>
      </c>
      <c r="AH25" s="25">
        <f t="shared" si="105"/>
        <v>2.5939363400462963E-4</v>
      </c>
      <c r="AI25" s="25">
        <f t="shared" si="105"/>
        <v>3.0557235239583332E-4</v>
      </c>
      <c r="AJ25" s="25">
        <f t="shared" si="105"/>
        <v>2.5695809187500007E-4</v>
      </c>
      <c r="AK25" s="25">
        <f t="shared" si="105"/>
        <v>3.1094314269675924E-4</v>
      </c>
      <c r="AL25" s="25">
        <f t="shared" si="105"/>
        <v>3.3457210045138885E-4</v>
      </c>
      <c r="AM25" s="25">
        <f t="shared" si="105"/>
        <v>2.8309135383101848E-4</v>
      </c>
      <c r="AN25" s="25">
        <f t="shared" si="105"/>
        <v>1.8977072310185185E-4</v>
      </c>
      <c r="AO25" s="25">
        <f t="shared" si="105"/>
        <v>3.6897623246527774E-4</v>
      </c>
      <c r="AP25" s="25">
        <f t="shared" si="105"/>
        <v>2.8906161891617061E-4</v>
      </c>
      <c r="AQ25" s="25">
        <f t="shared" ref="AQ25:AR25" si="106">AQ3/86400</f>
        <v>1.8977072310185185E-4</v>
      </c>
      <c r="AR25" s="25">
        <f t="shared" si="106"/>
        <v>3.6897623246527774E-4</v>
      </c>
      <c r="AS25" s="12">
        <f t="shared" ref="AS25:AS31" si="107">AS3</f>
        <v>15.075912393207044</v>
      </c>
      <c r="AT25" s="25">
        <f t="shared" ref="AT25:AV31" si="108">AT3/86400</f>
        <v>2.885660089670139E-4</v>
      </c>
      <c r="AU25" s="25">
        <f t="shared" si="108"/>
        <v>2.5129755605324071E-4</v>
      </c>
      <c r="AV25" s="25">
        <f t="shared" si="108"/>
        <v>3.1113000755787036E-4</v>
      </c>
      <c r="AW25" s="12">
        <f t="shared" ref="AW25:AW31" si="109">AW3</f>
        <v>7.9337503565404575</v>
      </c>
    </row>
    <row r="26" spans="1:62" ht="15" x14ac:dyDescent="0.25">
      <c r="A26" s="32" t="s">
        <v>40</v>
      </c>
      <c r="B26"/>
      <c r="C26" s="14" t="s">
        <v>11</v>
      </c>
      <c r="D26" s="14"/>
      <c r="E26" s="14" t="s">
        <v>13</v>
      </c>
      <c r="F26" s="14" t="s">
        <v>14</v>
      </c>
      <c r="G26" s="14" t="s">
        <v>15</v>
      </c>
      <c r="H26" s="14" t="s">
        <v>16</v>
      </c>
      <c r="I26" s="14" t="s">
        <v>17</v>
      </c>
      <c r="J26" s="14"/>
      <c r="K26" s="14" t="s">
        <v>19</v>
      </c>
      <c r="L26" s="19"/>
      <c r="M26" s="19" t="s">
        <v>21</v>
      </c>
      <c r="N26" s="3"/>
      <c r="O26" s="3"/>
      <c r="P26"/>
      <c r="Q26" s="9"/>
      <c r="R26" s="30"/>
      <c r="S26" s="30"/>
      <c r="T26" s="30"/>
      <c r="U26" s="30"/>
      <c r="V26" s="30"/>
      <c r="W26" s="30"/>
      <c r="AA26" s="21" t="s">
        <v>2</v>
      </c>
      <c r="AB26" s="25">
        <f t="shared" si="105"/>
        <v>2.9409381037037046E-4</v>
      </c>
      <c r="AC26" s="25">
        <f t="shared" si="105"/>
        <v>2.6926177878472223E-4</v>
      </c>
      <c r="AD26" s="25">
        <f t="shared" si="105"/>
        <v>2.7845804989583332E-4</v>
      </c>
      <c r="AE26" s="25">
        <f t="shared" si="105"/>
        <v>3.0621378180555557E-4</v>
      </c>
      <c r="AF26" s="25">
        <f t="shared" si="105"/>
        <v>2.4412530444444444E-4</v>
      </c>
      <c r="AG26" s="25">
        <f t="shared" si="105"/>
        <v>2.4529058537037034E-4</v>
      </c>
      <c r="AH26" s="25">
        <f t="shared" si="105"/>
        <v>2.4242042495370374E-4</v>
      </c>
      <c r="AI26" s="25">
        <f t="shared" si="105"/>
        <v>2.9656504577546289E-4</v>
      </c>
      <c r="AJ26" s="25">
        <f t="shared" si="105"/>
        <v>2.5218778870370365E-4</v>
      </c>
      <c r="AK26" s="25">
        <f t="shared" si="105"/>
        <v>3.0751238766203704E-4</v>
      </c>
      <c r="AL26" s="25">
        <f t="shared" si="105"/>
        <v>3.1176093894675922E-4</v>
      </c>
      <c r="AM26" s="25">
        <f t="shared" si="105"/>
        <v>2.2618890148148156E-4</v>
      </c>
      <c r="AN26" s="25">
        <f t="shared" si="105"/>
        <v>3.2535483328703706E-4</v>
      </c>
      <c r="AO26" s="25">
        <f t="shared" si="105"/>
        <v>3.6647350298611101E-4</v>
      </c>
      <c r="AP26" s="25">
        <f t="shared" si="105"/>
        <v>2.832790810333995E-4</v>
      </c>
      <c r="AQ26" s="25">
        <f t="shared" ref="AQ26:AR26" si="110">AQ4/86400</f>
        <v>2.2618890148148156E-4</v>
      </c>
      <c r="AR26" s="25">
        <f t="shared" si="110"/>
        <v>3.6647350298611101E-4</v>
      </c>
      <c r="AS26" s="12">
        <f t="shared" si="107"/>
        <v>13.846449076573306</v>
      </c>
      <c r="AT26" s="25">
        <f t="shared" si="108"/>
        <v>2.671972762847222E-4</v>
      </c>
      <c r="AU26" s="25">
        <f t="shared" si="108"/>
        <v>2.2618890148148156E-4</v>
      </c>
      <c r="AV26" s="25">
        <f t="shared" si="108"/>
        <v>3.0751238766203704E-4</v>
      </c>
      <c r="AW26" s="12">
        <f t="shared" si="109"/>
        <v>12.104237519243293</v>
      </c>
    </row>
    <row r="27" spans="1:62" ht="15" x14ac:dyDescent="0.25">
      <c r="A27" s="2">
        <v>1</v>
      </c>
      <c r="B27"/>
      <c r="C27" s="12">
        <f>(C2-$W2)/$W2*100</f>
        <v>-11.325944033228872</v>
      </c>
      <c r="D27" s="12"/>
      <c r="E27" s="12">
        <f t="shared" ref="E27:M27" si="111">(E2-$W2)/$W2*100</f>
        <v>22.294510399959595</v>
      </c>
      <c r="F27" s="12">
        <f t="shared" si="111"/>
        <v>7.6244064294850631</v>
      </c>
      <c r="G27" s="12">
        <f t="shared" si="111"/>
        <v>-10.10889086756775</v>
      </c>
      <c r="H27" s="12">
        <f t="shared" si="111"/>
        <v>-7.454041489576098</v>
      </c>
      <c r="I27" s="12">
        <f t="shared" si="111"/>
        <v>3.3445690997493061</v>
      </c>
      <c r="J27" s="12"/>
      <c r="K27" s="12">
        <f t="shared" si="111"/>
        <v>-5.388590357518936</v>
      </c>
      <c r="L27" s="12"/>
      <c r="M27" s="12">
        <f t="shared" si="111"/>
        <v>1.0139808186977077</v>
      </c>
      <c r="N27" s="3"/>
      <c r="O27" s="3"/>
      <c r="P27" s="17"/>
      <c r="Q27" s="25"/>
      <c r="R27" s="30"/>
      <c r="S27" s="30"/>
      <c r="T27" s="30"/>
      <c r="U27" s="30"/>
      <c r="V27" s="30"/>
      <c r="W27" s="30"/>
      <c r="AA27" s="21" t="s">
        <v>5</v>
      </c>
      <c r="AB27" s="25">
        <f t="shared" si="105"/>
        <v>3.2433862434027774E-4</v>
      </c>
      <c r="AC27" s="25">
        <f t="shared" si="105"/>
        <v>3.1536071218749999E-4</v>
      </c>
      <c r="AD27" s="25">
        <f t="shared" si="105"/>
        <v>2.8547912991898149E-4</v>
      </c>
      <c r="AE27" s="25">
        <f t="shared" si="105"/>
        <v>3.2209309649305554E-4</v>
      </c>
      <c r="AF27" s="25">
        <f t="shared" si="105"/>
        <v>2.8635256571759259E-4</v>
      </c>
      <c r="AG27" s="25">
        <f t="shared" si="105"/>
        <v>2.7756361803240746E-4</v>
      </c>
      <c r="AH27" s="25">
        <f t="shared" si="105"/>
        <v>2.6851851851851857E-4</v>
      </c>
      <c r="AI27" s="25">
        <f t="shared" si="105"/>
        <v>2.8798185940972235E-4</v>
      </c>
      <c r="AJ27" s="25">
        <f t="shared" si="105"/>
        <v>2.6885025614583328E-4</v>
      </c>
      <c r="AK27" s="25">
        <f t="shared" si="105"/>
        <v>3.1528722600694447E-4</v>
      </c>
      <c r="AL27" s="25">
        <f t="shared" si="105"/>
        <v>3.0396195515046301E-4</v>
      </c>
      <c r="AM27" s="25">
        <f t="shared" si="105"/>
        <v>2.1022927689814816E-4</v>
      </c>
      <c r="AN27" s="25">
        <f t="shared" si="105"/>
        <v>3.4134542706018524E-4</v>
      </c>
      <c r="AO27" s="25">
        <f t="shared" si="105"/>
        <v>3.3025951121527786E-4</v>
      </c>
      <c r="AP27" s="25">
        <f t="shared" si="105"/>
        <v>2.9554441264963626E-4</v>
      </c>
      <c r="AQ27" s="25">
        <f t="shared" ref="AQ27:AR27" si="112">AQ5/86400</f>
        <v>2.1022927689814816E-4</v>
      </c>
      <c r="AR27" s="25">
        <f t="shared" si="112"/>
        <v>3.4134542706018524E-4</v>
      </c>
      <c r="AS27" s="12">
        <f t="shared" si="107"/>
        <v>11.48506997565085</v>
      </c>
      <c r="AT27" s="25">
        <f t="shared" si="108"/>
        <v>2.854233591579861E-4</v>
      </c>
      <c r="AU27" s="25">
        <f t="shared" si="108"/>
        <v>2.1022927689814816E-4</v>
      </c>
      <c r="AV27" s="25">
        <f t="shared" si="108"/>
        <v>3.2209309649305554E-4</v>
      </c>
      <c r="AW27" s="12">
        <f t="shared" si="109"/>
        <v>12.661322705245881</v>
      </c>
    </row>
    <row r="28" spans="1:62" ht="15" x14ac:dyDescent="0.25">
      <c r="A28" s="2">
        <v>2</v>
      </c>
      <c r="B28"/>
      <c r="C28" s="12">
        <f t="shared" ref="C28:M31" si="113">(C3-$W3)/$W3*100</f>
        <v>0.36609988168321822</v>
      </c>
      <c r="D28" s="12"/>
      <c r="E28" s="12">
        <f t="shared" si="113"/>
        <v>11.080347649052893</v>
      </c>
      <c r="F28" s="12">
        <f t="shared" si="113"/>
        <v>-10.857216796305531</v>
      </c>
      <c r="G28" s="12">
        <f t="shared" si="113"/>
        <v>-2.1427881613251034</v>
      </c>
      <c r="H28" s="12">
        <f t="shared" si="113"/>
        <v>-9.7072310685233827</v>
      </c>
      <c r="I28" s="12">
        <f t="shared" si="113"/>
        <v>8.3442203092913498</v>
      </c>
      <c r="J28" s="12"/>
      <c r="K28" s="12">
        <f t="shared" si="113"/>
        <v>11.28038623110259</v>
      </c>
      <c r="L28" s="12"/>
      <c r="M28" s="12">
        <f t="shared" si="113"/>
        <v>-8.3638180449759734</v>
      </c>
      <c r="N28" s="3"/>
      <c r="O28" s="3"/>
      <c r="P28"/>
      <c r="Q28" s="25"/>
      <c r="R28" s="30"/>
      <c r="S28" s="30"/>
      <c r="T28" s="30"/>
      <c r="U28" s="30"/>
      <c r="V28" s="30"/>
      <c r="W28" s="30"/>
      <c r="AA28" s="21" t="s">
        <v>6</v>
      </c>
      <c r="AB28" s="25">
        <f t="shared" si="105"/>
        <v>2.7693163685185202E-4</v>
      </c>
      <c r="AC28" s="25">
        <f t="shared" si="105"/>
        <v>2.5020576131944448E-4</v>
      </c>
      <c r="AD28" s="25">
        <f t="shared" si="105"/>
        <v>2.6451667086805557E-4</v>
      </c>
      <c r="AE28" s="25">
        <f t="shared" si="105"/>
        <v>2.6416393718750001E-4</v>
      </c>
      <c r="AF28" s="25">
        <f t="shared" si="105"/>
        <v>2.1368942638888883E-4</v>
      </c>
      <c r="AG28" s="25">
        <f t="shared" si="105"/>
        <v>2.3268035609953693E-4</v>
      </c>
      <c r="AH28" s="25">
        <f t="shared" si="105"/>
        <v>2.2359956328703694E-4</v>
      </c>
      <c r="AI28" s="25">
        <f t="shared" si="105"/>
        <v>2.3431594859953702E-4</v>
      </c>
      <c r="AJ28" s="25">
        <f t="shared" si="105"/>
        <v>2.0764256319444447E-4</v>
      </c>
      <c r="AK28" s="25">
        <f t="shared" si="105"/>
        <v>2.7083228353009251E-4</v>
      </c>
      <c r="AL28" s="25">
        <f t="shared" si="105"/>
        <v>2.7637419164351846E-4</v>
      </c>
      <c r="AM28" s="25">
        <f t="shared" si="105"/>
        <v>1.580582850462962E-4</v>
      </c>
      <c r="AN28" s="25">
        <f t="shared" si="105"/>
        <v>2.4788779709490735E-4</v>
      </c>
      <c r="AO28" s="25">
        <f t="shared" si="105"/>
        <v>2.7442680775462971E-4</v>
      </c>
      <c r="AP28" s="25">
        <f t="shared" si="105"/>
        <v>2.4252323063326717E-4</v>
      </c>
      <c r="AQ28" s="25">
        <f t="shared" ref="AQ28:AR28" si="114">AQ6/86400</f>
        <v>1.580582850462962E-4</v>
      </c>
      <c r="AR28" s="25">
        <f t="shared" si="114"/>
        <v>2.7693163685185202E-4</v>
      </c>
      <c r="AS28" s="12">
        <f t="shared" si="107"/>
        <v>13.956455383828716</v>
      </c>
      <c r="AT28" s="25">
        <f t="shared" si="108"/>
        <v>2.3094319518229164E-4</v>
      </c>
      <c r="AU28" s="25">
        <f t="shared" si="108"/>
        <v>1.580582850462962E-4</v>
      </c>
      <c r="AV28" s="25">
        <f t="shared" si="108"/>
        <v>2.7083228353009251E-4</v>
      </c>
      <c r="AW28" s="12">
        <f t="shared" si="109"/>
        <v>15.303881257243582</v>
      </c>
    </row>
    <row r="29" spans="1:62" ht="15" x14ac:dyDescent="0.25">
      <c r="A29" s="2">
        <v>3</v>
      </c>
      <c r="B29"/>
      <c r="C29" s="12">
        <f t="shared" si="113"/>
        <v>9.528099516345641</v>
      </c>
      <c r="D29" s="12"/>
      <c r="E29" s="12">
        <f t="shared" si="113"/>
        <v>13.535051554524369</v>
      </c>
      <c r="F29" s="12">
        <f t="shared" si="113"/>
        <v>-3.1614290462040144</v>
      </c>
      <c r="G29" s="12">
        <f t="shared" si="113"/>
        <v>-1.1857042554113053</v>
      </c>
      <c r="H29" s="12">
        <f t="shared" si="113"/>
        <v>-4.6959804679260779</v>
      </c>
      <c r="I29" s="12">
        <f t="shared" si="113"/>
        <v>1.1486517899207198</v>
      </c>
      <c r="J29" s="12"/>
      <c r="K29" s="12">
        <f t="shared" si="113"/>
        <v>13.508418508219847</v>
      </c>
      <c r="L29" s="12"/>
      <c r="M29" s="12">
        <f t="shared" si="113"/>
        <v>-28.677107599469277</v>
      </c>
      <c r="N29" s="3"/>
      <c r="O29" s="3"/>
      <c r="P29"/>
      <c r="Q29" s="25"/>
      <c r="R29" s="30"/>
      <c r="S29" s="30"/>
      <c r="T29" s="30"/>
      <c r="U29" s="30"/>
      <c r="V29" s="30"/>
      <c r="W29" s="30"/>
      <c r="AA29" s="21" t="s">
        <v>7</v>
      </c>
      <c r="AB29" s="25">
        <f t="shared" si="105"/>
        <v>3.7489711934027764E-4</v>
      </c>
      <c r="AC29" s="25">
        <f t="shared" si="105"/>
        <v>3.5827664399305543E-4</v>
      </c>
      <c r="AD29" s="25">
        <f t="shared" si="105"/>
        <v>3.3748215335648154E-4</v>
      </c>
      <c r="AE29" s="25">
        <f t="shared" si="105"/>
        <v>3.9331485680555573E-4</v>
      </c>
      <c r="AF29" s="25">
        <f t="shared" si="105"/>
        <v>3.2936507936342602E-4</v>
      </c>
      <c r="AG29" s="25">
        <f t="shared" si="105"/>
        <v>3.6496178717592581E-4</v>
      </c>
      <c r="AH29" s="25">
        <f t="shared" si="105"/>
        <v>3.4614932392361121E-4</v>
      </c>
      <c r="AI29" s="25">
        <f t="shared" si="105"/>
        <v>3.3262156715277783E-4</v>
      </c>
      <c r="AJ29" s="25">
        <f t="shared" si="105"/>
        <v>3.7132779038194448E-4</v>
      </c>
      <c r="AK29" s="25">
        <f t="shared" si="105"/>
        <v>3.3566809439814816E-4</v>
      </c>
      <c r="AL29" s="25">
        <f t="shared" si="105"/>
        <v>3.382212144212963E-4</v>
      </c>
      <c r="AM29" s="25">
        <f t="shared" si="105"/>
        <v>3.1850172167824077E-4</v>
      </c>
      <c r="AN29" s="25">
        <f t="shared" si="105"/>
        <v>3.503821281597223E-4</v>
      </c>
      <c r="AO29" s="25">
        <f t="shared" si="105"/>
        <v>4.5532879818287045E-4</v>
      </c>
      <c r="AP29" s="25">
        <f t="shared" si="105"/>
        <v>3.5760701988095243E-4</v>
      </c>
      <c r="AQ29" s="25">
        <f t="shared" ref="AQ29:AR29" si="115">AQ7/86400</f>
        <v>3.1850172167824077E-4</v>
      </c>
      <c r="AR29" s="25">
        <f t="shared" si="115"/>
        <v>4.5532879818287045E-4</v>
      </c>
      <c r="AS29" s="12">
        <f t="shared" si="107"/>
        <v>9.7373903708558238</v>
      </c>
      <c r="AT29" s="25">
        <f t="shared" si="108"/>
        <v>3.4735738431134264E-4</v>
      </c>
      <c r="AU29" s="25">
        <f t="shared" si="108"/>
        <v>3.1850172167824077E-4</v>
      </c>
      <c r="AV29" s="25">
        <f t="shared" si="108"/>
        <v>3.9331485680555573E-4</v>
      </c>
      <c r="AW29" s="12">
        <f t="shared" si="109"/>
        <v>6.9271518991034151</v>
      </c>
    </row>
    <row r="30" spans="1:62" ht="15" x14ac:dyDescent="0.25">
      <c r="A30" s="2">
        <v>4</v>
      </c>
      <c r="B30"/>
      <c r="C30" s="12">
        <f t="shared" si="113"/>
        <v>3.1435231190955903</v>
      </c>
      <c r="D30" s="12"/>
      <c r="E30" s="12">
        <f t="shared" si="113"/>
        <v>13.230601844070936</v>
      </c>
      <c r="F30" s="12">
        <f t="shared" si="113"/>
        <v>-5.1797675133889802</v>
      </c>
      <c r="G30" s="12">
        <f t="shared" si="113"/>
        <v>5.0680951837212094</v>
      </c>
      <c r="H30" s="12">
        <f t="shared" si="113"/>
        <v>-0.34778601011362603</v>
      </c>
      <c r="I30" s="12">
        <f t="shared" si="113"/>
        <v>-4.2422639690759611</v>
      </c>
      <c r="J30" s="12"/>
      <c r="K30" s="12">
        <f t="shared" si="113"/>
        <v>-3.3652055321550889</v>
      </c>
      <c r="L30" s="12"/>
      <c r="M30" s="12">
        <f t="shared" si="113"/>
        <v>-8.3071971221541716</v>
      </c>
      <c r="N30" s="3"/>
      <c r="O30" s="3"/>
      <c r="P30"/>
      <c r="Q30" s="25"/>
      <c r="R30" s="30"/>
      <c r="S30" s="30"/>
      <c r="T30" s="30"/>
      <c r="U30" s="30"/>
      <c r="V30" s="30"/>
      <c r="W30" s="30"/>
      <c r="AA30" s="21" t="s">
        <v>8</v>
      </c>
      <c r="AB30" s="25">
        <f t="shared" si="105"/>
        <v>1.129894704745369E-4</v>
      </c>
      <c r="AC30" s="25">
        <f t="shared" si="105"/>
        <v>1.2209650835648153E-4</v>
      </c>
      <c r="AD30" s="25">
        <f t="shared" si="105"/>
        <v>1.1419149449074057E-4</v>
      </c>
      <c r="AE30" s="25">
        <f t="shared" si="105"/>
        <v>1.2521179768518512E-4</v>
      </c>
      <c r="AF30" s="25">
        <f t="shared" si="105"/>
        <v>1.0101122239583318E-4</v>
      </c>
      <c r="AG30" s="25">
        <f t="shared" si="105"/>
        <v>9.0294049722222284E-5</v>
      </c>
      <c r="AH30" s="25">
        <f t="shared" si="105"/>
        <v>1.1190738641203708E-4</v>
      </c>
      <c r="AI30" s="25">
        <f t="shared" si="105"/>
        <v>1.1191132317129607E-4</v>
      </c>
      <c r="AJ30" s="25">
        <f t="shared" si="105"/>
        <v>1.0019316368055547E-4</v>
      </c>
      <c r="AK30" s="25">
        <f t="shared" si="105"/>
        <v>1.1414110396990737E-4</v>
      </c>
      <c r="AL30" s="25">
        <f t="shared" si="105"/>
        <v>1.2077139497685206E-4</v>
      </c>
      <c r="AM30" s="25">
        <f t="shared" si="105"/>
        <v>7.1639056851851917E-5</v>
      </c>
      <c r="AN30" s="25">
        <f t="shared" si="105"/>
        <v>1.0044511631944432E-4</v>
      </c>
      <c r="AO30" s="25">
        <f t="shared" si="105"/>
        <v>1.1722148736111084E-4</v>
      </c>
      <c r="AP30" s="25">
        <f t="shared" si="105"/>
        <v>1.081446125620039E-4</v>
      </c>
      <c r="AQ30" s="25">
        <f t="shared" ref="AQ30:AR30" si="116">AQ8/86400</f>
        <v>7.1639056851851917E-5</v>
      </c>
      <c r="AR30" s="25">
        <f t="shared" si="116"/>
        <v>1.2521179768518512E-4</v>
      </c>
      <c r="AS30" s="12">
        <f t="shared" si="107"/>
        <v>13.268798853718222</v>
      </c>
      <c r="AT30" s="25">
        <f t="shared" si="108"/>
        <v>1.0602655607060181E-4</v>
      </c>
      <c r="AU30" s="25">
        <f t="shared" si="108"/>
        <v>7.1639056851851917E-5</v>
      </c>
      <c r="AV30" s="25">
        <f t="shared" si="108"/>
        <v>1.2521179768518512E-4</v>
      </c>
      <c r="AW30" s="12">
        <f t="shared" si="109"/>
        <v>16.783185268100446</v>
      </c>
    </row>
    <row r="31" spans="1:62" ht="15" x14ac:dyDescent="0.25">
      <c r="A31" s="2">
        <v>5</v>
      </c>
      <c r="B31"/>
      <c r="C31" s="12">
        <f t="shared" si="113"/>
        <v>15.156535194049805</v>
      </c>
      <c r="D31" s="12"/>
      <c r="E31" s="12">
        <f t="shared" si="113"/>
        <v>18.0947512826957</v>
      </c>
      <c r="F31" s="12">
        <f t="shared" si="113"/>
        <v>-4.7302617953835941</v>
      </c>
      <c r="G31" s="12">
        <f t="shared" si="113"/>
        <v>-14.838269704717602</v>
      </c>
      <c r="H31" s="12">
        <f t="shared" si="113"/>
        <v>5.5465635774487341</v>
      </c>
      <c r="I31" s="12">
        <f t="shared" si="113"/>
        <v>5.5502765710655151</v>
      </c>
      <c r="J31" s="12"/>
      <c r="K31" s="12">
        <f t="shared" si="113"/>
        <v>7.6533164897878665</v>
      </c>
      <c r="L31" s="12"/>
      <c r="M31" s="12">
        <f t="shared" si="113"/>
        <v>-32.432911614946427</v>
      </c>
      <c r="N31" s="3"/>
      <c r="O31" s="3"/>
      <c r="P31"/>
      <c r="Q31" s="25"/>
      <c r="R31" s="30"/>
      <c r="S31" s="30"/>
      <c r="T31" s="30"/>
      <c r="U31" s="30"/>
      <c r="V31" s="30"/>
      <c r="W31" s="30"/>
      <c r="AA31" s="9" t="s">
        <v>24</v>
      </c>
      <c r="AB31" s="14">
        <f t="shared" si="105"/>
        <v>1.9681062085300923E-3</v>
      </c>
      <c r="AC31" s="14">
        <f t="shared" si="105"/>
        <v>1.831251837152778E-3</v>
      </c>
      <c r="AD31" s="14">
        <f t="shared" si="105"/>
        <v>1.7926327475347224E-3</v>
      </c>
      <c r="AE31" s="14">
        <f t="shared" si="105"/>
        <v>2.0359029877430558E-3</v>
      </c>
      <c r="AF31" s="14">
        <f t="shared" si="105"/>
        <v>1.7019770408217593E-3</v>
      </c>
      <c r="AG31" s="14">
        <f t="shared" si="105"/>
        <v>1.7399911816550924E-3</v>
      </c>
      <c r="AH31" s="14">
        <f t="shared" si="105"/>
        <v>1.6894374107638891E-3</v>
      </c>
      <c r="AI31" s="14">
        <f t="shared" si="105"/>
        <v>1.834123047372685E-3</v>
      </c>
      <c r="AJ31" s="14">
        <f t="shared" si="105"/>
        <v>1.6772654740856482E-3</v>
      </c>
      <c r="AK31" s="14">
        <f t="shared" si="105"/>
        <v>1.8971322016435184E-3</v>
      </c>
      <c r="AL31" s="14">
        <f t="shared" si="105"/>
        <v>1.9576362643865743E-3</v>
      </c>
      <c r="AM31" s="14">
        <f t="shared" si="105"/>
        <v>1.5268838708333333E-3</v>
      </c>
      <c r="AN31" s="14">
        <f t="shared" si="105"/>
        <v>1.7691945914120369E-3</v>
      </c>
      <c r="AO31" s="14">
        <f t="shared" si="105"/>
        <v>2.245213424872685E-3</v>
      </c>
      <c r="AP31" s="14">
        <f t="shared" si="105"/>
        <v>1.8333391634862766E-3</v>
      </c>
      <c r="AQ31" s="14">
        <f t="shared" ref="AQ31:AR31" si="117">AQ9/86400</f>
        <v>1.5268838708333333E-3</v>
      </c>
      <c r="AR31" s="14">
        <f t="shared" si="117"/>
        <v>2.245213424872685E-3</v>
      </c>
      <c r="AS31" s="26">
        <f t="shared" si="107"/>
        <v>9.7934331703377211</v>
      </c>
      <c r="AT31" s="14">
        <f t="shared" si="108"/>
        <v>1.7820874472482639E-3</v>
      </c>
      <c r="AU31" s="14">
        <f t="shared" si="108"/>
        <v>1.5268838708333333E-3</v>
      </c>
      <c r="AV31" s="14">
        <f t="shared" si="108"/>
        <v>2.0359029877430558E-3</v>
      </c>
      <c r="AW31" s="26">
        <f t="shared" si="109"/>
        <v>8.6069477330757085</v>
      </c>
    </row>
    <row r="32" spans="1:62" ht="15" x14ac:dyDescent="0.25">
      <c r="A32" s="22"/>
      <c r="B3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/>
      <c r="Q32" s="25"/>
      <c r="R32" s="30"/>
      <c r="S32" s="30"/>
      <c r="T32" s="30"/>
      <c r="U32" s="30"/>
      <c r="V32" s="30"/>
      <c r="W32" s="30"/>
    </row>
    <row r="33" spans="1:42" ht="15" x14ac:dyDescent="0.25">
      <c r="A33" s="22"/>
      <c r="B3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/>
      <c r="Q33" s="25"/>
      <c r="R33" s="30"/>
      <c r="S33" s="30"/>
      <c r="T33" s="30"/>
      <c r="U33" s="30"/>
      <c r="V33" s="30"/>
      <c r="W33" s="30"/>
      <c r="AA33" s="21" t="s">
        <v>27</v>
      </c>
      <c r="AB33" s="14" t="s">
        <v>10</v>
      </c>
      <c r="AC33" s="14" t="s">
        <v>11</v>
      </c>
      <c r="AD33" s="14" t="s">
        <v>12</v>
      </c>
      <c r="AE33" s="14" t="s">
        <v>13</v>
      </c>
      <c r="AF33" s="14" t="s">
        <v>14</v>
      </c>
      <c r="AG33" s="14" t="s">
        <v>15</v>
      </c>
      <c r="AH33" s="14" t="s">
        <v>16</v>
      </c>
      <c r="AI33" s="14" t="s">
        <v>17</v>
      </c>
      <c r="AJ33" s="14" t="s">
        <v>18</v>
      </c>
      <c r="AK33" s="14" t="s">
        <v>19</v>
      </c>
      <c r="AL33" s="19" t="s">
        <v>20</v>
      </c>
      <c r="AM33" s="19" t="s">
        <v>21</v>
      </c>
      <c r="AN33" s="19" t="s">
        <v>22</v>
      </c>
      <c r="AO33" s="19" t="s">
        <v>23</v>
      </c>
    </row>
    <row r="34" spans="1:42" ht="15" x14ac:dyDescent="0.25">
      <c r="A34" s="32" t="s">
        <v>41</v>
      </c>
      <c r="B34" s="11" t="s">
        <v>10</v>
      </c>
      <c r="C34" s="11" t="s">
        <v>11</v>
      </c>
      <c r="D34" s="11" t="s">
        <v>12</v>
      </c>
      <c r="E34" s="11" t="s">
        <v>13</v>
      </c>
      <c r="F34" s="11" t="s">
        <v>14</v>
      </c>
      <c r="G34" s="11" t="s">
        <v>15</v>
      </c>
      <c r="H34" s="11" t="s">
        <v>16</v>
      </c>
      <c r="I34" s="11" t="s">
        <v>17</v>
      </c>
      <c r="J34" s="11" t="s">
        <v>18</v>
      </c>
      <c r="K34" s="11" t="s">
        <v>19</v>
      </c>
      <c r="L34" s="17" t="s">
        <v>20</v>
      </c>
      <c r="M34" s="17" t="s">
        <v>21</v>
      </c>
      <c r="N34" s="17" t="s">
        <v>22</v>
      </c>
      <c r="O34" s="17" t="s">
        <v>23</v>
      </c>
      <c r="P34" s="3"/>
      <c r="Q34" s="25"/>
      <c r="R34" s="30"/>
      <c r="S34" s="30"/>
      <c r="T34" s="30"/>
      <c r="U34" s="30"/>
      <c r="V34" s="30"/>
      <c r="W34" s="30"/>
      <c r="AA34" s="21" t="s">
        <v>4</v>
      </c>
      <c r="AB34" s="18">
        <f t="shared" ref="AB34:AO34" si="118">AB2-$AP2</f>
        <v>0.44729186914286245</v>
      </c>
      <c r="AC34" s="18">
        <f t="shared" si="118"/>
        <v>-2.5630482668571375</v>
      </c>
      <c r="AD34" s="18">
        <f t="shared" si="118"/>
        <v>-0.88404599985713972</v>
      </c>
      <c r="AE34" s="18">
        <f t="shared" si="118"/>
        <v>4.8899222551428601</v>
      </c>
      <c r="AF34" s="18">
        <f t="shared" si="118"/>
        <v>1.6378587631428587</v>
      </c>
      <c r="AG34" s="18">
        <f t="shared" si="118"/>
        <v>-2.2932523488571412</v>
      </c>
      <c r="AH34" s="18">
        <f t="shared" si="118"/>
        <v>-1.7047262718571368</v>
      </c>
      <c r="AI34" s="18">
        <f t="shared" si="118"/>
        <v>0.68910592814286176</v>
      </c>
      <c r="AJ34" s="18">
        <f t="shared" si="118"/>
        <v>-3.2031389698571395</v>
      </c>
      <c r="AK34" s="18">
        <f t="shared" si="118"/>
        <v>-1.2468577908571419</v>
      </c>
      <c r="AL34" s="18">
        <f t="shared" si="118"/>
        <v>1.2783122771428594</v>
      </c>
      <c r="AM34" s="18">
        <f t="shared" si="118"/>
        <v>0.17246193714285951</v>
      </c>
      <c r="AN34" s="18">
        <f t="shared" si="118"/>
        <v>-3.7299416908571388</v>
      </c>
      <c r="AO34" s="18">
        <f t="shared" si="118"/>
        <v>6.5100583091428632</v>
      </c>
    </row>
    <row r="35" spans="1:42" ht="15" x14ac:dyDescent="0.25">
      <c r="A35" s="2">
        <v>1</v>
      </c>
      <c r="B35" s="12">
        <f>(B2-$P2)/$P2*100</f>
        <v>2.0129891809123284</v>
      </c>
      <c r="C35" s="12">
        <f t="shared" ref="C35:O35" si="119">(C2-$P2)/$P2*100</f>
        <v>-11.534724387515375</v>
      </c>
      <c r="D35" s="12">
        <f t="shared" si="119"/>
        <v>-3.9785543979402358</v>
      </c>
      <c r="E35" s="12">
        <f t="shared" si="119"/>
        <v>22.006571713381799</v>
      </c>
      <c r="F35" s="12">
        <f t="shared" si="119"/>
        <v>7.3710080542867678</v>
      </c>
      <c r="G35" s="12">
        <f t="shared" si="119"/>
        <v>-10.320536736331311</v>
      </c>
      <c r="H35" s="12">
        <f t="shared" si="119"/>
        <v>-7.6719381200497354</v>
      </c>
      <c r="I35" s="12">
        <f t="shared" si="119"/>
        <v>3.1012474707226954</v>
      </c>
      <c r="J35" s="12">
        <f t="shared" si="119"/>
        <v>-14.415384083857926</v>
      </c>
      <c r="K35" s="12">
        <f t="shared" si="119"/>
        <v>-5.6113500295486523</v>
      </c>
      <c r="L35" s="12">
        <f t="shared" si="119"/>
        <v>5.7529075783269006</v>
      </c>
      <c r="M35" s="12">
        <f t="shared" si="119"/>
        <v>0.77614648854007229</v>
      </c>
      <c r="N35" s="12">
        <f t="shared" si="119"/>
        <v>-16.786203343059512</v>
      </c>
      <c r="O35" s="12">
        <f t="shared" si="119"/>
        <v>29.297820612132412</v>
      </c>
      <c r="P35" s="3"/>
      <c r="Q35" s="25"/>
      <c r="AA35" s="21" t="s">
        <v>1</v>
      </c>
      <c r="AB35" s="18">
        <f t="shared" ref="AB35:AO35" si="120">AB3-$AP3</f>
        <v>2.8890217036428538</v>
      </c>
      <c r="AC35" s="18">
        <f t="shared" si="120"/>
        <v>-4.5400065357146246E-2</v>
      </c>
      <c r="AD35" s="18">
        <f t="shared" si="120"/>
        <v>-2.0307061873571435</v>
      </c>
      <c r="AE35" s="18">
        <f t="shared" si="120"/>
        <v>1.9067087786428587</v>
      </c>
      <c r="AF35" s="18">
        <f t="shared" si="120"/>
        <v>-3.2628150313571425</v>
      </c>
      <c r="AG35" s="18">
        <f t="shared" si="120"/>
        <v>0.82099449364286059</v>
      </c>
      <c r="AH35" s="18">
        <f t="shared" si="120"/>
        <v>-2.563313896357144</v>
      </c>
      <c r="AI35" s="18">
        <f t="shared" si="120"/>
        <v>1.4265273726428553</v>
      </c>
      <c r="AJ35" s="18">
        <f t="shared" si="120"/>
        <v>-2.7737447363571377</v>
      </c>
      <c r="AK35" s="18">
        <f t="shared" si="120"/>
        <v>1.8905636546428575</v>
      </c>
      <c r="AL35" s="18">
        <f t="shared" si="120"/>
        <v>3.9321056046428566</v>
      </c>
      <c r="AM35" s="18">
        <f t="shared" si="120"/>
        <v>-0.51583090335714488</v>
      </c>
      <c r="AN35" s="18">
        <f t="shared" si="120"/>
        <v>-8.5787333983571408</v>
      </c>
      <c r="AO35" s="18">
        <f t="shared" si="120"/>
        <v>6.904622610642857</v>
      </c>
      <c r="AP35" s="19"/>
    </row>
    <row r="36" spans="1:42" ht="15" x14ac:dyDescent="0.25">
      <c r="A36" s="2">
        <v>2</v>
      </c>
      <c r="B36" s="12">
        <f t="shared" ref="B36:O39" si="121">(B3-$P3)/$P3*100</f>
        <v>7.7318423345465863</v>
      </c>
      <c r="C36" s="12">
        <f t="shared" si="121"/>
        <v>-2.5409281516009674</v>
      </c>
      <c r="D36" s="12">
        <f t="shared" si="121"/>
        <v>-4.9489010610662421</v>
      </c>
      <c r="E36" s="12">
        <f t="shared" si="121"/>
        <v>7.8629895476280351</v>
      </c>
      <c r="F36" s="12">
        <f t="shared" si="121"/>
        <v>-13.439169966186626</v>
      </c>
      <c r="G36" s="12">
        <f t="shared" si="121"/>
        <v>-4.9771481534878887</v>
      </c>
      <c r="H36" s="12">
        <f t="shared" si="121"/>
        <v>-12.322492703638058</v>
      </c>
      <c r="I36" s="12">
        <f t="shared" si="121"/>
        <v>5.2061120630337134</v>
      </c>
      <c r="J36" s="12">
        <f t="shared" si="121"/>
        <v>-11.041468722464522</v>
      </c>
      <c r="K36" s="12">
        <f t="shared" si="121"/>
        <v>8.0572341637226703</v>
      </c>
      <c r="L36" s="12">
        <f t="shared" si="121"/>
        <v>12.928023370537453</v>
      </c>
      <c r="M36" s="12">
        <f t="shared" si="121"/>
        <v>-11.017990620381598</v>
      </c>
      <c r="N36" s="12">
        <f t="shared" si="121"/>
        <v>-9.9966931524741209</v>
      </c>
      <c r="O36" s="12">
        <f t="shared" si="121"/>
        <v>28.498591051831639</v>
      </c>
      <c r="P36" s="3"/>
      <c r="Q36" s="14"/>
      <c r="AA36" s="21" t="s">
        <v>2</v>
      </c>
      <c r="AB36" s="18">
        <f t="shared" ref="AB36:AO36" si="122">AB4-$AP4</f>
        <v>0.93439261471429091</v>
      </c>
      <c r="AC36" s="18">
        <f t="shared" si="122"/>
        <v>-1.2110949142857166</v>
      </c>
      <c r="AD36" s="18">
        <f t="shared" si="122"/>
        <v>-0.41653709028571484</v>
      </c>
      <c r="AE36" s="18">
        <f t="shared" si="122"/>
        <v>1.9815581467142849</v>
      </c>
      <c r="AF36" s="18">
        <f t="shared" si="122"/>
        <v>-3.3828862972857152</v>
      </c>
      <c r="AG36" s="18">
        <f t="shared" si="122"/>
        <v>-3.282206025285717</v>
      </c>
      <c r="AH36" s="18">
        <f t="shared" si="122"/>
        <v>-3.5301878852857129</v>
      </c>
      <c r="AI36" s="18">
        <f t="shared" si="122"/>
        <v>1.147907353714281</v>
      </c>
      <c r="AJ36" s="18">
        <f t="shared" si="122"/>
        <v>-2.6862876572857175</v>
      </c>
      <c r="AK36" s="18">
        <f t="shared" si="122"/>
        <v>2.0937576927142842</v>
      </c>
      <c r="AL36" s="18">
        <f t="shared" si="122"/>
        <v>2.4608325237142807</v>
      </c>
      <c r="AM36" s="18">
        <f t="shared" si="122"/>
        <v>-4.9325915132857077</v>
      </c>
      <c r="AN36" s="18">
        <f t="shared" si="122"/>
        <v>3.6353449947142877</v>
      </c>
      <c r="AO36" s="18">
        <f t="shared" si="122"/>
        <v>7.1879980567142781</v>
      </c>
      <c r="AP36" s="18"/>
    </row>
    <row r="37" spans="1:42" ht="15" x14ac:dyDescent="0.25">
      <c r="A37" s="2">
        <v>3</v>
      </c>
      <c r="B37" s="12">
        <f t="shared" si="121"/>
        <v>11.746221631839688</v>
      </c>
      <c r="C37" s="12">
        <f t="shared" si="121"/>
        <v>5.1106641641305535</v>
      </c>
      <c r="D37" s="12">
        <f t="shared" si="121"/>
        <v>2.2168509207051876</v>
      </c>
      <c r="E37" s="12">
        <f t="shared" si="121"/>
        <v>8.9560097135064751</v>
      </c>
      <c r="F37" s="12">
        <f t="shared" si="121"/>
        <v>-7.0670763520394209</v>
      </c>
      <c r="G37" s="12">
        <f t="shared" si="121"/>
        <v>-5.1710355562729644</v>
      </c>
      <c r="H37" s="12">
        <f t="shared" si="121"/>
        <v>-8.5397369737746232</v>
      </c>
      <c r="I37" s="12">
        <f t="shared" si="121"/>
        <v>-2.9308276515992895</v>
      </c>
      <c r="J37" s="12">
        <f t="shared" si="121"/>
        <v>-11.443695734413641</v>
      </c>
      <c r="K37" s="12">
        <f t="shared" si="121"/>
        <v>8.9304508185914333</v>
      </c>
      <c r="L37" s="12">
        <f t="shared" si="121"/>
        <v>7.8556114716703647</v>
      </c>
      <c r="M37" s="12">
        <f t="shared" si="121"/>
        <v>-31.553668661914426</v>
      </c>
      <c r="N37" s="12">
        <f t="shared" si="121"/>
        <v>9.5091354239428867</v>
      </c>
      <c r="O37" s="12">
        <f t="shared" si="121"/>
        <v>12.381096785628063</v>
      </c>
      <c r="P37" s="3"/>
      <c r="Q37" s="30"/>
      <c r="AA37" s="21" t="s">
        <v>5</v>
      </c>
      <c r="AB37" s="18">
        <f t="shared" ref="AB37:AO37" si="123">AB5-$AP5</f>
        <v>2.4878198900714246</v>
      </c>
      <c r="AC37" s="18">
        <f t="shared" si="123"/>
        <v>1.712128280071429</v>
      </c>
      <c r="AD37" s="18">
        <f t="shared" si="123"/>
        <v>-0.86964042792856944</v>
      </c>
      <c r="AE37" s="18">
        <f t="shared" si="123"/>
        <v>2.2938062840714259</v>
      </c>
      <c r="AF37" s="18">
        <f t="shared" si="123"/>
        <v>-0.79417557492856972</v>
      </c>
      <c r="AG37" s="18">
        <f t="shared" si="123"/>
        <v>-1.5535406549285646</v>
      </c>
      <c r="AH37" s="18">
        <f t="shared" si="123"/>
        <v>-2.3350372529285686</v>
      </c>
      <c r="AI37" s="18">
        <f t="shared" si="123"/>
        <v>-0.65340459992856026</v>
      </c>
      <c r="AJ37" s="18">
        <f t="shared" si="123"/>
        <v>-2.3063751219285784</v>
      </c>
      <c r="AK37" s="18">
        <f t="shared" si="123"/>
        <v>1.7057790740714331</v>
      </c>
      <c r="AL37" s="18">
        <f t="shared" si="123"/>
        <v>0.72727567207143196</v>
      </c>
      <c r="AM37" s="18">
        <f t="shared" si="123"/>
        <v>-7.3712277289285701</v>
      </c>
      <c r="AN37" s="18">
        <f t="shared" si="123"/>
        <v>3.9572076450714313</v>
      </c>
      <c r="AO37" s="18">
        <f t="shared" si="123"/>
        <v>2.9993845160714336</v>
      </c>
      <c r="AP37" s="18"/>
    </row>
    <row r="38" spans="1:42" ht="15" x14ac:dyDescent="0.25">
      <c r="A38" s="2">
        <v>4</v>
      </c>
      <c r="B38" s="12">
        <f t="shared" si="121"/>
        <v>4.834944086131495</v>
      </c>
      <c r="C38" s="12">
        <f t="shared" si="121"/>
        <v>0.187251389059957</v>
      </c>
      <c r="D38" s="12">
        <f t="shared" si="121"/>
        <v>-5.62764862143099</v>
      </c>
      <c r="E38" s="12">
        <f t="shared" si="121"/>
        <v>9.9852169950384226</v>
      </c>
      <c r="F38" s="12">
        <f t="shared" si="121"/>
        <v>-7.8974793411293129</v>
      </c>
      <c r="G38" s="12">
        <f t="shared" si="121"/>
        <v>2.0566618903123768</v>
      </c>
      <c r="H38" s="12">
        <f t="shared" si="121"/>
        <v>-3.2039907832781136</v>
      </c>
      <c r="I38" s="12">
        <f t="shared" si="121"/>
        <v>-6.986846269542542</v>
      </c>
      <c r="J38" s="12">
        <f t="shared" si="121"/>
        <v>3.8368291834874215</v>
      </c>
      <c r="K38" s="12">
        <f t="shared" si="121"/>
        <v>-6.1349258440474044</v>
      </c>
      <c r="L38" s="12">
        <f t="shared" si="121"/>
        <v>-5.4209801211703486</v>
      </c>
      <c r="M38" s="12">
        <f t="shared" si="121"/>
        <v>-10.935271409305615</v>
      </c>
      <c r="N38" s="12">
        <f t="shared" si="121"/>
        <v>-2.0203439305065416</v>
      </c>
      <c r="O38" s="12">
        <f t="shared" si="121"/>
        <v>27.32658277638108</v>
      </c>
      <c r="P38" s="3"/>
      <c r="Q38" s="30"/>
      <c r="AA38" s="21" t="s">
        <v>6</v>
      </c>
      <c r="AB38" s="18">
        <f t="shared" ref="AB38:AO38" si="124">AB6-$AP6</f>
        <v>2.9728862972857293</v>
      </c>
      <c r="AC38" s="18">
        <f t="shared" si="124"/>
        <v>0.66377065128571999</v>
      </c>
      <c r="AD38" s="18">
        <f t="shared" si="124"/>
        <v>1.9002332362857182</v>
      </c>
      <c r="AE38" s="18">
        <f t="shared" si="124"/>
        <v>1.8697570462857165</v>
      </c>
      <c r="AF38" s="18">
        <f t="shared" si="124"/>
        <v>-2.4912406867142884</v>
      </c>
      <c r="AG38" s="18">
        <f t="shared" si="124"/>
        <v>-0.85042435971429242</v>
      </c>
      <c r="AH38" s="18">
        <f t="shared" si="124"/>
        <v>-1.6350048587142929</v>
      </c>
      <c r="AI38" s="18">
        <f t="shared" si="124"/>
        <v>-0.70910916771428489</v>
      </c>
      <c r="AJ38" s="18">
        <f t="shared" si="124"/>
        <v>-3.0136896667142814</v>
      </c>
      <c r="AK38" s="18">
        <f t="shared" si="124"/>
        <v>2.4459021702857093</v>
      </c>
      <c r="AL38" s="18">
        <f t="shared" si="124"/>
        <v>2.924723031285712</v>
      </c>
      <c r="AM38" s="18">
        <f t="shared" si="124"/>
        <v>-7.2977712987142915</v>
      </c>
      <c r="AN38" s="18">
        <f t="shared" si="124"/>
        <v>0.46349854228570919</v>
      </c>
      <c r="AO38" s="18">
        <f t="shared" si="124"/>
        <v>2.7564690632857243</v>
      </c>
      <c r="AP38" s="18"/>
    </row>
    <row r="39" spans="1:42" ht="15" x14ac:dyDescent="0.25">
      <c r="A39" s="2">
        <v>5</v>
      </c>
      <c r="B39" s="12">
        <f t="shared" si="121"/>
        <v>4.4799808309963183</v>
      </c>
      <c r="C39" s="12">
        <f t="shared" si="121"/>
        <v>12.901147328516641</v>
      </c>
      <c r="D39" s="12">
        <f t="shared" si="121"/>
        <v>5.5914777310517767</v>
      </c>
      <c r="E39" s="12">
        <f t="shared" si="121"/>
        <v>15.781817252704919</v>
      </c>
      <c r="F39" s="12">
        <f t="shared" si="121"/>
        <v>-6.5961586039071944</v>
      </c>
      <c r="G39" s="12">
        <f t="shared" si="121"/>
        <v>-16.506197041990532</v>
      </c>
      <c r="H39" s="12">
        <f t="shared" si="121"/>
        <v>3.4793909385692467</v>
      </c>
      <c r="I39" s="12">
        <f t="shared" si="121"/>
        <v>3.4830312116866309</v>
      </c>
      <c r="J39" s="12">
        <f t="shared" si="121"/>
        <v>-7.3526074883198831</v>
      </c>
      <c r="K39" s="12">
        <f t="shared" si="121"/>
        <v>5.5448822330057599</v>
      </c>
      <c r="L39" s="12">
        <f t="shared" si="121"/>
        <v>11.675831200198433</v>
      </c>
      <c r="M39" s="12">
        <f t="shared" si="121"/>
        <v>-33.75624069041978</v>
      </c>
      <c r="N39" s="12">
        <f t="shared" si="121"/>
        <v>-7.1196299659820133</v>
      </c>
      <c r="O39" s="12">
        <f t="shared" si="121"/>
        <v>8.3932750638898295</v>
      </c>
      <c r="P39" s="3"/>
      <c r="Q39" s="30"/>
      <c r="AA39" s="21" t="s">
        <v>7</v>
      </c>
      <c r="AB39" s="18">
        <f t="shared" ref="AB39:AO39" si="125">AB7-$AP7</f>
        <v>1.4938645932856964</v>
      </c>
      <c r="AC39" s="18">
        <f t="shared" si="125"/>
        <v>5.7855523285699206E-2</v>
      </c>
      <c r="AD39" s="18">
        <f t="shared" si="125"/>
        <v>-1.7387884677142829</v>
      </c>
      <c r="AE39" s="18">
        <f t="shared" si="125"/>
        <v>3.0851571102857243</v>
      </c>
      <c r="AF39" s="18">
        <f t="shared" si="125"/>
        <v>-2.4401036607142821</v>
      </c>
      <c r="AG39" s="18">
        <f t="shared" si="125"/>
        <v>0.6354518942856977</v>
      </c>
      <c r="AH39" s="18">
        <f t="shared" si="125"/>
        <v>-0.9899449307142838</v>
      </c>
      <c r="AI39" s="18">
        <f t="shared" si="125"/>
        <v>-2.1587431157142838</v>
      </c>
      <c r="AJ39" s="18">
        <f t="shared" si="125"/>
        <v>1.1854745712857131</v>
      </c>
      <c r="AK39" s="18">
        <f t="shared" si="125"/>
        <v>-1.8955231617142907</v>
      </c>
      <c r="AL39" s="18">
        <f t="shared" si="125"/>
        <v>-1.6749335917142893</v>
      </c>
      <c r="AM39" s="18">
        <f t="shared" si="125"/>
        <v>-3.3786977647142855</v>
      </c>
      <c r="AN39" s="18">
        <f t="shared" si="125"/>
        <v>-0.62423064471428447</v>
      </c>
      <c r="AO39" s="18">
        <f t="shared" si="125"/>
        <v>8.4431616452857163</v>
      </c>
      <c r="AP39" s="18"/>
    </row>
    <row r="40" spans="1:42" ht="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0"/>
      <c r="AA40" s="21" t="s">
        <v>8</v>
      </c>
      <c r="AB40" s="18">
        <f t="shared" ref="AB40:AO40" si="126">AB8-$AP8</f>
        <v>0.41859572364285214</v>
      </c>
      <c r="AC40" s="18">
        <f t="shared" si="126"/>
        <v>1.2054437966428679</v>
      </c>
      <c r="AD40" s="18">
        <f t="shared" si="126"/>
        <v>0.52245059864284826</v>
      </c>
      <c r="AE40" s="18">
        <f t="shared" si="126"/>
        <v>1.4746047946428575</v>
      </c>
      <c r="AF40" s="18">
        <f t="shared" si="126"/>
        <v>-0.6163249103571502</v>
      </c>
      <c r="AG40" s="18">
        <f t="shared" si="126"/>
        <v>-1.542288629357131</v>
      </c>
      <c r="AH40" s="18">
        <f t="shared" si="126"/>
        <v>0.325103660642867</v>
      </c>
      <c r="AI40" s="18">
        <f t="shared" si="126"/>
        <v>0.32544379664284406</v>
      </c>
      <c r="AJ40" s="18">
        <f t="shared" si="126"/>
        <v>-0.68700518335714378</v>
      </c>
      <c r="AK40" s="18">
        <f t="shared" si="126"/>
        <v>0.51809685764285973</v>
      </c>
      <c r="AL40" s="18">
        <f t="shared" si="126"/>
        <v>1.0909540006428813</v>
      </c>
      <c r="AM40" s="18">
        <f t="shared" si="126"/>
        <v>-3.154080013357131</v>
      </c>
      <c r="AN40" s="18">
        <f t="shared" si="126"/>
        <v>-0.66523647535714758</v>
      </c>
      <c r="AO40" s="18">
        <f t="shared" si="126"/>
        <v>0.78424198264283973</v>
      </c>
      <c r="AP40" s="18"/>
    </row>
    <row r="41" spans="1:42" ht="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0"/>
      <c r="AA41" s="21" t="s">
        <v>24</v>
      </c>
      <c r="AB41" s="19">
        <f t="shared" ref="AB41:AO41" si="127">AB9-$AP9</f>
        <v>11.643872691785674</v>
      </c>
      <c r="AC41" s="19">
        <f t="shared" si="127"/>
        <v>-0.18034499521428415</v>
      </c>
      <c r="AD41" s="19">
        <f t="shared" si="127"/>
        <v>-3.5170343382142732</v>
      </c>
      <c r="AE41" s="19">
        <f t="shared" si="127"/>
        <v>17.501514415785721</v>
      </c>
      <c r="AF41" s="19">
        <f t="shared" si="127"/>
        <v>-11.349687398214286</v>
      </c>
      <c r="AG41" s="19">
        <f t="shared" si="127"/>
        <v>-8.0652656302142987</v>
      </c>
      <c r="AH41" s="19">
        <f t="shared" si="127"/>
        <v>-12.433111435214272</v>
      </c>
      <c r="AI41" s="19">
        <f t="shared" si="127"/>
        <v>6.7727567785681231E-2</v>
      </c>
      <c r="AJ41" s="19">
        <f t="shared" si="127"/>
        <v>-13.484766764214299</v>
      </c>
      <c r="AK41" s="19">
        <f t="shared" si="127"/>
        <v>5.5117184967857042</v>
      </c>
      <c r="AL41" s="19">
        <f t="shared" si="127"/>
        <v>10.739269517785715</v>
      </c>
      <c r="AM41" s="19">
        <f t="shared" si="127"/>
        <v>-26.477737285214289</v>
      </c>
      <c r="AN41" s="19">
        <f t="shared" si="127"/>
        <v>-5.5420910272142976</v>
      </c>
      <c r="AO41" s="19">
        <f t="shared" si="127"/>
        <v>35.585936183785691</v>
      </c>
      <c r="AP41" s="18"/>
    </row>
    <row r="42" spans="1:42" ht="15" x14ac:dyDescent="0.25">
      <c r="A42" s="32" t="s">
        <v>42</v>
      </c>
      <c r="B42"/>
      <c r="C42" s="14" t="s">
        <v>11</v>
      </c>
      <c r="D42" s="14"/>
      <c r="E42" s="14" t="s">
        <v>13</v>
      </c>
      <c r="F42" s="14" t="s">
        <v>14</v>
      </c>
      <c r="G42" s="14" t="s">
        <v>15</v>
      </c>
      <c r="H42" s="14" t="s">
        <v>16</v>
      </c>
      <c r="I42" s="14" t="s">
        <v>17</v>
      </c>
      <c r="J42" s="14"/>
      <c r="K42" s="14" t="s">
        <v>19</v>
      </c>
      <c r="L42" s="19"/>
      <c r="M42" s="19" t="s">
        <v>21</v>
      </c>
      <c r="N42" s="19"/>
      <c r="O42" s="19"/>
      <c r="P42" s="9" t="s">
        <v>3</v>
      </c>
      <c r="Q42" s="30"/>
      <c r="AP42" s="18"/>
    </row>
    <row r="43" spans="1:42" x14ac:dyDescent="0.35">
      <c r="A43" s="2">
        <v>1</v>
      </c>
      <c r="B43"/>
      <c r="C43" s="18">
        <f>C11-$W11</f>
        <v>-2.0256339353193713</v>
      </c>
      <c r="D43" s="18"/>
      <c r="E43" s="18">
        <f t="shared" ref="E43:M43" si="128">E11-$W11</f>
        <v>0.96249588738634095</v>
      </c>
      <c r="F43" s="18">
        <f t="shared" si="128"/>
        <v>1.7748096931935606</v>
      </c>
      <c r="G43" s="18">
        <f t="shared" si="128"/>
        <v>-1.1945470045919766</v>
      </c>
      <c r="H43" s="18">
        <f t="shared" si="128"/>
        <v>-0.39471990513836097</v>
      </c>
      <c r="I43" s="18">
        <f t="shared" si="128"/>
        <v>7.1607103802726613E-3</v>
      </c>
      <c r="J43" s="18"/>
      <c r="K43" s="18">
        <f t="shared" si="128"/>
        <v>-1.6540875667025237</v>
      </c>
      <c r="L43" s="18"/>
      <c r="M43" s="18">
        <f t="shared" si="128"/>
        <v>2.524522120792053</v>
      </c>
      <c r="N43" s="18"/>
      <c r="O43" s="18"/>
      <c r="P43" s="12">
        <f>T11-$W11</f>
        <v>-2.2701221315267226</v>
      </c>
      <c r="Q43" s="30"/>
      <c r="AA43" s="21" t="s">
        <v>28</v>
      </c>
      <c r="AB43" s="14" t="s">
        <v>10</v>
      </c>
      <c r="AC43" s="14" t="s">
        <v>11</v>
      </c>
      <c r="AD43" s="14" t="s">
        <v>12</v>
      </c>
      <c r="AE43" s="14" t="s">
        <v>13</v>
      </c>
      <c r="AF43" s="14" t="s">
        <v>14</v>
      </c>
      <c r="AG43" s="14" t="s">
        <v>15</v>
      </c>
      <c r="AH43" s="14" t="s">
        <v>16</v>
      </c>
      <c r="AI43" s="14" t="s">
        <v>17</v>
      </c>
      <c r="AJ43" s="14" t="s">
        <v>18</v>
      </c>
      <c r="AK43" s="14" t="s">
        <v>19</v>
      </c>
      <c r="AL43" s="19" t="s">
        <v>20</v>
      </c>
      <c r="AM43" s="19" t="s">
        <v>21</v>
      </c>
      <c r="AN43" s="19" t="s">
        <v>22</v>
      </c>
      <c r="AO43" s="19" t="s">
        <v>23</v>
      </c>
    </row>
    <row r="44" spans="1:42" x14ac:dyDescent="0.35">
      <c r="A44" s="2">
        <v>2</v>
      </c>
      <c r="B44"/>
      <c r="C44" s="18">
        <f t="shared" ref="C44:M47" si="129">C12-$W12</f>
        <v>-0.74433354270705365</v>
      </c>
      <c r="D44" s="18"/>
      <c r="E44" s="18">
        <f t="shared" si="129"/>
        <v>-0.88140939421235842</v>
      </c>
      <c r="F44" s="18">
        <f t="shared" si="129"/>
        <v>-2.0955895866781091</v>
      </c>
      <c r="G44" s="18">
        <f t="shared" si="129"/>
        <v>5.1903165018895692E-2</v>
      </c>
      <c r="H44" s="18">
        <f t="shared" si="129"/>
        <v>-1.5012309094270115</v>
      </c>
      <c r="I44" s="18">
        <f t="shared" si="129"/>
        <v>1.6254581556151031</v>
      </c>
      <c r="J44" s="18"/>
      <c r="K44" s="18">
        <f t="shared" si="129"/>
        <v>1.3952372687967944</v>
      </c>
      <c r="L44" s="18"/>
      <c r="M44" s="18">
        <f t="shared" si="129"/>
        <v>2.1499648435937395</v>
      </c>
      <c r="N44" s="18"/>
      <c r="O44" s="18"/>
      <c r="P44" s="12">
        <f t="shared" ref="P44:P47" si="130">T12-$W12</f>
        <v>-2.99913021873245</v>
      </c>
      <c r="Q44" s="30"/>
      <c r="AA44" s="21" t="s">
        <v>4</v>
      </c>
      <c r="AB44" s="28">
        <v>0.73723355999999995</v>
      </c>
      <c r="AC44" s="28">
        <v>0.197369615</v>
      </c>
      <c r="AD44" s="28">
        <v>0.47891156499999998</v>
      </c>
      <c r="AE44" s="28">
        <v>0.21224489799999999</v>
      </c>
      <c r="AF44" s="28">
        <v>0.8</v>
      </c>
      <c r="AG44" s="28">
        <v>0.80621315199999999</v>
      </c>
      <c r="AH44" s="28">
        <v>1.9620861679999999</v>
      </c>
      <c r="AI44" s="28">
        <v>1.363265306</v>
      </c>
      <c r="AJ44" s="28">
        <v>2.8560544220000001</v>
      </c>
      <c r="AK44" s="28">
        <v>2.2122448979999998</v>
      </c>
      <c r="AL44" s="28">
        <v>1.1755102040000001</v>
      </c>
      <c r="AM44" s="28">
        <v>1.7560090699999999</v>
      </c>
      <c r="AN44" s="28">
        <v>0.741587302</v>
      </c>
      <c r="AO44" s="28">
        <v>1.271292517</v>
      </c>
    </row>
    <row r="45" spans="1:42" x14ac:dyDescent="0.35">
      <c r="A45" s="2">
        <v>3</v>
      </c>
      <c r="B45"/>
      <c r="C45" s="18">
        <f t="shared" si="129"/>
        <v>2.0084327231078873</v>
      </c>
      <c r="D45" s="18"/>
      <c r="E45" s="18">
        <f t="shared" si="129"/>
        <v>-7.979045180915989E-2</v>
      </c>
      <c r="F45" s="18">
        <f t="shared" si="129"/>
        <v>0.50435451392639052</v>
      </c>
      <c r="G45" s="18">
        <f t="shared" si="129"/>
        <v>0.44880262560428363</v>
      </c>
      <c r="H45" s="18">
        <f t="shared" si="129"/>
        <v>0.25339768166533005</v>
      </c>
      <c r="I45" s="18">
        <f t="shared" si="129"/>
        <v>-0.39900740419273006</v>
      </c>
      <c r="J45" s="18"/>
      <c r="K45" s="18">
        <f t="shared" si="129"/>
        <v>2.0193148695964602</v>
      </c>
      <c r="L45" s="18"/>
      <c r="M45" s="18">
        <f t="shared" si="129"/>
        <v>-4.7555045578984618</v>
      </c>
      <c r="N45" s="18"/>
      <c r="O45" s="18"/>
      <c r="P45" s="12">
        <f t="shared" si="130"/>
        <v>5.0986466534796513</v>
      </c>
      <c r="Q45" s="30"/>
      <c r="AA45" s="21" t="s">
        <v>1</v>
      </c>
      <c r="AB45" s="28">
        <v>23.404807256000002</v>
      </c>
      <c r="AC45" s="28">
        <v>19.854603175000001</v>
      </c>
      <c r="AD45" s="28">
        <v>21.815147392</v>
      </c>
      <c r="AE45" s="28">
        <v>27.322448980000001</v>
      </c>
      <c r="AF45" s="28">
        <v>24.658140589999999</v>
      </c>
      <c r="AG45" s="28">
        <v>20.733242629999999</v>
      </c>
      <c r="AH45" s="28">
        <v>22.477641723000001</v>
      </c>
      <c r="AI45" s="28">
        <v>24.272653061</v>
      </c>
      <c r="AJ45" s="28">
        <v>21.873197278999999</v>
      </c>
      <c r="AK45" s="28">
        <v>23.185668933999999</v>
      </c>
      <c r="AL45" s="28">
        <v>24.674104308</v>
      </c>
      <c r="AM45" s="28">
        <v>24.148752834</v>
      </c>
      <c r="AN45" s="28">
        <v>19.231927438</v>
      </c>
      <c r="AO45" s="28">
        <v>30.001632653000001</v>
      </c>
    </row>
    <row r="46" spans="1:42" x14ac:dyDescent="0.35">
      <c r="A46" s="2">
        <v>4</v>
      </c>
      <c r="B46"/>
      <c r="C46" s="18">
        <f t="shared" si="129"/>
        <v>1.6125655295365249E-2</v>
      </c>
      <c r="D46" s="18"/>
      <c r="E46" s="18">
        <f t="shared" si="129"/>
        <v>-0.22951058611422326</v>
      </c>
      <c r="F46" s="18">
        <f t="shared" si="129"/>
        <v>-0.19653877638810258</v>
      </c>
      <c r="G46" s="18">
        <f t="shared" si="129"/>
        <v>1.4264720452570359</v>
      </c>
      <c r="H46" s="18">
        <f t="shared" si="129"/>
        <v>0.94057956049503844</v>
      </c>
      <c r="I46" s="18">
        <f t="shared" si="129"/>
        <v>-1.4132668253430651</v>
      </c>
      <c r="J46" s="18"/>
      <c r="K46" s="18">
        <f t="shared" si="129"/>
        <v>-1.8550018845028369</v>
      </c>
      <c r="L46" s="18"/>
      <c r="M46" s="18">
        <f t="shared" si="129"/>
        <v>1.3111408113007812</v>
      </c>
      <c r="N46" s="18"/>
      <c r="O46" s="18"/>
      <c r="P46" s="12">
        <f t="shared" si="130"/>
        <v>-0.95870602114083781</v>
      </c>
      <c r="Q46" s="30"/>
      <c r="AA46" s="21" t="s">
        <v>2</v>
      </c>
      <c r="AB46" s="28">
        <v>51.268752833999997</v>
      </c>
      <c r="AC46" s="28">
        <v>44.784126983999997</v>
      </c>
      <c r="AD46" s="28">
        <v>44.759365078999998</v>
      </c>
      <c r="AE46" s="28">
        <v>54.204081633000001</v>
      </c>
      <c r="AF46" s="28">
        <v>46.370249432999998</v>
      </c>
      <c r="AG46" s="28">
        <v>46.529160998000002</v>
      </c>
      <c r="AH46" s="28">
        <v>44.889251700999999</v>
      </c>
      <c r="AI46" s="28">
        <v>50.674104307999997</v>
      </c>
      <c r="AJ46" s="28">
        <v>44.074376417000003</v>
      </c>
      <c r="AK46" s="28">
        <v>50.051156462999998</v>
      </c>
      <c r="AL46" s="28">
        <v>53.581133786999999</v>
      </c>
      <c r="AM46" s="28">
        <v>48.607845804999997</v>
      </c>
      <c r="AN46" s="28">
        <v>35.628117914000001</v>
      </c>
      <c r="AO46" s="28">
        <v>61.881179138</v>
      </c>
    </row>
    <row r="47" spans="1:42" x14ac:dyDescent="0.35">
      <c r="A47" s="2">
        <v>5</v>
      </c>
      <c r="B47"/>
      <c r="C47" s="18">
        <f t="shared" si="129"/>
        <v>0.74540909962316526</v>
      </c>
      <c r="D47" s="18"/>
      <c r="E47" s="18">
        <f t="shared" si="129"/>
        <v>0.22821454474939618</v>
      </c>
      <c r="F47" s="18">
        <f t="shared" si="129"/>
        <v>1.2964155946249889E-2</v>
      </c>
      <c r="G47" s="18">
        <f t="shared" si="129"/>
        <v>-0.73263083128823592</v>
      </c>
      <c r="H47" s="18">
        <f t="shared" si="129"/>
        <v>0.7019735724049978</v>
      </c>
      <c r="I47" s="18">
        <f t="shared" si="129"/>
        <v>0.17965536354043987</v>
      </c>
      <c r="J47" s="18"/>
      <c r="K47" s="18">
        <f t="shared" si="129"/>
        <v>9.4537312812100538E-2</v>
      </c>
      <c r="L47" s="18"/>
      <c r="M47" s="18">
        <f t="shared" si="129"/>
        <v>-1.2301232177881092</v>
      </c>
      <c r="N47" s="18"/>
      <c r="O47" s="18"/>
      <c r="P47" s="12">
        <f t="shared" si="130"/>
        <v>1.1293117179203662</v>
      </c>
      <c r="Q47" s="30"/>
      <c r="AA47" s="21" t="s">
        <v>5</v>
      </c>
      <c r="AB47" s="28">
        <v>76.678458050000003</v>
      </c>
      <c r="AC47" s="28">
        <v>68.048344670999995</v>
      </c>
      <c r="AD47" s="28">
        <v>68.818140589999999</v>
      </c>
      <c r="AE47" s="28">
        <v>80.660952381000001</v>
      </c>
      <c r="AF47" s="28">
        <v>67.462675736999998</v>
      </c>
      <c r="AG47" s="28">
        <v>67.722267574</v>
      </c>
      <c r="AH47" s="28">
        <v>65.834376417000001</v>
      </c>
      <c r="AI47" s="28">
        <v>76.297324262999993</v>
      </c>
      <c r="AJ47" s="28">
        <v>65.863401361000001</v>
      </c>
      <c r="AK47" s="28">
        <v>76.620226756999998</v>
      </c>
      <c r="AL47" s="28">
        <v>80.517278911999995</v>
      </c>
      <c r="AM47" s="28">
        <v>68.150566893000004</v>
      </c>
      <c r="AN47" s="28">
        <v>63.738775510000004</v>
      </c>
      <c r="AO47" s="28">
        <v>93.544489795999993</v>
      </c>
    </row>
    <row r="48" spans="1:42" x14ac:dyDescent="0.35">
      <c r="A48" s="2"/>
      <c r="B4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2"/>
      <c r="AA48" s="21" t="s">
        <v>6</v>
      </c>
      <c r="AB48" s="28">
        <v>104.701315193</v>
      </c>
      <c r="AC48" s="28">
        <v>95.295510203999996</v>
      </c>
      <c r="AD48" s="28">
        <v>93.483537415000001</v>
      </c>
      <c r="AE48" s="28">
        <v>108.489795918</v>
      </c>
      <c r="AF48" s="28">
        <v>92.203537415</v>
      </c>
      <c r="AG48" s="28">
        <v>91.703764172000007</v>
      </c>
      <c r="AH48" s="28">
        <v>89.034376417000004</v>
      </c>
      <c r="AI48" s="28">
        <v>101.178956916</v>
      </c>
      <c r="AJ48" s="28">
        <v>89.092063491999994</v>
      </c>
      <c r="AK48" s="28">
        <v>103.861043084</v>
      </c>
      <c r="AL48" s="28">
        <v>106.779591837</v>
      </c>
      <c r="AM48" s="28">
        <v>86.314376417000005</v>
      </c>
      <c r="AN48" s="28">
        <v>93.231020408000006</v>
      </c>
      <c r="AO48" s="28">
        <v>122.078911565</v>
      </c>
    </row>
    <row r="49" spans="1:41" x14ac:dyDescent="0.35">
      <c r="A49" s="23"/>
      <c r="B4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2"/>
      <c r="AA49" s="21" t="s">
        <v>7</v>
      </c>
      <c r="AB49" s="28">
        <v>128.62820861700001</v>
      </c>
      <c r="AC49" s="28">
        <v>116.913287982</v>
      </c>
      <c r="AD49" s="28">
        <v>116.337777778</v>
      </c>
      <c r="AE49" s="28">
        <v>131.313560091</v>
      </c>
      <c r="AF49" s="28">
        <v>110.666303855</v>
      </c>
      <c r="AG49" s="28">
        <v>111.807346939</v>
      </c>
      <c r="AH49" s="28">
        <v>108.353378685</v>
      </c>
      <c r="AI49" s="28">
        <v>121.423854875</v>
      </c>
      <c r="AJ49" s="28">
        <v>107.032380952</v>
      </c>
      <c r="AK49" s="28">
        <v>127.260952381</v>
      </c>
      <c r="AL49" s="28">
        <v>130.65832199499999</v>
      </c>
      <c r="AM49" s="28">
        <v>99.970612244999998</v>
      </c>
      <c r="AN49" s="28">
        <v>114.648526077</v>
      </c>
      <c r="AO49" s="28">
        <v>145.78938775500001</v>
      </c>
    </row>
    <row r="50" spans="1:41" x14ac:dyDescent="0.35">
      <c r="A50" s="32" t="s">
        <v>43</v>
      </c>
      <c r="B50" s="11" t="s">
        <v>10</v>
      </c>
      <c r="C50" s="11" t="s">
        <v>11</v>
      </c>
      <c r="D50" s="11" t="s">
        <v>12</v>
      </c>
      <c r="E50" s="11" t="s">
        <v>13</v>
      </c>
      <c r="F50" s="11" t="s">
        <v>14</v>
      </c>
      <c r="G50" s="11" t="s">
        <v>15</v>
      </c>
      <c r="H50" s="11" t="s">
        <v>16</v>
      </c>
      <c r="I50" s="11" t="s">
        <v>17</v>
      </c>
      <c r="J50" s="11" t="s">
        <v>18</v>
      </c>
      <c r="K50" s="11" t="s">
        <v>19</v>
      </c>
      <c r="L50" s="17" t="s">
        <v>20</v>
      </c>
      <c r="M50" s="17" t="s">
        <v>21</v>
      </c>
      <c r="N50" s="17" t="s">
        <v>22</v>
      </c>
      <c r="O50" s="17" t="s">
        <v>23</v>
      </c>
      <c r="P50" s="9" t="s">
        <v>3</v>
      </c>
      <c r="AA50" s="21" t="s">
        <v>8</v>
      </c>
      <c r="AB50" s="28">
        <v>161.019319728</v>
      </c>
      <c r="AC50" s="28">
        <v>147.86839002299999</v>
      </c>
      <c r="AD50" s="28">
        <v>145.49623582800001</v>
      </c>
      <c r="AE50" s="28">
        <v>165.29596371900001</v>
      </c>
      <c r="AF50" s="28">
        <v>139.123446712</v>
      </c>
      <c r="AG50" s="28">
        <v>143.34004535099999</v>
      </c>
      <c r="AH50" s="28">
        <v>138.260680272</v>
      </c>
      <c r="AI50" s="28">
        <v>150.16235827700001</v>
      </c>
      <c r="AJ50" s="28">
        <v>139.115102041</v>
      </c>
      <c r="AK50" s="28">
        <v>156.262675737</v>
      </c>
      <c r="AL50" s="28">
        <v>159.880634921</v>
      </c>
      <c r="AM50" s="28">
        <v>127.489160998</v>
      </c>
      <c r="AN50" s="28">
        <v>144.92154195000001</v>
      </c>
      <c r="AO50" s="28">
        <v>185.12979591800001</v>
      </c>
    </row>
    <row r="51" spans="1:41" x14ac:dyDescent="0.35">
      <c r="A51" s="2">
        <v>1</v>
      </c>
      <c r="B51" s="18">
        <f t="shared" ref="B51:O55" si="131">B11-$P11</f>
        <v>-0.71430603537222481</v>
      </c>
      <c r="C51" s="18">
        <f t="shared" si="131"/>
        <v>-1.6207178054497415</v>
      </c>
      <c r="D51" s="18">
        <f t="shared" si="131"/>
        <v>-0.26902305221130085</v>
      </c>
      <c r="E51" s="18">
        <f t="shared" si="131"/>
        <v>1.3674120172559707</v>
      </c>
      <c r="F51" s="18">
        <f t="shared" si="131"/>
        <v>2.1797258230631904</v>
      </c>
      <c r="G51" s="18">
        <f t="shared" si="131"/>
        <v>-0.78963087472234683</v>
      </c>
      <c r="H51" s="18">
        <f t="shared" si="131"/>
        <v>1.0196224731268799E-2</v>
      </c>
      <c r="I51" s="18">
        <f t="shared" si="131"/>
        <v>0.41207684024990243</v>
      </c>
      <c r="J51" s="18">
        <f t="shared" si="131"/>
        <v>-0.92179620956282804</v>
      </c>
      <c r="K51" s="18">
        <f t="shared" si="131"/>
        <v>-1.2491714368328939</v>
      </c>
      <c r="L51" s="18">
        <f t="shared" si="131"/>
        <v>-0.15168998417296997</v>
      </c>
      <c r="M51" s="18">
        <f t="shared" si="131"/>
        <v>2.9294382506616827</v>
      </c>
      <c r="N51" s="18">
        <f t="shared" si="131"/>
        <v>-1.9483094691590637</v>
      </c>
      <c r="O51" s="18">
        <f t="shared" si="131"/>
        <v>0.76579571152139714</v>
      </c>
      <c r="P51" s="12">
        <f>T11-$P11</f>
        <v>-1.8652060016570928</v>
      </c>
      <c r="AA51" s="21"/>
      <c r="AB51" s="28">
        <v>170.78160997699999</v>
      </c>
      <c r="AC51" s="28">
        <v>158.41752834499999</v>
      </c>
      <c r="AD51" s="28">
        <v>155.362380952</v>
      </c>
      <c r="AE51" s="28">
        <v>176.11426303900001</v>
      </c>
      <c r="AF51" s="28">
        <v>147.85081632699999</v>
      </c>
      <c r="AG51" s="28">
        <v>151.14145124699999</v>
      </c>
      <c r="AH51" s="28">
        <v>147.92947845800001</v>
      </c>
      <c r="AI51" s="28">
        <v>159.83149659899999</v>
      </c>
      <c r="AJ51" s="28">
        <v>147.77179138299999</v>
      </c>
      <c r="AK51" s="28">
        <v>166.12446711999999</v>
      </c>
      <c r="AL51" s="28">
        <v>170.31528344700001</v>
      </c>
      <c r="AM51" s="28">
        <v>133.67877551000001</v>
      </c>
      <c r="AN51" s="28">
        <v>153.6</v>
      </c>
      <c r="AO51" s="28">
        <v>195.25773242599999</v>
      </c>
    </row>
    <row r="52" spans="1:41" x14ac:dyDescent="0.35">
      <c r="A52" s="2">
        <v>2</v>
      </c>
      <c r="B52" s="18">
        <f t="shared" si="131"/>
        <v>0.146757092617392</v>
      </c>
      <c r="C52" s="18">
        <f t="shared" si="131"/>
        <v>-0.72258154939132169</v>
      </c>
      <c r="D52" s="18">
        <f t="shared" si="131"/>
        <v>-0.83517925352008149</v>
      </c>
      <c r="E52" s="18">
        <f t="shared" si="131"/>
        <v>-0.85965740089662646</v>
      </c>
      <c r="F52" s="18">
        <f t="shared" si="131"/>
        <v>-2.0738375933623772</v>
      </c>
      <c r="G52" s="18">
        <f t="shared" si="131"/>
        <v>7.3655158334627657E-2</v>
      </c>
      <c r="H52" s="18">
        <f t="shared" si="131"/>
        <v>-1.4794789161112796</v>
      </c>
      <c r="I52" s="18">
        <f t="shared" si="131"/>
        <v>1.6472101489308351</v>
      </c>
      <c r="J52" s="18">
        <f t="shared" si="131"/>
        <v>-0.82679420459203001</v>
      </c>
      <c r="K52" s="18">
        <f t="shared" si="131"/>
        <v>1.4169892621125264</v>
      </c>
      <c r="L52" s="18">
        <f t="shared" si="131"/>
        <v>1.83348592494389</v>
      </c>
      <c r="M52" s="18">
        <f t="shared" si="131"/>
        <v>2.1717168369094715</v>
      </c>
      <c r="N52" s="18">
        <f t="shared" si="131"/>
        <v>-2.0661187313402358</v>
      </c>
      <c r="O52" s="18">
        <f t="shared" si="131"/>
        <v>1.5738332253651812</v>
      </c>
      <c r="P52" s="12">
        <f t="shared" ref="P52:P55" si="132">T12-$P12</f>
        <v>-2.977378225416718</v>
      </c>
    </row>
    <row r="53" spans="1:41" x14ac:dyDescent="0.35">
      <c r="A53" s="2">
        <v>3</v>
      </c>
      <c r="B53" s="18">
        <f t="shared" si="131"/>
        <v>1.2272480516725537</v>
      </c>
      <c r="C53" s="18">
        <f t="shared" si="131"/>
        <v>1.5606911779417807</v>
      </c>
      <c r="D53" s="18">
        <f t="shared" si="131"/>
        <v>1.3574427952147445</v>
      </c>
      <c r="E53" s="18">
        <f t="shared" si="131"/>
        <v>-0.52753199697526654</v>
      </c>
      <c r="F53" s="18">
        <f t="shared" si="131"/>
        <v>5.6612968760283877E-2</v>
      </c>
      <c r="G53" s="18">
        <f t="shared" si="131"/>
        <v>1.0610804381769867E-3</v>
      </c>
      <c r="H53" s="18">
        <f t="shared" si="131"/>
        <v>-0.19434386350077659</v>
      </c>
      <c r="I53" s="18">
        <f t="shared" si="131"/>
        <v>-0.84674894935883671</v>
      </c>
      <c r="J53" s="18">
        <f t="shared" si="131"/>
        <v>-0.91454503782102137</v>
      </c>
      <c r="K53" s="18">
        <f t="shared" si="131"/>
        <v>1.5715733244303536</v>
      </c>
      <c r="L53" s="18">
        <f t="shared" si="131"/>
        <v>0.32128440078627207</v>
      </c>
      <c r="M53" s="18">
        <f t="shared" si="131"/>
        <v>-5.2032461030645685</v>
      </c>
      <c r="N53" s="18">
        <f t="shared" si="131"/>
        <v>3.9817137517693624</v>
      </c>
      <c r="O53" s="18">
        <f t="shared" si="131"/>
        <v>-2.3912116002930617</v>
      </c>
      <c r="P53" s="12">
        <f t="shared" si="132"/>
        <v>4.6509051083135446</v>
      </c>
    </row>
    <row r="54" spans="1:41" x14ac:dyDescent="0.35">
      <c r="A54" s="2">
        <v>4</v>
      </c>
      <c r="B54" s="18">
        <f t="shared" si="131"/>
        <v>-0.50586136736339427</v>
      </c>
      <c r="C54" s="18">
        <f t="shared" si="131"/>
        <v>1.0091537105811454E-2</v>
      </c>
      <c r="D54" s="18">
        <f t="shared" si="131"/>
        <v>-0.72842168035841226</v>
      </c>
      <c r="E54" s="18">
        <f t="shared" si="131"/>
        <v>-0.23554470430377705</v>
      </c>
      <c r="F54" s="18">
        <f t="shared" si="131"/>
        <v>-0.20257289457765637</v>
      </c>
      <c r="G54" s="18">
        <f t="shared" si="131"/>
        <v>1.4204379270674821</v>
      </c>
      <c r="H54" s="18">
        <f t="shared" si="131"/>
        <v>0.93454544230548464</v>
      </c>
      <c r="I54" s="18">
        <f t="shared" si="131"/>
        <v>-1.4193009435326189</v>
      </c>
      <c r="J54" s="18">
        <f t="shared" si="131"/>
        <v>2.5843962585661231</v>
      </c>
      <c r="K54" s="18">
        <f t="shared" si="131"/>
        <v>-1.8610360026923907</v>
      </c>
      <c r="L54" s="18">
        <f t="shared" si="131"/>
        <v>-2.2774634483285183</v>
      </c>
      <c r="M54" s="18">
        <f t="shared" si="131"/>
        <v>1.3051066931112274</v>
      </c>
      <c r="N54" s="18">
        <f t="shared" si="131"/>
        <v>0.25012848602858995</v>
      </c>
      <c r="O54" s="18">
        <f t="shared" si="131"/>
        <v>0.72549469697208124</v>
      </c>
      <c r="P54" s="12">
        <f t="shared" si="132"/>
        <v>-0.9647401393303916</v>
      </c>
    </row>
    <row r="55" spans="1:41" x14ac:dyDescent="0.35">
      <c r="A55" s="2">
        <v>5</v>
      </c>
      <c r="B55" s="18">
        <f t="shared" si="131"/>
        <v>-0.15383774155432661</v>
      </c>
      <c r="C55" s="18">
        <f t="shared" si="131"/>
        <v>0.77251663979346485</v>
      </c>
      <c r="D55" s="18">
        <f t="shared" si="131"/>
        <v>0.47518119087505895</v>
      </c>
      <c r="E55" s="18">
        <f t="shared" si="131"/>
        <v>0.25532208491969577</v>
      </c>
      <c r="F55" s="18">
        <f t="shared" si="131"/>
        <v>4.0071696116549482E-2</v>
      </c>
      <c r="G55" s="18">
        <f t="shared" si="131"/>
        <v>-0.70552329111793632</v>
      </c>
      <c r="H55" s="18">
        <f t="shared" si="131"/>
        <v>0.7290811125752974</v>
      </c>
      <c r="I55" s="18">
        <f t="shared" si="131"/>
        <v>0.20676290371073947</v>
      </c>
      <c r="J55" s="18">
        <f t="shared" si="131"/>
        <v>7.8739193409764319E-2</v>
      </c>
      <c r="K55" s="18">
        <f t="shared" si="131"/>
        <v>0.12164485298240013</v>
      </c>
      <c r="L55" s="18">
        <f t="shared" si="131"/>
        <v>0.27438310677133426</v>
      </c>
      <c r="M55" s="18">
        <f t="shared" si="131"/>
        <v>-1.2030156776178096</v>
      </c>
      <c r="N55" s="18">
        <f t="shared" si="131"/>
        <v>-0.21741403729864661</v>
      </c>
      <c r="O55" s="18">
        <f t="shared" si="131"/>
        <v>-0.67391203356558815</v>
      </c>
      <c r="P55" s="12">
        <f t="shared" si="132"/>
        <v>1.1564192580906658</v>
      </c>
    </row>
    <row r="59" spans="1:41" x14ac:dyDescent="0.35">
      <c r="B59" s="34" t="s">
        <v>47</v>
      </c>
      <c r="C59" s="35">
        <v>1</v>
      </c>
      <c r="D59" s="35">
        <v>2</v>
      </c>
      <c r="E59" s="35">
        <v>3</v>
      </c>
      <c r="F59" s="35">
        <v>4</v>
      </c>
      <c r="G59" s="35">
        <v>5</v>
      </c>
      <c r="H59" s="35" t="s">
        <v>24</v>
      </c>
      <c r="K59" s="43" t="s">
        <v>51</v>
      </c>
      <c r="L59" s="42" t="s">
        <v>4</v>
      </c>
      <c r="M59" s="42" t="s">
        <v>1</v>
      </c>
      <c r="N59" s="42" t="s">
        <v>2</v>
      </c>
      <c r="O59" s="42" t="s">
        <v>5</v>
      </c>
      <c r="P59" s="42" t="s">
        <v>6</v>
      </c>
      <c r="Q59" s="42" t="s">
        <v>7</v>
      </c>
      <c r="R59" s="42" t="s">
        <v>8</v>
      </c>
      <c r="S59" s="39" t="s">
        <v>24</v>
      </c>
    </row>
    <row r="60" spans="1:41" x14ac:dyDescent="0.35">
      <c r="B60" s="36" t="s">
        <v>10</v>
      </c>
      <c r="C60" s="37">
        <v>2.6235617703703704E-4</v>
      </c>
      <c r="D60" s="37">
        <v>6.1659318048611121E-4</v>
      </c>
      <c r="E60" s="37">
        <v>6.0127026119212977E-4</v>
      </c>
      <c r="F60" s="37">
        <v>3.7489711934027764E-4</v>
      </c>
      <c r="G60" s="37">
        <v>1.129894704745369E-4</v>
      </c>
      <c r="H60" s="44">
        <v>1.9681062085300923E-3</v>
      </c>
      <c r="K60" s="36" t="s">
        <v>10</v>
      </c>
      <c r="L60" s="37">
        <v>2.6235617703703704E-4</v>
      </c>
      <c r="M60" s="37">
        <v>3.224993701157407E-4</v>
      </c>
      <c r="N60" s="37">
        <v>2.9409381037037046E-4</v>
      </c>
      <c r="O60" s="37">
        <v>3.2433862434027774E-4</v>
      </c>
      <c r="P60" s="37">
        <v>2.7693163685185202E-4</v>
      </c>
      <c r="Q60" s="37">
        <v>3.7489711934027764E-4</v>
      </c>
      <c r="R60" s="37">
        <v>1.129894704745369E-4</v>
      </c>
      <c r="S60" s="44">
        <v>1.9681062085300923E-3</v>
      </c>
    </row>
    <row r="61" spans="1:41" x14ac:dyDescent="0.35">
      <c r="B61" s="36" t="s">
        <v>11</v>
      </c>
      <c r="C61" s="37">
        <v>2.2751427731481483E-4</v>
      </c>
      <c r="D61" s="37">
        <v>5.5779793398148141E-4</v>
      </c>
      <c r="E61" s="37">
        <v>5.6556647350694447E-4</v>
      </c>
      <c r="F61" s="37">
        <v>3.5827664399305543E-4</v>
      </c>
      <c r="G61" s="37">
        <v>1.2209650835648153E-4</v>
      </c>
      <c r="H61" s="44">
        <v>1.831251837152778E-3</v>
      </c>
      <c r="K61" s="36" t="s">
        <v>11</v>
      </c>
      <c r="L61" s="37">
        <v>2.2751427731481483E-4</v>
      </c>
      <c r="M61" s="37">
        <v>2.8853615519675919E-4</v>
      </c>
      <c r="N61" s="37">
        <v>2.6926177878472223E-4</v>
      </c>
      <c r="O61" s="37">
        <v>3.1536071218749999E-4</v>
      </c>
      <c r="P61" s="37">
        <v>2.5020576131944448E-4</v>
      </c>
      <c r="Q61" s="37">
        <v>3.5827664399305543E-4</v>
      </c>
      <c r="R61" s="37">
        <v>1.2209650835648153E-4</v>
      </c>
      <c r="S61" s="44">
        <v>1.831251837152778E-3</v>
      </c>
    </row>
    <row r="62" spans="1:41" x14ac:dyDescent="0.35">
      <c r="B62" s="36" t="s">
        <v>12</v>
      </c>
      <c r="C62" s="37">
        <v>2.469471739236111E-4</v>
      </c>
      <c r="D62" s="37">
        <v>5.4401612497685181E-4</v>
      </c>
      <c r="E62" s="37">
        <v>5.4999580078703711E-4</v>
      </c>
      <c r="F62" s="37">
        <v>3.3748215335648154E-4</v>
      </c>
      <c r="G62" s="37">
        <v>1.1419149449074057E-4</v>
      </c>
      <c r="H62" s="44">
        <v>1.7926327475347222E-3</v>
      </c>
      <c r="K62" s="36" t="s">
        <v>12</v>
      </c>
      <c r="L62" s="37">
        <v>2.469471739236111E-4</v>
      </c>
      <c r="M62" s="37">
        <v>2.6555807508101849E-4</v>
      </c>
      <c r="N62" s="37">
        <v>2.7845804989583332E-4</v>
      </c>
      <c r="O62" s="37">
        <v>2.8547912991898149E-4</v>
      </c>
      <c r="P62" s="37">
        <v>2.6451667086805557E-4</v>
      </c>
      <c r="Q62" s="37">
        <v>3.3748215335648154E-4</v>
      </c>
      <c r="R62" s="37">
        <v>1.1419149449074057E-4</v>
      </c>
      <c r="S62" s="44">
        <v>1.7926327475347224E-3</v>
      </c>
    </row>
    <row r="63" spans="1:41" x14ac:dyDescent="0.35">
      <c r="B63" s="36" t="s">
        <v>13</v>
      </c>
      <c r="C63" s="37">
        <v>3.1377551020833334E-4</v>
      </c>
      <c r="D63" s="37">
        <v>6.1734378936342588E-4</v>
      </c>
      <c r="E63" s="37">
        <v>5.8625703368055549E-4</v>
      </c>
      <c r="F63" s="37">
        <v>3.9331485680555573E-4</v>
      </c>
      <c r="G63" s="37">
        <v>1.2521179768518512E-4</v>
      </c>
      <c r="H63" s="44">
        <v>2.0359029877430558E-3</v>
      </c>
      <c r="K63" s="36" t="s">
        <v>13</v>
      </c>
      <c r="L63" s="37">
        <v>3.1377551020833334E-4</v>
      </c>
      <c r="M63" s="37">
        <v>3.1113000755787036E-4</v>
      </c>
      <c r="N63" s="37">
        <v>3.0621378180555557E-4</v>
      </c>
      <c r="O63" s="37">
        <v>3.2209309649305554E-4</v>
      </c>
      <c r="P63" s="37">
        <v>2.6416393718750001E-4</v>
      </c>
      <c r="Q63" s="37">
        <v>3.9331485680555573E-4</v>
      </c>
      <c r="R63" s="37">
        <v>1.2521179768518512E-4</v>
      </c>
      <c r="S63" s="44">
        <v>2.0359029877430558E-3</v>
      </c>
    </row>
    <row r="64" spans="1:41" x14ac:dyDescent="0.35">
      <c r="B64" s="36" t="s">
        <v>14</v>
      </c>
      <c r="C64" s="37">
        <v>2.7613588645833333E-4</v>
      </c>
      <c r="D64" s="37">
        <v>4.9542286049768518E-4</v>
      </c>
      <c r="E64" s="37">
        <v>5.000419921064815E-4</v>
      </c>
      <c r="F64" s="37">
        <v>3.2936507936342602E-4</v>
      </c>
      <c r="G64" s="37">
        <v>1.0101122239583318E-4</v>
      </c>
      <c r="H64" s="44">
        <v>1.7019770408217593E-3</v>
      </c>
      <c r="K64" s="36" t="s">
        <v>14</v>
      </c>
      <c r="L64" s="37">
        <v>2.7613588645833333E-4</v>
      </c>
      <c r="M64" s="37">
        <v>2.5129755605324071E-4</v>
      </c>
      <c r="N64" s="37">
        <v>2.4412530444444444E-4</v>
      </c>
      <c r="O64" s="37">
        <v>2.8635256571759259E-4</v>
      </c>
      <c r="P64" s="37">
        <v>2.1368942638888883E-4</v>
      </c>
      <c r="Q64" s="37">
        <v>3.2936507936342602E-4</v>
      </c>
      <c r="R64" s="37">
        <v>1.0101122239583318E-4</v>
      </c>
      <c r="S64" s="44">
        <v>1.7019770408217593E-3</v>
      </c>
    </row>
    <row r="65" spans="2:19" x14ac:dyDescent="0.35">
      <c r="B65" s="36" t="s">
        <v>15</v>
      </c>
      <c r="C65" s="37">
        <v>2.3063691525462962E-4</v>
      </c>
      <c r="D65" s="37">
        <v>5.438544553703704E-4</v>
      </c>
      <c r="E65" s="37">
        <v>5.1024397413194445E-4</v>
      </c>
      <c r="F65" s="37">
        <v>3.6496178717592581E-4</v>
      </c>
      <c r="G65" s="37">
        <v>9.0294049722222284E-5</v>
      </c>
      <c r="H65" s="44">
        <v>1.7399911816550924E-3</v>
      </c>
      <c r="K65" s="36" t="s">
        <v>15</v>
      </c>
      <c r="L65" s="37">
        <v>2.3063691525462962E-4</v>
      </c>
      <c r="M65" s="37">
        <v>2.9856387E-4</v>
      </c>
      <c r="N65" s="37">
        <v>2.4529058537037034E-4</v>
      </c>
      <c r="O65" s="37">
        <v>2.7756361803240746E-4</v>
      </c>
      <c r="P65" s="37">
        <v>2.3268035609953693E-4</v>
      </c>
      <c r="Q65" s="37">
        <v>3.6496178717592581E-4</v>
      </c>
      <c r="R65" s="37">
        <v>9.0294049722222284E-5</v>
      </c>
      <c r="S65" s="44">
        <v>1.7399911816550924E-3</v>
      </c>
    </row>
    <row r="66" spans="2:19" x14ac:dyDescent="0.35">
      <c r="B66" s="36" t="s">
        <v>16</v>
      </c>
      <c r="C66" s="37">
        <v>2.3744855966435188E-4</v>
      </c>
      <c r="D66" s="37">
        <v>5.0181405895833328E-4</v>
      </c>
      <c r="E66" s="37">
        <v>4.9211808180555554E-4</v>
      </c>
      <c r="F66" s="37">
        <v>3.4614932392361121E-4</v>
      </c>
      <c r="G66" s="37">
        <v>1.1190738641203708E-4</v>
      </c>
      <c r="H66" s="44">
        <v>1.6894374107638891E-3</v>
      </c>
      <c r="K66" s="36" t="s">
        <v>16</v>
      </c>
      <c r="L66" s="37">
        <v>2.3744855966435188E-4</v>
      </c>
      <c r="M66" s="37">
        <v>2.5939363400462963E-4</v>
      </c>
      <c r="N66" s="37">
        <v>2.4242042495370374E-4</v>
      </c>
      <c r="O66" s="37">
        <v>2.6851851851851857E-4</v>
      </c>
      <c r="P66" s="37">
        <v>2.2359956328703694E-4</v>
      </c>
      <c r="Q66" s="37">
        <v>3.4614932392361121E-4</v>
      </c>
      <c r="R66" s="37">
        <v>1.1190738641203708E-4</v>
      </c>
      <c r="S66" s="44">
        <v>1.6894374107638891E-3</v>
      </c>
    </row>
    <row r="67" spans="2:19" x14ac:dyDescent="0.35">
      <c r="B67" s="36" t="s">
        <v>17</v>
      </c>
      <c r="C67" s="37">
        <v>2.6515495086805555E-4</v>
      </c>
      <c r="D67" s="37">
        <v>6.0213739817129627E-4</v>
      </c>
      <c r="E67" s="37">
        <v>5.2229780800925934E-4</v>
      </c>
      <c r="F67" s="37">
        <v>3.3262156715277783E-4</v>
      </c>
      <c r="G67" s="37">
        <v>1.1191132317129607E-4</v>
      </c>
      <c r="H67" s="44">
        <v>1.834123047372685E-3</v>
      </c>
      <c r="K67" s="36" t="s">
        <v>17</v>
      </c>
      <c r="L67" s="37">
        <v>2.6515495086805555E-4</v>
      </c>
      <c r="M67" s="37">
        <v>3.0557235239583332E-4</v>
      </c>
      <c r="N67" s="37">
        <v>2.9656504577546289E-4</v>
      </c>
      <c r="O67" s="37">
        <v>2.8798185940972235E-4</v>
      </c>
      <c r="P67" s="37">
        <v>2.3431594859953702E-4</v>
      </c>
      <c r="Q67" s="37">
        <v>3.3262156715277783E-4</v>
      </c>
      <c r="R67" s="37">
        <v>1.1191132317129607E-4</v>
      </c>
      <c r="S67" s="44">
        <v>1.834123047372685E-3</v>
      </c>
    </row>
    <row r="68" spans="2:19" x14ac:dyDescent="0.35">
      <c r="B68" s="36" t="s">
        <v>18</v>
      </c>
      <c r="C68" s="37">
        <v>2.2010582010416666E-4</v>
      </c>
      <c r="D68" s="37">
        <v>5.0914588057870372E-4</v>
      </c>
      <c r="E68" s="37">
        <v>4.7649281934027772E-4</v>
      </c>
      <c r="F68" s="37">
        <v>3.7132779038194448E-4</v>
      </c>
      <c r="G68" s="37">
        <v>1.0019316368055547E-4</v>
      </c>
      <c r="H68" s="44">
        <v>1.6772654740856482E-3</v>
      </c>
      <c r="K68" s="36" t="s">
        <v>18</v>
      </c>
      <c r="L68" s="37">
        <v>2.2010582010416666E-4</v>
      </c>
      <c r="M68" s="37">
        <v>2.5695809187500007E-4</v>
      </c>
      <c r="N68" s="37">
        <v>2.5218778870370365E-4</v>
      </c>
      <c r="O68" s="37">
        <v>2.6885025614583328E-4</v>
      </c>
      <c r="P68" s="37">
        <v>2.0764256319444447E-4</v>
      </c>
      <c r="Q68" s="37">
        <v>3.7132779038194448E-4</v>
      </c>
      <c r="R68" s="37">
        <v>1.0019316368055547E-4</v>
      </c>
      <c r="S68" s="44">
        <v>1.6772654740856482E-3</v>
      </c>
    </row>
    <row r="69" spans="2:19" x14ac:dyDescent="0.35">
      <c r="B69" s="36" t="s">
        <v>19</v>
      </c>
      <c r="C69" s="37">
        <v>2.427479633796296E-4</v>
      </c>
      <c r="D69" s="37">
        <v>6.1845553035879623E-4</v>
      </c>
      <c r="E69" s="37">
        <v>5.8611950953703698E-4</v>
      </c>
      <c r="F69" s="37">
        <v>3.3566809439814816E-4</v>
      </c>
      <c r="G69" s="37">
        <v>1.1414110396990737E-4</v>
      </c>
      <c r="H69" s="44">
        <v>1.8971322016435184E-3</v>
      </c>
      <c r="K69" s="36" t="s">
        <v>19</v>
      </c>
      <c r="L69" s="37">
        <v>2.427479633796296E-4</v>
      </c>
      <c r="M69" s="37">
        <v>3.1094314269675924E-4</v>
      </c>
      <c r="N69" s="37">
        <v>3.0751238766203704E-4</v>
      </c>
      <c r="O69" s="37">
        <v>3.1528722600694447E-4</v>
      </c>
      <c r="P69" s="37">
        <v>2.7083228353009251E-4</v>
      </c>
      <c r="Q69" s="37">
        <v>3.3566809439814816E-4</v>
      </c>
      <c r="R69" s="37">
        <v>1.1414110396990737E-4</v>
      </c>
      <c r="S69" s="44">
        <v>1.8971322016435184E-3</v>
      </c>
    </row>
    <row r="70" spans="2:19" x14ac:dyDescent="0.35">
      <c r="B70" s="38" t="s">
        <v>20</v>
      </c>
      <c r="C70" s="37">
        <v>2.7197446879629629E-4</v>
      </c>
      <c r="D70" s="37">
        <v>6.4633303939814818E-4</v>
      </c>
      <c r="E70" s="37">
        <v>5.8033614679398147E-4</v>
      </c>
      <c r="F70" s="37">
        <v>3.382212144212963E-4</v>
      </c>
      <c r="G70" s="37">
        <v>1.2077139497685206E-4</v>
      </c>
      <c r="H70" s="44">
        <v>1.9576362643865743E-3</v>
      </c>
      <c r="K70" s="38" t="s">
        <v>20</v>
      </c>
      <c r="L70" s="37">
        <v>2.7197446879629629E-4</v>
      </c>
      <c r="M70" s="37">
        <v>3.3457210045138885E-4</v>
      </c>
      <c r="N70" s="37">
        <v>3.1176093894675922E-4</v>
      </c>
      <c r="O70" s="37">
        <v>3.0396195515046301E-4</v>
      </c>
      <c r="P70" s="37">
        <v>2.7637419164351846E-4</v>
      </c>
      <c r="Q70" s="37">
        <v>3.382212144212963E-4</v>
      </c>
      <c r="R70" s="37">
        <v>1.2077139497685206E-4</v>
      </c>
      <c r="S70" s="44">
        <v>1.9576362643865743E-3</v>
      </c>
    </row>
    <row r="71" spans="2:19" x14ac:dyDescent="0.35">
      <c r="B71" s="38" t="s">
        <v>21</v>
      </c>
      <c r="C71" s="37">
        <v>2.5917527504629628E-4</v>
      </c>
      <c r="D71" s="37">
        <v>5.0928025531250007E-4</v>
      </c>
      <c r="E71" s="37">
        <v>3.6828756194444439E-4</v>
      </c>
      <c r="F71" s="37">
        <v>3.1850172167824077E-4</v>
      </c>
      <c r="G71" s="37">
        <v>7.1639056851851917E-5</v>
      </c>
      <c r="H71" s="44">
        <v>1.5268838708333333E-3</v>
      </c>
      <c r="K71" s="38" t="s">
        <v>21</v>
      </c>
      <c r="L71" s="37">
        <v>2.5917527504629628E-4</v>
      </c>
      <c r="M71" s="37">
        <v>2.8309135383101848E-4</v>
      </c>
      <c r="N71" s="37">
        <v>2.2618890148148156E-4</v>
      </c>
      <c r="O71" s="37">
        <v>2.1022927689814816E-4</v>
      </c>
      <c r="P71" s="37">
        <v>1.580582850462962E-4</v>
      </c>
      <c r="Q71" s="37">
        <v>3.1850172167824077E-4</v>
      </c>
      <c r="R71" s="37">
        <v>7.1639056851851917E-5</v>
      </c>
      <c r="S71" s="44">
        <v>1.5268838708333333E-3</v>
      </c>
    </row>
    <row r="72" spans="2:19" x14ac:dyDescent="0.35">
      <c r="B72" s="38" t="s">
        <v>22</v>
      </c>
      <c r="C72" s="37">
        <v>2.140085663888889E-4</v>
      </c>
      <c r="D72" s="37">
        <v>5.1512555638888891E-4</v>
      </c>
      <c r="E72" s="37">
        <v>5.8923322415509259E-4</v>
      </c>
      <c r="F72" s="37">
        <v>3.503821281597223E-4</v>
      </c>
      <c r="G72" s="37">
        <v>1.0044511631944432E-4</v>
      </c>
      <c r="H72" s="44">
        <v>1.7691945914120369E-3</v>
      </c>
      <c r="K72" s="38" t="s">
        <v>22</v>
      </c>
      <c r="L72" s="37">
        <v>2.140085663888889E-4</v>
      </c>
      <c r="M72" s="37">
        <v>1.8977072310185185E-4</v>
      </c>
      <c r="N72" s="37">
        <v>3.2535483328703706E-4</v>
      </c>
      <c r="O72" s="37">
        <v>3.4134542706018524E-4</v>
      </c>
      <c r="P72" s="37">
        <v>2.4788779709490735E-4</v>
      </c>
      <c r="Q72" s="37">
        <v>3.503821281597223E-4</v>
      </c>
      <c r="R72" s="37">
        <v>1.0044511631944432E-4</v>
      </c>
      <c r="S72" s="44">
        <v>1.7691945914120369E-3</v>
      </c>
    </row>
    <row r="73" spans="2:19" x14ac:dyDescent="0.35">
      <c r="B73" s="38" t="s">
        <v>23</v>
      </c>
      <c r="C73" s="37">
        <v>3.3252708490740744E-4</v>
      </c>
      <c r="D73" s="37">
        <v>7.3544973545138881E-4</v>
      </c>
      <c r="E73" s="37">
        <v>6.0468631896990757E-4</v>
      </c>
      <c r="F73" s="37">
        <v>4.5532879818287045E-4</v>
      </c>
      <c r="G73" s="37">
        <v>1.1722148736111084E-4</v>
      </c>
      <c r="H73" s="44">
        <v>2.245213424872685E-3</v>
      </c>
      <c r="K73" s="38" t="s">
        <v>23</v>
      </c>
      <c r="L73" s="37">
        <v>3.3252708490740744E-4</v>
      </c>
      <c r="M73" s="37">
        <v>3.6897623246527774E-4</v>
      </c>
      <c r="N73" s="37">
        <v>3.6647350298611101E-4</v>
      </c>
      <c r="O73" s="37">
        <v>3.3025951121527786E-4</v>
      </c>
      <c r="P73" s="37">
        <v>2.7442680775462971E-4</v>
      </c>
      <c r="Q73" s="37">
        <v>4.5532879818287045E-4</v>
      </c>
      <c r="R73" s="37">
        <v>1.1722148736111084E-4</v>
      </c>
      <c r="S73" s="44">
        <v>2.245213424872685E-3</v>
      </c>
    </row>
    <row r="74" spans="2:19" x14ac:dyDescent="0.35">
      <c r="B74" s="39" t="s">
        <v>36</v>
      </c>
      <c r="C74" s="37">
        <v>2.5717918781084653E-4</v>
      </c>
      <c r="D74" s="37">
        <v>5.7234069994957005E-4</v>
      </c>
      <c r="E74" s="37">
        <v>5.3806764328290333E-4</v>
      </c>
      <c r="F74" s="37">
        <v>3.5760701988095243E-4</v>
      </c>
      <c r="G74" s="37">
        <v>1.081446125620039E-4</v>
      </c>
      <c r="H74" s="44">
        <v>1.8333391634862766E-3</v>
      </c>
      <c r="K74" s="39" t="s">
        <v>36</v>
      </c>
      <c r="L74" s="37">
        <v>2.5717918781084653E-4</v>
      </c>
      <c r="M74" s="37">
        <v>2.8906161891617061E-4</v>
      </c>
      <c r="N74" s="37">
        <v>2.832790810333995E-4</v>
      </c>
      <c r="O74" s="37">
        <v>2.9554441264963626E-4</v>
      </c>
      <c r="P74" s="37">
        <v>2.4252323063326717E-4</v>
      </c>
      <c r="Q74" s="37">
        <v>3.5760701988095243E-4</v>
      </c>
      <c r="R74" s="37">
        <v>1.081446125620039E-4</v>
      </c>
      <c r="S74" s="44">
        <v>1.8333391634862766E-3</v>
      </c>
    </row>
    <row r="75" spans="2:19" x14ac:dyDescent="0.35">
      <c r="B75" s="39" t="s">
        <v>29</v>
      </c>
      <c r="C75" s="37">
        <v>2.140085663888889E-4</v>
      </c>
      <c r="D75" s="37">
        <v>4.9542286049768518E-4</v>
      </c>
      <c r="E75" s="37">
        <v>3.6828756194444439E-4</v>
      </c>
      <c r="F75" s="37">
        <v>3.1850172167824077E-4</v>
      </c>
      <c r="G75" s="37">
        <v>7.1639056851851917E-5</v>
      </c>
      <c r="H75" s="44">
        <v>1.5268838708333333E-3</v>
      </c>
      <c r="I75" s="45" t="s">
        <v>55</v>
      </c>
      <c r="K75" s="39" t="s">
        <v>29</v>
      </c>
      <c r="L75" s="37">
        <v>2.140085663888889E-4</v>
      </c>
      <c r="M75" s="37">
        <v>1.8977072310185185E-4</v>
      </c>
      <c r="N75" s="37">
        <v>2.2618890148148156E-4</v>
      </c>
      <c r="O75" s="37">
        <v>2.1022927689814816E-4</v>
      </c>
      <c r="P75" s="37">
        <v>1.580582850462962E-4</v>
      </c>
      <c r="Q75" s="37">
        <v>3.1850172167824077E-4</v>
      </c>
      <c r="R75" s="37">
        <v>7.1639056851851917E-5</v>
      </c>
      <c r="S75" s="44">
        <v>1.5268838708333333E-3</v>
      </c>
    </row>
    <row r="76" spans="2:19" x14ac:dyDescent="0.35">
      <c r="B76" s="39" t="s">
        <v>30</v>
      </c>
      <c r="C76" s="37">
        <v>3.3252708490740744E-4</v>
      </c>
      <c r="D76" s="37">
        <v>7.3544973545138881E-4</v>
      </c>
      <c r="E76" s="37">
        <v>6.0468631896990757E-4</v>
      </c>
      <c r="F76" s="37">
        <v>4.5532879818287045E-4</v>
      </c>
      <c r="G76" s="37">
        <v>1.2521179768518512E-4</v>
      </c>
      <c r="H76" s="44">
        <v>2.245213424872685E-3</v>
      </c>
      <c r="I76" s="45" t="s">
        <v>56</v>
      </c>
      <c r="K76" s="39" t="s">
        <v>30</v>
      </c>
      <c r="L76" s="37">
        <v>3.3252708490740744E-4</v>
      </c>
      <c r="M76" s="37">
        <v>3.6897623246527774E-4</v>
      </c>
      <c r="N76" s="37">
        <v>3.6647350298611101E-4</v>
      </c>
      <c r="O76" s="37">
        <v>3.4134542706018524E-4</v>
      </c>
      <c r="P76" s="37">
        <v>2.7693163685185202E-4</v>
      </c>
      <c r="Q76" s="37">
        <v>4.5532879818287045E-4</v>
      </c>
      <c r="R76" s="37">
        <v>1.2521179768518512E-4</v>
      </c>
      <c r="S76" s="44">
        <v>2.245213424872685E-3</v>
      </c>
    </row>
    <row r="77" spans="2:19" x14ac:dyDescent="0.35">
      <c r="B77" s="39" t="s">
        <v>44</v>
      </c>
      <c r="C77" s="40">
        <v>13.242325807157593</v>
      </c>
      <c r="D77" s="40">
        <v>12.166641581625315</v>
      </c>
      <c r="E77" s="40">
        <v>12.150302812437952</v>
      </c>
      <c r="F77" s="40">
        <v>9.7373903708558238</v>
      </c>
      <c r="G77" s="40">
        <v>13.268798853718222</v>
      </c>
      <c r="H77" s="41">
        <v>9.7934331703377211</v>
      </c>
      <c r="K77" s="39" t="s">
        <v>31</v>
      </c>
      <c r="L77" s="40">
        <v>13.242325807157593</v>
      </c>
      <c r="M77" s="40">
        <v>15.075912393207044</v>
      </c>
      <c r="N77" s="40">
        <v>13.846449076573306</v>
      </c>
      <c r="O77" s="40">
        <v>11.48506997565085</v>
      </c>
      <c r="P77" s="40">
        <v>13.956455383828716</v>
      </c>
      <c r="Q77" s="40">
        <v>9.7373903708558238</v>
      </c>
      <c r="R77" s="40">
        <v>13.268798853718222</v>
      </c>
      <c r="S77" s="41">
        <v>9.7934331703377211</v>
      </c>
    </row>
    <row r="79" spans="2:19" x14ac:dyDescent="0.35">
      <c r="B79" s="34" t="s">
        <v>48</v>
      </c>
      <c r="C79" s="35">
        <v>1</v>
      </c>
      <c r="D79" s="35">
        <v>2</v>
      </c>
      <c r="E79" s="35">
        <v>3</v>
      </c>
      <c r="F79" s="35">
        <v>4</v>
      </c>
      <c r="G79" s="35">
        <v>5</v>
      </c>
      <c r="H79" s="35" t="s">
        <v>24</v>
      </c>
      <c r="K79" s="43" t="s">
        <v>52</v>
      </c>
      <c r="L79" s="42" t="s">
        <v>4</v>
      </c>
      <c r="M79" s="42" t="s">
        <v>1</v>
      </c>
      <c r="N79" s="42" t="s">
        <v>2</v>
      </c>
      <c r="O79" s="42" t="s">
        <v>5</v>
      </c>
      <c r="P79" s="42" t="s">
        <v>6</v>
      </c>
      <c r="Q79" s="42" t="s">
        <v>7</v>
      </c>
      <c r="R79" s="42" t="s">
        <v>8</v>
      </c>
      <c r="S79" s="39" t="s">
        <v>24</v>
      </c>
    </row>
    <row r="80" spans="2:19" x14ac:dyDescent="0.35">
      <c r="B80" s="36" t="s">
        <v>11</v>
      </c>
      <c r="C80" s="37">
        <v>2.2751427731481483E-4</v>
      </c>
      <c r="D80" s="37">
        <v>5.5779793398148141E-4</v>
      </c>
      <c r="E80" s="37">
        <v>5.6556647350694447E-4</v>
      </c>
      <c r="F80" s="37">
        <v>3.5827664399305543E-4</v>
      </c>
      <c r="G80" s="37">
        <v>1.2209650835648153E-4</v>
      </c>
      <c r="H80" s="44">
        <v>1.831251837152778E-3</v>
      </c>
      <c r="K80" s="36" t="s">
        <v>11</v>
      </c>
      <c r="L80" s="37">
        <v>2.2751427731481483E-4</v>
      </c>
      <c r="M80" s="37">
        <v>2.8853615519675919E-4</v>
      </c>
      <c r="N80" s="37">
        <v>2.6926177878472223E-4</v>
      </c>
      <c r="O80" s="37">
        <v>3.1536071218749999E-4</v>
      </c>
      <c r="P80" s="37">
        <v>2.5020576131944448E-4</v>
      </c>
      <c r="Q80" s="37">
        <v>3.5827664399305543E-4</v>
      </c>
      <c r="R80" s="37">
        <v>1.2209650835648153E-4</v>
      </c>
      <c r="S80" s="44">
        <v>1.831251837152778E-3</v>
      </c>
    </row>
    <row r="81" spans="2:19" x14ac:dyDescent="0.35">
      <c r="B81" s="36" t="s">
        <v>13</v>
      </c>
      <c r="C81" s="37">
        <v>3.1377551020833334E-4</v>
      </c>
      <c r="D81" s="37">
        <v>6.1734378936342588E-4</v>
      </c>
      <c r="E81" s="37">
        <v>5.8625703368055549E-4</v>
      </c>
      <c r="F81" s="37">
        <v>3.9331485680555573E-4</v>
      </c>
      <c r="G81" s="37">
        <v>1.2521179768518512E-4</v>
      </c>
      <c r="H81" s="44">
        <v>2.0359029877430558E-3</v>
      </c>
      <c r="K81" s="36" t="s">
        <v>13</v>
      </c>
      <c r="L81" s="37">
        <v>3.1377551020833334E-4</v>
      </c>
      <c r="M81" s="37">
        <v>3.1113000755787036E-4</v>
      </c>
      <c r="N81" s="37">
        <v>3.0621378180555557E-4</v>
      </c>
      <c r="O81" s="37">
        <v>3.2209309649305554E-4</v>
      </c>
      <c r="P81" s="37">
        <v>2.6416393718750001E-4</v>
      </c>
      <c r="Q81" s="37">
        <v>3.9331485680555573E-4</v>
      </c>
      <c r="R81" s="37">
        <v>1.2521179768518512E-4</v>
      </c>
      <c r="S81" s="44">
        <v>2.0359029877430558E-3</v>
      </c>
    </row>
    <row r="82" spans="2:19" x14ac:dyDescent="0.35">
      <c r="B82" s="36" t="s">
        <v>14</v>
      </c>
      <c r="C82" s="37">
        <v>2.7613588645833333E-4</v>
      </c>
      <c r="D82" s="37">
        <v>4.9542286049768518E-4</v>
      </c>
      <c r="E82" s="37">
        <v>5.000419921064815E-4</v>
      </c>
      <c r="F82" s="37">
        <v>3.2936507936342602E-4</v>
      </c>
      <c r="G82" s="37">
        <v>1.0101122239583318E-4</v>
      </c>
      <c r="H82" s="44">
        <v>1.7019770408217593E-3</v>
      </c>
      <c r="K82" s="36" t="s">
        <v>14</v>
      </c>
      <c r="L82" s="37">
        <v>2.7613588645833333E-4</v>
      </c>
      <c r="M82" s="37">
        <v>2.5129755605324071E-4</v>
      </c>
      <c r="N82" s="37">
        <v>2.4412530444444444E-4</v>
      </c>
      <c r="O82" s="37">
        <v>2.8635256571759259E-4</v>
      </c>
      <c r="P82" s="37">
        <v>2.1368942638888883E-4</v>
      </c>
      <c r="Q82" s="37">
        <v>3.2936507936342602E-4</v>
      </c>
      <c r="R82" s="37">
        <v>1.0101122239583318E-4</v>
      </c>
      <c r="S82" s="44">
        <v>1.7019770408217593E-3</v>
      </c>
    </row>
    <row r="83" spans="2:19" x14ac:dyDescent="0.35">
      <c r="B83" s="36" t="s">
        <v>15</v>
      </c>
      <c r="C83" s="37">
        <v>2.3063691525462962E-4</v>
      </c>
      <c r="D83" s="37">
        <v>5.438544553703704E-4</v>
      </c>
      <c r="E83" s="37">
        <v>5.1024397413194445E-4</v>
      </c>
      <c r="F83" s="37">
        <v>3.6496178717592581E-4</v>
      </c>
      <c r="G83" s="37">
        <v>9.0294049722222284E-5</v>
      </c>
      <c r="H83" s="44">
        <v>1.7399911816550924E-3</v>
      </c>
      <c r="K83" s="36" t="s">
        <v>15</v>
      </c>
      <c r="L83" s="37">
        <v>2.3063691525462962E-4</v>
      </c>
      <c r="M83" s="37">
        <v>2.9856387E-4</v>
      </c>
      <c r="N83" s="37">
        <v>2.4529058537037034E-4</v>
      </c>
      <c r="O83" s="37">
        <v>2.7756361803240746E-4</v>
      </c>
      <c r="P83" s="37">
        <v>2.3268035609953693E-4</v>
      </c>
      <c r="Q83" s="37">
        <v>3.6496178717592581E-4</v>
      </c>
      <c r="R83" s="37">
        <v>9.0294049722222284E-5</v>
      </c>
      <c r="S83" s="44">
        <v>1.7399911816550924E-3</v>
      </c>
    </row>
    <row r="84" spans="2:19" x14ac:dyDescent="0.35">
      <c r="B84" s="36" t="s">
        <v>16</v>
      </c>
      <c r="C84" s="37">
        <v>2.3744855966435188E-4</v>
      </c>
      <c r="D84" s="37">
        <v>5.0181405895833328E-4</v>
      </c>
      <c r="E84" s="37">
        <v>4.9211808180555554E-4</v>
      </c>
      <c r="F84" s="37">
        <v>3.4614932392361121E-4</v>
      </c>
      <c r="G84" s="37">
        <v>1.1190738641203708E-4</v>
      </c>
      <c r="H84" s="44">
        <v>1.6894374107638891E-3</v>
      </c>
      <c r="K84" s="36" t="s">
        <v>16</v>
      </c>
      <c r="L84" s="37">
        <v>2.3744855966435188E-4</v>
      </c>
      <c r="M84" s="37">
        <v>2.5939363400462963E-4</v>
      </c>
      <c r="N84" s="37">
        <v>2.4242042495370374E-4</v>
      </c>
      <c r="O84" s="37">
        <v>2.6851851851851857E-4</v>
      </c>
      <c r="P84" s="37">
        <v>2.2359956328703694E-4</v>
      </c>
      <c r="Q84" s="37">
        <v>3.4614932392361121E-4</v>
      </c>
      <c r="R84" s="37">
        <v>1.1190738641203708E-4</v>
      </c>
      <c r="S84" s="44">
        <v>1.6894374107638891E-3</v>
      </c>
    </row>
    <row r="85" spans="2:19" x14ac:dyDescent="0.35">
      <c r="B85" s="36" t="s">
        <v>17</v>
      </c>
      <c r="C85" s="37">
        <v>2.6515495086805555E-4</v>
      </c>
      <c r="D85" s="37">
        <v>6.0213739817129627E-4</v>
      </c>
      <c r="E85" s="37">
        <v>5.2229780800925934E-4</v>
      </c>
      <c r="F85" s="37">
        <v>3.3262156715277783E-4</v>
      </c>
      <c r="G85" s="37">
        <v>1.1191132317129607E-4</v>
      </c>
      <c r="H85" s="44">
        <v>1.834123047372685E-3</v>
      </c>
      <c r="K85" s="36" t="s">
        <v>17</v>
      </c>
      <c r="L85" s="37">
        <v>2.6515495086805555E-4</v>
      </c>
      <c r="M85" s="37">
        <v>3.0557235239583332E-4</v>
      </c>
      <c r="N85" s="37">
        <v>2.9656504577546289E-4</v>
      </c>
      <c r="O85" s="37">
        <v>2.8798185940972235E-4</v>
      </c>
      <c r="P85" s="37">
        <v>2.3431594859953702E-4</v>
      </c>
      <c r="Q85" s="37">
        <v>3.3262156715277783E-4</v>
      </c>
      <c r="R85" s="37">
        <v>1.1191132317129607E-4</v>
      </c>
      <c r="S85" s="44">
        <v>1.834123047372685E-3</v>
      </c>
    </row>
    <row r="86" spans="2:19" x14ac:dyDescent="0.35">
      <c r="B86" s="36" t="s">
        <v>19</v>
      </c>
      <c r="C86" s="37">
        <v>2.427479633796296E-4</v>
      </c>
      <c r="D86" s="37">
        <v>6.1845553035879623E-4</v>
      </c>
      <c r="E86" s="37">
        <v>5.8611950953703698E-4</v>
      </c>
      <c r="F86" s="37">
        <v>3.3566809439814816E-4</v>
      </c>
      <c r="G86" s="37">
        <v>1.1414110396990737E-4</v>
      </c>
      <c r="H86" s="44">
        <v>1.8971322016435184E-3</v>
      </c>
      <c r="K86" s="36" t="s">
        <v>19</v>
      </c>
      <c r="L86" s="37">
        <v>2.427479633796296E-4</v>
      </c>
      <c r="M86" s="37">
        <v>3.1094314269675924E-4</v>
      </c>
      <c r="N86" s="37">
        <v>3.0751238766203704E-4</v>
      </c>
      <c r="O86" s="37">
        <v>3.1528722600694447E-4</v>
      </c>
      <c r="P86" s="37">
        <v>2.7083228353009251E-4</v>
      </c>
      <c r="Q86" s="37">
        <v>3.3566809439814816E-4</v>
      </c>
      <c r="R86" s="37">
        <v>1.1414110396990737E-4</v>
      </c>
      <c r="S86" s="44">
        <v>1.8971322016435184E-3</v>
      </c>
    </row>
    <row r="87" spans="2:19" x14ac:dyDescent="0.35">
      <c r="B87" s="38" t="s">
        <v>21</v>
      </c>
      <c r="C87" s="37">
        <v>2.5917527504629628E-4</v>
      </c>
      <c r="D87" s="37">
        <v>5.0928025531250007E-4</v>
      </c>
      <c r="E87" s="37">
        <v>3.6828756194444439E-4</v>
      </c>
      <c r="F87" s="37">
        <v>3.1850172167824077E-4</v>
      </c>
      <c r="G87" s="37">
        <v>7.1639056851851917E-5</v>
      </c>
      <c r="H87" s="44">
        <v>1.5268838708333333E-3</v>
      </c>
      <c r="K87" s="38" t="s">
        <v>21</v>
      </c>
      <c r="L87" s="37">
        <v>2.5917527504629628E-4</v>
      </c>
      <c r="M87" s="37">
        <v>2.8309135383101848E-4</v>
      </c>
      <c r="N87" s="37">
        <v>2.2618890148148156E-4</v>
      </c>
      <c r="O87" s="37">
        <v>2.1022927689814816E-4</v>
      </c>
      <c r="P87" s="37">
        <v>1.580582850462962E-4</v>
      </c>
      <c r="Q87" s="37">
        <v>3.1850172167824077E-4</v>
      </c>
      <c r="R87" s="37">
        <v>7.1639056851851917E-5</v>
      </c>
      <c r="S87" s="44">
        <v>1.5268838708333333E-3</v>
      </c>
    </row>
    <row r="88" spans="2:19" x14ac:dyDescent="0.35">
      <c r="B88" s="39" t="s">
        <v>32</v>
      </c>
      <c r="C88" s="37">
        <v>2.5657366727430554E-4</v>
      </c>
      <c r="D88" s="37">
        <v>5.5576328525173599E-4</v>
      </c>
      <c r="E88" s="37">
        <v>5.1636655434027787E-4</v>
      </c>
      <c r="F88" s="37">
        <v>3.4735738431134264E-4</v>
      </c>
      <c r="G88" s="37">
        <v>1.0602655607060181E-4</v>
      </c>
      <c r="H88" s="44">
        <v>1.7820874472482639E-3</v>
      </c>
      <c r="K88" s="39" t="s">
        <v>32</v>
      </c>
      <c r="L88" s="37">
        <v>2.5657366727430554E-4</v>
      </c>
      <c r="M88" s="37">
        <v>2.885660089670139E-4</v>
      </c>
      <c r="N88" s="37">
        <v>2.671972762847222E-4</v>
      </c>
      <c r="O88" s="37">
        <v>2.854233591579861E-4</v>
      </c>
      <c r="P88" s="37">
        <v>2.3094319518229164E-4</v>
      </c>
      <c r="Q88" s="37">
        <v>3.4735738431134264E-4</v>
      </c>
      <c r="R88" s="37">
        <v>1.0602655607060181E-4</v>
      </c>
      <c r="S88" s="44">
        <v>1.7820874472482639E-3</v>
      </c>
    </row>
    <row r="89" spans="2:19" x14ac:dyDescent="0.35">
      <c r="B89" s="39" t="s">
        <v>33</v>
      </c>
      <c r="C89" s="37">
        <v>2.2751427731481483E-4</v>
      </c>
      <c r="D89" s="37">
        <v>4.9542286049768518E-4</v>
      </c>
      <c r="E89" s="37">
        <v>3.6828756194444439E-4</v>
      </c>
      <c r="F89" s="37">
        <v>3.1850172167824077E-4</v>
      </c>
      <c r="G89" s="37">
        <v>7.1639056851851917E-5</v>
      </c>
      <c r="H89" s="44">
        <v>1.5268838708333333E-3</v>
      </c>
      <c r="I89" s="45" t="s">
        <v>55</v>
      </c>
      <c r="K89" s="39" t="s">
        <v>33</v>
      </c>
      <c r="L89" s="37">
        <v>2.2751427731481483E-4</v>
      </c>
      <c r="M89" s="37">
        <v>2.5129755605324071E-4</v>
      </c>
      <c r="N89" s="37">
        <v>2.2618890148148156E-4</v>
      </c>
      <c r="O89" s="37">
        <v>2.1022927689814816E-4</v>
      </c>
      <c r="P89" s="37">
        <v>1.580582850462962E-4</v>
      </c>
      <c r="Q89" s="37">
        <v>3.1850172167824077E-4</v>
      </c>
      <c r="R89" s="37">
        <v>7.1639056851851917E-5</v>
      </c>
      <c r="S89" s="44">
        <v>1.5268838708333333E-3</v>
      </c>
    </row>
    <row r="90" spans="2:19" x14ac:dyDescent="0.35">
      <c r="B90" s="39" t="s">
        <v>34</v>
      </c>
      <c r="C90" s="37">
        <v>3.1377551020833334E-4</v>
      </c>
      <c r="D90" s="37">
        <v>6.1845553035879623E-4</v>
      </c>
      <c r="E90" s="37">
        <v>5.8625703368055549E-4</v>
      </c>
      <c r="F90" s="37">
        <v>3.9331485680555573E-4</v>
      </c>
      <c r="G90" s="37">
        <v>1.2521179768518512E-4</v>
      </c>
      <c r="H90" s="44">
        <v>2.0359029877430558E-3</v>
      </c>
      <c r="I90" s="45" t="s">
        <v>57</v>
      </c>
      <c r="K90" s="39" t="s">
        <v>34</v>
      </c>
      <c r="L90" s="37">
        <v>3.1377551020833334E-4</v>
      </c>
      <c r="M90" s="37">
        <v>3.1113000755787036E-4</v>
      </c>
      <c r="N90" s="37">
        <v>3.0751238766203704E-4</v>
      </c>
      <c r="O90" s="37">
        <v>3.2209309649305554E-4</v>
      </c>
      <c r="P90" s="37">
        <v>2.7083228353009251E-4</v>
      </c>
      <c r="Q90" s="37">
        <v>3.9331485680555573E-4</v>
      </c>
      <c r="R90" s="37">
        <v>1.2521179768518512E-4</v>
      </c>
      <c r="S90" s="44">
        <v>2.0359029877430558E-3</v>
      </c>
    </row>
    <row r="91" spans="2:19" x14ac:dyDescent="0.35">
      <c r="B91" s="39" t="s">
        <v>45</v>
      </c>
      <c r="C91" s="40">
        <v>11.227882323708128</v>
      </c>
      <c r="D91" s="40">
        <v>9.3077214045539698</v>
      </c>
      <c r="E91" s="40">
        <v>13.698844234495963</v>
      </c>
      <c r="F91" s="40">
        <v>6.9271518991034151</v>
      </c>
      <c r="G91" s="40">
        <v>16.783185268100446</v>
      </c>
      <c r="H91" s="41">
        <v>8.6069477330757085</v>
      </c>
      <c r="K91" s="39" t="s">
        <v>35</v>
      </c>
      <c r="L91" s="40">
        <v>11.227882323708128</v>
      </c>
      <c r="M91" s="40">
        <v>7.9337503565404575</v>
      </c>
      <c r="N91" s="40">
        <v>12.104237519243293</v>
      </c>
      <c r="O91" s="40">
        <v>12.661322705245881</v>
      </c>
      <c r="P91" s="40">
        <v>15.303881257243582</v>
      </c>
      <c r="Q91" s="40">
        <v>6.9271518991034151</v>
      </c>
      <c r="R91" s="40">
        <v>16.783185268100446</v>
      </c>
      <c r="S91" s="41">
        <v>8.6069477330757085</v>
      </c>
    </row>
    <row r="93" spans="2:19" x14ac:dyDescent="0.35">
      <c r="B93" s="34" t="s">
        <v>49</v>
      </c>
      <c r="C93" s="35">
        <v>1</v>
      </c>
      <c r="D93" s="35">
        <v>2</v>
      </c>
      <c r="E93" s="35">
        <v>3</v>
      </c>
      <c r="F93" s="35">
        <v>4</v>
      </c>
      <c r="G93" s="35">
        <v>5</v>
      </c>
      <c r="K93" s="32" t="s">
        <v>53</v>
      </c>
      <c r="L93" s="21" t="s">
        <v>4</v>
      </c>
      <c r="M93" s="21" t="s">
        <v>1</v>
      </c>
      <c r="N93" s="21" t="s">
        <v>2</v>
      </c>
      <c r="O93" s="21" t="s">
        <v>5</v>
      </c>
      <c r="P93" s="21" t="s">
        <v>6</v>
      </c>
      <c r="Q93" s="21" t="s">
        <v>7</v>
      </c>
      <c r="R93" s="21" t="s">
        <v>8</v>
      </c>
    </row>
    <row r="94" spans="2:19" x14ac:dyDescent="0.35">
      <c r="B94" s="36" t="s">
        <v>10</v>
      </c>
      <c r="C94" s="40">
        <v>13.330387145772047</v>
      </c>
      <c r="D94" s="40">
        <v>31.329263523162314</v>
      </c>
      <c r="E94" s="40">
        <v>30.550701917717987</v>
      </c>
      <c r="F94" s="40">
        <v>19.048622361710589</v>
      </c>
      <c r="G94" s="40">
        <v>5.7410250516370587</v>
      </c>
      <c r="K94" s="14" t="s">
        <v>10</v>
      </c>
      <c r="L94" s="40">
        <v>13.330387145772049</v>
      </c>
      <c r="M94" s="40">
        <v>16.386278785056213</v>
      </c>
      <c r="N94" s="40">
        <v>14.942984738106107</v>
      </c>
      <c r="O94" s="40">
        <v>16.479731781473042</v>
      </c>
      <c r="P94" s="40">
        <v>14.070970136244949</v>
      </c>
      <c r="Q94" s="40">
        <v>19.048622361710592</v>
      </c>
      <c r="R94" s="40">
        <v>5.7410250516370596</v>
      </c>
    </row>
    <row r="95" spans="2:19" x14ac:dyDescent="0.35">
      <c r="B95" s="36" t="s">
        <v>11</v>
      </c>
      <c r="C95" s="40">
        <v>12.42397537569453</v>
      </c>
      <c r="D95" s="40">
        <v>30.459924881153601</v>
      </c>
      <c r="E95" s="40">
        <v>30.884145043987214</v>
      </c>
      <c r="F95" s="40">
        <v>19.564575266179794</v>
      </c>
      <c r="G95" s="40">
        <v>6.6673794329848501</v>
      </c>
      <c r="K95" s="14" t="s">
        <v>11</v>
      </c>
      <c r="L95" s="40">
        <v>12.42397537569453</v>
      </c>
      <c r="M95" s="40">
        <v>15.756224749806883</v>
      </c>
      <c r="N95" s="40">
        <v>14.70370013134672</v>
      </c>
      <c r="O95" s="40">
        <v>17.221045505014835</v>
      </c>
      <c r="P95" s="40">
        <v>13.663099538972384</v>
      </c>
      <c r="Q95" s="40">
        <v>19.564575266179794</v>
      </c>
      <c r="R95" s="40">
        <v>6.6673794329848501</v>
      </c>
    </row>
    <row r="96" spans="2:19" x14ac:dyDescent="0.35">
      <c r="B96" s="36" t="s">
        <v>12</v>
      </c>
      <c r="C96" s="40">
        <v>13.775670128932971</v>
      </c>
      <c r="D96" s="40">
        <v>30.347327177024841</v>
      </c>
      <c r="E96" s="40">
        <v>30.680896661260178</v>
      </c>
      <c r="F96" s="40">
        <v>18.826062048715571</v>
      </c>
      <c r="G96" s="40">
        <v>6.3700439840664442</v>
      </c>
      <c r="K96" s="14" t="s">
        <v>12</v>
      </c>
      <c r="L96" s="40">
        <v>13.775670128932967</v>
      </c>
      <c r="M96" s="40">
        <v>14.81385830121765</v>
      </c>
      <c r="N96" s="40">
        <v>15.533468875807188</v>
      </c>
      <c r="O96" s="40">
        <v>15.925131921838437</v>
      </c>
      <c r="P96" s="40">
        <v>14.755764739421734</v>
      </c>
      <c r="Q96" s="40">
        <v>18.826062048715571</v>
      </c>
      <c r="R96" s="40">
        <v>6.3700439840664425</v>
      </c>
    </row>
    <row r="97" spans="2:27" x14ac:dyDescent="0.35">
      <c r="B97" s="36" t="s">
        <v>13</v>
      </c>
      <c r="C97" s="40">
        <v>15.412105198400242</v>
      </c>
      <c r="D97" s="40">
        <v>30.322849029648296</v>
      </c>
      <c r="E97" s="40">
        <v>28.795921869070167</v>
      </c>
      <c r="F97" s="40">
        <v>19.318939024770206</v>
      </c>
      <c r="G97" s="40">
        <v>6.1501848781110811</v>
      </c>
      <c r="K97" s="14" t="s">
        <v>13</v>
      </c>
      <c r="L97" s="40">
        <v>15.412105198400242</v>
      </c>
      <c r="M97" s="40">
        <v>15.282162727349807</v>
      </c>
      <c r="N97" s="40">
        <v>15.040686302298493</v>
      </c>
      <c r="O97" s="40">
        <v>15.82065051390876</v>
      </c>
      <c r="P97" s="40">
        <v>12.975271355161411</v>
      </c>
      <c r="Q97" s="40">
        <v>19.318939024770206</v>
      </c>
      <c r="R97" s="40">
        <v>6.1501848781110811</v>
      </c>
    </row>
    <row r="98" spans="2:27" x14ac:dyDescent="0.35">
      <c r="B98" s="36" t="s">
        <v>14</v>
      </c>
      <c r="C98" s="40">
        <v>16.224419004207462</v>
      </c>
      <c r="D98" s="40">
        <v>29.108668837182545</v>
      </c>
      <c r="E98" s="40">
        <v>29.380066834805717</v>
      </c>
      <c r="F98" s="40">
        <v>19.351910834496326</v>
      </c>
      <c r="G98" s="40">
        <v>5.9349344893079348</v>
      </c>
      <c r="K98" s="14" t="s">
        <v>14</v>
      </c>
      <c r="L98" s="40">
        <v>16.224419004207462</v>
      </c>
      <c r="M98" s="40">
        <v>14.765037954443125</v>
      </c>
      <c r="N98" s="40">
        <v>14.343630882739426</v>
      </c>
      <c r="O98" s="40">
        <v>16.824702028843706</v>
      </c>
      <c r="P98" s="40">
        <v>12.555364805962011</v>
      </c>
      <c r="Q98" s="40">
        <v>19.351910834496326</v>
      </c>
      <c r="R98" s="40">
        <v>5.9349344893079348</v>
      </c>
    </row>
    <row r="99" spans="2:27" x14ac:dyDescent="0.35">
      <c r="B99" s="36" t="s">
        <v>15</v>
      </c>
      <c r="C99" s="40">
        <v>13.255062306421925</v>
      </c>
      <c r="D99" s="40">
        <v>31.25616158887955</v>
      </c>
      <c r="E99" s="40">
        <v>29.32451494648361</v>
      </c>
      <c r="F99" s="40">
        <v>20.974921656141465</v>
      </c>
      <c r="G99" s="40">
        <v>5.189339502073449</v>
      </c>
      <c r="K99" s="14" t="s">
        <v>15</v>
      </c>
      <c r="L99" s="40">
        <v>13.255062306421925</v>
      </c>
      <c r="M99" s="40">
        <v>17.15893006515147</v>
      </c>
      <c r="N99" s="40">
        <v>14.097231523728077</v>
      </c>
      <c r="O99" s="40">
        <v>15.952012915857821</v>
      </c>
      <c r="P99" s="40">
        <v>13.372502030625791</v>
      </c>
      <c r="Q99" s="40">
        <v>20.974921656141465</v>
      </c>
      <c r="R99" s="40">
        <v>5.189339502073449</v>
      </c>
    </row>
    <row r="100" spans="2:27" x14ac:dyDescent="0.35">
      <c r="B100" s="36" t="s">
        <v>16</v>
      </c>
      <c r="C100" s="40">
        <v>14.05488940587554</v>
      </c>
      <c r="D100" s="40">
        <v>29.703027514433643</v>
      </c>
      <c r="E100" s="40">
        <v>29.129110002544657</v>
      </c>
      <c r="F100" s="40">
        <v>20.489029171379467</v>
      </c>
      <c r="G100" s="40">
        <v>6.6239439057666827</v>
      </c>
      <c r="K100" s="14" t="s">
        <v>16</v>
      </c>
      <c r="L100" s="40">
        <v>14.05488940587554</v>
      </c>
      <c r="M100" s="40">
        <v>15.353846928685167</v>
      </c>
      <c r="N100" s="40">
        <v>14.349180585748478</v>
      </c>
      <c r="O100" s="40">
        <v>15.893960723712535</v>
      </c>
      <c r="P100" s="40">
        <v>13.23514927883212</v>
      </c>
      <c r="Q100" s="40">
        <v>20.489029171379467</v>
      </c>
      <c r="R100" s="40">
        <v>6.6239439057666827</v>
      </c>
    </row>
    <row r="101" spans="2:27" x14ac:dyDescent="0.35">
      <c r="B101" s="36" t="s">
        <v>17</v>
      </c>
      <c r="C101" s="40">
        <v>14.456770021394174</v>
      </c>
      <c r="D101" s="40">
        <v>32.829716579475757</v>
      </c>
      <c r="E101" s="40">
        <v>28.476704916686597</v>
      </c>
      <c r="F101" s="40">
        <v>18.135182785541364</v>
      </c>
      <c r="G101" s="40">
        <v>6.1016256969021248</v>
      </c>
      <c r="K101" s="14" t="s">
        <v>17</v>
      </c>
      <c r="L101" s="40">
        <v>14.456770021394174</v>
      </c>
      <c r="M101" s="40">
        <v>16.660406336071873</v>
      </c>
      <c r="N101" s="40">
        <v>16.169310243403878</v>
      </c>
      <c r="O101" s="40">
        <v>15.701338022127032</v>
      </c>
      <c r="P101" s="40">
        <v>12.775366894559564</v>
      </c>
      <c r="Q101" s="40">
        <v>18.135182785541364</v>
      </c>
      <c r="R101" s="40">
        <v>6.1016256969021248</v>
      </c>
    </row>
    <row r="102" spans="2:27" x14ac:dyDescent="0.35">
      <c r="B102" s="36" t="s">
        <v>18</v>
      </c>
      <c r="C102" s="40">
        <v>13.122896971581444</v>
      </c>
      <c r="D102" s="40">
        <v>30.355712225952892</v>
      </c>
      <c r="E102" s="40">
        <v>28.408908828224412</v>
      </c>
      <c r="F102" s="40">
        <v>22.138879987640106</v>
      </c>
      <c r="G102" s="40">
        <v>5.9736019866011496</v>
      </c>
      <c r="K102" s="14" t="s">
        <v>18</v>
      </c>
      <c r="L102" s="40">
        <v>13.122896971581444</v>
      </c>
      <c r="M102" s="40">
        <v>15.32006088750377</v>
      </c>
      <c r="N102" s="40">
        <v>15.035651338449119</v>
      </c>
      <c r="O102" s="40">
        <v>16.029081877595761</v>
      </c>
      <c r="P102" s="40">
        <v>12.379826950628651</v>
      </c>
      <c r="Q102" s="40">
        <v>22.138879987640106</v>
      </c>
      <c r="R102" s="40">
        <v>5.9736019866011496</v>
      </c>
    </row>
    <row r="103" spans="2:27" x14ac:dyDescent="0.35">
      <c r="B103" s="36" t="s">
        <v>19</v>
      </c>
      <c r="C103" s="40">
        <v>12.795521744311378</v>
      </c>
      <c r="D103" s="40">
        <v>32.599495692657449</v>
      </c>
      <c r="E103" s="40">
        <v>30.895027190475787</v>
      </c>
      <c r="F103" s="40">
        <v>17.693447726381592</v>
      </c>
      <c r="G103" s="40">
        <v>6.0165076461737854</v>
      </c>
      <c r="K103" s="14" t="s">
        <v>19</v>
      </c>
      <c r="L103" s="40">
        <v>12.795521744311378</v>
      </c>
      <c r="M103" s="40">
        <v>16.390167349823265</v>
      </c>
      <c r="N103" s="40">
        <v>16.209328342834187</v>
      </c>
      <c r="O103" s="40">
        <v>16.619148930886617</v>
      </c>
      <c r="P103" s="40">
        <v>14.275878259589176</v>
      </c>
      <c r="Q103" s="40">
        <v>17.693447726381592</v>
      </c>
      <c r="R103" s="40">
        <v>6.0165076461737854</v>
      </c>
    </row>
    <row r="104" spans="2:27" x14ac:dyDescent="0.35">
      <c r="B104" s="38" t="s">
        <v>20</v>
      </c>
      <c r="C104" s="40">
        <v>13.893003196971302</v>
      </c>
      <c r="D104" s="40">
        <v>33.015992355488812</v>
      </c>
      <c r="E104" s="40">
        <v>29.644738266831705</v>
      </c>
      <c r="F104" s="40">
        <v>17.277020280745464</v>
      </c>
      <c r="G104" s="40">
        <v>6.1692458999627195</v>
      </c>
      <c r="K104" s="19" t="s">
        <v>20</v>
      </c>
      <c r="L104" s="40">
        <v>13.893003196971302</v>
      </c>
      <c r="M104" s="40">
        <v>17.09061619555904</v>
      </c>
      <c r="N104" s="40">
        <v>15.925376159929773</v>
      </c>
      <c r="O104" s="40">
        <v>15.5269883726694</v>
      </c>
      <c r="P104" s="40">
        <v>14.117749894162305</v>
      </c>
      <c r="Q104" s="40">
        <v>17.277020280745464</v>
      </c>
      <c r="R104" s="40">
        <v>6.1692458999627195</v>
      </c>
    </row>
    <row r="105" spans="2:27" x14ac:dyDescent="0.35">
      <c r="B105" s="38" t="s">
        <v>21</v>
      </c>
      <c r="C105" s="40">
        <v>16.974131431805954</v>
      </c>
      <c r="D105" s="40">
        <v>33.354223267454394</v>
      </c>
      <c r="E105" s="40">
        <v>24.120207762980865</v>
      </c>
      <c r="F105" s="40">
        <v>20.85959042218521</v>
      </c>
      <c r="G105" s="40">
        <v>4.6918471155735757</v>
      </c>
      <c r="K105" s="19" t="s">
        <v>21</v>
      </c>
      <c r="L105" s="40">
        <v>16.974131431805954</v>
      </c>
      <c r="M105" s="40">
        <v>18.540463963150948</v>
      </c>
      <c r="N105" s="40">
        <v>14.813759304303447</v>
      </c>
      <c r="O105" s="40">
        <v>13.768517757896708</v>
      </c>
      <c r="P105" s="40">
        <v>10.351690005084153</v>
      </c>
      <c r="Q105" s="40">
        <v>20.85959042218521</v>
      </c>
      <c r="R105" s="40">
        <v>4.6918471155735757</v>
      </c>
    </row>
    <row r="106" spans="2:27" x14ac:dyDescent="0.35">
      <c r="B106" s="38" t="s">
        <v>22</v>
      </c>
      <c r="C106" s="40">
        <v>12.096383711985208</v>
      </c>
      <c r="D106" s="40">
        <v>29.116387699204687</v>
      </c>
      <c r="E106" s="40">
        <v>33.305167617814796</v>
      </c>
      <c r="F106" s="40">
        <v>19.804612215102573</v>
      </c>
      <c r="G106" s="40">
        <v>5.6774487558927387</v>
      </c>
      <c r="K106" s="19" t="s">
        <v>22</v>
      </c>
      <c r="L106" s="40">
        <v>12.096383711985208</v>
      </c>
      <c r="M106" s="40">
        <v>10.726390642557373</v>
      </c>
      <c r="N106" s="40">
        <v>18.389997056647314</v>
      </c>
      <c r="O106" s="40">
        <v>19.293831708345273</v>
      </c>
      <c r="P106" s="40">
        <v>14.011335909469521</v>
      </c>
      <c r="Q106" s="40">
        <v>19.804612215102573</v>
      </c>
      <c r="R106" s="40">
        <v>5.6774487558927387</v>
      </c>
    </row>
    <row r="107" spans="2:27" x14ac:dyDescent="0.35">
      <c r="B107" s="38" t="s">
        <v>23</v>
      </c>
      <c r="C107" s="40">
        <v>14.810488892665669</v>
      </c>
      <c r="D107" s="40">
        <v>32.756339655910104</v>
      </c>
      <c r="E107" s="40">
        <v>26.932242265752372</v>
      </c>
      <c r="F107" s="40">
        <v>20.279978426046064</v>
      </c>
      <c r="G107" s="40">
        <v>5.2209507596257971</v>
      </c>
      <c r="K107" s="19" t="s">
        <v>23</v>
      </c>
      <c r="L107" s="40">
        <v>14.810488892665669</v>
      </c>
      <c r="M107" s="40">
        <v>16.433904606917295</v>
      </c>
      <c r="N107" s="40">
        <v>16.322435048992812</v>
      </c>
      <c r="O107" s="40">
        <v>14.709492984347589</v>
      </c>
      <c r="P107" s="40">
        <v>12.222749281404779</v>
      </c>
      <c r="Q107" s="40">
        <v>20.279978426046064</v>
      </c>
      <c r="R107" s="40">
        <v>5.2209507596257971</v>
      </c>
    </row>
    <row r="108" spans="2:27" x14ac:dyDescent="0.35">
      <c r="B108" s="39" t="s">
        <v>36</v>
      </c>
      <c r="C108" s="40">
        <v>14.044693181144272</v>
      </c>
      <c r="D108" s="40">
        <v>31.182506430544922</v>
      </c>
      <c r="E108" s="40">
        <v>29.323453866045433</v>
      </c>
      <c r="F108" s="40">
        <v>19.554483729073983</v>
      </c>
      <c r="G108" s="40">
        <v>5.8948627931913853</v>
      </c>
      <c r="K108" s="9" t="s">
        <v>36</v>
      </c>
      <c r="L108" s="40">
        <v>14.044693181144272</v>
      </c>
      <c r="M108" s="40">
        <v>15.76273924952099</v>
      </c>
      <c r="N108" s="40">
        <v>15.419767181023934</v>
      </c>
      <c r="O108" s="40">
        <v>16.126116788894105</v>
      </c>
      <c r="P108" s="40">
        <v>13.197337077151326</v>
      </c>
      <c r="Q108" s="40">
        <v>19.554483729073983</v>
      </c>
      <c r="R108" s="40">
        <v>5.8948627931913853</v>
      </c>
    </row>
    <row r="109" spans="2:27" x14ac:dyDescent="0.35">
      <c r="B109" s="39" t="s">
        <v>29</v>
      </c>
      <c r="C109" s="40">
        <v>12.096383711985208</v>
      </c>
      <c r="D109" s="40">
        <v>29.108668837182545</v>
      </c>
      <c r="E109" s="40">
        <v>24.120207762980865</v>
      </c>
      <c r="F109" s="40">
        <v>17.277020280745464</v>
      </c>
      <c r="G109" s="40">
        <v>4.6918471155735757</v>
      </c>
      <c r="K109" s="9" t="s">
        <v>29</v>
      </c>
      <c r="L109" s="40">
        <v>12.096383711985208</v>
      </c>
      <c r="M109" s="40">
        <v>10.726390642557373</v>
      </c>
      <c r="N109" s="40">
        <v>14.097231523728077</v>
      </c>
      <c r="O109" s="40">
        <v>13.768517757896708</v>
      </c>
      <c r="P109" s="40">
        <v>10.351690005084153</v>
      </c>
      <c r="Q109" s="40">
        <v>17.277020280745464</v>
      </c>
      <c r="R109" s="40">
        <v>4.6918471155735757</v>
      </c>
    </row>
    <row r="110" spans="2:27" x14ac:dyDescent="0.35">
      <c r="B110" s="39" t="s">
        <v>30</v>
      </c>
      <c r="C110" s="40">
        <v>16.974131431805954</v>
      </c>
      <c r="D110" s="40">
        <v>33.354223267454394</v>
      </c>
      <c r="E110" s="40">
        <v>33.305167617814796</v>
      </c>
      <c r="F110" s="40">
        <v>22.138879987640106</v>
      </c>
      <c r="G110" s="40">
        <v>6.6673794329848501</v>
      </c>
      <c r="K110" s="9" t="s">
        <v>30</v>
      </c>
      <c r="L110" s="40">
        <v>16.974131431805954</v>
      </c>
      <c r="M110" s="40">
        <v>18.540463963150948</v>
      </c>
      <c r="N110" s="40">
        <v>18.389997056647314</v>
      </c>
      <c r="O110" s="40">
        <v>19.293831708345273</v>
      </c>
      <c r="P110" s="40">
        <v>14.755764739421734</v>
      </c>
      <c r="Q110" s="40">
        <v>22.138879987640106</v>
      </c>
      <c r="R110" s="40">
        <v>6.6673794329848501</v>
      </c>
    </row>
    <row r="111" spans="2:27" x14ac:dyDescent="0.35">
      <c r="B111" s="39" t="s">
        <v>37</v>
      </c>
      <c r="C111" s="40">
        <v>1.4147815791639602</v>
      </c>
      <c r="D111" s="40">
        <v>1.4859302466226032</v>
      </c>
      <c r="E111" s="40">
        <v>2.1281259630864002</v>
      </c>
      <c r="F111" s="40">
        <v>1.3419319060711021</v>
      </c>
      <c r="G111" s="40">
        <v>0.55678127152746526</v>
      </c>
      <c r="K111" s="9" t="s">
        <v>37</v>
      </c>
      <c r="L111" s="12">
        <v>1.4147815791639602</v>
      </c>
      <c r="M111" s="12">
        <v>1.7828637461328647</v>
      </c>
      <c r="N111" s="12">
        <v>1.128060174746303</v>
      </c>
      <c r="O111" s="12">
        <v>1.2533416651660954</v>
      </c>
      <c r="P111" s="12">
        <v>1.1255540681400895</v>
      </c>
      <c r="Q111" s="12">
        <v>1.3419319060711021</v>
      </c>
      <c r="R111" s="12">
        <v>0.55678127152746515</v>
      </c>
    </row>
    <row r="112" spans="2:27" x14ac:dyDescent="0.35">
      <c r="K112" s="9"/>
      <c r="L112" s="12"/>
      <c r="M112" s="12"/>
      <c r="N112" s="12"/>
      <c r="O112" s="12"/>
      <c r="P112" s="12"/>
      <c r="Q112" s="12"/>
      <c r="R112" s="12"/>
      <c r="AA112" s="10"/>
    </row>
    <row r="113" spans="2:27" x14ac:dyDescent="0.35">
      <c r="B113" s="34" t="s">
        <v>50</v>
      </c>
      <c r="C113" s="35">
        <v>1</v>
      </c>
      <c r="D113" s="35">
        <v>2</v>
      </c>
      <c r="E113" s="35">
        <v>3</v>
      </c>
      <c r="F113" s="35">
        <v>4</v>
      </c>
      <c r="G113" s="35">
        <v>5</v>
      </c>
      <c r="K113" s="32" t="s">
        <v>54</v>
      </c>
      <c r="L113" s="21" t="s">
        <v>4</v>
      </c>
      <c r="M113" s="21" t="s">
        <v>1</v>
      </c>
      <c r="N113" s="21" t="s">
        <v>2</v>
      </c>
      <c r="O113" s="21" t="s">
        <v>5</v>
      </c>
      <c r="P113" s="21" t="s">
        <v>6</v>
      </c>
      <c r="Q113" s="21" t="s">
        <v>7</v>
      </c>
      <c r="R113" s="21" t="s">
        <v>8</v>
      </c>
      <c r="AA113" s="10"/>
    </row>
    <row r="114" spans="2:27" x14ac:dyDescent="0.35">
      <c r="B114" s="36" t="s">
        <v>11</v>
      </c>
      <c r="C114" s="40">
        <v>12.42397537569453</v>
      </c>
      <c r="D114" s="40">
        <v>30.459924881153601</v>
      </c>
      <c r="E114" s="40">
        <v>30.884145043987214</v>
      </c>
      <c r="F114" s="40">
        <v>19.564575266179794</v>
      </c>
      <c r="G114" s="40">
        <v>6.6673794329848501</v>
      </c>
      <c r="K114" s="14" t="s">
        <v>11</v>
      </c>
      <c r="L114" s="40">
        <v>12.42397537569453</v>
      </c>
      <c r="M114" s="40">
        <v>15.756224749806883</v>
      </c>
      <c r="N114" s="40">
        <v>14.70370013134672</v>
      </c>
      <c r="O114" s="40">
        <v>17.221045505014835</v>
      </c>
      <c r="P114" s="40">
        <v>13.663099538972384</v>
      </c>
      <c r="Q114" s="40">
        <v>19.564575266179794</v>
      </c>
      <c r="R114" s="40">
        <v>6.6673794329848501</v>
      </c>
      <c r="AA114" s="10"/>
    </row>
    <row r="115" spans="2:27" x14ac:dyDescent="0.35">
      <c r="B115" s="36" t="s">
        <v>13</v>
      </c>
      <c r="C115" s="40">
        <v>15.412105198400242</v>
      </c>
      <c r="D115" s="40">
        <v>30.322849029648296</v>
      </c>
      <c r="E115" s="40">
        <v>28.795921869070167</v>
      </c>
      <c r="F115" s="40">
        <v>19.318939024770206</v>
      </c>
      <c r="G115" s="40">
        <v>6.1501848781110811</v>
      </c>
      <c r="K115" s="14" t="s">
        <v>13</v>
      </c>
      <c r="L115" s="40">
        <v>15.412105198400242</v>
      </c>
      <c r="M115" s="40">
        <v>15.282162727349807</v>
      </c>
      <c r="N115" s="40">
        <v>15.040686302298493</v>
      </c>
      <c r="O115" s="40">
        <v>15.82065051390876</v>
      </c>
      <c r="P115" s="40">
        <v>12.975271355161411</v>
      </c>
      <c r="Q115" s="40">
        <v>19.318939024770206</v>
      </c>
      <c r="R115" s="40">
        <v>6.1501848781110811</v>
      </c>
      <c r="AA115" s="10"/>
    </row>
    <row r="116" spans="2:27" x14ac:dyDescent="0.35">
      <c r="B116" s="36" t="s">
        <v>14</v>
      </c>
      <c r="C116" s="40">
        <v>16.224419004207462</v>
      </c>
      <c r="D116" s="40">
        <v>29.108668837182545</v>
      </c>
      <c r="E116" s="40">
        <v>29.380066834805717</v>
      </c>
      <c r="F116" s="40">
        <v>19.351910834496326</v>
      </c>
      <c r="G116" s="40">
        <v>5.9349344893079348</v>
      </c>
      <c r="K116" s="14" t="s">
        <v>14</v>
      </c>
      <c r="L116" s="40">
        <v>16.224419004207462</v>
      </c>
      <c r="M116" s="40">
        <v>14.765037954443125</v>
      </c>
      <c r="N116" s="40">
        <v>14.343630882739426</v>
      </c>
      <c r="O116" s="40">
        <v>16.824702028843706</v>
      </c>
      <c r="P116" s="40">
        <v>12.555364805962011</v>
      </c>
      <c r="Q116" s="40">
        <v>19.351910834496326</v>
      </c>
      <c r="R116" s="40">
        <v>5.9349344893079348</v>
      </c>
      <c r="AA116" s="10"/>
    </row>
    <row r="117" spans="2:27" x14ac:dyDescent="0.35">
      <c r="B117" s="36" t="s">
        <v>15</v>
      </c>
      <c r="C117" s="40">
        <v>13.255062306421925</v>
      </c>
      <c r="D117" s="40">
        <v>31.25616158887955</v>
      </c>
      <c r="E117" s="40">
        <v>29.32451494648361</v>
      </c>
      <c r="F117" s="40">
        <v>20.974921656141465</v>
      </c>
      <c r="G117" s="40">
        <v>5.189339502073449</v>
      </c>
      <c r="K117" s="14" t="s">
        <v>15</v>
      </c>
      <c r="L117" s="40">
        <v>13.255062306421925</v>
      </c>
      <c r="M117" s="40">
        <v>17.15893006515147</v>
      </c>
      <c r="N117" s="40">
        <v>14.097231523728077</v>
      </c>
      <c r="O117" s="40">
        <v>15.952012915857821</v>
      </c>
      <c r="P117" s="40">
        <v>13.372502030625791</v>
      </c>
      <c r="Q117" s="40">
        <v>20.974921656141465</v>
      </c>
      <c r="R117" s="40">
        <v>5.189339502073449</v>
      </c>
      <c r="AA117" s="10"/>
    </row>
    <row r="118" spans="2:27" x14ac:dyDescent="0.35">
      <c r="B118" s="36" t="s">
        <v>16</v>
      </c>
      <c r="C118" s="40">
        <v>14.05488940587554</v>
      </c>
      <c r="D118" s="40">
        <v>29.703027514433643</v>
      </c>
      <c r="E118" s="40">
        <v>29.129110002544657</v>
      </c>
      <c r="F118" s="40">
        <v>20.489029171379467</v>
      </c>
      <c r="G118" s="40">
        <v>6.6239439057666827</v>
      </c>
      <c r="K118" s="14" t="s">
        <v>16</v>
      </c>
      <c r="L118" s="40">
        <v>14.05488940587554</v>
      </c>
      <c r="M118" s="40">
        <v>15.353846928685167</v>
      </c>
      <c r="N118" s="40">
        <v>14.349180585748478</v>
      </c>
      <c r="O118" s="40">
        <v>15.893960723712535</v>
      </c>
      <c r="P118" s="40">
        <v>13.23514927883212</v>
      </c>
      <c r="Q118" s="40">
        <v>20.489029171379467</v>
      </c>
      <c r="R118" s="40">
        <v>6.6239439057666827</v>
      </c>
    </row>
    <row r="119" spans="2:27" x14ac:dyDescent="0.35">
      <c r="B119" s="36" t="s">
        <v>17</v>
      </c>
      <c r="C119" s="40">
        <v>14.456770021394174</v>
      </c>
      <c r="D119" s="40">
        <v>32.829716579475757</v>
      </c>
      <c r="E119" s="40">
        <v>28.476704916686597</v>
      </c>
      <c r="F119" s="40">
        <v>18.135182785541364</v>
      </c>
      <c r="G119" s="40">
        <v>6.1016256969021248</v>
      </c>
      <c r="K119" s="14" t="s">
        <v>17</v>
      </c>
      <c r="L119" s="40">
        <v>14.456770021394174</v>
      </c>
      <c r="M119" s="40">
        <v>16.660406336071873</v>
      </c>
      <c r="N119" s="40">
        <v>16.169310243403878</v>
      </c>
      <c r="O119" s="40">
        <v>15.701338022127032</v>
      </c>
      <c r="P119" s="40">
        <v>12.775366894559564</v>
      </c>
      <c r="Q119" s="40">
        <v>18.135182785541364</v>
      </c>
      <c r="R119" s="40">
        <v>6.1016256969021248</v>
      </c>
    </row>
    <row r="120" spans="2:27" x14ac:dyDescent="0.35">
      <c r="B120" s="36" t="s">
        <v>19</v>
      </c>
      <c r="C120" s="40">
        <v>12.795521744311378</v>
      </c>
      <c r="D120" s="40">
        <v>32.599495692657449</v>
      </c>
      <c r="E120" s="40">
        <v>30.895027190475787</v>
      </c>
      <c r="F120" s="40">
        <v>17.693447726381592</v>
      </c>
      <c r="G120" s="40">
        <v>6.0165076461737854</v>
      </c>
      <c r="K120" s="14" t="s">
        <v>19</v>
      </c>
      <c r="L120" s="40">
        <v>12.795521744311378</v>
      </c>
      <c r="M120" s="40">
        <v>16.390167349823265</v>
      </c>
      <c r="N120" s="40">
        <v>16.209328342834187</v>
      </c>
      <c r="O120" s="40">
        <v>16.619148930886617</v>
      </c>
      <c r="P120" s="40">
        <v>14.275878259589176</v>
      </c>
      <c r="Q120" s="40">
        <v>17.693447726381592</v>
      </c>
      <c r="R120" s="40">
        <v>6.0165076461737854</v>
      </c>
    </row>
    <row r="121" spans="2:27" x14ac:dyDescent="0.35">
      <c r="B121" s="38" t="s">
        <v>21</v>
      </c>
      <c r="C121" s="40">
        <v>16.974131431805954</v>
      </c>
      <c r="D121" s="40">
        <v>33.354223267454394</v>
      </c>
      <c r="E121" s="40">
        <v>24.120207762980865</v>
      </c>
      <c r="F121" s="40">
        <v>20.85959042218521</v>
      </c>
      <c r="G121" s="40">
        <v>4.6918471155735757</v>
      </c>
      <c r="K121" s="19" t="s">
        <v>21</v>
      </c>
      <c r="L121" s="40">
        <v>16.974131431805954</v>
      </c>
      <c r="M121" s="40">
        <v>18.540463963150948</v>
      </c>
      <c r="N121" s="40">
        <v>14.813759304303447</v>
      </c>
      <c r="O121" s="40">
        <v>13.768517757896708</v>
      </c>
      <c r="P121" s="40">
        <v>10.351690005084153</v>
      </c>
      <c r="Q121" s="40">
        <v>20.85959042218521</v>
      </c>
      <c r="R121" s="40">
        <v>4.6918471155735757</v>
      </c>
    </row>
    <row r="122" spans="2:27" x14ac:dyDescent="0.35">
      <c r="B122" s="39" t="s">
        <v>32</v>
      </c>
      <c r="C122" s="40">
        <v>14.449609311013901</v>
      </c>
      <c r="D122" s="40">
        <v>31.204258423860654</v>
      </c>
      <c r="E122" s="40">
        <v>28.875712320879327</v>
      </c>
      <c r="F122" s="40">
        <v>19.548449610884429</v>
      </c>
      <c r="G122" s="40">
        <v>5.9219703333616849</v>
      </c>
      <c r="K122" s="9" t="s">
        <v>32</v>
      </c>
      <c r="L122" s="40">
        <v>14.449609311013901</v>
      </c>
      <c r="M122" s="40">
        <v>16.23840500931032</v>
      </c>
      <c r="N122" s="40">
        <v>14.965853414550338</v>
      </c>
      <c r="O122" s="40">
        <v>15.975172049781003</v>
      </c>
      <c r="P122" s="40">
        <v>12.900540271098325</v>
      </c>
      <c r="Q122" s="40">
        <v>19.548449610884429</v>
      </c>
      <c r="R122" s="40">
        <v>5.9219703333616849</v>
      </c>
    </row>
    <row r="123" spans="2:27" x14ac:dyDescent="0.35">
      <c r="B123" s="39" t="s">
        <v>33</v>
      </c>
      <c r="C123" s="40">
        <v>12.42397537569453</v>
      </c>
      <c r="D123" s="40">
        <v>29.108668837182545</v>
      </c>
      <c r="E123" s="40">
        <v>24.120207762980865</v>
      </c>
      <c r="F123" s="40">
        <v>17.693447726381592</v>
      </c>
      <c r="G123" s="40">
        <v>4.6918471155735757</v>
      </c>
      <c r="K123" s="9" t="s">
        <v>33</v>
      </c>
      <c r="L123" s="40">
        <v>12.42397537569453</v>
      </c>
      <c r="M123" s="40">
        <v>14.765037954443125</v>
      </c>
      <c r="N123" s="40">
        <v>14.097231523728077</v>
      </c>
      <c r="O123" s="40">
        <v>13.768517757896708</v>
      </c>
      <c r="P123" s="40">
        <v>10.351690005084153</v>
      </c>
      <c r="Q123" s="40">
        <v>17.693447726381592</v>
      </c>
      <c r="R123" s="40">
        <v>4.6918471155735757</v>
      </c>
    </row>
    <row r="124" spans="2:27" x14ac:dyDescent="0.35">
      <c r="B124" s="39" t="s">
        <v>34</v>
      </c>
      <c r="C124" s="40">
        <v>16.974131431805954</v>
      </c>
      <c r="D124" s="40">
        <v>33.354223267454394</v>
      </c>
      <c r="E124" s="40">
        <v>30.895027190475787</v>
      </c>
      <c r="F124" s="40">
        <v>20.974921656141465</v>
      </c>
      <c r="G124" s="40">
        <v>6.6673794329848501</v>
      </c>
      <c r="K124" s="9" t="s">
        <v>34</v>
      </c>
      <c r="L124" s="40">
        <v>16.974131431805954</v>
      </c>
      <c r="M124" s="40">
        <v>18.540463963150948</v>
      </c>
      <c r="N124" s="40">
        <v>16.209328342834187</v>
      </c>
      <c r="O124" s="40">
        <v>17.221045505014835</v>
      </c>
      <c r="P124" s="40">
        <v>14.275878259589176</v>
      </c>
      <c r="Q124" s="40">
        <v>20.974921656141465</v>
      </c>
      <c r="R124" s="40">
        <v>6.6673794329848501</v>
      </c>
    </row>
    <row r="125" spans="2:27" x14ac:dyDescent="0.35">
      <c r="B125" s="39" t="s">
        <v>38</v>
      </c>
      <c r="C125" s="40">
        <v>1.6419307390282205</v>
      </c>
      <c r="D125" s="40">
        <v>1.5670695545389641</v>
      </c>
      <c r="E125" s="40">
        <v>2.1183497360094146</v>
      </c>
      <c r="F125" s="40">
        <v>1.2052575528091778</v>
      </c>
      <c r="G125" s="40">
        <v>0.67525825630840874</v>
      </c>
      <c r="K125" s="9" t="s">
        <v>38</v>
      </c>
      <c r="L125" s="12">
        <v>1.6419307390282205</v>
      </c>
      <c r="M125" s="12">
        <v>1.2217147968564968</v>
      </c>
      <c r="N125" s="12">
        <v>0.81187133090612773</v>
      </c>
      <c r="O125" s="12">
        <v>1.0463490843190937</v>
      </c>
      <c r="P125" s="12">
        <v>1.1615752358347251</v>
      </c>
      <c r="Q125" s="12">
        <v>1.2052575528091778</v>
      </c>
      <c r="R125" s="12">
        <v>0.67525825630840874</v>
      </c>
    </row>
    <row r="126" spans="2:27" x14ac:dyDescent="0.35">
      <c r="K126" s="9"/>
      <c r="L126" s="12"/>
      <c r="M126" s="12"/>
      <c r="N126" s="12"/>
      <c r="O126" s="12"/>
      <c r="P126" s="12"/>
      <c r="Q126" s="12"/>
      <c r="R126" s="12"/>
    </row>
    <row r="127" spans="2:27" x14ac:dyDescent="0.35">
      <c r="K127" s="9"/>
      <c r="L127" s="9"/>
      <c r="M127" s="9"/>
      <c r="N127" s="9"/>
      <c r="O127" s="9"/>
    </row>
    <row r="128" spans="2:27" x14ac:dyDescent="0.35">
      <c r="K128" s="12"/>
      <c r="L128" s="12"/>
      <c r="M128" s="12"/>
      <c r="N128" s="12"/>
      <c r="O128" s="12"/>
    </row>
    <row r="129" spans="11:15" x14ac:dyDescent="0.35">
      <c r="K129" s="12"/>
      <c r="L129" s="12"/>
      <c r="M129" s="12"/>
      <c r="N129" s="12"/>
      <c r="O129" s="12"/>
    </row>
    <row r="130" spans="11:15" x14ac:dyDescent="0.35">
      <c r="K130" s="12"/>
      <c r="L130" s="12"/>
      <c r="M130" s="12"/>
      <c r="N130" s="12"/>
      <c r="O130" s="12"/>
    </row>
    <row r="131" spans="11:15" x14ac:dyDescent="0.35">
      <c r="K131" s="12"/>
      <c r="L131" s="12"/>
      <c r="M131" s="12"/>
      <c r="N131" s="12"/>
      <c r="O131" s="12"/>
    </row>
    <row r="132" spans="11:15" x14ac:dyDescent="0.35">
      <c r="K132" s="12"/>
      <c r="L132" s="12"/>
      <c r="M132" s="12"/>
      <c r="N132" s="12"/>
      <c r="O132" s="12"/>
    </row>
    <row r="133" spans="11:15" x14ac:dyDescent="0.35">
      <c r="K133" s="12"/>
      <c r="L133" s="12"/>
      <c r="M133" s="12"/>
      <c r="N133" s="12"/>
      <c r="O133" s="12"/>
    </row>
    <row r="134" spans="11:15" x14ac:dyDescent="0.35">
      <c r="K134" s="12"/>
      <c r="L134" s="12"/>
      <c r="M134" s="12"/>
      <c r="N134" s="12"/>
      <c r="O134" s="12"/>
    </row>
  </sheetData>
  <conditionalFormatting sqref="T2:U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7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E7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F7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G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:H7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0:L7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7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7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7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P7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7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R7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7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C9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9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9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9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P9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9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:R9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9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D1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E1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G1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:L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:M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:N1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:O1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P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:Q1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:R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0"/>
  <sheetViews>
    <sheetView topLeftCell="A28" zoomScale="70" zoomScaleNormal="70" workbookViewId="0">
      <selection activeCell="C43" sqref="C43"/>
    </sheetView>
  </sheetViews>
  <sheetFormatPr baseColWidth="10" defaultRowHeight="14.5" x14ac:dyDescent="0.35"/>
  <cols>
    <col min="1" max="1" width="24.26953125" bestFit="1" customWidth="1"/>
    <col min="2" max="3" width="26.7265625" bestFit="1" customWidth="1"/>
    <col min="4" max="5" width="23.453125" bestFit="1" customWidth="1"/>
    <col min="6" max="6" width="34.453125" bestFit="1" customWidth="1"/>
    <col min="7" max="7" width="36.7265625" bestFit="1" customWidth="1"/>
    <col min="8" max="8" width="29.1796875" bestFit="1" customWidth="1"/>
    <col min="9" max="9" width="23.453125" bestFit="1" customWidth="1"/>
    <col min="10" max="10" width="29.1796875" bestFit="1" customWidth="1"/>
    <col min="11" max="11" width="22.54296875" bestFit="1" customWidth="1"/>
    <col min="12" max="12" width="52.1796875" bestFit="1" customWidth="1"/>
    <col min="13" max="13" width="58.26953125" bestFit="1" customWidth="1"/>
    <col min="14" max="14" width="22.54296875" bestFit="1" customWidth="1"/>
    <col min="15" max="15" width="52.1796875" bestFit="1" customWidth="1"/>
    <col min="16" max="16" width="58.26953125" bestFit="1" customWidth="1"/>
    <col min="17" max="17" width="8.54296875" bestFit="1" customWidth="1"/>
    <col min="18" max="18" width="9.1796875" bestFit="1" customWidth="1"/>
    <col min="19" max="19" width="17.1796875" bestFit="1" customWidth="1"/>
    <col min="20" max="20" width="8" bestFit="1" customWidth="1"/>
    <col min="21" max="21" width="12.54296875" bestFit="1" customWidth="1"/>
    <col min="22" max="22" width="6.81640625" bestFit="1" customWidth="1"/>
    <col min="23" max="23" width="9.81640625" bestFit="1" customWidth="1"/>
    <col min="24" max="25" width="8.1796875" bestFit="1" customWidth="1"/>
    <col min="26" max="26" width="16.1796875" bestFit="1" customWidth="1"/>
  </cols>
  <sheetData>
    <row r="1" spans="1:26" ht="15" x14ac:dyDescent="0.25">
      <c r="A1" s="31" t="s">
        <v>25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L1" s="19" t="s">
        <v>20</v>
      </c>
      <c r="M1" s="19" t="s">
        <v>21</v>
      </c>
      <c r="N1" s="19" t="s">
        <v>22</v>
      </c>
      <c r="O1" s="19" t="s">
        <v>23</v>
      </c>
      <c r="P1" s="9" t="s">
        <v>36</v>
      </c>
      <c r="Q1" s="9" t="s">
        <v>29</v>
      </c>
      <c r="R1" s="9" t="s">
        <v>30</v>
      </c>
      <c r="S1" s="9" t="s">
        <v>44</v>
      </c>
      <c r="T1" s="9"/>
      <c r="U1" s="9"/>
      <c r="V1" s="9" t="s">
        <v>25</v>
      </c>
      <c r="W1" s="9" t="s">
        <v>32</v>
      </c>
      <c r="X1" s="9" t="s">
        <v>33</v>
      </c>
      <c r="Y1" s="9" t="s">
        <v>34</v>
      </c>
      <c r="Z1" s="9" t="s">
        <v>45</v>
      </c>
    </row>
    <row r="2" spans="1:26" ht="15" x14ac:dyDescent="0.25">
      <c r="A2" s="2" t="s">
        <v>63</v>
      </c>
      <c r="B2" s="46">
        <f>'KF_38_dur+rat'!AB2</f>
        <v>22.667573696000002</v>
      </c>
      <c r="C2" s="46">
        <f>'KF_38_dur+rat'!AC2</f>
        <v>19.657233560000002</v>
      </c>
      <c r="D2" s="46">
        <f>'KF_38_dur+rat'!AD2</f>
        <v>21.336235826999999</v>
      </c>
      <c r="E2" s="46">
        <f>'KF_38_dur+rat'!AE2</f>
        <v>27.110204081999999</v>
      </c>
      <c r="F2" s="46">
        <f>'KF_38_dur+rat'!AF2</f>
        <v>23.858140589999998</v>
      </c>
      <c r="G2" s="46">
        <f>'KF_38_dur+rat'!AG2</f>
        <v>19.927029477999998</v>
      </c>
      <c r="H2" s="46">
        <f>'KF_38_dur+rat'!AH2</f>
        <v>20.515555555000002</v>
      </c>
      <c r="I2" s="46">
        <f>'KF_38_dur+rat'!AI2</f>
        <v>22.909387755000001</v>
      </c>
      <c r="J2" s="46">
        <f>'KF_38_dur+rat'!AJ2</f>
        <v>19.017142857</v>
      </c>
      <c r="K2" s="46">
        <f>'KF_38_dur+rat'!AK2</f>
        <v>20.973424035999997</v>
      </c>
      <c r="L2" s="46">
        <f>'KF_38_dur+rat'!AL2</f>
        <v>23.498594103999999</v>
      </c>
      <c r="M2" s="46">
        <f>'KF_38_dur+rat'!AM2</f>
        <v>22.392743763999999</v>
      </c>
      <c r="N2" s="46">
        <f>'KF_38_dur+rat'!AN2</f>
        <v>18.490340136</v>
      </c>
      <c r="O2" s="46">
        <f>'KF_38_dur+rat'!AO2</f>
        <v>28.730340136000002</v>
      </c>
      <c r="P2" s="18">
        <f>AVERAGE(B2:O2)</f>
        <v>22.220281826857139</v>
      </c>
      <c r="Q2" s="18">
        <f>MIN(B2:O2)</f>
        <v>18.490340136</v>
      </c>
      <c r="R2" s="18">
        <f>MAX(B2:O2)</f>
        <v>28.730340136000002</v>
      </c>
      <c r="S2" s="12">
        <f>STDEV(B2:O2)/P2*100</f>
        <v>13.242325807157593</v>
      </c>
      <c r="T2" s="10"/>
      <c r="U2" s="10"/>
      <c r="V2" s="9">
        <v>1</v>
      </c>
      <c r="W2" s="18">
        <f>AVERAGE(C2,E2:I2,K2,M2)</f>
        <v>22.167964852499999</v>
      </c>
      <c r="X2" s="18">
        <f>MIN(C2,E2:I2,K2,M2)</f>
        <v>19.657233560000002</v>
      </c>
      <c r="Y2" s="18">
        <f>MAX(C2,E2:I2,K2,M2)</f>
        <v>27.110204081999999</v>
      </c>
      <c r="Z2" s="12">
        <f>STDEV(C2,E2:I2,K2,M2)/W2*100</f>
        <v>11.227882323708128</v>
      </c>
    </row>
    <row r="3" spans="1:26" ht="15" x14ac:dyDescent="0.25">
      <c r="A3" s="2" t="s">
        <v>58</v>
      </c>
      <c r="B3" s="46">
        <f>SUM('KF_38_dur+rat'!AB3:AB5)</f>
        <v>81.296507937000001</v>
      </c>
      <c r="C3" s="46">
        <f>SUM('KF_38_dur+rat'!AC3:AC5)</f>
        <v>75.440907028999987</v>
      </c>
      <c r="D3" s="46">
        <f>SUM('KF_38_dur+rat'!AD3:AD5)</f>
        <v>71.668390023000001</v>
      </c>
      <c r="E3" s="46">
        <f>SUM('KF_38_dur+rat'!AE3:AE5)</f>
        <v>81.167346937999994</v>
      </c>
      <c r="F3" s="46">
        <f>SUM('KF_38_dur+rat'!AF3:AF5)</f>
        <v>67.545396824999997</v>
      </c>
      <c r="G3" s="46">
        <f>SUM('KF_38_dur+rat'!AG3:AG5)</f>
        <v>70.970521542</v>
      </c>
      <c r="H3" s="46">
        <f>SUM('KF_38_dur+rat'!AH3:AH5)</f>
        <v>66.556734693999999</v>
      </c>
      <c r="I3" s="46">
        <f>SUM('KF_38_dur+rat'!AI3:AI5)</f>
        <v>76.906303855000004</v>
      </c>
      <c r="J3" s="46">
        <f>SUM('KF_38_dur+rat'!AJ3:AJ5)</f>
        <v>67.218866212999998</v>
      </c>
      <c r="K3" s="46">
        <f>SUM('KF_38_dur+rat'!AK3:AK5)</f>
        <v>80.67537415000001</v>
      </c>
      <c r="L3" s="46">
        <f>SUM('KF_38_dur+rat'!AL3:AL5)</f>
        <v>82.105487529000001</v>
      </c>
      <c r="M3" s="46">
        <f>SUM('KF_38_dur+rat'!AM3:AM5)</f>
        <v>62.165623583000006</v>
      </c>
      <c r="N3" s="46">
        <f>SUM('KF_38_dur+rat'!AN3:AN5)</f>
        <v>73.999092970000007</v>
      </c>
      <c r="O3" s="46">
        <f>SUM('KF_38_dur+rat'!AO3:AO5)</f>
        <v>92.077278911999997</v>
      </c>
      <c r="P3" s="18">
        <f t="shared" ref="P3:P7" si="0">AVERAGE(B3:O3)</f>
        <v>74.985273728571428</v>
      </c>
      <c r="Q3" s="18">
        <f t="shared" ref="Q3:Q7" si="1">MIN(B3:O3)</f>
        <v>62.165623583000006</v>
      </c>
      <c r="R3" s="18">
        <f t="shared" ref="R3:R7" si="2">MAX(B3:O3)</f>
        <v>92.077278911999997</v>
      </c>
      <c r="S3" s="12">
        <f t="shared" ref="S3:S7" si="3">STDEV(B3:O3)/P3*100</f>
        <v>10.69632138390573</v>
      </c>
      <c r="T3" s="10"/>
      <c r="U3" s="10"/>
      <c r="V3" s="9">
        <v>2</v>
      </c>
      <c r="W3" s="18">
        <f t="shared" ref="W3:W7" si="4">AVERAGE(C3,E3:I3,K3,M3)</f>
        <v>72.678526077000001</v>
      </c>
      <c r="X3" s="18">
        <f t="shared" ref="X3:X7" si="5">MIN(C3,E3:I3,K3,M3)</f>
        <v>62.165623583000006</v>
      </c>
      <c r="Y3" s="18">
        <f t="shared" ref="Y3:Y7" si="6">MAX(C3,E3:I3,K3,M3)</f>
        <v>81.167346937999994</v>
      </c>
      <c r="Z3" s="12">
        <f t="shared" ref="Z3:Z7" si="7">STDEV(C3,E3:I3,K3,M3)/W3*100</f>
        <v>9.5719987422285655</v>
      </c>
    </row>
    <row r="4" spans="1:26" x14ac:dyDescent="0.35">
      <c r="A4" s="2" t="s">
        <v>62</v>
      </c>
      <c r="B4" s="46">
        <f>'KF_38_dur+rat'!AB6</f>
        <v>23.926893424000014</v>
      </c>
      <c r="C4" s="46">
        <f>'KF_38_dur+rat'!AC6</f>
        <v>21.617777778000004</v>
      </c>
      <c r="D4" s="46">
        <f>'KF_38_dur+rat'!AD6</f>
        <v>22.854240363000002</v>
      </c>
      <c r="E4" s="46">
        <f>'KF_38_dur+rat'!AE6</f>
        <v>22.823764173000001</v>
      </c>
      <c r="F4" s="46">
        <f>'KF_38_dur+rat'!AF6</f>
        <v>18.462766439999996</v>
      </c>
      <c r="G4" s="46">
        <f>'KF_38_dur+rat'!AG6</f>
        <v>20.103582766999992</v>
      </c>
      <c r="H4" s="46">
        <f>'KF_38_dur+rat'!AH6</f>
        <v>19.319002267999991</v>
      </c>
      <c r="I4" s="46">
        <f>'KF_38_dur+rat'!AI6</f>
        <v>20.244897958999999</v>
      </c>
      <c r="J4" s="46">
        <f>'KF_38_dur+rat'!AJ6</f>
        <v>17.940317460000003</v>
      </c>
      <c r="K4" s="46">
        <f>'KF_38_dur+rat'!AK6</f>
        <v>23.399909296999994</v>
      </c>
      <c r="L4" s="46">
        <f>'KF_38_dur+rat'!AL6</f>
        <v>23.878730157999996</v>
      </c>
      <c r="M4" s="46">
        <f>'KF_38_dur+rat'!AM6</f>
        <v>13.656235827999993</v>
      </c>
      <c r="N4" s="46">
        <f>'KF_38_dur+rat'!AN6</f>
        <v>21.417505668999993</v>
      </c>
      <c r="O4" s="46">
        <f>'KF_38_dur+rat'!AO6</f>
        <v>23.710476190000009</v>
      </c>
      <c r="P4" s="18">
        <f t="shared" si="0"/>
        <v>20.954007126714284</v>
      </c>
      <c r="Q4" s="18">
        <f t="shared" si="1"/>
        <v>13.656235827999993</v>
      </c>
      <c r="R4" s="18">
        <f t="shared" si="2"/>
        <v>23.926893424000014</v>
      </c>
      <c r="S4" s="12">
        <f t="shared" si="3"/>
        <v>13.956455383828716</v>
      </c>
      <c r="T4" s="10"/>
      <c r="U4" s="10"/>
      <c r="V4" s="9">
        <v>3</v>
      </c>
      <c r="W4" s="18">
        <f t="shared" si="4"/>
        <v>19.953492063749998</v>
      </c>
      <c r="X4" s="18">
        <f t="shared" si="5"/>
        <v>13.656235827999993</v>
      </c>
      <c r="Y4" s="18">
        <f t="shared" si="6"/>
        <v>23.399909296999994</v>
      </c>
      <c r="Z4" s="12">
        <f t="shared" si="7"/>
        <v>15.303881257243582</v>
      </c>
    </row>
    <row r="5" spans="1:26" ht="15" x14ac:dyDescent="0.25">
      <c r="A5" s="2" t="s">
        <v>60</v>
      </c>
      <c r="B5" s="46">
        <f>'KF_38_dur+rat'!AB7</f>
        <v>32.391111110999987</v>
      </c>
      <c r="C5" s="46">
        <f>'KF_38_dur+rat'!AC7</f>
        <v>30.955102040999989</v>
      </c>
      <c r="D5" s="46">
        <f>'KF_38_dur+rat'!AD7</f>
        <v>29.158458050000007</v>
      </c>
      <c r="E5" s="46">
        <f>'KF_38_dur+rat'!AE7</f>
        <v>33.982403628000014</v>
      </c>
      <c r="F5" s="46">
        <f>'KF_38_dur+rat'!AF7</f>
        <v>28.457142857000008</v>
      </c>
      <c r="G5" s="46">
        <f>'KF_38_dur+rat'!AG7</f>
        <v>31.532698411999988</v>
      </c>
      <c r="H5" s="46">
        <f>'KF_38_dur+rat'!AH7</f>
        <v>29.907301587000006</v>
      </c>
      <c r="I5" s="46">
        <f>'KF_38_dur+rat'!AI7</f>
        <v>28.738503402000006</v>
      </c>
      <c r="J5" s="46">
        <f>'KF_38_dur+rat'!AJ7</f>
        <v>32.082721089000003</v>
      </c>
      <c r="K5" s="46">
        <f>'KF_38_dur+rat'!AK7</f>
        <v>29.001723355999999</v>
      </c>
      <c r="L5" s="46">
        <f>'KF_38_dur+rat'!AL7</f>
        <v>29.222312926000001</v>
      </c>
      <c r="M5" s="46">
        <f>'KF_38_dur+rat'!AM7</f>
        <v>27.518548753000005</v>
      </c>
      <c r="N5" s="46">
        <f>'KF_38_dur+rat'!AN7</f>
        <v>30.273015873000006</v>
      </c>
      <c r="O5" s="46">
        <f>'KF_38_dur+rat'!AO7</f>
        <v>39.340408163000006</v>
      </c>
      <c r="P5" s="18">
        <f t="shared" si="0"/>
        <v>30.89724651771429</v>
      </c>
      <c r="Q5" s="18">
        <f t="shared" si="1"/>
        <v>27.518548753000005</v>
      </c>
      <c r="R5" s="18">
        <f t="shared" si="2"/>
        <v>39.340408163000006</v>
      </c>
      <c r="S5" s="12">
        <f t="shared" si="3"/>
        <v>9.7373903708558238</v>
      </c>
      <c r="T5" s="10"/>
      <c r="U5" s="10"/>
      <c r="V5" s="9">
        <v>4</v>
      </c>
      <c r="W5" s="18">
        <f t="shared" si="4"/>
        <v>30.011678004500006</v>
      </c>
      <c r="X5" s="18">
        <f t="shared" si="5"/>
        <v>27.518548753000005</v>
      </c>
      <c r="Y5" s="18">
        <f t="shared" si="6"/>
        <v>33.982403628000014</v>
      </c>
      <c r="Z5" s="12">
        <f t="shared" si="7"/>
        <v>6.9271518991034151</v>
      </c>
    </row>
    <row r="6" spans="1:26" ht="15" x14ac:dyDescent="0.25">
      <c r="A6" s="2" t="s">
        <v>61</v>
      </c>
      <c r="B6" s="46">
        <f>'KF_38_dur+rat'!AB8</f>
        <v>9.7622902489999888</v>
      </c>
      <c r="C6" s="46">
        <f>'KF_38_dur+rat'!AC8</f>
        <v>10.549138322000005</v>
      </c>
      <c r="D6" s="46">
        <f>'KF_38_dur+rat'!AD8</f>
        <v>9.8661451239999849</v>
      </c>
      <c r="E6" s="46">
        <f>'KF_38_dur+rat'!AE8</f>
        <v>10.818299319999994</v>
      </c>
      <c r="F6" s="46">
        <f>'KF_38_dur+rat'!AF8</f>
        <v>8.7273696149999864</v>
      </c>
      <c r="G6" s="46">
        <f>'KF_38_dur+rat'!AG8</f>
        <v>7.8014058960000057</v>
      </c>
      <c r="H6" s="46">
        <f>'KF_38_dur+rat'!AH8</f>
        <v>9.6687981860000036</v>
      </c>
      <c r="I6" s="46">
        <f>'KF_38_dur+rat'!AI8</f>
        <v>9.6691383219999807</v>
      </c>
      <c r="J6" s="46">
        <f>'KF_38_dur+rat'!AJ8</f>
        <v>8.6566893419999928</v>
      </c>
      <c r="K6" s="46">
        <f>'KF_38_dur+rat'!AK8</f>
        <v>9.8617913829999964</v>
      </c>
      <c r="L6" s="46">
        <f>'KF_38_dur+rat'!AL8</f>
        <v>10.434648526000018</v>
      </c>
      <c r="M6" s="46">
        <f>'KF_38_dur+rat'!AM8</f>
        <v>6.1896145120000057</v>
      </c>
      <c r="N6" s="46">
        <f>'KF_38_dur+rat'!AN8</f>
        <v>8.678458049999989</v>
      </c>
      <c r="O6" s="46">
        <f>'KF_38_dur+rat'!AO8</f>
        <v>10.127936507999976</v>
      </c>
      <c r="P6" s="18">
        <f t="shared" si="0"/>
        <v>9.3436945253571366</v>
      </c>
      <c r="Q6" s="18">
        <f t="shared" si="1"/>
        <v>6.1896145120000057</v>
      </c>
      <c r="R6" s="18">
        <f t="shared" si="2"/>
        <v>10.818299319999994</v>
      </c>
      <c r="S6" s="12">
        <f t="shared" si="3"/>
        <v>13.268798853718222</v>
      </c>
      <c r="T6" s="10"/>
      <c r="U6" s="10"/>
      <c r="V6" s="9">
        <v>5</v>
      </c>
      <c r="W6" s="18">
        <f t="shared" si="4"/>
        <v>9.1606944444999971</v>
      </c>
      <c r="X6" s="18">
        <f t="shared" si="5"/>
        <v>6.1896145120000057</v>
      </c>
      <c r="Y6" s="18">
        <f t="shared" si="6"/>
        <v>10.818299319999994</v>
      </c>
      <c r="Z6" s="12">
        <f t="shared" si="7"/>
        <v>16.783185268100446</v>
      </c>
    </row>
    <row r="7" spans="1:26" ht="15" x14ac:dyDescent="0.25">
      <c r="A7" s="2" t="s">
        <v>24</v>
      </c>
      <c r="B7" s="46">
        <f>'KF_38_dur+rat'!AB9</f>
        <v>170.04437641699997</v>
      </c>
      <c r="C7" s="46">
        <f>'KF_38_dur+rat'!AC9</f>
        <v>158.22015873000001</v>
      </c>
      <c r="D7" s="46">
        <f>'KF_38_dur+rat'!AD9</f>
        <v>154.88346938700002</v>
      </c>
      <c r="E7" s="46">
        <f>'KF_38_dur+rat'!AE9</f>
        <v>175.90201814100001</v>
      </c>
      <c r="F7" s="46">
        <f>'KF_38_dur+rat'!AF9</f>
        <v>147.05081632700001</v>
      </c>
      <c r="G7" s="46">
        <f>'KF_38_dur+rat'!AG9</f>
        <v>150.33523809499999</v>
      </c>
      <c r="H7" s="46">
        <f>'KF_38_dur+rat'!AH9</f>
        <v>145.96739229000002</v>
      </c>
      <c r="I7" s="46">
        <f>'KF_38_dur+rat'!AI9</f>
        <v>158.46823129299997</v>
      </c>
      <c r="J7" s="46">
        <f>'KF_38_dur+rat'!AJ9</f>
        <v>144.91573696099999</v>
      </c>
      <c r="K7" s="46">
        <f>'KF_38_dur+rat'!AK9</f>
        <v>163.912222222</v>
      </c>
      <c r="L7" s="46">
        <f>'KF_38_dur+rat'!AL9</f>
        <v>169.13977324300001</v>
      </c>
      <c r="M7" s="46">
        <f>'KF_38_dur+rat'!AM9</f>
        <v>131.92276644</v>
      </c>
      <c r="N7" s="46">
        <f>'KF_38_dur+rat'!AN9</f>
        <v>152.858412698</v>
      </c>
      <c r="O7" s="46">
        <f>'KF_38_dur+rat'!AO9</f>
        <v>193.98643990899998</v>
      </c>
      <c r="P7" s="18">
        <f t="shared" si="0"/>
        <v>158.40050372521429</v>
      </c>
      <c r="Q7" s="18">
        <f t="shared" si="1"/>
        <v>131.92276644</v>
      </c>
      <c r="R7" s="18">
        <f t="shared" si="2"/>
        <v>193.98643990899998</v>
      </c>
      <c r="S7" s="12">
        <f t="shared" si="3"/>
        <v>9.7934331703377211</v>
      </c>
      <c r="T7" s="10"/>
      <c r="U7" s="10"/>
      <c r="V7" s="9" t="s">
        <v>24</v>
      </c>
      <c r="W7" s="18">
        <f t="shared" si="4"/>
        <v>153.97235544225001</v>
      </c>
      <c r="X7" s="18">
        <f t="shared" si="5"/>
        <v>131.92276644</v>
      </c>
      <c r="Y7" s="18">
        <f t="shared" si="6"/>
        <v>175.90201814100001</v>
      </c>
      <c r="Z7" s="12">
        <f t="shared" si="7"/>
        <v>8.6069477330757085</v>
      </c>
    </row>
    <row r="8" spans="1:26" ht="15" x14ac:dyDescent="0.25">
      <c r="A8" s="2"/>
      <c r="P8" s="13">
        <f>SUM(P2:P5)</f>
        <v>149.05680919985713</v>
      </c>
      <c r="Q8" s="3"/>
      <c r="R8" s="7"/>
      <c r="S8" s="7"/>
      <c r="T8" s="7"/>
      <c r="U8" s="7"/>
      <c r="V8" s="7"/>
      <c r="W8" s="7"/>
      <c r="X8" s="7"/>
      <c r="Y8" s="7"/>
      <c r="Z8" s="7"/>
    </row>
    <row r="9" spans="1:26" ht="15" x14ac:dyDescent="0.25">
      <c r="A9" s="2"/>
      <c r="P9" s="3"/>
      <c r="Q9" s="12"/>
      <c r="R9" s="7"/>
      <c r="S9" s="7"/>
      <c r="T9" s="7"/>
      <c r="U9" s="7"/>
      <c r="V9" s="7"/>
      <c r="W9" s="7"/>
      <c r="X9" s="7"/>
      <c r="Y9" s="7"/>
      <c r="Z9" s="15"/>
    </row>
    <row r="10" spans="1:26" ht="15" x14ac:dyDescent="0.25">
      <c r="A10" s="31" t="s">
        <v>26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9" t="s">
        <v>20</v>
      </c>
      <c r="M10" s="19" t="s">
        <v>21</v>
      </c>
      <c r="N10" s="19" t="s">
        <v>22</v>
      </c>
      <c r="O10" s="19" t="s">
        <v>23</v>
      </c>
      <c r="P10" s="9" t="s">
        <v>36</v>
      </c>
      <c r="Q10" s="9" t="s">
        <v>29</v>
      </c>
      <c r="R10" s="9" t="s">
        <v>30</v>
      </c>
      <c r="S10" s="9" t="s">
        <v>37</v>
      </c>
      <c r="T10" s="9" t="s">
        <v>3</v>
      </c>
      <c r="U10" s="9" t="s">
        <v>46</v>
      </c>
      <c r="V10" s="9" t="s">
        <v>26</v>
      </c>
      <c r="W10" s="9" t="s">
        <v>32</v>
      </c>
      <c r="X10" s="9" t="s">
        <v>33</v>
      </c>
      <c r="Y10" s="9" t="s">
        <v>34</v>
      </c>
      <c r="Z10" s="9" t="s">
        <v>38</v>
      </c>
    </row>
    <row r="11" spans="1:26" ht="15" x14ac:dyDescent="0.25">
      <c r="A11" s="2" t="s">
        <v>63</v>
      </c>
      <c r="B11" s="12">
        <f>B2/B$7*100</f>
        <v>13.330387145772049</v>
      </c>
      <c r="C11" s="12">
        <f t="shared" ref="B11:O15" si="8">C2/C$7*100</f>
        <v>12.42397537569453</v>
      </c>
      <c r="D11" s="12">
        <f t="shared" si="8"/>
        <v>13.775670128932967</v>
      </c>
      <c r="E11" s="12">
        <f t="shared" si="8"/>
        <v>15.412105198400242</v>
      </c>
      <c r="F11" s="12">
        <f t="shared" si="8"/>
        <v>16.224419004207462</v>
      </c>
      <c r="G11" s="12">
        <f t="shared" si="8"/>
        <v>13.255062306421925</v>
      </c>
      <c r="H11" s="12">
        <f t="shared" si="8"/>
        <v>14.05488940587554</v>
      </c>
      <c r="I11" s="12">
        <f t="shared" si="8"/>
        <v>14.456770021394174</v>
      </c>
      <c r="J11" s="12">
        <f t="shared" si="8"/>
        <v>13.122896971581444</v>
      </c>
      <c r="K11" s="12">
        <f t="shared" si="8"/>
        <v>12.795521744311378</v>
      </c>
      <c r="L11" s="12">
        <f t="shared" si="8"/>
        <v>13.893003196971302</v>
      </c>
      <c r="M11" s="12">
        <f t="shared" si="8"/>
        <v>16.974131431805954</v>
      </c>
      <c r="N11" s="12">
        <f t="shared" si="8"/>
        <v>12.096383711985208</v>
      </c>
      <c r="O11" s="12">
        <f t="shared" si="8"/>
        <v>14.810488892665669</v>
      </c>
      <c r="P11" s="12">
        <f>AVERAGE(B11:O11)</f>
        <v>14.044693181144272</v>
      </c>
      <c r="Q11" s="12">
        <f>MIN(B11:O11)</f>
        <v>12.096383711985208</v>
      </c>
      <c r="R11" s="12">
        <f>MAX(B11:O11)</f>
        <v>16.974131431805954</v>
      </c>
      <c r="S11" s="12">
        <f>STDEV(B11:O11)</f>
        <v>1.4147815791639602</v>
      </c>
      <c r="T11" s="20">
        <v>12.179487179487179</v>
      </c>
      <c r="U11" s="12">
        <f>T11-P11</f>
        <v>-1.8652060016570928</v>
      </c>
      <c r="V11" s="9">
        <v>1</v>
      </c>
      <c r="W11" s="12">
        <f>AVERAGE(C11,E11:I11,K11,M11)</f>
        <v>14.449609311013901</v>
      </c>
      <c r="X11" s="12">
        <f>MIN(C11,E11:I11,K11,M11)</f>
        <v>12.42397537569453</v>
      </c>
      <c r="Y11" s="12">
        <f>MAX(C11,E11:I11,K11,M11)</f>
        <v>16.974131431805954</v>
      </c>
      <c r="Z11" s="12">
        <f>STDEV(C11,E11:I11,K11,M11)</f>
        <v>1.6419307390282205</v>
      </c>
    </row>
    <row r="12" spans="1:26" ht="15" x14ac:dyDescent="0.25">
      <c r="A12" s="2" t="s">
        <v>58</v>
      </c>
      <c r="B12" s="12">
        <f t="shared" si="8"/>
        <v>47.808995304635367</v>
      </c>
      <c r="C12" s="12">
        <f t="shared" si="8"/>
        <v>47.680970386168433</v>
      </c>
      <c r="D12" s="12">
        <f t="shared" si="8"/>
        <v>46.272459098863273</v>
      </c>
      <c r="E12" s="12">
        <f t="shared" si="8"/>
        <v>46.143499543557063</v>
      </c>
      <c r="F12" s="12">
        <f t="shared" si="8"/>
        <v>45.933370866026252</v>
      </c>
      <c r="G12" s="12">
        <f t="shared" si="8"/>
        <v>47.208174504737364</v>
      </c>
      <c r="H12" s="12">
        <f t="shared" si="8"/>
        <v>45.596988238146174</v>
      </c>
      <c r="I12" s="12">
        <f t="shared" si="8"/>
        <v>48.531054601602783</v>
      </c>
      <c r="J12" s="12">
        <f t="shared" si="8"/>
        <v>46.38479410354865</v>
      </c>
      <c r="K12" s="12">
        <f t="shared" si="8"/>
        <v>49.218644623544073</v>
      </c>
      <c r="L12" s="12">
        <f t="shared" si="8"/>
        <v>48.542980728158213</v>
      </c>
      <c r="M12" s="12">
        <f t="shared" si="8"/>
        <v>47.122741025351104</v>
      </c>
      <c r="N12" s="12">
        <f t="shared" si="8"/>
        <v>48.41021940754996</v>
      </c>
      <c r="O12" s="12">
        <f t="shared" si="8"/>
        <v>47.465832640257702</v>
      </c>
      <c r="P12" s="12">
        <f t="shared" ref="P12:P15" si="9">AVERAGE(B12:O12)</f>
        <v>47.308623219439028</v>
      </c>
      <c r="Q12" s="12">
        <f t="shared" ref="Q12:Q15" si="10">MIN(B12:O12)</f>
        <v>45.596988238146174</v>
      </c>
      <c r="R12" s="12">
        <f t="shared" ref="R12:R15" si="11">MAX(B12:O12)</f>
        <v>49.218644623544073</v>
      </c>
      <c r="S12" s="12">
        <f t="shared" ref="S12:S15" si="12">STDEV(B12:O12)</f>
        <v>1.1246766128978658</v>
      </c>
      <c r="T12" s="20">
        <v>47.435897435897431</v>
      </c>
      <c r="U12" s="12">
        <f t="shared" ref="U12:U15" si="13">T12-P12</f>
        <v>0.12727421645840309</v>
      </c>
      <c r="V12" s="9">
        <v>2</v>
      </c>
      <c r="W12" s="12">
        <f t="shared" ref="W12:W15" si="14">AVERAGE(C12,E12:I12,K12,M12)</f>
        <v>47.179430473641659</v>
      </c>
      <c r="X12" s="12">
        <f t="shared" ref="X12:X15" si="15">MIN(C12,E12:I12,K12,M12)</f>
        <v>45.596988238146174</v>
      </c>
      <c r="Y12" s="12">
        <f t="shared" ref="Y12:Y15" si="16">MAX(C12,E12:I12,K12,M12)</f>
        <v>49.218644623544073</v>
      </c>
      <c r="Z12" s="12">
        <f t="shared" ref="Z12:Z15" si="17">STDEV(C12,E12:I12,K12,M12)</f>
        <v>1.2745198084821661</v>
      </c>
    </row>
    <row r="13" spans="1:26" x14ac:dyDescent="0.35">
      <c r="A13" s="2" t="s">
        <v>62</v>
      </c>
      <c r="B13" s="12">
        <f t="shared" si="8"/>
        <v>14.070970136244949</v>
      </c>
      <c r="C13" s="12">
        <f t="shared" si="8"/>
        <v>13.663099538972384</v>
      </c>
      <c r="D13" s="12">
        <f t="shared" si="8"/>
        <v>14.755764739421734</v>
      </c>
      <c r="E13" s="12">
        <f t="shared" si="8"/>
        <v>12.975271355161411</v>
      </c>
      <c r="F13" s="12">
        <f t="shared" si="8"/>
        <v>12.555364805962011</v>
      </c>
      <c r="G13" s="12">
        <f t="shared" si="8"/>
        <v>13.372502030625791</v>
      </c>
      <c r="H13" s="12">
        <f t="shared" si="8"/>
        <v>13.23514927883212</v>
      </c>
      <c r="I13" s="12">
        <f t="shared" si="8"/>
        <v>12.775366894559564</v>
      </c>
      <c r="J13" s="12">
        <f t="shared" si="8"/>
        <v>12.379826950628651</v>
      </c>
      <c r="K13" s="12">
        <f t="shared" si="8"/>
        <v>14.275878259589176</v>
      </c>
      <c r="L13" s="12">
        <f t="shared" si="8"/>
        <v>14.117749894162305</v>
      </c>
      <c r="M13" s="12">
        <f t="shared" si="8"/>
        <v>10.351690005084153</v>
      </c>
      <c r="N13" s="12">
        <f t="shared" si="8"/>
        <v>14.011335909469521</v>
      </c>
      <c r="O13" s="12">
        <f t="shared" si="8"/>
        <v>12.222749281404779</v>
      </c>
      <c r="P13" s="12">
        <f t="shared" si="9"/>
        <v>13.197337077151326</v>
      </c>
      <c r="Q13" s="12">
        <f t="shared" si="10"/>
        <v>10.351690005084153</v>
      </c>
      <c r="R13" s="12">
        <f t="shared" si="11"/>
        <v>14.755764739421734</v>
      </c>
      <c r="S13" s="12">
        <f t="shared" si="12"/>
        <v>1.1255540681400895</v>
      </c>
      <c r="T13" s="20">
        <v>14.743589743589745</v>
      </c>
      <c r="U13" s="12">
        <f t="shared" si="13"/>
        <v>1.5462526664384182</v>
      </c>
      <c r="V13" s="9">
        <v>3</v>
      </c>
      <c r="W13" s="12">
        <f t="shared" si="14"/>
        <v>12.900540271098325</v>
      </c>
      <c r="X13" s="12">
        <f t="shared" si="15"/>
        <v>10.351690005084153</v>
      </c>
      <c r="Y13" s="12">
        <f t="shared" si="16"/>
        <v>14.275878259589176</v>
      </c>
      <c r="Z13" s="12">
        <f t="shared" si="17"/>
        <v>1.1615752358347251</v>
      </c>
    </row>
    <row r="14" spans="1:26" ht="15" x14ac:dyDescent="0.25">
      <c r="A14" s="2" t="s">
        <v>60</v>
      </c>
      <c r="B14" s="12">
        <f t="shared" si="8"/>
        <v>19.048622361710592</v>
      </c>
      <c r="C14" s="12">
        <f t="shared" si="8"/>
        <v>19.564575266179794</v>
      </c>
      <c r="D14" s="12">
        <f t="shared" si="8"/>
        <v>18.826062048715571</v>
      </c>
      <c r="E14" s="12">
        <f t="shared" si="8"/>
        <v>19.318939024770206</v>
      </c>
      <c r="F14" s="12">
        <f t="shared" si="8"/>
        <v>19.351910834496326</v>
      </c>
      <c r="G14" s="12">
        <f t="shared" si="8"/>
        <v>20.974921656141465</v>
      </c>
      <c r="H14" s="12">
        <f t="shared" si="8"/>
        <v>20.489029171379467</v>
      </c>
      <c r="I14" s="12">
        <f t="shared" si="8"/>
        <v>18.135182785541364</v>
      </c>
      <c r="J14" s="12">
        <f t="shared" si="8"/>
        <v>22.138879987640106</v>
      </c>
      <c r="K14" s="12">
        <f t="shared" si="8"/>
        <v>17.693447726381592</v>
      </c>
      <c r="L14" s="12">
        <f t="shared" si="8"/>
        <v>17.277020280745464</v>
      </c>
      <c r="M14" s="12">
        <f t="shared" si="8"/>
        <v>20.85959042218521</v>
      </c>
      <c r="N14" s="12">
        <f t="shared" si="8"/>
        <v>19.804612215102573</v>
      </c>
      <c r="O14" s="12">
        <f t="shared" si="8"/>
        <v>20.279978426046064</v>
      </c>
      <c r="P14" s="12">
        <f t="shared" si="9"/>
        <v>19.554483729073983</v>
      </c>
      <c r="Q14" s="12">
        <f t="shared" si="10"/>
        <v>17.277020280745464</v>
      </c>
      <c r="R14" s="12">
        <f t="shared" si="11"/>
        <v>22.138879987640106</v>
      </c>
      <c r="S14" s="12">
        <f t="shared" si="12"/>
        <v>1.3419319060711021</v>
      </c>
      <c r="T14" s="20">
        <v>18.589743589743591</v>
      </c>
      <c r="U14" s="12">
        <f t="shared" si="13"/>
        <v>-0.9647401393303916</v>
      </c>
      <c r="V14" s="9">
        <v>4</v>
      </c>
      <c r="W14" s="12">
        <f t="shared" si="14"/>
        <v>19.548449610884429</v>
      </c>
      <c r="X14" s="12">
        <f t="shared" si="15"/>
        <v>17.693447726381592</v>
      </c>
      <c r="Y14" s="12">
        <f t="shared" si="16"/>
        <v>20.974921656141465</v>
      </c>
      <c r="Z14" s="12">
        <f t="shared" si="17"/>
        <v>1.2052575528091778</v>
      </c>
    </row>
    <row r="15" spans="1:26" ht="15" x14ac:dyDescent="0.25">
      <c r="A15" s="2" t="s">
        <v>61</v>
      </c>
      <c r="B15" s="12">
        <f t="shared" si="8"/>
        <v>5.7410250516370596</v>
      </c>
      <c r="C15" s="12">
        <f t="shared" si="8"/>
        <v>6.6673794329848501</v>
      </c>
      <c r="D15" s="12">
        <f t="shared" si="8"/>
        <v>6.3700439840664425</v>
      </c>
      <c r="E15" s="12">
        <f t="shared" si="8"/>
        <v>6.1501848781110811</v>
      </c>
      <c r="F15" s="12">
        <f t="shared" si="8"/>
        <v>5.9349344893079348</v>
      </c>
      <c r="G15" s="12">
        <f t="shared" si="8"/>
        <v>5.189339502073449</v>
      </c>
      <c r="H15" s="12">
        <f t="shared" si="8"/>
        <v>6.6239439057666827</v>
      </c>
      <c r="I15" s="12">
        <f t="shared" si="8"/>
        <v>6.1016256969021248</v>
      </c>
      <c r="J15" s="12">
        <f t="shared" si="8"/>
        <v>5.9736019866011496</v>
      </c>
      <c r="K15" s="12">
        <f t="shared" si="8"/>
        <v>6.0165076461737854</v>
      </c>
      <c r="L15" s="12">
        <f t="shared" si="8"/>
        <v>6.1692458999627195</v>
      </c>
      <c r="M15" s="12">
        <f t="shared" si="8"/>
        <v>4.6918471155735757</v>
      </c>
      <c r="N15" s="12">
        <f t="shared" si="8"/>
        <v>5.6774487558927387</v>
      </c>
      <c r="O15" s="12">
        <f t="shared" si="8"/>
        <v>5.2209507596257971</v>
      </c>
      <c r="P15" s="12">
        <f t="shared" si="9"/>
        <v>5.8948627931913853</v>
      </c>
      <c r="Q15" s="12">
        <f t="shared" si="10"/>
        <v>4.6918471155735757</v>
      </c>
      <c r="R15" s="12">
        <f t="shared" si="11"/>
        <v>6.6673794329848501</v>
      </c>
      <c r="S15" s="12">
        <f t="shared" si="12"/>
        <v>0.55678127152746515</v>
      </c>
      <c r="T15" s="20">
        <v>7.0512820512820511</v>
      </c>
      <c r="U15" s="12">
        <f t="shared" si="13"/>
        <v>1.1564192580906658</v>
      </c>
      <c r="V15" s="9">
        <v>5</v>
      </c>
      <c r="W15" s="12">
        <f t="shared" si="14"/>
        <v>5.9219703333616849</v>
      </c>
      <c r="X15" s="12">
        <f t="shared" si="15"/>
        <v>4.6918471155735757</v>
      </c>
      <c r="Y15" s="12">
        <f t="shared" si="16"/>
        <v>6.6673794329848501</v>
      </c>
      <c r="Z15" s="12">
        <f t="shared" si="17"/>
        <v>0.67525825630840874</v>
      </c>
    </row>
    <row r="16" spans="1:26" ht="15" x14ac:dyDescent="0.25">
      <c r="A16" s="2"/>
      <c r="B16" s="26">
        <f t="shared" ref="B16" si="18">SUM(B11:B15)</f>
        <v>100</v>
      </c>
      <c r="C16" s="26">
        <f t="shared" ref="C16:P16" si="19">SUM(C11:C15)</f>
        <v>99.999999999999986</v>
      </c>
      <c r="D16" s="26">
        <f t="shared" si="19"/>
        <v>99.999999999999986</v>
      </c>
      <c r="E16" s="26">
        <f t="shared" si="19"/>
        <v>100</v>
      </c>
      <c r="F16" s="26">
        <f t="shared" si="19"/>
        <v>99.999999999999986</v>
      </c>
      <c r="G16" s="26">
        <f t="shared" si="19"/>
        <v>100</v>
      </c>
      <c r="H16" s="26">
        <f t="shared" si="19"/>
        <v>99.999999999999986</v>
      </c>
      <c r="I16" s="26">
        <f t="shared" si="19"/>
        <v>100</v>
      </c>
      <c r="J16" s="26">
        <f t="shared" si="19"/>
        <v>100.00000000000001</v>
      </c>
      <c r="K16" s="26">
        <f t="shared" si="19"/>
        <v>100</v>
      </c>
      <c r="L16" s="26">
        <f t="shared" si="19"/>
        <v>100</v>
      </c>
      <c r="M16" s="26">
        <f t="shared" si="19"/>
        <v>100</v>
      </c>
      <c r="N16" s="26">
        <f t="shared" si="19"/>
        <v>100.00000000000001</v>
      </c>
      <c r="O16" s="26">
        <f t="shared" si="19"/>
        <v>100</v>
      </c>
      <c r="P16" s="5">
        <f t="shared" si="19"/>
        <v>99.999999999999986</v>
      </c>
      <c r="Q16" s="3"/>
      <c r="T16" s="8">
        <v>100</v>
      </c>
      <c r="W16" s="5">
        <f t="shared" ref="W16" si="20">SUM(W11:W15)</f>
        <v>100</v>
      </c>
    </row>
    <row r="17" spans="1:26" ht="15" x14ac:dyDescent="0.25">
      <c r="A17" s="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2"/>
      <c r="Q17" s="12"/>
    </row>
    <row r="18" spans="1:26" ht="15" x14ac:dyDescent="0.25">
      <c r="A18" s="31" t="s">
        <v>39</v>
      </c>
      <c r="B18" s="14" t="s">
        <v>10</v>
      </c>
      <c r="C18" s="14" t="s">
        <v>11</v>
      </c>
      <c r="D18" s="14" t="s">
        <v>12</v>
      </c>
      <c r="E18" s="14" t="s">
        <v>13</v>
      </c>
      <c r="F18" s="14" t="s">
        <v>14</v>
      </c>
      <c r="G18" s="14" t="s">
        <v>15</v>
      </c>
      <c r="H18" s="14" t="s">
        <v>16</v>
      </c>
      <c r="I18" s="14" t="s">
        <v>17</v>
      </c>
      <c r="J18" s="14" t="s">
        <v>18</v>
      </c>
      <c r="K18" s="14" t="s">
        <v>19</v>
      </c>
      <c r="L18" s="19" t="s">
        <v>20</v>
      </c>
      <c r="M18" s="19" t="s">
        <v>21</v>
      </c>
      <c r="N18" s="19" t="s">
        <v>22</v>
      </c>
      <c r="O18" s="19" t="s">
        <v>23</v>
      </c>
      <c r="P18" s="9" t="s">
        <v>36</v>
      </c>
      <c r="Q18" s="9" t="s">
        <v>29</v>
      </c>
      <c r="R18" s="9" t="s">
        <v>30</v>
      </c>
      <c r="S18" s="9" t="s">
        <v>44</v>
      </c>
      <c r="T18" s="9"/>
      <c r="U18" s="9"/>
      <c r="V18" s="9" t="s">
        <v>25</v>
      </c>
      <c r="W18" s="9" t="s">
        <v>32</v>
      </c>
      <c r="X18" s="9" t="s">
        <v>33</v>
      </c>
      <c r="Y18" s="9" t="s">
        <v>34</v>
      </c>
      <c r="Z18" s="9" t="s">
        <v>45</v>
      </c>
    </row>
    <row r="19" spans="1:26" ht="15" x14ac:dyDescent="0.25">
      <c r="A19" s="2" t="s">
        <v>63</v>
      </c>
      <c r="B19" s="25">
        <f t="shared" ref="B19:Q24" si="21">B2/86400</f>
        <v>2.6235617703703704E-4</v>
      </c>
      <c r="C19" s="25">
        <f t="shared" si="21"/>
        <v>2.2751427731481483E-4</v>
      </c>
      <c r="D19" s="25">
        <f t="shared" si="21"/>
        <v>2.469471739236111E-4</v>
      </c>
      <c r="E19" s="25">
        <f t="shared" si="21"/>
        <v>3.1377551020833334E-4</v>
      </c>
      <c r="F19" s="25">
        <f t="shared" si="21"/>
        <v>2.7613588645833333E-4</v>
      </c>
      <c r="G19" s="25">
        <f t="shared" si="21"/>
        <v>2.3063691525462962E-4</v>
      </c>
      <c r="H19" s="25">
        <f t="shared" si="21"/>
        <v>2.3744855966435188E-4</v>
      </c>
      <c r="I19" s="25">
        <f t="shared" si="21"/>
        <v>2.6515495086805555E-4</v>
      </c>
      <c r="J19" s="25">
        <f t="shared" si="21"/>
        <v>2.2010582010416666E-4</v>
      </c>
      <c r="K19" s="25">
        <f t="shared" si="21"/>
        <v>2.427479633796296E-4</v>
      </c>
      <c r="L19" s="25">
        <f t="shared" si="21"/>
        <v>2.7197446879629629E-4</v>
      </c>
      <c r="M19" s="25">
        <f t="shared" si="21"/>
        <v>2.5917527504629628E-4</v>
      </c>
      <c r="N19" s="25">
        <f t="shared" si="21"/>
        <v>2.140085663888889E-4</v>
      </c>
      <c r="O19" s="25">
        <f t="shared" si="21"/>
        <v>3.3252708490740744E-4</v>
      </c>
      <c r="P19" s="25">
        <f>P2/86400</f>
        <v>2.5717918781084653E-4</v>
      </c>
      <c r="Q19" s="25">
        <f t="shared" ref="P19:R24" si="22">Q2/86400</f>
        <v>2.140085663888889E-4</v>
      </c>
      <c r="R19" s="25">
        <f t="shared" si="22"/>
        <v>3.3252708490740744E-4</v>
      </c>
      <c r="S19" s="12">
        <f>S2</f>
        <v>13.242325807157593</v>
      </c>
      <c r="T19" s="27"/>
      <c r="U19" s="27"/>
      <c r="V19" s="9">
        <v>1</v>
      </c>
      <c r="W19" s="25">
        <f>W2/86400</f>
        <v>2.5657366727430554E-4</v>
      </c>
      <c r="X19" s="25">
        <f t="shared" ref="X19:Y19" si="23">X2/86400</f>
        <v>2.2751427731481483E-4</v>
      </c>
      <c r="Y19" s="25">
        <f t="shared" si="23"/>
        <v>3.1377551020833334E-4</v>
      </c>
      <c r="Z19" s="12">
        <f>Z2</f>
        <v>11.227882323708128</v>
      </c>
    </row>
    <row r="20" spans="1:26" ht="15" x14ac:dyDescent="0.25">
      <c r="A20" s="2" t="s">
        <v>58</v>
      </c>
      <c r="B20" s="25">
        <f t="shared" si="21"/>
        <v>9.409318048263889E-4</v>
      </c>
      <c r="C20" s="25">
        <f t="shared" si="21"/>
        <v>8.7315864616898135E-4</v>
      </c>
      <c r="D20" s="25">
        <f t="shared" si="21"/>
        <v>8.2949525489583336E-4</v>
      </c>
      <c r="E20" s="25">
        <f t="shared" si="21"/>
        <v>9.3943688585648147E-4</v>
      </c>
      <c r="F20" s="25">
        <f t="shared" si="21"/>
        <v>7.8177542621527777E-4</v>
      </c>
      <c r="G20" s="25">
        <f t="shared" si="21"/>
        <v>8.2141807340277775E-4</v>
      </c>
      <c r="H20" s="25">
        <f t="shared" si="21"/>
        <v>7.703325774768518E-4</v>
      </c>
      <c r="I20" s="25">
        <f t="shared" si="21"/>
        <v>8.9011925758101856E-4</v>
      </c>
      <c r="J20" s="25">
        <f t="shared" si="21"/>
        <v>7.7799613672453706E-4</v>
      </c>
      <c r="K20" s="25">
        <f t="shared" si="21"/>
        <v>9.3374275636574086E-4</v>
      </c>
      <c r="L20" s="25">
        <f t="shared" si="21"/>
        <v>9.5029499454861107E-4</v>
      </c>
      <c r="M20" s="25">
        <f t="shared" si="21"/>
        <v>7.1950953221064818E-4</v>
      </c>
      <c r="N20" s="25">
        <f t="shared" si="21"/>
        <v>8.5647098344907415E-4</v>
      </c>
      <c r="O20" s="25">
        <f t="shared" si="21"/>
        <v>1.0657092466666667E-3</v>
      </c>
      <c r="P20" s="25">
        <f t="shared" si="21"/>
        <v>8.6788511259920632E-4</v>
      </c>
      <c r="Q20" s="25">
        <f t="shared" si="21"/>
        <v>7.1950953221064818E-4</v>
      </c>
      <c r="R20" s="25">
        <f t="shared" si="22"/>
        <v>1.0657092466666667E-3</v>
      </c>
      <c r="S20" s="12">
        <f t="shared" ref="S20:S24" si="24">S3</f>
        <v>10.69632138390573</v>
      </c>
      <c r="T20" s="33"/>
      <c r="U20" s="33"/>
      <c r="V20" s="9">
        <v>2</v>
      </c>
      <c r="W20" s="25">
        <f t="shared" ref="W20:Y24" si="25">W3/86400</f>
        <v>8.4118664440972226E-4</v>
      </c>
      <c r="X20" s="25">
        <f t="shared" si="25"/>
        <v>7.1950953221064818E-4</v>
      </c>
      <c r="Y20" s="25">
        <f t="shared" si="25"/>
        <v>9.3943688585648147E-4</v>
      </c>
      <c r="Z20" s="12">
        <f t="shared" ref="Z20:Z24" si="26">Z3</f>
        <v>9.5719987422285655</v>
      </c>
    </row>
    <row r="21" spans="1:26" x14ac:dyDescent="0.35">
      <c r="A21" s="2" t="s">
        <v>62</v>
      </c>
      <c r="B21" s="25">
        <f t="shared" si="21"/>
        <v>2.7693163685185202E-4</v>
      </c>
      <c r="C21" s="25">
        <f t="shared" si="21"/>
        <v>2.5020576131944448E-4</v>
      </c>
      <c r="D21" s="25">
        <f t="shared" si="21"/>
        <v>2.6451667086805557E-4</v>
      </c>
      <c r="E21" s="25">
        <f t="shared" si="21"/>
        <v>2.6416393718750001E-4</v>
      </c>
      <c r="F21" s="25">
        <f t="shared" si="21"/>
        <v>2.1368942638888883E-4</v>
      </c>
      <c r="G21" s="25">
        <f t="shared" si="21"/>
        <v>2.3268035609953693E-4</v>
      </c>
      <c r="H21" s="25">
        <f t="shared" si="21"/>
        <v>2.2359956328703694E-4</v>
      </c>
      <c r="I21" s="25">
        <f t="shared" si="21"/>
        <v>2.3431594859953702E-4</v>
      </c>
      <c r="J21" s="25">
        <f t="shared" si="21"/>
        <v>2.0764256319444447E-4</v>
      </c>
      <c r="K21" s="25">
        <f t="shared" si="21"/>
        <v>2.7083228353009251E-4</v>
      </c>
      <c r="L21" s="25">
        <f t="shared" si="21"/>
        <v>2.7637419164351846E-4</v>
      </c>
      <c r="M21" s="25">
        <f t="shared" si="21"/>
        <v>1.580582850462962E-4</v>
      </c>
      <c r="N21" s="25">
        <f t="shared" si="21"/>
        <v>2.4788779709490735E-4</v>
      </c>
      <c r="O21" s="25">
        <f t="shared" si="21"/>
        <v>2.7442680775462971E-4</v>
      </c>
      <c r="P21" s="25">
        <f t="shared" si="22"/>
        <v>2.4252323063326717E-4</v>
      </c>
      <c r="Q21" s="25">
        <f t="shared" si="22"/>
        <v>1.580582850462962E-4</v>
      </c>
      <c r="R21" s="25">
        <f t="shared" si="22"/>
        <v>2.7693163685185202E-4</v>
      </c>
      <c r="S21" s="12">
        <f t="shared" si="24"/>
        <v>13.956455383828716</v>
      </c>
      <c r="T21" s="33"/>
      <c r="U21" s="33"/>
      <c r="V21" s="9">
        <v>3</v>
      </c>
      <c r="W21" s="25">
        <f t="shared" si="25"/>
        <v>2.3094319518229164E-4</v>
      </c>
      <c r="X21" s="25">
        <f t="shared" si="25"/>
        <v>1.580582850462962E-4</v>
      </c>
      <c r="Y21" s="25">
        <f t="shared" si="25"/>
        <v>2.7083228353009251E-4</v>
      </c>
      <c r="Z21" s="12">
        <f t="shared" si="26"/>
        <v>15.303881257243582</v>
      </c>
    </row>
    <row r="22" spans="1:26" ht="15" x14ac:dyDescent="0.25">
      <c r="A22" s="2" t="s">
        <v>60</v>
      </c>
      <c r="B22" s="25">
        <f t="shared" si="21"/>
        <v>3.7489711934027764E-4</v>
      </c>
      <c r="C22" s="25">
        <f t="shared" si="21"/>
        <v>3.5827664399305543E-4</v>
      </c>
      <c r="D22" s="25">
        <f t="shared" si="21"/>
        <v>3.3748215335648154E-4</v>
      </c>
      <c r="E22" s="25">
        <f t="shared" si="21"/>
        <v>3.9331485680555573E-4</v>
      </c>
      <c r="F22" s="25">
        <f t="shared" si="21"/>
        <v>3.2936507936342602E-4</v>
      </c>
      <c r="G22" s="25">
        <f t="shared" si="21"/>
        <v>3.6496178717592581E-4</v>
      </c>
      <c r="H22" s="25">
        <f t="shared" si="21"/>
        <v>3.4614932392361121E-4</v>
      </c>
      <c r="I22" s="25">
        <f t="shared" si="21"/>
        <v>3.3262156715277783E-4</v>
      </c>
      <c r="J22" s="25">
        <f t="shared" si="21"/>
        <v>3.7132779038194448E-4</v>
      </c>
      <c r="K22" s="25">
        <f t="shared" si="21"/>
        <v>3.3566809439814816E-4</v>
      </c>
      <c r="L22" s="25">
        <f t="shared" si="21"/>
        <v>3.382212144212963E-4</v>
      </c>
      <c r="M22" s="25">
        <f t="shared" si="21"/>
        <v>3.1850172167824077E-4</v>
      </c>
      <c r="N22" s="25">
        <f t="shared" si="21"/>
        <v>3.503821281597223E-4</v>
      </c>
      <c r="O22" s="25">
        <f t="shared" si="21"/>
        <v>4.5532879818287045E-4</v>
      </c>
      <c r="P22" s="25">
        <f t="shared" si="22"/>
        <v>3.5760701988095243E-4</v>
      </c>
      <c r="Q22" s="25">
        <f t="shared" si="22"/>
        <v>3.1850172167824077E-4</v>
      </c>
      <c r="R22" s="25">
        <f t="shared" si="22"/>
        <v>4.5532879818287045E-4</v>
      </c>
      <c r="S22" s="12">
        <f t="shared" si="24"/>
        <v>9.7373903708558238</v>
      </c>
      <c r="T22" s="33"/>
      <c r="U22" s="33"/>
      <c r="V22" s="9">
        <v>4</v>
      </c>
      <c r="W22" s="25">
        <f t="shared" si="25"/>
        <v>3.4735738431134264E-4</v>
      </c>
      <c r="X22" s="25">
        <f t="shared" si="25"/>
        <v>3.1850172167824077E-4</v>
      </c>
      <c r="Y22" s="25">
        <f t="shared" si="25"/>
        <v>3.9331485680555573E-4</v>
      </c>
      <c r="Z22" s="12">
        <f t="shared" si="26"/>
        <v>6.9271518991034151</v>
      </c>
    </row>
    <row r="23" spans="1:26" ht="15" x14ac:dyDescent="0.25">
      <c r="A23" s="2" t="s">
        <v>61</v>
      </c>
      <c r="B23" s="25">
        <f t="shared" si="21"/>
        <v>1.129894704745369E-4</v>
      </c>
      <c r="C23" s="25">
        <f t="shared" si="21"/>
        <v>1.2209650835648153E-4</v>
      </c>
      <c r="D23" s="25">
        <f t="shared" si="21"/>
        <v>1.1419149449074057E-4</v>
      </c>
      <c r="E23" s="25">
        <f t="shared" si="21"/>
        <v>1.2521179768518512E-4</v>
      </c>
      <c r="F23" s="25">
        <f t="shared" si="21"/>
        <v>1.0101122239583318E-4</v>
      </c>
      <c r="G23" s="25">
        <f t="shared" si="21"/>
        <v>9.0294049722222284E-5</v>
      </c>
      <c r="H23" s="25">
        <f t="shared" si="21"/>
        <v>1.1190738641203708E-4</v>
      </c>
      <c r="I23" s="25">
        <f t="shared" si="21"/>
        <v>1.1191132317129607E-4</v>
      </c>
      <c r="J23" s="25">
        <f t="shared" si="21"/>
        <v>1.0019316368055547E-4</v>
      </c>
      <c r="K23" s="25">
        <f t="shared" si="21"/>
        <v>1.1414110396990737E-4</v>
      </c>
      <c r="L23" s="25">
        <f t="shared" si="21"/>
        <v>1.2077139497685206E-4</v>
      </c>
      <c r="M23" s="25">
        <f t="shared" si="21"/>
        <v>7.1639056851851917E-5</v>
      </c>
      <c r="N23" s="25">
        <f t="shared" si="21"/>
        <v>1.0044511631944432E-4</v>
      </c>
      <c r="O23" s="25">
        <f t="shared" si="21"/>
        <v>1.1722148736111084E-4</v>
      </c>
      <c r="P23" s="25">
        <f t="shared" si="22"/>
        <v>1.081446125620039E-4</v>
      </c>
      <c r="Q23" s="25">
        <f t="shared" si="22"/>
        <v>7.1639056851851917E-5</v>
      </c>
      <c r="R23" s="25">
        <f t="shared" si="22"/>
        <v>1.2521179768518512E-4</v>
      </c>
      <c r="S23" s="12">
        <f t="shared" si="24"/>
        <v>13.268798853718222</v>
      </c>
      <c r="T23" s="33"/>
      <c r="U23" s="33"/>
      <c r="V23" s="9">
        <v>5</v>
      </c>
      <c r="W23" s="25">
        <f t="shared" si="25"/>
        <v>1.0602655607060181E-4</v>
      </c>
      <c r="X23" s="25">
        <f t="shared" si="25"/>
        <v>7.1639056851851917E-5</v>
      </c>
      <c r="Y23" s="25">
        <f t="shared" si="25"/>
        <v>1.2521179768518512E-4</v>
      </c>
      <c r="Z23" s="12">
        <f t="shared" si="26"/>
        <v>16.783185268100446</v>
      </c>
    </row>
    <row r="24" spans="1:26" ht="15" x14ac:dyDescent="0.25">
      <c r="A24" s="2" t="s">
        <v>24</v>
      </c>
      <c r="B24" s="14">
        <f t="shared" si="21"/>
        <v>1.9681062085300923E-3</v>
      </c>
      <c r="C24" s="14">
        <f t="shared" si="21"/>
        <v>1.831251837152778E-3</v>
      </c>
      <c r="D24" s="14">
        <f t="shared" si="21"/>
        <v>1.7926327475347224E-3</v>
      </c>
      <c r="E24" s="14">
        <f t="shared" si="21"/>
        <v>2.0359029877430558E-3</v>
      </c>
      <c r="F24" s="14">
        <f t="shared" si="21"/>
        <v>1.7019770408217593E-3</v>
      </c>
      <c r="G24" s="14">
        <f t="shared" si="21"/>
        <v>1.7399911816550924E-3</v>
      </c>
      <c r="H24" s="14">
        <f t="shared" si="21"/>
        <v>1.6894374107638891E-3</v>
      </c>
      <c r="I24" s="14">
        <f t="shared" si="21"/>
        <v>1.834123047372685E-3</v>
      </c>
      <c r="J24" s="14">
        <f t="shared" si="21"/>
        <v>1.6772654740856482E-3</v>
      </c>
      <c r="K24" s="14">
        <f t="shared" si="21"/>
        <v>1.8971322016435184E-3</v>
      </c>
      <c r="L24" s="14">
        <f t="shared" si="21"/>
        <v>1.9576362643865743E-3</v>
      </c>
      <c r="M24" s="14">
        <f t="shared" si="21"/>
        <v>1.5268838708333333E-3</v>
      </c>
      <c r="N24" s="14">
        <f t="shared" si="21"/>
        <v>1.7691945914120369E-3</v>
      </c>
      <c r="O24" s="14">
        <f t="shared" si="21"/>
        <v>2.245213424872685E-3</v>
      </c>
      <c r="P24" s="14">
        <f t="shared" si="22"/>
        <v>1.8333391634862766E-3</v>
      </c>
      <c r="Q24" s="14">
        <f t="shared" si="22"/>
        <v>1.5268838708333333E-3</v>
      </c>
      <c r="R24" s="14">
        <f t="shared" si="22"/>
        <v>2.245213424872685E-3</v>
      </c>
      <c r="S24" s="26">
        <f t="shared" si="24"/>
        <v>9.7934331703377211</v>
      </c>
      <c r="T24" s="5"/>
      <c r="U24" s="5"/>
      <c r="V24" s="5" t="s">
        <v>24</v>
      </c>
      <c r="W24" s="14">
        <f t="shared" si="25"/>
        <v>1.7820874472482639E-3</v>
      </c>
      <c r="X24" s="14">
        <f t="shared" si="25"/>
        <v>1.5268838708333333E-3</v>
      </c>
      <c r="Y24" s="14">
        <f t="shared" si="25"/>
        <v>2.0359029877430558E-3</v>
      </c>
      <c r="Z24" s="26">
        <f t="shared" si="26"/>
        <v>8.6069477330757085</v>
      </c>
    </row>
    <row r="25" spans="1:26" ht="15" x14ac:dyDescent="0.25">
      <c r="A25" s="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10"/>
      <c r="R25" s="30"/>
      <c r="S25" s="30"/>
      <c r="T25" s="30"/>
      <c r="U25" s="30"/>
      <c r="V25" s="30"/>
      <c r="W25" s="30"/>
      <c r="X25" s="10"/>
      <c r="Y25" s="10"/>
      <c r="Z25" s="10"/>
    </row>
    <row r="26" spans="1:26" ht="15" x14ac:dyDescent="0.25">
      <c r="A26" s="32" t="s">
        <v>40</v>
      </c>
      <c r="C26" s="14" t="s">
        <v>11</v>
      </c>
      <c r="D26" s="14"/>
      <c r="E26" s="14" t="s">
        <v>13</v>
      </c>
      <c r="F26" s="14" t="s">
        <v>14</v>
      </c>
      <c r="G26" s="14" t="s">
        <v>15</v>
      </c>
      <c r="H26" s="14" t="s">
        <v>16</v>
      </c>
      <c r="I26" s="14" t="s">
        <v>17</v>
      </c>
      <c r="J26" s="14"/>
      <c r="K26" s="14" t="s">
        <v>19</v>
      </c>
      <c r="L26" s="19"/>
      <c r="M26" s="19" t="s">
        <v>21</v>
      </c>
      <c r="N26" s="3"/>
      <c r="O26" s="3"/>
      <c r="Q26" s="9"/>
      <c r="R26" s="30"/>
      <c r="S26" s="30"/>
      <c r="T26" s="30"/>
      <c r="U26" s="30"/>
      <c r="V26" s="30"/>
      <c r="W26" s="30"/>
      <c r="X26" s="10"/>
      <c r="Y26" s="10"/>
      <c r="Z26" s="10"/>
    </row>
    <row r="27" spans="1:26" ht="15" x14ac:dyDescent="0.25">
      <c r="A27" s="2" t="s">
        <v>63</v>
      </c>
      <c r="C27" s="12">
        <f>(C2-$W2)/$W2*100</f>
        <v>-11.325944033228872</v>
      </c>
      <c r="D27" s="12"/>
      <c r="E27" s="12">
        <f>(E2-$W2)/$W2*100</f>
        <v>22.294510399959595</v>
      </c>
      <c r="F27" s="12">
        <f t="shared" ref="F27:M27" si="27">(F2-$W2)/$W2*100</f>
        <v>7.6244064294850631</v>
      </c>
      <c r="G27" s="12">
        <f t="shared" si="27"/>
        <v>-10.10889086756775</v>
      </c>
      <c r="H27" s="12">
        <f t="shared" si="27"/>
        <v>-7.454041489576098</v>
      </c>
      <c r="I27" s="12">
        <f t="shared" si="27"/>
        <v>3.3445690997493061</v>
      </c>
      <c r="J27" s="12"/>
      <c r="K27" s="12">
        <f t="shared" si="27"/>
        <v>-5.388590357518936</v>
      </c>
      <c r="L27" s="12"/>
      <c r="M27" s="12">
        <f t="shared" si="27"/>
        <v>1.0139808186977077</v>
      </c>
      <c r="N27" s="3"/>
      <c r="O27" s="3"/>
      <c r="P27" s="17"/>
      <c r="Q27" s="25"/>
      <c r="R27" s="30"/>
      <c r="S27" s="30"/>
      <c r="T27" s="30"/>
      <c r="U27" s="30"/>
      <c r="V27" s="30"/>
      <c r="W27" s="30"/>
      <c r="X27" s="10"/>
      <c r="Y27" s="10"/>
      <c r="Z27" s="10"/>
    </row>
    <row r="28" spans="1:26" ht="15" x14ac:dyDescent="0.25">
      <c r="A28" s="2" t="s">
        <v>58</v>
      </c>
      <c r="C28" s="12">
        <f t="shared" ref="C28:M31" si="28">(C3-$W3)/$W3*100</f>
        <v>3.8008213720148287</v>
      </c>
      <c r="D28" s="12"/>
      <c r="E28" s="12">
        <f t="shared" si="28"/>
        <v>11.679957367333547</v>
      </c>
      <c r="F28" s="12">
        <f t="shared" si="28"/>
        <v>-7.0627866703868722</v>
      </c>
      <c r="G28" s="12">
        <f t="shared" si="28"/>
        <v>-2.3500814163325736</v>
      </c>
      <c r="H28" s="12">
        <f t="shared" si="28"/>
        <v>-8.4231088788374819</v>
      </c>
      <c r="I28" s="12">
        <f t="shared" si="28"/>
        <v>5.8170934472733276</v>
      </c>
      <c r="J28" s="12"/>
      <c r="K28" s="12">
        <f t="shared" si="28"/>
        <v>11.003041069555632</v>
      </c>
      <c r="L28" s="12"/>
      <c r="M28" s="12">
        <f t="shared" si="28"/>
        <v>-14.464936290620415</v>
      </c>
      <c r="N28" s="3"/>
      <c r="O28" s="3"/>
      <c r="Q28" s="25"/>
      <c r="R28" s="30"/>
      <c r="S28" s="30"/>
      <c r="T28" s="30"/>
      <c r="U28" s="30"/>
      <c r="V28" s="30"/>
      <c r="W28" s="30"/>
      <c r="X28" s="10"/>
      <c r="Y28" s="10"/>
      <c r="Z28" s="10"/>
    </row>
    <row r="29" spans="1:26" x14ac:dyDescent="0.35">
      <c r="A29" s="2" t="s">
        <v>62</v>
      </c>
      <c r="C29" s="12">
        <f t="shared" si="28"/>
        <v>8.3408242974850264</v>
      </c>
      <c r="D29" s="12"/>
      <c r="E29" s="12">
        <f t="shared" si="28"/>
        <v>14.384810939757742</v>
      </c>
      <c r="F29" s="12">
        <f t="shared" si="28"/>
        <v>-7.4710011610360683</v>
      </c>
      <c r="G29" s="12">
        <f t="shared" si="28"/>
        <v>0.7522026859782972</v>
      </c>
      <c r="H29" s="12">
        <f t="shared" si="28"/>
        <v>-3.1798433764017675</v>
      </c>
      <c r="I29" s="12">
        <f t="shared" si="28"/>
        <v>1.46042554515761</v>
      </c>
      <c r="J29" s="12"/>
      <c r="K29" s="12">
        <f t="shared" si="28"/>
        <v>17.272251003678633</v>
      </c>
      <c r="L29" s="12"/>
      <c r="M29" s="12">
        <f t="shared" si="28"/>
        <v>-31.559669934619546</v>
      </c>
      <c r="N29" s="3"/>
      <c r="O29" s="3"/>
      <c r="Q29" s="25"/>
      <c r="R29" s="30"/>
      <c r="S29" s="30"/>
      <c r="T29" s="30"/>
      <c r="U29" s="30"/>
      <c r="V29" s="30"/>
      <c r="W29" s="30"/>
      <c r="X29" s="10"/>
      <c r="Y29" s="10"/>
      <c r="Z29" s="10"/>
    </row>
    <row r="30" spans="1:26" ht="15" x14ac:dyDescent="0.25">
      <c r="A30" s="2" t="s">
        <v>60</v>
      </c>
      <c r="C30" s="12">
        <f t="shared" si="28"/>
        <v>3.1435231190955903</v>
      </c>
      <c r="D30" s="12"/>
      <c r="E30" s="12">
        <f t="shared" si="28"/>
        <v>13.230601844070936</v>
      </c>
      <c r="F30" s="12">
        <f t="shared" si="28"/>
        <v>-5.1797675133889802</v>
      </c>
      <c r="G30" s="12">
        <f t="shared" si="28"/>
        <v>5.0680951837212094</v>
      </c>
      <c r="H30" s="12">
        <f t="shared" si="28"/>
        <v>-0.34778601011362603</v>
      </c>
      <c r="I30" s="12">
        <f t="shared" si="28"/>
        <v>-4.2422639690759611</v>
      </c>
      <c r="J30" s="12"/>
      <c r="K30" s="12">
        <f t="shared" si="28"/>
        <v>-3.3652055321550889</v>
      </c>
      <c r="L30" s="12"/>
      <c r="M30" s="12">
        <f t="shared" si="28"/>
        <v>-8.3071971221541716</v>
      </c>
      <c r="N30" s="3"/>
      <c r="O30" s="3"/>
      <c r="Q30" s="25"/>
      <c r="R30" s="30"/>
      <c r="S30" s="30"/>
      <c r="T30" s="30"/>
      <c r="U30" s="30"/>
      <c r="V30" s="30"/>
      <c r="W30" s="30"/>
      <c r="X30" s="10"/>
      <c r="Y30" s="10"/>
      <c r="Z30" s="10"/>
    </row>
    <row r="31" spans="1:26" ht="15" x14ac:dyDescent="0.25">
      <c r="A31" s="2" t="s">
        <v>61</v>
      </c>
      <c r="C31" s="12">
        <f t="shared" si="28"/>
        <v>15.156535194049805</v>
      </c>
      <c r="D31" s="12"/>
      <c r="E31" s="12">
        <f t="shared" si="28"/>
        <v>18.0947512826957</v>
      </c>
      <c r="F31" s="12">
        <f t="shared" si="28"/>
        <v>-4.7302617953835941</v>
      </c>
      <c r="G31" s="12">
        <f t="shared" si="28"/>
        <v>-14.838269704717602</v>
      </c>
      <c r="H31" s="12">
        <f t="shared" si="28"/>
        <v>5.5465635774487341</v>
      </c>
      <c r="I31" s="12">
        <f t="shared" si="28"/>
        <v>5.5502765710655151</v>
      </c>
      <c r="J31" s="12"/>
      <c r="K31" s="12">
        <f t="shared" si="28"/>
        <v>7.6533164897878665</v>
      </c>
      <c r="L31" s="12"/>
      <c r="M31" s="12">
        <f t="shared" si="28"/>
        <v>-32.432911614946427</v>
      </c>
      <c r="N31" s="3"/>
      <c r="O31" s="3"/>
      <c r="Q31" s="25"/>
      <c r="R31" s="30"/>
      <c r="S31" s="30"/>
      <c r="T31" s="30"/>
      <c r="U31" s="30"/>
      <c r="V31" s="30"/>
      <c r="W31" s="30"/>
      <c r="X31" s="10"/>
      <c r="Y31" s="10"/>
      <c r="Z31" s="10"/>
    </row>
    <row r="32" spans="1:26" ht="15" x14ac:dyDescent="0.25">
      <c r="A32" s="2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Q32" s="25"/>
      <c r="R32" s="30"/>
      <c r="S32" s="30"/>
      <c r="T32" s="30"/>
      <c r="U32" s="30"/>
      <c r="V32" s="30"/>
      <c r="W32" s="30"/>
      <c r="X32" s="10"/>
      <c r="Y32" s="10"/>
      <c r="Z32" s="10"/>
    </row>
    <row r="33" spans="1:26" ht="15" x14ac:dyDescent="0.25">
      <c r="A33" s="2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Q33" s="25"/>
      <c r="R33" s="30"/>
      <c r="S33" s="30"/>
      <c r="T33" s="30"/>
      <c r="U33" s="30"/>
      <c r="V33" s="30"/>
      <c r="W33" s="30"/>
      <c r="X33" s="10"/>
      <c r="Y33" s="10"/>
      <c r="Z33" s="10"/>
    </row>
    <row r="34" spans="1:26" ht="15" x14ac:dyDescent="0.25">
      <c r="A34" s="32" t="s">
        <v>41</v>
      </c>
      <c r="B34" s="11" t="s">
        <v>10</v>
      </c>
      <c r="C34" s="11" t="s">
        <v>11</v>
      </c>
      <c r="D34" s="11" t="s">
        <v>12</v>
      </c>
      <c r="E34" s="11" t="s">
        <v>13</v>
      </c>
      <c r="F34" s="11" t="s">
        <v>14</v>
      </c>
      <c r="G34" s="11" t="s">
        <v>15</v>
      </c>
      <c r="H34" s="11" t="s">
        <v>16</v>
      </c>
      <c r="I34" s="11" t="s">
        <v>17</v>
      </c>
      <c r="J34" s="11" t="s">
        <v>18</v>
      </c>
      <c r="K34" s="11" t="s">
        <v>19</v>
      </c>
      <c r="L34" s="17" t="s">
        <v>20</v>
      </c>
      <c r="M34" s="17" t="s">
        <v>21</v>
      </c>
      <c r="N34" s="17" t="s">
        <v>22</v>
      </c>
      <c r="O34" s="17" t="s">
        <v>23</v>
      </c>
      <c r="P34" s="3"/>
      <c r="Q34" s="25"/>
      <c r="R34" s="30"/>
      <c r="S34" s="30"/>
      <c r="T34" s="30"/>
      <c r="U34" s="30"/>
      <c r="V34" s="30"/>
      <c r="W34" s="30"/>
      <c r="X34" s="10"/>
      <c r="Y34" s="10"/>
      <c r="Z34" s="10"/>
    </row>
    <row r="35" spans="1:26" ht="15" x14ac:dyDescent="0.25">
      <c r="A35" s="2" t="s">
        <v>63</v>
      </c>
      <c r="B35" s="12">
        <f>(B2-$P2)/$P2*100</f>
        <v>2.0129891809123284</v>
      </c>
      <c r="C35" s="12">
        <f t="shared" ref="C35:O35" si="29">(C2-$P2)/$P2*100</f>
        <v>-11.534724387515375</v>
      </c>
      <c r="D35" s="12">
        <f t="shared" si="29"/>
        <v>-3.9785543979402358</v>
      </c>
      <c r="E35" s="12">
        <f t="shared" si="29"/>
        <v>22.006571713381799</v>
      </c>
      <c r="F35" s="12">
        <f t="shared" si="29"/>
        <v>7.3710080542867678</v>
      </c>
      <c r="G35" s="12">
        <f t="shared" si="29"/>
        <v>-10.320536736331311</v>
      </c>
      <c r="H35" s="12">
        <f t="shared" si="29"/>
        <v>-7.6719381200497354</v>
      </c>
      <c r="I35" s="12">
        <f t="shared" si="29"/>
        <v>3.1012474707226954</v>
      </c>
      <c r="J35" s="12">
        <f t="shared" si="29"/>
        <v>-14.415384083857926</v>
      </c>
      <c r="K35" s="12">
        <f t="shared" si="29"/>
        <v>-5.6113500295486523</v>
      </c>
      <c r="L35" s="12">
        <f t="shared" si="29"/>
        <v>5.7529075783269006</v>
      </c>
      <c r="M35" s="12">
        <f t="shared" si="29"/>
        <v>0.77614648854007229</v>
      </c>
      <c r="N35" s="12">
        <f t="shared" si="29"/>
        <v>-16.786203343059512</v>
      </c>
      <c r="O35" s="12">
        <f t="shared" si="29"/>
        <v>29.297820612132412</v>
      </c>
      <c r="P35" s="3"/>
      <c r="Q35" s="25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" x14ac:dyDescent="0.25">
      <c r="A36" s="2" t="s">
        <v>58</v>
      </c>
      <c r="B36" s="12">
        <f t="shared" ref="B36:O39" si="30">(B3-$P3)/$P3*100</f>
        <v>8.4166315525815314</v>
      </c>
      <c r="C36" s="12">
        <f t="shared" si="30"/>
        <v>0.60763037563594358</v>
      </c>
      <c r="D36" s="12">
        <f t="shared" si="30"/>
        <v>-4.4233801393827612</v>
      </c>
      <c r="E36" s="12">
        <f t="shared" si="30"/>
        <v>8.244383066208675</v>
      </c>
      <c r="F36" s="12">
        <f t="shared" si="30"/>
        <v>-9.9217840165550193</v>
      </c>
      <c r="G36" s="12">
        <f t="shared" si="30"/>
        <v>-5.3540541854976231</v>
      </c>
      <c r="H36" s="12">
        <f t="shared" si="30"/>
        <v>-11.240259074175956</v>
      </c>
      <c r="I36" s="12">
        <f t="shared" si="30"/>
        <v>2.5618765270928274</v>
      </c>
      <c r="J36" s="12">
        <f t="shared" si="30"/>
        <v>-10.357243668515432</v>
      </c>
      <c r="K36" s="12">
        <f t="shared" si="30"/>
        <v>7.5882905249174266</v>
      </c>
      <c r="L36" s="12">
        <f t="shared" si="30"/>
        <v>9.4954828413403227</v>
      </c>
      <c r="M36" s="12">
        <f t="shared" si="30"/>
        <v>-17.096223709171827</v>
      </c>
      <c r="N36" s="12">
        <f t="shared" si="30"/>
        <v>-1.3151659112976741</v>
      </c>
      <c r="O36" s="12">
        <f t="shared" si="30"/>
        <v>22.793815816819578</v>
      </c>
      <c r="P36" s="3"/>
      <c r="Q36" s="14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35">
      <c r="A37" s="2" t="s">
        <v>62</v>
      </c>
      <c r="B37" s="12">
        <f t="shared" si="30"/>
        <v>14.187674363704847</v>
      </c>
      <c r="C37" s="12">
        <f t="shared" si="30"/>
        <v>3.1677504320377849</v>
      </c>
      <c r="D37" s="12">
        <f t="shared" si="30"/>
        <v>9.068591152014589</v>
      </c>
      <c r="E37" s="12">
        <f t="shared" si="30"/>
        <v>8.9231478971006037</v>
      </c>
      <c r="F37" s="12">
        <f t="shared" si="30"/>
        <v>-11.889089622090484</v>
      </c>
      <c r="G37" s="12">
        <f t="shared" si="30"/>
        <v>-4.0585285409685934</v>
      </c>
      <c r="H37" s="12">
        <f t="shared" si="30"/>
        <v>-7.8028266804864437</v>
      </c>
      <c r="I37" s="12">
        <f t="shared" si="30"/>
        <v>-3.3841220126829148</v>
      </c>
      <c r="J37" s="12">
        <f t="shared" si="30"/>
        <v>-14.382402604378832</v>
      </c>
      <c r="K37" s="12">
        <f t="shared" si="30"/>
        <v>11.672718041445286</v>
      </c>
      <c r="L37" s="12">
        <f t="shared" si="30"/>
        <v>13.957822070018198</v>
      </c>
      <c r="M37" s="12">
        <f t="shared" si="30"/>
        <v>-34.827569040054186</v>
      </c>
      <c r="N37" s="12">
        <f t="shared" si="30"/>
        <v>2.2119804554938538</v>
      </c>
      <c r="O37" s="12">
        <f t="shared" si="30"/>
        <v>13.154854088846324</v>
      </c>
      <c r="P37" s="3"/>
      <c r="Q37" s="3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 x14ac:dyDescent="0.25">
      <c r="A38" s="2" t="s">
        <v>60</v>
      </c>
      <c r="B38" s="12">
        <f t="shared" si="30"/>
        <v>4.834944086131495</v>
      </c>
      <c r="C38" s="12">
        <f t="shared" si="30"/>
        <v>0.187251389059957</v>
      </c>
      <c r="D38" s="12">
        <f t="shared" si="30"/>
        <v>-5.62764862143099</v>
      </c>
      <c r="E38" s="12">
        <f t="shared" si="30"/>
        <v>9.9852169950384226</v>
      </c>
      <c r="F38" s="12">
        <f t="shared" si="30"/>
        <v>-7.8974793411293129</v>
      </c>
      <c r="G38" s="12">
        <f t="shared" si="30"/>
        <v>2.0566618903123768</v>
      </c>
      <c r="H38" s="12">
        <f t="shared" si="30"/>
        <v>-3.2039907832781136</v>
      </c>
      <c r="I38" s="12">
        <f t="shared" si="30"/>
        <v>-6.986846269542542</v>
      </c>
      <c r="J38" s="12">
        <f t="shared" si="30"/>
        <v>3.8368291834874215</v>
      </c>
      <c r="K38" s="12">
        <f t="shared" si="30"/>
        <v>-6.1349258440474044</v>
      </c>
      <c r="L38" s="12">
        <f t="shared" si="30"/>
        <v>-5.4209801211703486</v>
      </c>
      <c r="M38" s="12">
        <f t="shared" si="30"/>
        <v>-10.935271409305615</v>
      </c>
      <c r="N38" s="12">
        <f t="shared" si="30"/>
        <v>-2.0203439305065416</v>
      </c>
      <c r="O38" s="12">
        <f t="shared" si="30"/>
        <v>27.32658277638108</v>
      </c>
      <c r="P38" s="3"/>
      <c r="Q38" s="3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" x14ac:dyDescent="0.25">
      <c r="A39" s="2" t="s">
        <v>61</v>
      </c>
      <c r="B39" s="12">
        <f t="shared" si="30"/>
        <v>4.4799808309963183</v>
      </c>
      <c r="C39" s="12">
        <f t="shared" si="30"/>
        <v>12.901147328516641</v>
      </c>
      <c r="D39" s="12">
        <f t="shared" si="30"/>
        <v>5.5914777310517767</v>
      </c>
      <c r="E39" s="12">
        <f t="shared" si="30"/>
        <v>15.781817252704919</v>
      </c>
      <c r="F39" s="12">
        <f t="shared" si="30"/>
        <v>-6.5961586039071944</v>
      </c>
      <c r="G39" s="12">
        <f t="shared" si="30"/>
        <v>-16.506197041990532</v>
      </c>
      <c r="H39" s="12">
        <f t="shared" si="30"/>
        <v>3.4793909385692467</v>
      </c>
      <c r="I39" s="12">
        <f t="shared" si="30"/>
        <v>3.4830312116866309</v>
      </c>
      <c r="J39" s="12">
        <f t="shared" si="30"/>
        <v>-7.3526074883198831</v>
      </c>
      <c r="K39" s="12">
        <f t="shared" si="30"/>
        <v>5.5448822330057599</v>
      </c>
      <c r="L39" s="12">
        <f t="shared" si="30"/>
        <v>11.675831200198433</v>
      </c>
      <c r="M39" s="12">
        <f t="shared" si="30"/>
        <v>-33.75624069041978</v>
      </c>
      <c r="N39" s="12">
        <f t="shared" si="30"/>
        <v>-7.1196299659820133</v>
      </c>
      <c r="O39" s="12">
        <f t="shared" si="30"/>
        <v>8.3932750638898295</v>
      </c>
      <c r="P39" s="3"/>
      <c r="Q39" s="3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 x14ac:dyDescent="0.25">
      <c r="A42" s="32" t="s">
        <v>42</v>
      </c>
      <c r="C42" s="14" t="s">
        <v>11</v>
      </c>
      <c r="D42" s="14"/>
      <c r="E42" s="14" t="s">
        <v>13</v>
      </c>
      <c r="F42" s="14" t="s">
        <v>14</v>
      </c>
      <c r="G42" s="14" t="s">
        <v>15</v>
      </c>
      <c r="H42" s="14" t="s">
        <v>16</v>
      </c>
      <c r="I42" s="14" t="s">
        <v>17</v>
      </c>
      <c r="J42" s="14"/>
      <c r="K42" s="14" t="s">
        <v>19</v>
      </c>
      <c r="L42" s="19"/>
      <c r="M42" s="19" t="s">
        <v>21</v>
      </c>
      <c r="N42" s="19"/>
      <c r="O42" s="19"/>
      <c r="P42" s="9" t="s">
        <v>3</v>
      </c>
      <c r="Q42" s="3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" x14ac:dyDescent="0.25">
      <c r="A43" s="2" t="s">
        <v>63</v>
      </c>
      <c r="C43" s="18">
        <f>C11-$W11</f>
        <v>-2.0256339353193713</v>
      </c>
      <c r="D43" s="18"/>
      <c r="E43" s="18">
        <f t="shared" ref="E43:M43" si="31">E11-$W11</f>
        <v>0.96249588738634095</v>
      </c>
      <c r="F43" s="18">
        <f t="shared" si="31"/>
        <v>1.7748096931935606</v>
      </c>
      <c r="G43" s="18">
        <f t="shared" si="31"/>
        <v>-1.1945470045919766</v>
      </c>
      <c r="H43" s="18">
        <f t="shared" si="31"/>
        <v>-0.39471990513836097</v>
      </c>
      <c r="I43" s="18">
        <f t="shared" si="31"/>
        <v>7.1607103802726613E-3</v>
      </c>
      <c r="J43" s="18"/>
      <c r="K43" s="18">
        <f t="shared" si="31"/>
        <v>-1.6540875667025237</v>
      </c>
      <c r="L43" s="18"/>
      <c r="M43" s="18">
        <f t="shared" si="31"/>
        <v>2.524522120792053</v>
      </c>
      <c r="N43" s="18"/>
      <c r="O43" s="18"/>
      <c r="P43" s="12">
        <f>T11-$W11</f>
        <v>-2.2701221315267226</v>
      </c>
      <c r="Q43" s="3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" x14ac:dyDescent="0.25">
      <c r="A44" s="2" t="s">
        <v>58</v>
      </c>
      <c r="C44" s="18">
        <f t="shared" ref="C44:M47" si="32">C12-$W12</f>
        <v>0.50153991252677343</v>
      </c>
      <c r="D44" s="18"/>
      <c r="E44" s="18">
        <f t="shared" si="32"/>
        <v>-1.0359309300845965</v>
      </c>
      <c r="F44" s="18">
        <f t="shared" si="32"/>
        <v>-1.2460596076154076</v>
      </c>
      <c r="G44" s="18">
        <f t="shared" si="32"/>
        <v>2.8744031095705225E-2</v>
      </c>
      <c r="H44" s="18">
        <f t="shared" si="32"/>
        <v>-1.5824422354954848</v>
      </c>
      <c r="I44" s="18">
        <f t="shared" si="32"/>
        <v>1.3516241279611236</v>
      </c>
      <c r="J44" s="18"/>
      <c r="K44" s="18">
        <f t="shared" si="32"/>
        <v>2.0392141499024135</v>
      </c>
      <c r="L44" s="18"/>
      <c r="M44" s="18">
        <f t="shared" si="32"/>
        <v>-5.6689448290555333E-2</v>
      </c>
      <c r="N44" s="18"/>
      <c r="O44" s="18"/>
      <c r="P44" s="12">
        <f t="shared" ref="P44:P47" si="33">T12-$W12</f>
        <v>0.25646696225577159</v>
      </c>
      <c r="Q44" s="3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35">
      <c r="A45" s="2" t="s">
        <v>62</v>
      </c>
      <c r="C45" s="18">
        <f t="shared" si="32"/>
        <v>0.76255926787405848</v>
      </c>
      <c r="D45" s="18"/>
      <c r="E45" s="18">
        <f t="shared" si="32"/>
        <v>7.4731084063085262E-2</v>
      </c>
      <c r="F45" s="18">
        <f t="shared" si="32"/>
        <v>-0.34517546513631459</v>
      </c>
      <c r="G45" s="18">
        <f t="shared" si="32"/>
        <v>0.47196175952746522</v>
      </c>
      <c r="H45" s="18">
        <f t="shared" si="32"/>
        <v>0.33460900773379443</v>
      </c>
      <c r="I45" s="18">
        <f t="shared" si="32"/>
        <v>-0.12517337653876126</v>
      </c>
      <c r="J45" s="18"/>
      <c r="K45" s="18">
        <f t="shared" si="32"/>
        <v>1.3753379884908501</v>
      </c>
      <c r="L45" s="18"/>
      <c r="M45" s="18">
        <f t="shared" si="32"/>
        <v>-2.5488502660141723</v>
      </c>
      <c r="N45" s="18"/>
      <c r="O45" s="18"/>
      <c r="P45" s="12">
        <f t="shared" si="33"/>
        <v>1.843049472491419</v>
      </c>
      <c r="Q45" s="3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 x14ac:dyDescent="0.25">
      <c r="A46" s="2" t="s">
        <v>60</v>
      </c>
      <c r="C46" s="18">
        <f t="shared" si="32"/>
        <v>1.6125655295365249E-2</v>
      </c>
      <c r="D46" s="18"/>
      <c r="E46" s="18">
        <f t="shared" si="32"/>
        <v>-0.22951058611422326</v>
      </c>
      <c r="F46" s="18">
        <f t="shared" si="32"/>
        <v>-0.19653877638810258</v>
      </c>
      <c r="G46" s="18">
        <f t="shared" si="32"/>
        <v>1.4264720452570359</v>
      </c>
      <c r="H46" s="18">
        <f t="shared" si="32"/>
        <v>0.94057956049503844</v>
      </c>
      <c r="I46" s="18">
        <f t="shared" si="32"/>
        <v>-1.4132668253430651</v>
      </c>
      <c r="J46" s="18"/>
      <c r="K46" s="18">
        <f t="shared" si="32"/>
        <v>-1.8550018845028369</v>
      </c>
      <c r="L46" s="18"/>
      <c r="M46" s="18">
        <f t="shared" si="32"/>
        <v>1.3111408113007812</v>
      </c>
      <c r="N46" s="18"/>
      <c r="O46" s="18"/>
      <c r="P46" s="12">
        <f t="shared" si="33"/>
        <v>-0.95870602114083781</v>
      </c>
      <c r="Q46" s="3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x14ac:dyDescent="0.25">
      <c r="A47" s="2" t="s">
        <v>61</v>
      </c>
      <c r="C47" s="18">
        <f t="shared" si="32"/>
        <v>0.74540909962316526</v>
      </c>
      <c r="D47" s="18"/>
      <c r="E47" s="18">
        <f t="shared" si="32"/>
        <v>0.22821454474939618</v>
      </c>
      <c r="F47" s="18">
        <f t="shared" si="32"/>
        <v>1.2964155946249889E-2</v>
      </c>
      <c r="G47" s="18">
        <f t="shared" si="32"/>
        <v>-0.73263083128823592</v>
      </c>
      <c r="H47" s="18">
        <f t="shared" si="32"/>
        <v>0.7019735724049978</v>
      </c>
      <c r="I47" s="18">
        <f t="shared" si="32"/>
        <v>0.17965536354043987</v>
      </c>
      <c r="J47" s="18"/>
      <c r="K47" s="18">
        <f t="shared" si="32"/>
        <v>9.4537312812100538E-2</v>
      </c>
      <c r="L47" s="18"/>
      <c r="M47" s="18">
        <f t="shared" si="32"/>
        <v>-1.2301232177881092</v>
      </c>
      <c r="N47" s="18"/>
      <c r="O47" s="18"/>
      <c r="P47" s="12">
        <f t="shared" si="33"/>
        <v>1.1293117179203662</v>
      </c>
      <c r="Q47" s="3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" x14ac:dyDescent="0.25">
      <c r="A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2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" x14ac:dyDescent="0.25">
      <c r="A49" s="2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2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" x14ac:dyDescent="0.25">
      <c r="A50" s="32" t="s">
        <v>43</v>
      </c>
      <c r="B50" s="11" t="s">
        <v>10</v>
      </c>
      <c r="C50" s="11" t="s">
        <v>11</v>
      </c>
      <c r="D50" s="11" t="s">
        <v>12</v>
      </c>
      <c r="E50" s="11" t="s">
        <v>13</v>
      </c>
      <c r="F50" s="11" t="s">
        <v>14</v>
      </c>
      <c r="G50" s="11" t="s">
        <v>15</v>
      </c>
      <c r="H50" s="11" t="s">
        <v>16</v>
      </c>
      <c r="I50" s="11" t="s">
        <v>17</v>
      </c>
      <c r="J50" s="11" t="s">
        <v>18</v>
      </c>
      <c r="K50" s="11" t="s">
        <v>19</v>
      </c>
      <c r="L50" s="17" t="s">
        <v>20</v>
      </c>
      <c r="M50" s="17" t="s">
        <v>21</v>
      </c>
      <c r="N50" s="17" t="s">
        <v>22</v>
      </c>
      <c r="O50" s="17" t="s">
        <v>23</v>
      </c>
      <c r="P50" s="9" t="s">
        <v>3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" x14ac:dyDescent="0.25">
      <c r="A51" s="2" t="s">
        <v>63</v>
      </c>
      <c r="B51" s="18">
        <f t="shared" ref="B51:O55" si="34">B11-$P11</f>
        <v>-0.71430603537222304</v>
      </c>
      <c r="C51" s="18">
        <f t="shared" si="34"/>
        <v>-1.6207178054497415</v>
      </c>
      <c r="D51" s="18">
        <f t="shared" si="34"/>
        <v>-0.2690230522113044</v>
      </c>
      <c r="E51" s="18">
        <f t="shared" si="34"/>
        <v>1.3674120172559707</v>
      </c>
      <c r="F51" s="18">
        <f t="shared" si="34"/>
        <v>2.1797258230631904</v>
      </c>
      <c r="G51" s="18">
        <f t="shared" si="34"/>
        <v>-0.78963087472234683</v>
      </c>
      <c r="H51" s="18">
        <f t="shared" si="34"/>
        <v>1.0196224731268799E-2</v>
      </c>
      <c r="I51" s="18">
        <f t="shared" si="34"/>
        <v>0.41207684024990243</v>
      </c>
      <c r="J51" s="18">
        <f t="shared" si="34"/>
        <v>-0.92179620956282804</v>
      </c>
      <c r="K51" s="18">
        <f t="shared" si="34"/>
        <v>-1.2491714368328939</v>
      </c>
      <c r="L51" s="18">
        <f t="shared" si="34"/>
        <v>-0.15168998417296997</v>
      </c>
      <c r="M51" s="18">
        <f t="shared" si="34"/>
        <v>2.9294382506616827</v>
      </c>
      <c r="N51" s="18">
        <f t="shared" si="34"/>
        <v>-1.9483094691590637</v>
      </c>
      <c r="O51" s="18">
        <f t="shared" si="34"/>
        <v>0.76579571152139714</v>
      </c>
      <c r="P51" s="12">
        <f>T11-$P11</f>
        <v>-1.8652060016570928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" x14ac:dyDescent="0.25">
      <c r="A52" s="2" t="s">
        <v>58</v>
      </c>
      <c r="B52" s="18">
        <f t="shared" si="34"/>
        <v>0.50037208519633936</v>
      </c>
      <c r="C52" s="18">
        <f t="shared" si="34"/>
        <v>0.37234716672940493</v>
      </c>
      <c r="D52" s="18">
        <f t="shared" si="34"/>
        <v>-1.036164120575755</v>
      </c>
      <c r="E52" s="18">
        <f t="shared" si="34"/>
        <v>-1.165123675881965</v>
      </c>
      <c r="F52" s="18">
        <f t="shared" si="34"/>
        <v>-1.3752523534127761</v>
      </c>
      <c r="G52" s="18">
        <f t="shared" si="34"/>
        <v>-0.10044871470166328</v>
      </c>
      <c r="H52" s="18">
        <f t="shared" si="34"/>
        <v>-1.7116349812928533</v>
      </c>
      <c r="I52" s="18">
        <f t="shared" si="34"/>
        <v>1.2224313821637551</v>
      </c>
      <c r="J52" s="18">
        <f t="shared" si="34"/>
        <v>-0.92382911589037775</v>
      </c>
      <c r="K52" s="18">
        <f t="shared" si="34"/>
        <v>1.910021404105045</v>
      </c>
      <c r="L52" s="18">
        <f t="shared" si="34"/>
        <v>1.2343575087191851</v>
      </c>
      <c r="M52" s="18">
        <f t="shared" si="34"/>
        <v>-0.18588219408792384</v>
      </c>
      <c r="N52" s="18">
        <f t="shared" si="34"/>
        <v>1.101596188110932</v>
      </c>
      <c r="O52" s="18">
        <f t="shared" si="34"/>
        <v>0.15720942081867406</v>
      </c>
      <c r="P52" s="12">
        <f t="shared" ref="P52:P55" si="35">T12-$P12</f>
        <v>0.12727421645840309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35">
      <c r="A53" s="2" t="s">
        <v>62</v>
      </c>
      <c r="B53" s="18">
        <f t="shared" si="34"/>
        <v>0.87363305909362232</v>
      </c>
      <c r="C53" s="18">
        <f t="shared" si="34"/>
        <v>0.46576246182105763</v>
      </c>
      <c r="D53" s="18">
        <f t="shared" si="34"/>
        <v>1.5584276622704074</v>
      </c>
      <c r="E53" s="18">
        <f t="shared" si="34"/>
        <v>-0.22206572198991559</v>
      </c>
      <c r="F53" s="18">
        <f t="shared" si="34"/>
        <v>-0.64197227118931544</v>
      </c>
      <c r="G53" s="18">
        <f t="shared" si="34"/>
        <v>0.17516495347446437</v>
      </c>
      <c r="H53" s="18">
        <f t="shared" si="34"/>
        <v>3.7812201680793578E-2</v>
      </c>
      <c r="I53" s="18">
        <f t="shared" si="34"/>
        <v>-0.42197018259176211</v>
      </c>
      <c r="J53" s="18">
        <f t="shared" si="34"/>
        <v>-0.81751012652267541</v>
      </c>
      <c r="K53" s="18">
        <f t="shared" si="34"/>
        <v>1.0785411824378492</v>
      </c>
      <c r="L53" s="18">
        <f t="shared" si="34"/>
        <v>0.92041281701097866</v>
      </c>
      <c r="M53" s="18">
        <f t="shared" si="34"/>
        <v>-2.8456470720671732</v>
      </c>
      <c r="N53" s="18">
        <f t="shared" si="34"/>
        <v>0.81399883231819459</v>
      </c>
      <c r="O53" s="18">
        <f t="shared" si="34"/>
        <v>-0.97458779574654741</v>
      </c>
      <c r="P53" s="12">
        <f t="shared" si="35"/>
        <v>1.5462526664384182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 x14ac:dyDescent="0.25">
      <c r="A54" s="2" t="s">
        <v>60</v>
      </c>
      <c r="B54" s="18">
        <f t="shared" si="34"/>
        <v>-0.50586136736339071</v>
      </c>
      <c r="C54" s="18">
        <f t="shared" si="34"/>
        <v>1.0091537105811454E-2</v>
      </c>
      <c r="D54" s="18">
        <f t="shared" si="34"/>
        <v>-0.72842168035841226</v>
      </c>
      <c r="E54" s="18">
        <f t="shared" si="34"/>
        <v>-0.23554470430377705</v>
      </c>
      <c r="F54" s="18">
        <f t="shared" si="34"/>
        <v>-0.20257289457765637</v>
      </c>
      <c r="G54" s="18">
        <f t="shared" si="34"/>
        <v>1.4204379270674821</v>
      </c>
      <c r="H54" s="18">
        <f t="shared" si="34"/>
        <v>0.93454544230548464</v>
      </c>
      <c r="I54" s="18">
        <f t="shared" si="34"/>
        <v>-1.4193009435326189</v>
      </c>
      <c r="J54" s="18">
        <f t="shared" si="34"/>
        <v>2.5843962585661231</v>
      </c>
      <c r="K54" s="18">
        <f t="shared" si="34"/>
        <v>-1.8610360026923907</v>
      </c>
      <c r="L54" s="18">
        <f t="shared" si="34"/>
        <v>-2.2774634483285183</v>
      </c>
      <c r="M54" s="18">
        <f t="shared" si="34"/>
        <v>1.3051066931112274</v>
      </c>
      <c r="N54" s="18">
        <f t="shared" si="34"/>
        <v>0.25012848602858995</v>
      </c>
      <c r="O54" s="18">
        <f t="shared" si="34"/>
        <v>0.72549469697208124</v>
      </c>
      <c r="P54" s="12">
        <f t="shared" si="35"/>
        <v>-0.9647401393303916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" x14ac:dyDescent="0.25">
      <c r="A55" s="2" t="s">
        <v>61</v>
      </c>
      <c r="B55" s="18">
        <f t="shared" si="34"/>
        <v>-0.15383774155432572</v>
      </c>
      <c r="C55" s="18">
        <f t="shared" si="34"/>
        <v>0.77251663979346485</v>
      </c>
      <c r="D55" s="18">
        <f t="shared" si="34"/>
        <v>0.47518119087505717</v>
      </c>
      <c r="E55" s="18">
        <f t="shared" si="34"/>
        <v>0.25532208491969577</v>
      </c>
      <c r="F55" s="18">
        <f t="shared" si="34"/>
        <v>4.0071696116549482E-2</v>
      </c>
      <c r="G55" s="18">
        <f t="shared" si="34"/>
        <v>-0.70552329111793632</v>
      </c>
      <c r="H55" s="18">
        <f t="shared" si="34"/>
        <v>0.7290811125752974</v>
      </c>
      <c r="I55" s="18">
        <f t="shared" si="34"/>
        <v>0.20676290371073947</v>
      </c>
      <c r="J55" s="18">
        <f t="shared" si="34"/>
        <v>7.8739193409764319E-2</v>
      </c>
      <c r="K55" s="18">
        <f t="shared" si="34"/>
        <v>0.12164485298240013</v>
      </c>
      <c r="L55" s="18">
        <f t="shared" si="34"/>
        <v>0.27438310677133426</v>
      </c>
      <c r="M55" s="18">
        <f t="shared" si="34"/>
        <v>-1.2030156776178096</v>
      </c>
      <c r="N55" s="18">
        <f t="shared" si="34"/>
        <v>-0.21741403729864661</v>
      </c>
      <c r="O55" s="18">
        <f t="shared" si="34"/>
        <v>-0.67391203356558815</v>
      </c>
      <c r="P55" s="12">
        <f t="shared" si="35"/>
        <v>1.1564192580906658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 x14ac:dyDescent="0.25">
      <c r="A56" s="2"/>
    </row>
    <row r="58" spans="1:26" ht="15.75" thickBot="1" x14ac:dyDescent="0.3">
      <c r="A58" s="32" t="s">
        <v>65</v>
      </c>
      <c r="B58" s="14" t="s">
        <v>11</v>
      </c>
      <c r="C58" s="14" t="s">
        <v>13</v>
      </c>
      <c r="D58" s="14" t="s">
        <v>14</v>
      </c>
      <c r="E58" s="14" t="s">
        <v>15</v>
      </c>
      <c r="F58" s="14" t="s">
        <v>16</v>
      </c>
      <c r="G58" s="14" t="s">
        <v>17</v>
      </c>
      <c r="H58" s="14" t="s">
        <v>19</v>
      </c>
      <c r="I58" s="19" t="s">
        <v>21</v>
      </c>
      <c r="J58" s="9" t="s">
        <v>32</v>
      </c>
      <c r="K58" s="9" t="s">
        <v>33</v>
      </c>
      <c r="L58" s="9" t="s">
        <v>34</v>
      </c>
      <c r="M58" s="9" t="s">
        <v>45</v>
      </c>
    </row>
    <row r="59" spans="1:26" ht="15.75" thickBot="1" x14ac:dyDescent="0.3">
      <c r="A59" s="2" t="s">
        <v>63</v>
      </c>
      <c r="B59" s="48">
        <f>C11-$T11</f>
        <v>0.24448819620735129</v>
      </c>
      <c r="C59" s="18">
        <f t="shared" ref="C59:G63" si="36">E11-$T11</f>
        <v>3.2326180189130636</v>
      </c>
      <c r="D59" s="18">
        <f t="shared" si="36"/>
        <v>4.0449318247202832</v>
      </c>
      <c r="E59" s="18">
        <f t="shared" si="36"/>
        <v>1.075575126934746</v>
      </c>
      <c r="F59" s="18">
        <f t="shared" si="36"/>
        <v>1.8754022263883616</v>
      </c>
      <c r="G59" s="18">
        <f t="shared" si="36"/>
        <v>2.2772828419069953</v>
      </c>
      <c r="H59" s="48">
        <f>K11-$T11</f>
        <v>0.61603456482419894</v>
      </c>
      <c r="I59" s="48">
        <f>M11-$T11</f>
        <v>4.7946442523187756</v>
      </c>
      <c r="J59" s="18">
        <f>AVERAGE(B59:I59)</f>
        <v>2.2701221315267217</v>
      </c>
      <c r="K59" s="18">
        <f>MIN(B59:I59)</f>
        <v>0.24448819620735129</v>
      </c>
      <c r="L59" s="18">
        <f>MAX(B59:I59)</f>
        <v>4.7946442523187756</v>
      </c>
      <c r="M59" s="12">
        <f>STDEV(B59:I59)/J59*100</f>
        <v>72.327859203063255</v>
      </c>
    </row>
    <row r="60" spans="1:26" ht="15.75" thickBot="1" x14ac:dyDescent="0.3">
      <c r="A60" s="2" t="s">
        <v>58</v>
      </c>
      <c r="B60" s="18">
        <f>C12-$T12</f>
        <v>0.24507295027100184</v>
      </c>
      <c r="C60" s="18">
        <f t="shared" si="36"/>
        <v>-1.2923978923403681</v>
      </c>
      <c r="D60" s="18">
        <f t="shared" si="36"/>
        <v>-1.5025265698711792</v>
      </c>
      <c r="E60" s="18">
        <f t="shared" si="36"/>
        <v>-0.22772293116006637</v>
      </c>
      <c r="F60" s="18">
        <f t="shared" si="36"/>
        <v>-1.8389091977512564</v>
      </c>
      <c r="G60" s="18">
        <f t="shared" si="36"/>
        <v>1.095157165705352</v>
      </c>
      <c r="H60" s="48">
        <f>K12-$T12</f>
        <v>1.7827471876466419</v>
      </c>
      <c r="I60" s="18">
        <f>M12-$T12</f>
        <v>-0.31315641054632692</v>
      </c>
      <c r="J60" s="18">
        <f>AVERAGE(B60:I60)</f>
        <v>-0.25646696225577514</v>
      </c>
      <c r="K60" s="18">
        <f>MIN(B60:I60)</f>
        <v>-1.8389091977512564</v>
      </c>
      <c r="L60" s="18">
        <f>MAX(B60:I60)</f>
        <v>1.7827471876466419</v>
      </c>
      <c r="M60" s="12">
        <f>STDEV(B60:I60)/J60*100</f>
        <v>-496.95282280104539</v>
      </c>
    </row>
    <row r="61" spans="1:26" ht="15" thickBot="1" x14ac:dyDescent="0.4">
      <c r="A61" s="2" t="s">
        <v>62</v>
      </c>
      <c r="B61" s="18">
        <f>C13-$T13</f>
        <v>-1.0804902046173606</v>
      </c>
      <c r="C61" s="18">
        <f t="shared" si="36"/>
        <v>-1.7683183884283338</v>
      </c>
      <c r="D61" s="18">
        <f t="shared" si="36"/>
        <v>-2.1882249376277336</v>
      </c>
      <c r="E61" s="18">
        <f t="shared" si="36"/>
        <v>-1.3710877129639538</v>
      </c>
      <c r="F61" s="18">
        <f t="shared" si="36"/>
        <v>-1.5084404647576246</v>
      </c>
      <c r="G61" s="18">
        <f t="shared" si="36"/>
        <v>-1.9682228490301803</v>
      </c>
      <c r="H61" s="48">
        <f>K13-$T13</f>
        <v>-0.46771148400056894</v>
      </c>
      <c r="I61" s="48">
        <f>M13-$T13</f>
        <v>-4.3918997385055913</v>
      </c>
      <c r="J61" s="18">
        <f>AVERAGE(B61:I61)</f>
        <v>-1.8430494724914184</v>
      </c>
      <c r="K61" s="18">
        <f>MIN(B61:I61)</f>
        <v>-4.3918997385055913</v>
      </c>
      <c r="L61" s="18">
        <f>MAX(B61:I61)</f>
        <v>-0.46771148400056894</v>
      </c>
      <c r="M61" s="12">
        <f>STDEV(B61:I61)/J61*100</f>
        <v>-63.024636786581624</v>
      </c>
    </row>
    <row r="62" spans="1:26" ht="15" thickBot="1" x14ac:dyDescent="0.4">
      <c r="A62" s="2" t="s">
        <v>60</v>
      </c>
      <c r="B62" s="18">
        <f>C14-$T14</f>
        <v>0.97483167643620305</v>
      </c>
      <c r="C62" s="18">
        <f t="shared" si="36"/>
        <v>0.72919543502661455</v>
      </c>
      <c r="D62" s="18">
        <f t="shared" si="36"/>
        <v>0.76216724475273523</v>
      </c>
      <c r="E62" s="18">
        <f t="shared" si="36"/>
        <v>2.3851780663978737</v>
      </c>
      <c r="F62" s="18">
        <f t="shared" si="36"/>
        <v>1.8992855816358762</v>
      </c>
      <c r="G62" s="18">
        <f t="shared" si="36"/>
        <v>-0.45456080420222733</v>
      </c>
      <c r="H62" s="48">
        <f>K14-$T14</f>
        <v>-0.89629586336199907</v>
      </c>
      <c r="I62" s="48">
        <f>M14-$T14</f>
        <v>2.269846832441619</v>
      </c>
      <c r="J62" s="18">
        <f>AVERAGE(B62:I62)</f>
        <v>0.95870602114083692</v>
      </c>
      <c r="K62" s="18">
        <f>MIN(B62:I62)</f>
        <v>-0.89629586336199907</v>
      </c>
      <c r="L62" s="18">
        <f>MAX(B62:I62)</f>
        <v>2.3851780663978737</v>
      </c>
      <c r="M62" s="12">
        <f>STDEV(B62:I62)/J62*100</f>
        <v>125.7171151772835</v>
      </c>
    </row>
    <row r="63" spans="1:26" ht="15" thickBot="1" x14ac:dyDescent="0.4">
      <c r="A63" s="2" t="s">
        <v>61</v>
      </c>
      <c r="B63" s="48">
        <f>C15-$T15</f>
        <v>-0.38390261829720096</v>
      </c>
      <c r="C63" s="18">
        <f t="shared" si="36"/>
        <v>-0.90109717317097004</v>
      </c>
      <c r="D63" s="18">
        <f t="shared" si="36"/>
        <v>-1.1163475619741163</v>
      </c>
      <c r="E63" s="18">
        <f t="shared" si="36"/>
        <v>-1.8619425492086021</v>
      </c>
      <c r="F63" s="18">
        <f t="shared" si="36"/>
        <v>-0.42733814551536842</v>
      </c>
      <c r="G63" s="18">
        <f t="shared" si="36"/>
        <v>-0.94965635437992635</v>
      </c>
      <c r="H63" s="18">
        <f>K15-$T15</f>
        <v>-1.0347744051082657</v>
      </c>
      <c r="I63" s="18">
        <f>M15-$T15</f>
        <v>-2.3594349357084754</v>
      </c>
      <c r="J63" s="18">
        <f>AVERAGE(B63:I63)</f>
        <v>-1.1293117179203658</v>
      </c>
      <c r="K63" s="18">
        <f>MIN(B63:I63)</f>
        <v>-2.3594349357084754</v>
      </c>
      <c r="L63" s="18">
        <f>MAX(B63:I63)</f>
        <v>-0.38390261829720096</v>
      </c>
      <c r="M63" s="12">
        <f>STDEV(B63:I63)/J63*100</f>
        <v>-59.79378816257185</v>
      </c>
    </row>
    <row r="64" spans="1:26" x14ac:dyDescent="0.35">
      <c r="A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9" x14ac:dyDescent="0.35">
      <c r="A65" s="2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9" x14ac:dyDescent="0.35">
      <c r="A66" s="32" t="s">
        <v>65</v>
      </c>
      <c r="B66" s="11" t="s">
        <v>10</v>
      </c>
      <c r="C66" s="11" t="s">
        <v>11</v>
      </c>
      <c r="D66" s="11" t="s">
        <v>12</v>
      </c>
      <c r="E66" s="11" t="s">
        <v>13</v>
      </c>
      <c r="F66" s="11" t="s">
        <v>14</v>
      </c>
      <c r="G66" s="11" t="s">
        <v>15</v>
      </c>
      <c r="H66" s="11" t="s">
        <v>16</v>
      </c>
      <c r="I66" s="11" t="s">
        <v>17</v>
      </c>
      <c r="J66" s="11" t="s">
        <v>18</v>
      </c>
      <c r="K66" s="11" t="s">
        <v>19</v>
      </c>
      <c r="L66" s="17" t="s">
        <v>20</v>
      </c>
      <c r="M66" s="17" t="s">
        <v>21</v>
      </c>
      <c r="N66" s="17" t="s">
        <v>22</v>
      </c>
      <c r="O66" s="17" t="s">
        <v>23</v>
      </c>
      <c r="P66" s="9" t="s">
        <v>36</v>
      </c>
      <c r="Q66" s="9" t="s">
        <v>29</v>
      </c>
      <c r="R66" s="9" t="s">
        <v>30</v>
      </c>
      <c r="S66" s="9" t="s">
        <v>44</v>
      </c>
    </row>
    <row r="67" spans="1:19" x14ac:dyDescent="0.35">
      <c r="A67" s="2" t="s">
        <v>63</v>
      </c>
      <c r="B67" s="18">
        <f>B11-$T11</f>
        <v>1.1508999662848698</v>
      </c>
      <c r="C67" s="18">
        <f>C11-$T11</f>
        <v>0.24448819620735129</v>
      </c>
      <c r="D67" s="18">
        <f t="shared" ref="D67:O67" si="37">D11-$T11</f>
        <v>1.5961829494457884</v>
      </c>
      <c r="E67" s="18">
        <f t="shared" si="37"/>
        <v>3.2326180189130636</v>
      </c>
      <c r="F67" s="18">
        <f t="shared" si="37"/>
        <v>4.0449318247202832</v>
      </c>
      <c r="G67" s="18">
        <f t="shared" si="37"/>
        <v>1.075575126934746</v>
      </c>
      <c r="H67" s="18">
        <f t="shared" si="37"/>
        <v>1.8754022263883616</v>
      </c>
      <c r="I67" s="18">
        <f t="shared" si="37"/>
        <v>2.2772828419069953</v>
      </c>
      <c r="J67" s="18">
        <f t="shared" si="37"/>
        <v>0.94340979209426479</v>
      </c>
      <c r="K67" s="18">
        <f t="shared" si="37"/>
        <v>0.61603456482419894</v>
      </c>
      <c r="L67" s="18">
        <f t="shared" si="37"/>
        <v>1.7135160174841229</v>
      </c>
      <c r="M67" s="18">
        <f t="shared" si="37"/>
        <v>4.7946442523187756</v>
      </c>
      <c r="N67" s="18">
        <f t="shared" si="37"/>
        <v>-8.310346750197084E-2</v>
      </c>
      <c r="O67" s="18">
        <f t="shared" si="37"/>
        <v>2.63100171317849</v>
      </c>
      <c r="P67" s="18">
        <f>AVERAGE(B67:O67)</f>
        <v>1.8652060016570959</v>
      </c>
      <c r="Q67" s="18">
        <f>MIN(B67:O67)</f>
        <v>-8.310346750197084E-2</v>
      </c>
      <c r="R67" s="18">
        <f>MAX(B67:O67)</f>
        <v>4.7946442523187756</v>
      </c>
      <c r="S67" s="12">
        <f>STDEV(B67:O67)/P67*100</f>
        <v>75.851223827664739</v>
      </c>
    </row>
    <row r="68" spans="1:19" x14ac:dyDescent="0.35">
      <c r="A68" s="2" t="s">
        <v>58</v>
      </c>
      <c r="B68" s="18">
        <f t="shared" ref="B68:C71" si="38">B12-$T12</f>
        <v>0.37309786873793627</v>
      </c>
      <c r="C68" s="18">
        <f t="shared" si="38"/>
        <v>0.24507295027100184</v>
      </c>
      <c r="D68" s="18">
        <f t="shared" ref="D68:O68" si="39">D12-$T12</f>
        <v>-1.1634383370341581</v>
      </c>
      <c r="E68" s="18">
        <f t="shared" si="39"/>
        <v>-1.2923978923403681</v>
      </c>
      <c r="F68" s="18">
        <f t="shared" si="39"/>
        <v>-1.5025265698711792</v>
      </c>
      <c r="G68" s="18">
        <f t="shared" si="39"/>
        <v>-0.22772293116006637</v>
      </c>
      <c r="H68" s="18">
        <f t="shared" si="39"/>
        <v>-1.8389091977512564</v>
      </c>
      <c r="I68" s="18">
        <f t="shared" si="39"/>
        <v>1.095157165705352</v>
      </c>
      <c r="J68" s="18">
        <f t="shared" si="39"/>
        <v>-1.0511033323487808</v>
      </c>
      <c r="K68" s="18">
        <f t="shared" si="39"/>
        <v>1.7827471876466419</v>
      </c>
      <c r="L68" s="18">
        <f t="shared" si="39"/>
        <v>1.1070832922607821</v>
      </c>
      <c r="M68" s="18">
        <f t="shared" si="39"/>
        <v>-0.31315641054632692</v>
      </c>
      <c r="N68" s="18">
        <f t="shared" si="39"/>
        <v>0.97432197165252887</v>
      </c>
      <c r="O68" s="18">
        <f t="shared" si="39"/>
        <v>2.9935204360270973E-2</v>
      </c>
      <c r="P68" s="18">
        <f t="shared" ref="P68:P71" si="40">AVERAGE(B68:O68)</f>
        <v>-0.12727421645840156</v>
      </c>
      <c r="Q68" s="18">
        <f t="shared" ref="Q68:Q71" si="41">MIN(B68:O68)</f>
        <v>-1.8389091977512564</v>
      </c>
      <c r="R68" s="18">
        <f t="shared" ref="R68:R71" si="42">MAX(B68:O68)</f>
        <v>1.7827471876466419</v>
      </c>
      <c r="S68" s="12">
        <f t="shared" ref="S68:S71" si="43">STDEV(B68:O68)/P68*100</f>
        <v>-883.66414203418503</v>
      </c>
    </row>
    <row r="69" spans="1:19" x14ac:dyDescent="0.35">
      <c r="A69" s="2" t="s">
        <v>62</v>
      </c>
      <c r="B69" s="18">
        <f t="shared" si="38"/>
        <v>-0.67261960734479587</v>
      </c>
      <c r="C69" s="18">
        <f t="shared" si="38"/>
        <v>-1.0804902046173606</v>
      </c>
      <c r="D69" s="18">
        <f t="shared" ref="D69:O69" si="44">D13-$T13</f>
        <v>1.2174995831989222E-2</v>
      </c>
      <c r="E69" s="18">
        <f t="shared" si="44"/>
        <v>-1.7683183884283338</v>
      </c>
      <c r="F69" s="18">
        <f t="shared" si="44"/>
        <v>-2.1882249376277336</v>
      </c>
      <c r="G69" s="18">
        <f t="shared" si="44"/>
        <v>-1.3710877129639538</v>
      </c>
      <c r="H69" s="18">
        <f t="shared" si="44"/>
        <v>-1.5084404647576246</v>
      </c>
      <c r="I69" s="18">
        <f t="shared" si="44"/>
        <v>-1.9682228490301803</v>
      </c>
      <c r="J69" s="18">
        <f t="shared" si="44"/>
        <v>-2.3637627929610936</v>
      </c>
      <c r="K69" s="18">
        <f t="shared" si="44"/>
        <v>-0.46771148400056894</v>
      </c>
      <c r="L69" s="18">
        <f t="shared" si="44"/>
        <v>-0.62583984942743953</v>
      </c>
      <c r="M69" s="18">
        <f t="shared" si="44"/>
        <v>-4.3918997385055913</v>
      </c>
      <c r="N69" s="18">
        <f t="shared" si="44"/>
        <v>-0.7322538341202236</v>
      </c>
      <c r="O69" s="18">
        <f t="shared" si="44"/>
        <v>-2.5208404621849656</v>
      </c>
      <c r="P69" s="18">
        <f t="shared" si="40"/>
        <v>-1.5462526664384195</v>
      </c>
      <c r="Q69" s="18">
        <f t="shared" si="41"/>
        <v>-4.3918997385055913</v>
      </c>
      <c r="R69" s="18">
        <f t="shared" si="42"/>
        <v>1.2174995831989222E-2</v>
      </c>
      <c r="S69" s="12">
        <f t="shared" si="43"/>
        <v>-72.792376858605479</v>
      </c>
    </row>
    <row r="70" spans="1:19" x14ac:dyDescent="0.35">
      <c r="A70" s="2" t="s">
        <v>60</v>
      </c>
      <c r="B70" s="18">
        <f t="shared" si="38"/>
        <v>0.45887877196700089</v>
      </c>
      <c r="C70" s="18">
        <f t="shared" si="38"/>
        <v>0.97483167643620305</v>
      </c>
      <c r="D70" s="18">
        <f t="shared" ref="D70:O70" si="45">D14-$T14</f>
        <v>0.23631845897197934</v>
      </c>
      <c r="E70" s="18">
        <f t="shared" si="45"/>
        <v>0.72919543502661455</v>
      </c>
      <c r="F70" s="18">
        <f t="shared" si="45"/>
        <v>0.76216724475273523</v>
      </c>
      <c r="G70" s="18">
        <f t="shared" si="45"/>
        <v>2.3851780663978737</v>
      </c>
      <c r="H70" s="18">
        <f t="shared" si="45"/>
        <v>1.8992855816358762</v>
      </c>
      <c r="I70" s="18">
        <f t="shared" si="45"/>
        <v>-0.45456080420222733</v>
      </c>
      <c r="J70" s="18">
        <f t="shared" si="45"/>
        <v>3.5491363978965147</v>
      </c>
      <c r="K70" s="18">
        <f t="shared" si="45"/>
        <v>-0.89629586336199907</v>
      </c>
      <c r="L70" s="18">
        <f t="shared" si="45"/>
        <v>-1.3127233089981267</v>
      </c>
      <c r="M70" s="18">
        <f t="shared" si="45"/>
        <v>2.269846832441619</v>
      </c>
      <c r="N70" s="18">
        <f t="shared" si="45"/>
        <v>1.2148686253589815</v>
      </c>
      <c r="O70" s="18">
        <f t="shared" si="45"/>
        <v>1.6902348363024728</v>
      </c>
      <c r="P70" s="18">
        <f t="shared" si="40"/>
        <v>0.96474013933039415</v>
      </c>
      <c r="Q70" s="18">
        <f t="shared" si="41"/>
        <v>-1.3127233089981267</v>
      </c>
      <c r="R70" s="18">
        <f t="shared" si="42"/>
        <v>3.5491363978965147</v>
      </c>
      <c r="S70" s="12">
        <f t="shared" si="43"/>
        <v>139.09775817999127</v>
      </c>
    </row>
    <row r="71" spans="1:19" x14ac:dyDescent="0.35">
      <c r="A71" s="2" t="s">
        <v>61</v>
      </c>
      <c r="B71" s="18">
        <f t="shared" si="38"/>
        <v>-1.3102569996449915</v>
      </c>
      <c r="C71" s="18">
        <f t="shared" si="38"/>
        <v>-0.38390261829720096</v>
      </c>
      <c r="D71" s="18">
        <f t="shared" ref="D71:O71" si="46">D15-$T15</f>
        <v>-0.68123806721560864</v>
      </c>
      <c r="E71" s="18">
        <f t="shared" si="46"/>
        <v>-0.90109717317097004</v>
      </c>
      <c r="F71" s="18">
        <f t="shared" si="46"/>
        <v>-1.1163475619741163</v>
      </c>
      <c r="G71" s="18">
        <f t="shared" si="46"/>
        <v>-1.8619425492086021</v>
      </c>
      <c r="H71" s="18">
        <f t="shared" si="46"/>
        <v>-0.42733814551536842</v>
      </c>
      <c r="I71" s="18">
        <f t="shared" si="46"/>
        <v>-0.94965635437992635</v>
      </c>
      <c r="J71" s="18">
        <f t="shared" si="46"/>
        <v>-1.0776800646809015</v>
      </c>
      <c r="K71" s="18">
        <f t="shared" si="46"/>
        <v>-1.0347744051082657</v>
      </c>
      <c r="L71" s="18">
        <f t="shared" si="46"/>
        <v>-0.88203615131933155</v>
      </c>
      <c r="M71" s="18">
        <f>M15-$T15</f>
        <v>-2.3594349357084754</v>
      </c>
      <c r="N71" s="18">
        <f t="shared" si="46"/>
        <v>-1.3738332953893124</v>
      </c>
      <c r="O71" s="18">
        <f t="shared" si="46"/>
        <v>-1.830331291656254</v>
      </c>
      <c r="P71" s="18">
        <f t="shared" si="40"/>
        <v>-1.156419258090666</v>
      </c>
      <c r="Q71" s="18">
        <f t="shared" si="41"/>
        <v>-2.3594349357084754</v>
      </c>
      <c r="R71" s="18">
        <f t="shared" si="42"/>
        <v>-0.38390261829720096</v>
      </c>
      <c r="S71" s="12">
        <f t="shared" si="43"/>
        <v>-48.147007898048372</v>
      </c>
    </row>
    <row r="72" spans="1:19" x14ac:dyDescent="0.3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2"/>
    </row>
    <row r="74" spans="1:19" x14ac:dyDescent="0.35">
      <c r="A74" s="2" t="s">
        <v>66</v>
      </c>
      <c r="B74" s="14" t="s">
        <v>11</v>
      </c>
      <c r="C74" s="14" t="s">
        <v>13</v>
      </c>
      <c r="D74" s="14" t="s">
        <v>14</v>
      </c>
      <c r="E74" s="14" t="s">
        <v>15</v>
      </c>
      <c r="F74" s="14" t="s">
        <v>16</v>
      </c>
      <c r="G74" s="14" t="s">
        <v>17</v>
      </c>
      <c r="H74" s="19" t="s">
        <v>19</v>
      </c>
      <c r="I74" s="19" t="s">
        <v>21</v>
      </c>
      <c r="L74" s="19" t="s">
        <v>187</v>
      </c>
      <c r="M74" s="19" t="s">
        <v>188</v>
      </c>
      <c r="O74" s="19" t="s">
        <v>189</v>
      </c>
      <c r="P74" s="19" t="s">
        <v>190</v>
      </c>
    </row>
    <row r="75" spans="1:19" x14ac:dyDescent="0.35">
      <c r="A75" s="2" t="s">
        <v>67</v>
      </c>
      <c r="H75" s="4">
        <v>71.2209</v>
      </c>
      <c r="I75" s="4">
        <v>97.140100000000004</v>
      </c>
      <c r="L75" s="4">
        <v>71.135163636363643</v>
      </c>
      <c r="M75" s="6">
        <v>138.71132727272729</v>
      </c>
      <c r="O75" s="6">
        <v>70.583616666666671</v>
      </c>
      <c r="P75" s="6">
        <v>101.67551666666667</v>
      </c>
    </row>
    <row r="76" spans="1:19" x14ac:dyDescent="0.35">
      <c r="A76" s="2" t="s">
        <v>68</v>
      </c>
      <c r="H76" s="4">
        <v>68.4358</v>
      </c>
      <c r="I76" s="4">
        <v>134.16499999999999</v>
      </c>
      <c r="L76" s="4">
        <v>71.135163636363643</v>
      </c>
      <c r="M76" s="6">
        <v>138.71132727272729</v>
      </c>
      <c r="O76" s="6">
        <v>70.583616666666671</v>
      </c>
      <c r="P76" s="6">
        <v>101.67551666666667</v>
      </c>
    </row>
    <row r="77" spans="1:19" x14ac:dyDescent="0.35">
      <c r="A77" s="2" t="s">
        <v>69</v>
      </c>
      <c r="H77" s="4">
        <v>85.069400000000002</v>
      </c>
      <c r="I77" s="4">
        <v>149.40700000000001</v>
      </c>
      <c r="L77" s="4">
        <v>71.135163636363643</v>
      </c>
      <c r="M77" s="6">
        <v>138.71132727272729</v>
      </c>
      <c r="O77" s="6">
        <v>70.583616666666671</v>
      </c>
      <c r="P77" s="6">
        <v>101.67551666666667</v>
      </c>
    </row>
    <row r="78" spans="1:19" x14ac:dyDescent="0.35">
      <c r="A78" s="2" t="s">
        <v>70</v>
      </c>
      <c r="H78" s="4">
        <v>75.790599999999998</v>
      </c>
      <c r="I78" s="4">
        <v>110.545</v>
      </c>
      <c r="L78" s="4">
        <v>71.135163636363643</v>
      </c>
      <c r="M78" s="6">
        <v>138.71132727272729</v>
      </c>
      <c r="O78" s="6">
        <v>70.583616666666671</v>
      </c>
      <c r="P78" s="6">
        <v>101.67551666666667</v>
      </c>
    </row>
    <row r="79" spans="1:19" x14ac:dyDescent="0.35">
      <c r="A79" s="2" t="s">
        <v>71</v>
      </c>
      <c r="H79" s="4">
        <v>84.160300000000007</v>
      </c>
      <c r="I79" s="4">
        <v>142.81100000000001</v>
      </c>
      <c r="L79" s="4">
        <v>71.135163636363643</v>
      </c>
      <c r="M79" s="6">
        <v>138.71132727272729</v>
      </c>
      <c r="O79" s="6">
        <v>70.583616666666671</v>
      </c>
      <c r="P79" s="6">
        <v>101.67551666666667</v>
      </c>
    </row>
    <row r="80" spans="1:19" x14ac:dyDescent="0.35">
      <c r="A80" s="2" t="s">
        <v>72</v>
      </c>
      <c r="H80" s="4">
        <v>62.346800000000002</v>
      </c>
      <c r="I80" s="4">
        <v>121.68899999999999</v>
      </c>
      <c r="L80" s="4">
        <v>71.135163636363643</v>
      </c>
      <c r="M80" s="6">
        <v>138.71132727272729</v>
      </c>
      <c r="O80" s="6">
        <v>70.583616666666671</v>
      </c>
      <c r="P80" s="6">
        <v>101.67551666666667</v>
      </c>
    </row>
    <row r="81" spans="1:16" x14ac:dyDescent="0.35">
      <c r="A81" s="2" t="s">
        <v>73</v>
      </c>
      <c r="H81" s="4">
        <v>68.364999999999995</v>
      </c>
      <c r="I81" s="4">
        <v>135.69200000000001</v>
      </c>
      <c r="L81" s="4">
        <v>71.135163636363643</v>
      </c>
      <c r="M81" s="6">
        <v>138.71132727272729</v>
      </c>
      <c r="O81" s="6">
        <v>70.583616666666671</v>
      </c>
      <c r="P81" s="6">
        <v>101.67551666666667</v>
      </c>
    </row>
    <row r="82" spans="1:16" x14ac:dyDescent="0.35">
      <c r="A82" s="2" t="s">
        <v>74</v>
      </c>
      <c r="H82" s="4">
        <v>65.755499999999998</v>
      </c>
      <c r="I82" s="4">
        <v>143.648</v>
      </c>
      <c r="L82" s="4">
        <v>71.135163636363643</v>
      </c>
      <c r="M82" s="6">
        <v>138.71132727272729</v>
      </c>
      <c r="O82" s="6">
        <v>70.583616666666671</v>
      </c>
      <c r="P82" s="6">
        <v>101.67551666666667</v>
      </c>
    </row>
    <row r="83" spans="1:16" x14ac:dyDescent="0.35">
      <c r="A83" s="2" t="s">
        <v>75</v>
      </c>
      <c r="H83" s="4">
        <v>88.153000000000006</v>
      </c>
      <c r="I83" s="4">
        <v>190.90899999999999</v>
      </c>
      <c r="L83" s="4">
        <v>71.135163636363643</v>
      </c>
      <c r="M83" s="6">
        <v>138.71132727272729</v>
      </c>
      <c r="O83" s="6">
        <v>70.583616666666671</v>
      </c>
      <c r="P83" s="6">
        <v>101.67551666666667</v>
      </c>
    </row>
    <row r="84" spans="1:16" x14ac:dyDescent="0.35">
      <c r="A84" s="2" t="s">
        <v>76</v>
      </c>
      <c r="H84" s="4">
        <v>72.035300000000007</v>
      </c>
      <c r="I84" s="4">
        <v>152.80699999999999</v>
      </c>
      <c r="L84" s="4">
        <v>71.135163636363643</v>
      </c>
      <c r="M84" s="6">
        <v>138.71132727272729</v>
      </c>
      <c r="O84" s="6">
        <v>70.583616666666671</v>
      </c>
      <c r="P84" s="6">
        <v>101.67551666666667</v>
      </c>
    </row>
    <row r="85" spans="1:16" x14ac:dyDescent="0.35">
      <c r="A85" s="2" t="s">
        <v>77</v>
      </c>
      <c r="H85" s="4">
        <v>82.925899999999999</v>
      </c>
      <c r="I85" s="4">
        <v>147.78800000000001</v>
      </c>
      <c r="L85" s="4">
        <v>71.135163636363643</v>
      </c>
      <c r="M85" s="6">
        <v>138.71132727272729</v>
      </c>
      <c r="O85" s="6">
        <v>70.583616666666671</v>
      </c>
      <c r="P85" s="6">
        <v>101.67551666666667</v>
      </c>
    </row>
    <row r="86" spans="1:16" x14ac:dyDescent="0.35">
      <c r="A86" s="2" t="s">
        <v>78</v>
      </c>
      <c r="H86" s="4">
        <v>80.947100000000006</v>
      </c>
      <c r="I86" s="4">
        <v>213.387</v>
      </c>
      <c r="L86" s="4">
        <v>71.135163636363643</v>
      </c>
      <c r="M86" s="6">
        <v>138.71132727272729</v>
      </c>
      <c r="O86" s="6">
        <v>70.583616666666671</v>
      </c>
      <c r="P86" s="6">
        <v>101.67551666666667</v>
      </c>
    </row>
    <row r="87" spans="1:16" x14ac:dyDescent="0.35">
      <c r="A87" s="2" t="s">
        <v>79</v>
      </c>
      <c r="H87" s="4">
        <v>90</v>
      </c>
      <c r="I87" s="4">
        <v>168.75</v>
      </c>
      <c r="L87" s="4">
        <v>71.135163636363643</v>
      </c>
      <c r="M87" s="6">
        <v>138.71132727272729</v>
      </c>
      <c r="O87" s="6">
        <v>70.583616666666671</v>
      </c>
      <c r="P87" s="6">
        <v>101.67551666666667</v>
      </c>
    </row>
    <row r="88" spans="1:16" x14ac:dyDescent="0.35">
      <c r="A88" s="2" t="s">
        <v>80</v>
      </c>
      <c r="H88" s="4">
        <v>74.510000000000005</v>
      </c>
      <c r="I88" s="4">
        <v>169.095</v>
      </c>
      <c r="L88" s="4">
        <v>71.135163636363643</v>
      </c>
      <c r="M88" s="6">
        <v>138.71132727272729</v>
      </c>
      <c r="O88" s="6">
        <v>70.583616666666671</v>
      </c>
      <c r="P88" s="6">
        <v>101.67551666666667</v>
      </c>
    </row>
    <row r="89" spans="1:16" x14ac:dyDescent="0.35">
      <c r="A89" s="2" t="s">
        <v>81</v>
      </c>
      <c r="H89" s="4">
        <v>62.171100000000003</v>
      </c>
      <c r="I89" s="4">
        <v>147.44200000000001</v>
      </c>
      <c r="L89" s="4">
        <v>71.135163636363643</v>
      </c>
      <c r="M89" s="6">
        <v>138.71132727272729</v>
      </c>
      <c r="O89" s="6">
        <v>70.583616666666671</v>
      </c>
      <c r="P89" s="6">
        <v>101.67551666666667</v>
      </c>
    </row>
    <row r="90" spans="1:16" x14ac:dyDescent="0.35">
      <c r="A90" s="2" t="s">
        <v>82</v>
      </c>
      <c r="H90" s="4">
        <v>67.721100000000007</v>
      </c>
      <c r="I90" s="4">
        <v>175.39400000000001</v>
      </c>
      <c r="L90" s="4">
        <v>71.135163636363643</v>
      </c>
      <c r="M90" s="6">
        <v>138.71132727272729</v>
      </c>
      <c r="O90" s="6">
        <v>70.583616666666671</v>
      </c>
      <c r="P90" s="6">
        <v>101.67551666666667</v>
      </c>
    </row>
    <row r="91" spans="1:16" x14ac:dyDescent="0.35">
      <c r="A91" s="2" t="s">
        <v>83</v>
      </c>
      <c r="H91" s="4">
        <v>71.902199999999993</v>
      </c>
      <c r="I91" s="4">
        <v>147.065</v>
      </c>
      <c r="L91" s="4">
        <v>71.135163636363643</v>
      </c>
      <c r="M91" s="6">
        <v>138.71132727272729</v>
      </c>
      <c r="O91" s="6">
        <v>70.583616666666671</v>
      </c>
      <c r="P91" s="6">
        <v>101.67551666666667</v>
      </c>
    </row>
    <row r="92" spans="1:16" x14ac:dyDescent="0.35">
      <c r="A92" s="2" t="s">
        <v>84</v>
      </c>
      <c r="H92" s="4">
        <v>59.189300000000003</v>
      </c>
      <c r="I92" s="4">
        <v>164.185</v>
      </c>
      <c r="L92" s="4">
        <v>71.135163636363643</v>
      </c>
      <c r="M92" s="6">
        <v>138.71132727272729</v>
      </c>
      <c r="O92" s="6">
        <v>70.583616666666671</v>
      </c>
      <c r="P92" s="6">
        <v>101.67551666666667</v>
      </c>
    </row>
    <row r="93" spans="1:16" x14ac:dyDescent="0.35">
      <c r="A93" s="2" t="s">
        <v>85</v>
      </c>
      <c r="H93" s="4">
        <v>27.7988</v>
      </c>
      <c r="I93" s="4">
        <v>28.229399999999998</v>
      </c>
      <c r="L93" s="4">
        <v>71.135163636363643</v>
      </c>
      <c r="M93" s="6">
        <v>138.71132727272729</v>
      </c>
      <c r="O93" s="6">
        <v>70.583616666666671</v>
      </c>
      <c r="P93" s="6">
        <v>101.67551666666667</v>
      </c>
    </row>
    <row r="94" spans="1:16" x14ac:dyDescent="0.35">
      <c r="A94" s="2" t="s">
        <v>86</v>
      </c>
      <c r="H94" s="4">
        <v>67.860100000000003</v>
      </c>
      <c r="I94" s="4">
        <v>99.145700000000005</v>
      </c>
      <c r="L94" s="4">
        <v>71.135163636363643</v>
      </c>
      <c r="M94" s="6">
        <v>138.71132727272729</v>
      </c>
      <c r="O94" s="6">
        <v>70.583616666666671</v>
      </c>
      <c r="P94" s="6">
        <v>101.67551666666667</v>
      </c>
    </row>
    <row r="95" spans="1:16" x14ac:dyDescent="0.35">
      <c r="A95" s="2" t="s">
        <v>87</v>
      </c>
      <c r="H95" s="4">
        <v>70.207999999999998</v>
      </c>
      <c r="I95" s="4">
        <v>117.038</v>
      </c>
      <c r="L95" s="4">
        <v>71.135163636363643</v>
      </c>
      <c r="M95" s="6">
        <v>138.71132727272729</v>
      </c>
      <c r="O95" s="6">
        <v>70.583616666666671</v>
      </c>
      <c r="P95" s="6">
        <v>101.67551666666667</v>
      </c>
    </row>
    <row r="96" spans="1:16" x14ac:dyDescent="0.35">
      <c r="A96" s="2" t="s">
        <v>88</v>
      </c>
      <c r="H96" s="4">
        <v>68.407399999999996</v>
      </c>
      <c r="I96" s="4">
        <v>95.316999999999993</v>
      </c>
      <c r="L96" s="4">
        <v>71.135163636363643</v>
      </c>
      <c r="M96" s="6">
        <v>138.71132727272729</v>
      </c>
      <c r="O96" s="6">
        <v>70.583616666666671</v>
      </c>
      <c r="P96" s="6">
        <v>101.67551666666667</v>
      </c>
    </row>
    <row r="97" spans="1:9" s="1" customFormat="1" x14ac:dyDescent="0.35">
      <c r="A97" s="2" t="s">
        <v>95</v>
      </c>
      <c r="H97" s="17">
        <f>AVERAGE(H75:H96)</f>
        <v>71.135163636363643</v>
      </c>
      <c r="I97" s="17">
        <f>AVERAGE(I75:I96)</f>
        <v>138.71132727272729</v>
      </c>
    </row>
    <row r="98" spans="1:9" x14ac:dyDescent="0.35">
      <c r="A98" s="2"/>
      <c r="H98" s="4"/>
      <c r="I98" s="4"/>
    </row>
    <row r="99" spans="1:9" x14ac:dyDescent="0.35">
      <c r="A99" s="2" t="s">
        <v>92</v>
      </c>
      <c r="B99" s="14" t="s">
        <v>11</v>
      </c>
      <c r="C99" s="14" t="s">
        <v>13</v>
      </c>
      <c r="D99" s="14" t="s">
        <v>14</v>
      </c>
      <c r="E99" s="14" t="s">
        <v>15</v>
      </c>
      <c r="F99" s="14" t="s">
        <v>16</v>
      </c>
      <c r="G99" s="14" t="s">
        <v>17</v>
      </c>
      <c r="H99" s="19" t="s">
        <v>19</v>
      </c>
      <c r="I99" s="19" t="s">
        <v>21</v>
      </c>
    </row>
    <row r="100" spans="1:9" x14ac:dyDescent="0.35">
      <c r="A100" s="49" t="s">
        <v>93</v>
      </c>
      <c r="B100" s="14"/>
      <c r="C100" s="14"/>
      <c r="D100" s="14"/>
      <c r="E100" s="14"/>
      <c r="F100" s="14"/>
      <c r="G100" s="14"/>
      <c r="H100" s="6">
        <v>65.615200000000002</v>
      </c>
      <c r="I100" s="6">
        <v>101.14700000000001</v>
      </c>
    </row>
    <row r="101" spans="1:9" x14ac:dyDescent="0.35">
      <c r="A101" s="2"/>
      <c r="B101" s="14"/>
      <c r="C101" s="14"/>
      <c r="D101" s="14"/>
      <c r="E101" s="14"/>
      <c r="F101" s="14"/>
      <c r="G101" s="14"/>
      <c r="H101" s="6">
        <v>63.359000000000002</v>
      </c>
      <c r="I101" s="6">
        <v>108.407</v>
      </c>
    </row>
    <row r="102" spans="1:9" x14ac:dyDescent="0.35">
      <c r="A102" s="49" t="s">
        <v>94</v>
      </c>
      <c r="B102" s="14"/>
      <c r="C102" s="14"/>
      <c r="D102" s="14"/>
      <c r="E102" s="14"/>
      <c r="F102" s="14"/>
      <c r="G102" s="14"/>
      <c r="H102" s="6">
        <v>75.964600000000004</v>
      </c>
      <c r="I102" s="6">
        <v>99.507400000000004</v>
      </c>
    </row>
    <row r="103" spans="1:9" s="50" customFormat="1" x14ac:dyDescent="0.35">
      <c r="H103" s="6">
        <v>79.8142</v>
      </c>
      <c r="I103" s="6">
        <v>107.666</v>
      </c>
    </row>
    <row r="104" spans="1:9" s="50" customFormat="1" x14ac:dyDescent="0.35">
      <c r="A104" s="49"/>
      <c r="H104" s="6">
        <v>73.045500000000004</v>
      </c>
      <c r="I104" s="6">
        <v>100.09099999999999</v>
      </c>
    </row>
    <row r="105" spans="1:9" s="50" customFormat="1" x14ac:dyDescent="0.35">
      <c r="H105" s="6">
        <v>65.703199999999995</v>
      </c>
      <c r="I105" s="6">
        <v>93.234700000000004</v>
      </c>
    </row>
    <row r="106" spans="1:9" s="1" customFormat="1" x14ac:dyDescent="0.35">
      <c r="A106" s="49" t="s">
        <v>95</v>
      </c>
      <c r="H106" s="52">
        <f>AVERAGE(H100:H105)</f>
        <v>70.583616666666671</v>
      </c>
      <c r="I106" s="52">
        <f>AVERAGE(I100:I105)</f>
        <v>101.67551666666667</v>
      </c>
    </row>
    <row r="107" spans="1:9" x14ac:dyDescent="0.35">
      <c r="A107" s="2"/>
    </row>
    <row r="109" spans="1:9" x14ac:dyDescent="0.35">
      <c r="A109" s="49"/>
    </row>
    <row r="110" spans="1:9" x14ac:dyDescent="0.35">
      <c r="A110" s="49" t="s">
        <v>184</v>
      </c>
      <c r="B110" s="14" t="s">
        <v>11</v>
      </c>
      <c r="C110" s="14" t="s">
        <v>13</v>
      </c>
      <c r="D110" s="14" t="s">
        <v>14</v>
      </c>
      <c r="E110" s="14" t="s">
        <v>15</v>
      </c>
      <c r="F110" s="14" t="s">
        <v>16</v>
      </c>
      <c r="G110" s="14" t="s">
        <v>17</v>
      </c>
      <c r="H110" s="19" t="s">
        <v>19</v>
      </c>
      <c r="I110" s="19" t="s">
        <v>21</v>
      </c>
    </row>
    <row r="111" spans="1:9" x14ac:dyDescent="0.35">
      <c r="A111" s="49" t="s">
        <v>185</v>
      </c>
      <c r="H111" s="6">
        <f>H106</f>
        <v>70.583616666666671</v>
      </c>
      <c r="I111" s="6">
        <f>I106</f>
        <v>101.67551666666667</v>
      </c>
    </row>
    <row r="112" spans="1:9" x14ac:dyDescent="0.35">
      <c r="A112" s="49" t="s">
        <v>186</v>
      </c>
      <c r="H112" s="6">
        <f>H97</f>
        <v>71.135163636363643</v>
      </c>
      <c r="I112" s="6">
        <f>I97</f>
        <v>138.71132727272729</v>
      </c>
    </row>
    <row r="113" spans="1:15" x14ac:dyDescent="0.35">
      <c r="A113" s="49" t="s">
        <v>61</v>
      </c>
      <c r="H113" s="6">
        <f>K123</f>
        <v>66.924960625077162</v>
      </c>
      <c r="I113" s="6">
        <f>M123</f>
        <v>106.63022692615779</v>
      </c>
    </row>
    <row r="115" spans="1:15" x14ac:dyDescent="0.35">
      <c r="A115" s="49"/>
    </row>
    <row r="116" spans="1:15" x14ac:dyDescent="0.35">
      <c r="A116" s="2"/>
    </row>
    <row r="118" spans="1:15" x14ac:dyDescent="0.35">
      <c r="A118" s="2" t="s">
        <v>89</v>
      </c>
      <c r="B118" s="14" t="s">
        <v>10</v>
      </c>
      <c r="C118" s="14" t="s">
        <v>11</v>
      </c>
      <c r="D118" s="14" t="s">
        <v>12</v>
      </c>
      <c r="E118" s="14" t="s">
        <v>13</v>
      </c>
      <c r="F118" s="14" t="s">
        <v>14</v>
      </c>
      <c r="G118" s="14" t="s">
        <v>15</v>
      </c>
      <c r="H118" s="14" t="s">
        <v>16</v>
      </c>
      <c r="I118" s="14" t="s">
        <v>17</v>
      </c>
      <c r="J118" s="14" t="s">
        <v>18</v>
      </c>
      <c r="K118" s="14" t="s">
        <v>19</v>
      </c>
      <c r="L118" s="19" t="s">
        <v>20</v>
      </c>
      <c r="M118" s="19" t="s">
        <v>21</v>
      </c>
      <c r="N118" s="19" t="s">
        <v>22</v>
      </c>
      <c r="O118" s="19" t="s">
        <v>23</v>
      </c>
    </row>
    <row r="119" spans="1:15" x14ac:dyDescent="0.35">
      <c r="A119" s="2" t="s">
        <v>63</v>
      </c>
      <c r="B119" s="6">
        <f>(19/B2)*60</f>
        <v>50.292105158178806</v>
      </c>
      <c r="C119" s="6">
        <f t="shared" ref="C119:O119" si="47">(19/C2)*60</f>
        <v>57.993918448410597</v>
      </c>
      <c r="D119" s="6">
        <f t="shared" si="47"/>
        <v>53.430230582537142</v>
      </c>
      <c r="E119" s="6">
        <f t="shared" si="47"/>
        <v>42.050587171968608</v>
      </c>
      <c r="F119" s="6">
        <f t="shared" si="47"/>
        <v>47.782432822020688</v>
      </c>
      <c r="G119" s="6">
        <f t="shared" si="47"/>
        <v>57.208727535561287</v>
      </c>
      <c r="H119" s="6">
        <f t="shared" si="47"/>
        <v>55.567590989373038</v>
      </c>
      <c r="I119" s="6">
        <f t="shared" si="47"/>
        <v>49.761259977416621</v>
      </c>
      <c r="J119" s="6">
        <f t="shared" si="47"/>
        <v>59.945913461988773</v>
      </c>
      <c r="K119" s="6">
        <f t="shared" si="47"/>
        <v>54.354501107841912</v>
      </c>
      <c r="L119" s="6">
        <f t="shared" si="47"/>
        <v>48.513540637988463</v>
      </c>
      <c r="M119" s="6">
        <f t="shared" si="47"/>
        <v>50.909348671811117</v>
      </c>
      <c r="N119" s="6">
        <f t="shared" si="47"/>
        <v>61.653814457445421</v>
      </c>
      <c r="O119" s="6">
        <f t="shared" si="47"/>
        <v>39.679307470904071</v>
      </c>
    </row>
    <row r="120" spans="1:15" x14ac:dyDescent="0.35">
      <c r="A120" s="2" t="s">
        <v>58</v>
      </c>
      <c r="B120" s="6">
        <f>(74/B3)*60</f>
        <v>54.614891988235684</v>
      </c>
      <c r="C120" s="6">
        <f t="shared" ref="C120:O120" si="48">(74/C3)*60</f>
        <v>58.854011369365352</v>
      </c>
      <c r="D120" s="6">
        <f t="shared" si="48"/>
        <v>61.951998622755497</v>
      </c>
      <c r="E120" s="6">
        <f t="shared" si="48"/>
        <v>54.701800262013144</v>
      </c>
      <c r="F120" s="6">
        <f t="shared" si="48"/>
        <v>65.733568958124195</v>
      </c>
      <c r="G120" s="6">
        <f t="shared" si="48"/>
        <v>62.561186018231957</v>
      </c>
      <c r="H120" s="6">
        <f t="shared" si="48"/>
        <v>66.710003434111684</v>
      </c>
      <c r="I120" s="6">
        <f t="shared" si="48"/>
        <v>57.732588584301553</v>
      </c>
      <c r="J120" s="6">
        <f t="shared" si="48"/>
        <v>66.052884407938919</v>
      </c>
      <c r="K120" s="6">
        <f t="shared" si="48"/>
        <v>55.035381574366077</v>
      </c>
      <c r="L120" s="6">
        <f t="shared" si="48"/>
        <v>54.076775299967295</v>
      </c>
      <c r="M120" s="6">
        <f t="shared" si="48"/>
        <v>71.422109907286057</v>
      </c>
      <c r="N120" s="6">
        <f t="shared" si="48"/>
        <v>60.000735438744115</v>
      </c>
      <c r="O120" s="6">
        <f t="shared" si="48"/>
        <v>48.22036502885139</v>
      </c>
    </row>
    <row r="121" spans="1:15" x14ac:dyDescent="0.35">
      <c r="A121" s="2" t="s">
        <v>62</v>
      </c>
      <c r="B121" s="6">
        <f>(23/B4)*60</f>
        <v>57.675686331088123</v>
      </c>
      <c r="C121" s="6">
        <f t="shared" ref="C121:O121" si="49">(23/C4)*60</f>
        <v>63.836348683554299</v>
      </c>
      <c r="D121" s="6">
        <f t="shared" si="49"/>
        <v>60.382667639838012</v>
      </c>
      <c r="E121" s="6">
        <f t="shared" si="49"/>
        <v>60.463295604522109</v>
      </c>
      <c r="F121" s="6">
        <f t="shared" si="49"/>
        <v>74.74502829707032</v>
      </c>
      <c r="G121" s="6">
        <f t="shared" si="49"/>
        <v>68.644480737297656</v>
      </c>
      <c r="H121" s="6">
        <f t="shared" si="49"/>
        <v>71.432260365010308</v>
      </c>
      <c r="I121" s="6">
        <f t="shared" si="49"/>
        <v>68.165322581263595</v>
      </c>
      <c r="J121" s="6">
        <f t="shared" si="49"/>
        <v>76.9217157431505</v>
      </c>
      <c r="K121" s="6">
        <f t="shared" si="49"/>
        <v>58.974587571453711</v>
      </c>
      <c r="L121" s="6">
        <f t="shared" si="49"/>
        <v>57.792017869830659</v>
      </c>
      <c r="M121" s="6">
        <f t="shared" si="49"/>
        <v>101.05273644810117</v>
      </c>
      <c r="N121" s="6">
        <f t="shared" si="49"/>
        <v>64.43327347859335</v>
      </c>
      <c r="O121" s="6">
        <f t="shared" si="49"/>
        <v>58.202120823790992</v>
      </c>
    </row>
    <row r="122" spans="1:15" x14ac:dyDescent="0.35">
      <c r="A122" s="2" t="s">
        <v>60</v>
      </c>
      <c r="B122" s="6">
        <f>(29/B5)*60</f>
        <v>53.718441273510308</v>
      </c>
      <c r="C122" s="6">
        <f t="shared" ref="C122:O122" si="50">(29/C5)*60</f>
        <v>56.210443037641177</v>
      </c>
      <c r="D122" s="6">
        <f t="shared" si="50"/>
        <v>59.673937387783084</v>
      </c>
      <c r="E122" s="6">
        <f t="shared" si="50"/>
        <v>51.202970191499816</v>
      </c>
      <c r="F122" s="6">
        <f t="shared" si="50"/>
        <v>61.14457831355994</v>
      </c>
      <c r="G122" s="6">
        <f t="shared" si="50"/>
        <v>55.180815078541798</v>
      </c>
      <c r="H122" s="6">
        <f t="shared" si="50"/>
        <v>58.179772419064939</v>
      </c>
      <c r="I122" s="6">
        <f t="shared" si="50"/>
        <v>60.545950346144593</v>
      </c>
      <c r="J122" s="6">
        <f t="shared" si="50"/>
        <v>54.234801193237395</v>
      </c>
      <c r="K122" s="6">
        <f t="shared" si="50"/>
        <v>59.99643464773694</v>
      </c>
      <c r="L122" s="6">
        <f t="shared" si="50"/>
        <v>59.543541416664112</v>
      </c>
      <c r="M122" s="6">
        <f t="shared" si="50"/>
        <v>63.230078577828685</v>
      </c>
      <c r="N122" s="6">
        <f t="shared" si="50"/>
        <v>57.476929530231473</v>
      </c>
      <c r="O122" s="6">
        <f t="shared" si="50"/>
        <v>44.229332669620973</v>
      </c>
    </row>
    <row r="123" spans="1:15" x14ac:dyDescent="0.35">
      <c r="A123" s="2" t="s">
        <v>61</v>
      </c>
      <c r="B123" s="6">
        <f>(11/B6)*60</f>
        <v>67.607086366604165</v>
      </c>
      <c r="C123" s="6">
        <f t="shared" ref="C123:O123" si="51">(11/C6)*60</f>
        <v>62.564351689614682</v>
      </c>
      <c r="D123" s="6">
        <f t="shared" si="51"/>
        <v>66.895427920932448</v>
      </c>
      <c r="E123" s="6">
        <f t="shared" si="51"/>
        <v>61.007740724999685</v>
      </c>
      <c r="F123" s="6">
        <f t="shared" si="51"/>
        <v>75.624160441840189</v>
      </c>
      <c r="G123" s="6">
        <f t="shared" si="51"/>
        <v>84.600136026559014</v>
      </c>
      <c r="H123" s="6">
        <f t="shared" si="51"/>
        <v>68.260810423745426</v>
      </c>
      <c r="I123" s="6">
        <f t="shared" si="51"/>
        <v>68.258409179886925</v>
      </c>
      <c r="J123" s="6">
        <f t="shared" si="51"/>
        <v>76.241617773881828</v>
      </c>
      <c r="K123" s="6">
        <f t="shared" si="51"/>
        <v>66.924960625077162</v>
      </c>
      <c r="L123" s="6">
        <f t="shared" si="51"/>
        <v>63.250812747116278</v>
      </c>
      <c r="M123" s="6">
        <f t="shared" si="51"/>
        <v>106.63022692615779</v>
      </c>
      <c r="N123" s="6">
        <f t="shared" si="51"/>
        <v>76.050376253187139</v>
      </c>
      <c r="O123" s="6">
        <f t="shared" si="51"/>
        <v>65.166285301914286</v>
      </c>
    </row>
    <row r="124" spans="1:15" x14ac:dyDescent="0.35">
      <c r="A124" s="2" t="s">
        <v>90</v>
      </c>
      <c r="B124" s="6">
        <f>(156/B7)*60</f>
        <v>55.044454848929924</v>
      </c>
      <c r="C124" s="6">
        <f t="shared" ref="C124:O124" si="52">(156/C7)*60</f>
        <v>59.158074894695808</v>
      </c>
      <c r="D124" s="6">
        <f t="shared" si="52"/>
        <v>60.43253057957147</v>
      </c>
      <c r="E124" s="6">
        <f t="shared" si="52"/>
        <v>53.211441795381717</v>
      </c>
      <c r="F124" s="6">
        <f t="shared" si="52"/>
        <v>63.651465757156835</v>
      </c>
      <c r="G124" s="6">
        <f t="shared" si="52"/>
        <v>62.260851937356293</v>
      </c>
      <c r="H124" s="6">
        <f t="shared" si="52"/>
        <v>64.123910506012635</v>
      </c>
      <c r="I124" s="6">
        <f t="shared" si="52"/>
        <v>59.06546645739877</v>
      </c>
      <c r="J124" s="6">
        <f t="shared" si="52"/>
        <v>64.589258532487605</v>
      </c>
      <c r="K124" s="6">
        <f t="shared" si="52"/>
        <v>57.103734383656708</v>
      </c>
      <c r="L124" s="6">
        <f t="shared" si="52"/>
        <v>55.338846804250238</v>
      </c>
      <c r="M124" s="6">
        <f t="shared" si="52"/>
        <v>70.950604301169165</v>
      </c>
      <c r="N124" s="6">
        <f t="shared" si="52"/>
        <v>61.233136173488916</v>
      </c>
      <c r="O124" s="6">
        <f t="shared" si="52"/>
        <v>48.2507952844066</v>
      </c>
    </row>
    <row r="127" spans="1:15" x14ac:dyDescent="0.35">
      <c r="A127" s="2" t="s">
        <v>63</v>
      </c>
      <c r="B127" s="6">
        <f>(26/B2)*60</f>
        <v>68.820775479613118</v>
      </c>
      <c r="C127" s="6">
        <f t="shared" ref="C127:O127" si="53">(26/C2)*60</f>
        <v>79.360098929403975</v>
      </c>
      <c r="D127" s="6">
        <f t="shared" si="53"/>
        <v>73.115052376103449</v>
      </c>
      <c r="E127" s="6">
        <f t="shared" si="53"/>
        <v>57.542908761641243</v>
      </c>
      <c r="F127" s="6">
        <f t="shared" si="53"/>
        <v>65.386487019607259</v>
      </c>
      <c r="G127" s="6">
        <f t="shared" si="53"/>
        <v>78.285627153925972</v>
      </c>
      <c r="H127" s="6">
        <f t="shared" si="53"/>
        <v>76.039861353878891</v>
      </c>
      <c r="I127" s="6">
        <f t="shared" si="53"/>
        <v>68.094355758570117</v>
      </c>
      <c r="J127" s="6">
        <f t="shared" si="53"/>
        <v>82.031250000616225</v>
      </c>
      <c r="K127" s="6">
        <f t="shared" si="53"/>
        <v>74.379843621257351</v>
      </c>
      <c r="L127" s="6">
        <f t="shared" si="53"/>
        <v>66.386950346721051</v>
      </c>
      <c r="M127" s="6">
        <f t="shared" si="53"/>
        <v>69.665424498267839</v>
      </c>
      <c r="N127" s="6">
        <f t="shared" si="53"/>
        <v>84.368377678609519</v>
      </c>
      <c r="O127" s="6">
        <f t="shared" si="53"/>
        <v>54.297999697026626</v>
      </c>
    </row>
    <row r="128" spans="1:15" x14ac:dyDescent="0.35">
      <c r="A128" s="2" t="s">
        <v>58</v>
      </c>
      <c r="B128" s="6">
        <f>(103/B3)*60</f>
        <v>76.018025334976699</v>
      </c>
      <c r="C128" s="6">
        <f t="shared" ref="C128:O128" si="54">(103/C3)*60</f>
        <v>81.918421230332868</v>
      </c>
      <c r="D128" s="6">
        <f t="shared" si="54"/>
        <v>86.230484569511034</v>
      </c>
      <c r="E128" s="6">
        <f t="shared" si="54"/>
        <v>76.138992256585865</v>
      </c>
      <c r="F128" s="6">
        <f t="shared" si="54"/>
        <v>91.494021657929622</v>
      </c>
      <c r="G128" s="6">
        <f t="shared" si="54"/>
        <v>87.078407565917445</v>
      </c>
      <c r="H128" s="6">
        <f t="shared" si="54"/>
        <v>92.85311288802032</v>
      </c>
      <c r="I128" s="6">
        <f t="shared" si="54"/>
        <v>80.357521948419731</v>
      </c>
      <c r="J128" s="6">
        <f t="shared" si="54"/>
        <v>91.938474243482545</v>
      </c>
      <c r="K128" s="6">
        <f t="shared" si="54"/>
        <v>76.603301380536564</v>
      </c>
      <c r="L128" s="6">
        <f t="shared" si="54"/>
        <v>75.269025079684212</v>
      </c>
      <c r="M128" s="6">
        <f t="shared" si="54"/>
        <v>99.411855681763015</v>
      </c>
      <c r="N128" s="6">
        <f t="shared" si="54"/>
        <v>83.514537164738428</v>
      </c>
      <c r="O128" s="6">
        <f t="shared" si="54"/>
        <v>67.117535107725573</v>
      </c>
    </row>
    <row r="129" spans="1:16" x14ac:dyDescent="0.35">
      <c r="A129" s="2" t="s">
        <v>62</v>
      </c>
      <c r="B129" s="6">
        <f>(27/B4)*60</f>
        <v>67.706240475625194</v>
      </c>
      <c r="C129" s="6">
        <f t="shared" ref="C129:O129" si="55">(27/C4)*60</f>
        <v>74.938322367650699</v>
      </c>
      <c r="D129" s="6">
        <f t="shared" si="55"/>
        <v>70.884001142418526</v>
      </c>
      <c r="E129" s="6">
        <f t="shared" si="55"/>
        <v>70.978651361830288</v>
      </c>
      <c r="F129" s="6">
        <f t="shared" si="55"/>
        <v>87.744163653082552</v>
      </c>
      <c r="G129" s="6">
        <f t="shared" si="55"/>
        <v>80.58265130030594</v>
      </c>
      <c r="H129" s="6">
        <f t="shared" si="55"/>
        <v>83.855262167620793</v>
      </c>
      <c r="I129" s="6">
        <f t="shared" si="55"/>
        <v>80.020161291048581</v>
      </c>
      <c r="J129" s="6">
        <f t="shared" si="55"/>
        <v>90.299405437611455</v>
      </c>
      <c r="K129" s="6">
        <f t="shared" si="55"/>
        <v>69.23103758388045</v>
      </c>
      <c r="L129" s="6">
        <f t="shared" si="55"/>
        <v>67.842803586322944</v>
      </c>
      <c r="M129" s="6">
        <f t="shared" si="55"/>
        <v>118.62712539559703</v>
      </c>
      <c r="N129" s="6">
        <f t="shared" si="55"/>
        <v>75.63906017052264</v>
      </c>
      <c r="O129" s="6">
        <f t="shared" si="55"/>
        <v>68.324228793145949</v>
      </c>
    </row>
    <row r="130" spans="1:16" x14ac:dyDescent="0.35">
      <c r="A130" s="2" t="s">
        <v>60</v>
      </c>
      <c r="B130" s="6">
        <f>(48/B5)*60</f>
        <v>88.913282107879127</v>
      </c>
      <c r="C130" s="6">
        <f t="shared" ref="C130:O130" si="56">(48/C5)*60</f>
        <v>93.037974682992299</v>
      </c>
      <c r="D130" s="6">
        <f t="shared" si="56"/>
        <v>98.770654986675453</v>
      </c>
      <c r="E130" s="6">
        <f t="shared" si="56"/>
        <v>84.749743765241078</v>
      </c>
      <c r="F130" s="6">
        <f t="shared" si="56"/>
        <v>101.20481927761647</v>
      </c>
      <c r="G130" s="6">
        <f t="shared" si="56"/>
        <v>91.33376288862091</v>
      </c>
      <c r="H130" s="6">
        <f t="shared" si="56"/>
        <v>96.297554348797135</v>
      </c>
      <c r="I130" s="6">
        <f t="shared" si="56"/>
        <v>100.21398677982555</v>
      </c>
      <c r="J130" s="6">
        <f t="shared" si="56"/>
        <v>89.767946802599837</v>
      </c>
      <c r="K130" s="6">
        <f t="shared" si="56"/>
        <v>99.304443554874936</v>
      </c>
      <c r="L130" s="6">
        <f t="shared" si="56"/>
        <v>98.55482717240956</v>
      </c>
      <c r="M130" s="6">
        <f t="shared" si="56"/>
        <v>104.65668178399231</v>
      </c>
      <c r="N130" s="6">
        <f t="shared" si="56"/>
        <v>95.134228187969327</v>
      </c>
      <c r="O130" s="6">
        <f t="shared" si="56"/>
        <v>73.207171315234717</v>
      </c>
    </row>
    <row r="131" spans="1:16" x14ac:dyDescent="0.35">
      <c r="A131" s="2" t="s">
        <v>61</v>
      </c>
      <c r="B131" s="6">
        <f>(11/B6)*60</f>
        <v>67.607086366604165</v>
      </c>
      <c r="C131" s="6">
        <f t="shared" ref="C131:O131" si="57">(11/C6)*60</f>
        <v>62.564351689614682</v>
      </c>
      <c r="D131" s="6">
        <f t="shared" si="57"/>
        <v>66.895427920932448</v>
      </c>
      <c r="E131" s="6">
        <f t="shared" si="57"/>
        <v>61.007740724999685</v>
      </c>
      <c r="F131" s="6">
        <f t="shared" si="57"/>
        <v>75.624160441840189</v>
      </c>
      <c r="G131" s="6">
        <f t="shared" si="57"/>
        <v>84.600136026559014</v>
      </c>
      <c r="H131" s="6">
        <f t="shared" si="57"/>
        <v>68.260810423745426</v>
      </c>
      <c r="I131" s="6">
        <f t="shared" si="57"/>
        <v>68.258409179886925</v>
      </c>
      <c r="J131" s="6">
        <f t="shared" si="57"/>
        <v>76.241617773881828</v>
      </c>
      <c r="K131" s="6">
        <f t="shared" si="57"/>
        <v>66.924960625077162</v>
      </c>
      <c r="L131" s="6">
        <f t="shared" si="57"/>
        <v>63.250812747116278</v>
      </c>
      <c r="M131" s="6">
        <f t="shared" si="57"/>
        <v>106.63022692615779</v>
      </c>
      <c r="N131" s="6">
        <f t="shared" si="57"/>
        <v>76.050376253187139</v>
      </c>
      <c r="O131" s="6">
        <f t="shared" si="57"/>
        <v>65.166285301914286</v>
      </c>
    </row>
    <row r="132" spans="1:16" x14ac:dyDescent="0.35">
      <c r="A132" s="2" t="s">
        <v>90</v>
      </c>
      <c r="B132" s="6">
        <f>(215/B7)*60</f>
        <v>75.86254995205087</v>
      </c>
      <c r="C132" s="6">
        <f t="shared" ref="C132:O132" si="58">(215/C7)*60</f>
        <v>81.531962194612817</v>
      </c>
      <c r="D132" s="6">
        <f t="shared" si="58"/>
        <v>83.288423555178625</v>
      </c>
      <c r="E132" s="6">
        <f t="shared" si="58"/>
        <v>73.336281961583765</v>
      </c>
      <c r="F132" s="6">
        <f t="shared" si="58"/>
        <v>87.724776524286654</v>
      </c>
      <c r="G132" s="6">
        <f t="shared" si="58"/>
        <v>85.80822542648464</v>
      </c>
      <c r="H132" s="6">
        <f t="shared" si="58"/>
        <v>88.37590229995331</v>
      </c>
      <c r="I132" s="6">
        <f t="shared" si="58"/>
        <v>81.404328771414967</v>
      </c>
      <c r="J132" s="6">
        <f t="shared" si="58"/>
        <v>89.017247336441272</v>
      </c>
      <c r="K132" s="6">
        <f t="shared" si="58"/>
        <v>78.700659567219176</v>
      </c>
      <c r="L132" s="6">
        <f t="shared" si="58"/>
        <v>76.26828245457564</v>
      </c>
      <c r="M132" s="6">
        <f t="shared" si="58"/>
        <v>97.784486697124166</v>
      </c>
      <c r="N132" s="6">
        <f t="shared" si="58"/>
        <v>84.391822290385349</v>
      </c>
      <c r="O132" s="6">
        <f t="shared" si="58"/>
        <v>66.499493500944993</v>
      </c>
    </row>
    <row r="139" spans="1:16" x14ac:dyDescent="0.35">
      <c r="B139" s="14" t="s">
        <v>10</v>
      </c>
      <c r="C139" s="14" t="s">
        <v>11</v>
      </c>
      <c r="D139" s="14" t="s">
        <v>12</v>
      </c>
      <c r="E139" s="14" t="s">
        <v>13</v>
      </c>
      <c r="F139" s="14" t="s">
        <v>14</v>
      </c>
      <c r="G139" s="14" t="s">
        <v>15</v>
      </c>
      <c r="H139" s="14" t="s">
        <v>16</v>
      </c>
      <c r="I139" s="14" t="s">
        <v>17</v>
      </c>
      <c r="J139" s="14" t="s">
        <v>18</v>
      </c>
      <c r="K139" s="14" t="s">
        <v>19</v>
      </c>
      <c r="L139" s="19" t="s">
        <v>20</v>
      </c>
      <c r="M139" s="19" t="s">
        <v>21</v>
      </c>
      <c r="N139" s="19" t="s">
        <v>22</v>
      </c>
      <c r="O139" s="19" t="s">
        <v>23</v>
      </c>
    </row>
    <row r="140" spans="1:16" x14ac:dyDescent="0.35">
      <c r="M140" s="51" t="s">
        <v>154</v>
      </c>
      <c r="N140" s="51" t="s">
        <v>96</v>
      </c>
      <c r="P140" s="51" t="s">
        <v>97</v>
      </c>
    </row>
    <row r="141" spans="1:16" x14ac:dyDescent="0.35">
      <c r="M141" s="51" t="s">
        <v>155</v>
      </c>
      <c r="N141" s="51" t="s">
        <v>98</v>
      </c>
      <c r="P141" s="51" t="s">
        <v>99</v>
      </c>
    </row>
    <row r="142" spans="1:16" x14ac:dyDescent="0.35">
      <c r="M142" s="51" t="s">
        <v>156</v>
      </c>
      <c r="N142" s="51" t="s">
        <v>100</v>
      </c>
      <c r="P142" s="51" t="s">
        <v>101</v>
      </c>
    </row>
    <row r="143" spans="1:16" x14ac:dyDescent="0.35">
      <c r="M143" s="51" t="s">
        <v>157</v>
      </c>
      <c r="N143" s="51" t="s">
        <v>102</v>
      </c>
      <c r="P143" s="51" t="s">
        <v>103</v>
      </c>
    </row>
    <row r="144" spans="1:16" x14ac:dyDescent="0.35">
      <c r="M144" s="51" t="s">
        <v>158</v>
      </c>
      <c r="N144" s="51" t="s">
        <v>104</v>
      </c>
      <c r="P144" s="51" t="s">
        <v>105</v>
      </c>
    </row>
    <row r="145" spans="13:16" x14ac:dyDescent="0.35">
      <c r="M145" s="51" t="s">
        <v>159</v>
      </c>
      <c r="N145" s="51" t="s">
        <v>106</v>
      </c>
      <c r="P145" s="51" t="s">
        <v>107</v>
      </c>
    </row>
    <row r="146" spans="13:16" x14ac:dyDescent="0.35">
      <c r="M146" s="51" t="s">
        <v>160</v>
      </c>
      <c r="N146" s="51" t="s">
        <v>108</v>
      </c>
      <c r="P146" s="51" t="s">
        <v>109</v>
      </c>
    </row>
    <row r="147" spans="13:16" x14ac:dyDescent="0.35">
      <c r="M147" s="51" t="s">
        <v>161</v>
      </c>
      <c r="N147" s="51" t="s">
        <v>110</v>
      </c>
      <c r="P147" s="51" t="s">
        <v>111</v>
      </c>
    </row>
    <row r="148" spans="13:16" x14ac:dyDescent="0.35">
      <c r="M148" s="51" t="s">
        <v>162</v>
      </c>
      <c r="N148" s="51" t="s">
        <v>112</v>
      </c>
      <c r="P148" s="51" t="s">
        <v>4</v>
      </c>
    </row>
    <row r="149" spans="13:16" x14ac:dyDescent="0.35">
      <c r="M149" s="51" t="s">
        <v>163</v>
      </c>
      <c r="N149" s="51" t="s">
        <v>113</v>
      </c>
      <c r="P149" s="51" t="s">
        <v>114</v>
      </c>
    </row>
    <row r="150" spans="13:16" x14ac:dyDescent="0.35">
      <c r="M150" s="51" t="s">
        <v>164</v>
      </c>
      <c r="N150" s="51" t="s">
        <v>115</v>
      </c>
      <c r="P150" s="51" t="s">
        <v>116</v>
      </c>
    </row>
    <row r="151" spans="13:16" x14ac:dyDescent="0.35">
      <c r="M151" s="51" t="s">
        <v>165</v>
      </c>
      <c r="N151" s="51" t="s">
        <v>117</v>
      </c>
      <c r="P151" s="51" t="s">
        <v>7</v>
      </c>
    </row>
    <row r="152" spans="13:16" x14ac:dyDescent="0.35">
      <c r="M152" s="51" t="s">
        <v>166</v>
      </c>
      <c r="N152" s="51" t="s">
        <v>118</v>
      </c>
      <c r="P152" s="51" t="s">
        <v>8</v>
      </c>
    </row>
    <row r="153" spans="13:16" x14ac:dyDescent="0.35">
      <c r="M153" s="51" t="s">
        <v>167</v>
      </c>
      <c r="N153" s="51" t="s">
        <v>119</v>
      </c>
      <c r="P153" s="51" t="s">
        <v>120</v>
      </c>
    </row>
    <row r="154" spans="13:16" x14ac:dyDescent="0.35">
      <c r="M154" s="51" t="s">
        <v>168</v>
      </c>
      <c r="N154" s="51" t="s">
        <v>121</v>
      </c>
      <c r="P154" s="51" t="s">
        <v>122</v>
      </c>
    </row>
    <row r="155" spans="13:16" x14ac:dyDescent="0.35">
      <c r="M155" s="51" t="s">
        <v>169</v>
      </c>
      <c r="N155" s="51" t="s">
        <v>123</v>
      </c>
      <c r="P155" s="51" t="s">
        <v>124</v>
      </c>
    </row>
    <row r="156" spans="13:16" x14ac:dyDescent="0.35">
      <c r="M156" s="51" t="s">
        <v>170</v>
      </c>
      <c r="N156" s="51" t="s">
        <v>125</v>
      </c>
      <c r="P156" s="51" t="s">
        <v>126</v>
      </c>
    </row>
    <row r="157" spans="13:16" x14ac:dyDescent="0.35">
      <c r="M157" s="51" t="s">
        <v>171</v>
      </c>
      <c r="N157" s="51" t="s">
        <v>127</v>
      </c>
      <c r="P157" s="51" t="s">
        <v>128</v>
      </c>
    </row>
    <row r="158" spans="13:16" x14ac:dyDescent="0.35">
      <c r="M158" s="51" t="s">
        <v>172</v>
      </c>
      <c r="N158" s="51" t="s">
        <v>129</v>
      </c>
      <c r="P158" s="51" t="s">
        <v>130</v>
      </c>
    </row>
    <row r="159" spans="13:16" x14ac:dyDescent="0.35">
      <c r="M159" s="51" t="s">
        <v>173</v>
      </c>
      <c r="N159" s="51" t="s">
        <v>131</v>
      </c>
      <c r="P159" s="51" t="s">
        <v>132</v>
      </c>
    </row>
    <row r="160" spans="13:16" x14ac:dyDescent="0.35">
      <c r="M160" s="51" t="s">
        <v>174</v>
      </c>
      <c r="N160" s="51" t="s">
        <v>133</v>
      </c>
      <c r="P160" s="51" t="s">
        <v>134</v>
      </c>
    </row>
    <row r="161" spans="13:16" x14ac:dyDescent="0.35">
      <c r="M161" s="51" t="s">
        <v>175</v>
      </c>
      <c r="N161" s="51" t="s">
        <v>135</v>
      </c>
      <c r="P161" s="51" t="s">
        <v>136</v>
      </c>
    </row>
    <row r="162" spans="13:16" x14ac:dyDescent="0.35">
      <c r="M162" s="51" t="s">
        <v>176</v>
      </c>
      <c r="N162" s="51" t="s">
        <v>137</v>
      </c>
      <c r="P162" s="51" t="s">
        <v>138</v>
      </c>
    </row>
    <row r="163" spans="13:16" x14ac:dyDescent="0.35">
      <c r="M163" s="51" t="s">
        <v>177</v>
      </c>
      <c r="N163" s="51" t="s">
        <v>139</v>
      </c>
      <c r="P163" s="51" t="s">
        <v>140</v>
      </c>
    </row>
    <row r="164" spans="13:16" x14ac:dyDescent="0.35">
      <c r="M164" s="51" t="s">
        <v>178</v>
      </c>
      <c r="N164" s="51" t="s">
        <v>141</v>
      </c>
      <c r="P164" s="51" t="s">
        <v>142</v>
      </c>
    </row>
    <row r="165" spans="13:16" x14ac:dyDescent="0.35">
      <c r="M165" s="51" t="s">
        <v>179</v>
      </c>
      <c r="N165" s="51" t="s">
        <v>143</v>
      </c>
      <c r="P165" s="51" t="s">
        <v>144</v>
      </c>
    </row>
    <row r="166" spans="13:16" x14ac:dyDescent="0.35">
      <c r="M166" s="51" t="s">
        <v>180</v>
      </c>
      <c r="N166" s="51" t="s">
        <v>145</v>
      </c>
      <c r="P166" s="51" t="s">
        <v>146</v>
      </c>
    </row>
    <row r="167" spans="13:16" x14ac:dyDescent="0.35">
      <c r="M167" s="51" t="s">
        <v>181</v>
      </c>
      <c r="N167" s="51" t="s">
        <v>147</v>
      </c>
      <c r="P167" s="51" t="s">
        <v>148</v>
      </c>
    </row>
    <row r="168" spans="13:16" x14ac:dyDescent="0.35">
      <c r="M168" s="51" t="s">
        <v>182</v>
      </c>
      <c r="N168" s="51" t="s">
        <v>149</v>
      </c>
      <c r="P168" s="51" t="s">
        <v>150</v>
      </c>
    </row>
    <row r="169" spans="13:16" x14ac:dyDescent="0.35">
      <c r="M169" s="51" t="s">
        <v>183</v>
      </c>
      <c r="N169" s="51" t="s">
        <v>151</v>
      </c>
      <c r="P169" s="51" t="s">
        <v>152</v>
      </c>
    </row>
    <row r="170" spans="13:16" x14ac:dyDescent="0.35">
      <c r="M170" s="51" t="s">
        <v>153</v>
      </c>
      <c r="N170" s="51" t="s">
        <v>153</v>
      </c>
    </row>
  </sheetData>
  <conditionalFormatting sqref="T2:U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O6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O7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L5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L6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L6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L6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L6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R6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O6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R6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O6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R6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O7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R7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O7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R7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R7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R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R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R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R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R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M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M2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M3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M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M4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M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M4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M4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M4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O11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O1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O1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:O1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:O1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:O1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O1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O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O1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:O1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:O1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:O1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O1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p f r U C s R X g K n A A A A + Q A A A B I A H A B D b 2 5 m a W c v U G F j a 2 F n Z S 5 4 b W w g o h g A K K A U A A A A A A A A A A A A A A A A A A A A A A A A A A A A h Y / N C o J A G E V f R W b v / E l R 8 j k S b R O C I t r K O O m Q j u G M j e / W o k f q F R L K a t f y H s 7 i 3 M f t D u n Q 1 M F V d V a 3 J k E M U x Q o I 9 t C m z J B v T u F C 5 Q K 2 O b y n J c q G G V j 4 8 E W C a q c u 8 S E e O + x j 3 D b l Y R T y s g x 2 + x k p Z o c f W T 9 X w 6 1 s S 4 3 U i E B h 1 e M 4 H j O 8 I w t O W Y R Z U A m D p k 2 X 4 e P y Z g C + Y G w 7 m v X d 0 o U K l z t g U w T y P u G e A J Q S w M E F A A C A A g A C p f r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X 6 1 A o i k e 4 D g A A A B E A A A A T A B w A R m 9 y b X V s Y X M v U 2 V j d G l v b j E u b S C i G A A o o B Q A A A A A A A A A A A A A A A A A A A A A A A A A A A A r T k 0 u y c z P U w i G 0 I b W A F B L A Q I t A B Q A A g A I A A q X 6 1 A r E V 4 C p w A A A P k A A A A S A A A A A A A A A A A A A A A A A A A A A A B D b 2 5 m a W c v U G F j a 2 F n Z S 5 4 b W x Q S w E C L Q A U A A I A C A A K l + t Q D 8 r p q 6 Q A A A D p A A A A E w A A A A A A A A A A A A A A A A D z A A A A W 0 N v b n R l b n R f V H l w Z X N d L n h t b F B L A Q I t A B Q A A g A I A A q X 6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Z i x Q d k I i Q 4 f m I J 5 F p R 8 b A A A A A A I A A A A A A B B m A A A A A Q A A I A A A A A F b l W H x T w Y N i b 8 d u a N d Y J E t u i q m V r j m M C 4 V v + o a 8 t b Q A A A A A A 6 A A A A A A g A A I A A A A I 2 6 S 0 v H o A c c A q g u v Z t F y B / a 0 1 y M f K n 7 d x A H P s k F l n w L U A A A A G f Z s z v 2 b W o L i I I 5 U Q l 0 m w q o z g T q D o X O l v x W Y + Y o z q B k 1 d b 2 W l 4 P o w y X w u Q P W y V N H F Q q o Y L D x 0 4 0 m k 8 s e 1 P x p c b A a Z N I x c l 2 S 5 W f X v V I b 0 b F Q A A A A P Y g r 6 f G s 9 p z b J J a N Z C Y K M f w I d P A B 2 9 c m p 1 o C P A 3 8 L q z 9 K z 4 o 3 r s V 7 N i w Q C V q D V y 3 R m n U a R X e s z u X R K s 2 N Q S O e c = < / D a t a M a s h u p > 
</file>

<file path=customXml/itemProps1.xml><?xml version="1.0" encoding="utf-8"?>
<ds:datastoreItem xmlns:ds="http://schemas.openxmlformats.org/officeDocument/2006/customXml" ds:itemID="{252279B2-28B6-444B-8239-1EBC00C576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10</vt:i4>
      </vt:variant>
      <vt:variant>
        <vt:lpstr>Benannte Bereiche</vt:lpstr>
      </vt:variant>
      <vt:variant>
        <vt:i4>20</vt:i4>
      </vt:variant>
    </vt:vector>
  </HeadingPairs>
  <TitlesOfParts>
    <vt:vector size="33" baseType="lpstr">
      <vt:lpstr>score</vt:lpstr>
      <vt:lpstr>KF_38_dur+rat</vt:lpstr>
      <vt:lpstr>KF_38_dur+rat_Formteile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Tempo-Durchführung</vt:lpstr>
      <vt:lpstr>diag_tempo_Formteile</vt:lpstr>
      <vt:lpstr>'KF_38_dur+rat'!AP_2009_38</vt:lpstr>
      <vt:lpstr>'KF_38_dur+rat'!Arnold_Pogossian_2006__live_DVD__38_dur</vt:lpstr>
      <vt:lpstr>'KF_38_dur+rat'!BK_2005_32_dur</vt:lpstr>
      <vt:lpstr>'KF_38_dur+rat'!BK_2005_38</vt:lpstr>
      <vt:lpstr>'KF_38_dur+rat'!CK_1987_38</vt:lpstr>
      <vt:lpstr>'KF_38_dur+rat'!CK_1990_32_dur</vt:lpstr>
      <vt:lpstr>'KF_38_dur+rat'!CK_1990_38</vt:lpstr>
      <vt:lpstr>'KF_38_dur+rat'!Kammer_Widmann_2017_38_Abschnitte_Dauern</vt:lpstr>
      <vt:lpstr>'KF_38_dur+rat_Formteile'!Kammer_Widmann_2017_38_Tempo_Durchführung</vt:lpstr>
      <vt:lpstr>'KF_38_dur+rat_Formteile'!Kammer_Widmann_2017_38_Tempo_Initial_Durchführung</vt:lpstr>
      <vt:lpstr>'KF_38_dur+rat'!KO_1994_38</vt:lpstr>
      <vt:lpstr>'KF_38_dur+rat'!KO_1996_38</vt:lpstr>
      <vt:lpstr>'KF_38_dur+rat'!Melzer_Stark_2017_Wien_modern_38_dur</vt:lpstr>
      <vt:lpstr>'KF_38_dur+rat'!MS_2012_38</vt:lpstr>
      <vt:lpstr>'KF_38_dur+rat_Formteile'!MS_2012_38_Tempo_Durchführung</vt:lpstr>
      <vt:lpstr>'KF_38_dur+rat_Formteile'!MS_2012_38_Tempo_Initial_Durchführung</vt:lpstr>
      <vt:lpstr>'KF_38_dur+rat'!MS_2013_38</vt:lpstr>
      <vt:lpstr>'KF_38_dur+rat'!MS_2019_38</vt:lpstr>
      <vt:lpstr>'KF_38_dur+rat'!PK_2004_38</vt:lpstr>
      <vt:lpstr>'KF_38_dur+rat'!WS_1997_38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2020-12-08T17:35:58Z</dcterms:modified>
</cp:coreProperties>
</file>