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MG\E-Board\"/>
    </mc:Choice>
  </mc:AlternateContent>
  <xr:revisionPtr revIDLastSave="0" documentId="13_ncr:1_{D779A775-0020-4553-9AF4-0C117D5390A9}" xr6:coauthVersionLast="43" xr6:coauthVersionMax="43" xr10:uidLastSave="{00000000-0000-0000-0000-000000000000}"/>
  <bookViews>
    <workbookView xWindow="-120" yWindow="-120" windowWidth="29040" windowHeight="16440" activeTab="1" xr2:uid="{00000000-000D-0000-FFFF-FFFF00000000}"/>
  </bookViews>
  <sheets>
    <sheet name="Berechnung Kräfte und Momente" sheetId="1" r:id="rId1"/>
    <sheet name="Riementrieb" sheetId="3" r:id="rId2"/>
  </sheets>
  <definedNames>
    <definedName name="a">'Berechnung Kräfte und Momente'!$L$11</definedName>
    <definedName name="A_Mensch">'Berechnung Kräfte und Momente'!$B$8</definedName>
    <definedName name="A_Riemen">Riementrieb!$B$18</definedName>
    <definedName name="Achsabstand">Riementrieb!$B$15</definedName>
    <definedName name="alpha_1">Riementrieb!$B$2</definedName>
    <definedName name="alpha_2">Riementrieb!$B$3</definedName>
    <definedName name="alpha_G1">Riementrieb!#REF!</definedName>
    <definedName name="alpha_G2">Riementrieb!#REF!</definedName>
    <definedName name="alpha_R1">Riementrieb!#REF!</definedName>
    <definedName name="alpha_R2">Riementrieb!#REF!</definedName>
    <definedName name="alpha_st">'Berechnung Kräfte und Momente'!$B$10</definedName>
    <definedName name="b_Riemen">Riementrieb!$B$19</definedName>
    <definedName name="Bemessungsleistung_Riemen">Riementrieb!$G$29</definedName>
    <definedName name="beta">Riementrieb!$B$4</definedName>
    <definedName name="Biegesteifigkeit">Riementrieb!$G$19</definedName>
    <definedName name="c_B">Riementrieb!$G$31</definedName>
    <definedName name="C_System">'Berechnung Kräfte und Momente'!$L$28</definedName>
    <definedName name="c_w">'Berechnung Kräfte und Momente'!$B$7</definedName>
    <definedName name="C_Zelle">'Berechnung Kräfte und Momente'!$B$29</definedName>
    <definedName name="d_1">Riementrieb!$B$5</definedName>
    <definedName name="d_2">Riementrieb!$B$6</definedName>
    <definedName name="Dehnschlupf">Riementrieb!$B$33</definedName>
    <definedName name="delta_T">Riementrieb!$B$27</definedName>
    <definedName name="Durchzugsgrad">Riementrieb!$G$6</definedName>
    <definedName name="E_Bed_Batt">'Berechnung Kräfte und Momente'!$G$6</definedName>
    <definedName name="E_Bed_Motor">'Berechnung Kräfte und Momente'!$G$5</definedName>
    <definedName name="E_Bed_R">'Berechnung Kräfte und Momente'!$G$4</definedName>
    <definedName name="E_Bed_Zelle">'Berechnung Kräfte und Momente'!$G$8</definedName>
    <definedName name="e_i">'Berechnung Kräfte und Momente'!$B$11</definedName>
    <definedName name="E_Zelle">'Berechnung Kräfte und Momente'!$B$36</definedName>
    <definedName name="eta_Batt">'Berechnung Kräfte und Momente'!$B$22</definedName>
    <definedName name="eta_el_ges">'Berechnung Kräfte und Momente'!$B$20</definedName>
    <definedName name="eta_mech_ges">'Berechnung Kräfte und Momente'!$B$23</definedName>
    <definedName name="eta_Motor">'Berechnung Kräfte und Momente'!$B$21</definedName>
    <definedName name="F_Bed_R">'Berechnung Kräfte und Momente'!$G$23</definedName>
    <definedName name="F_Bed_R_vmax">'Berechnung Kräfte und Momente'!$L$13</definedName>
    <definedName name="f_R">'Berechnung Kräfte und Momente'!$B$12</definedName>
    <definedName name="F_Riemen_25mm_zul">Riementrieb!$G$25</definedName>
    <definedName name="F_Ü_R">'Berechnung Kräfte und Momente'!$G$24</definedName>
    <definedName name="F_x_R_max">'Berechnung Kräfte und Momente'!$L$18</definedName>
    <definedName name="g">'Berechnung Kräfte und Momente'!$B$5</definedName>
    <definedName name="h_S_Riemen">Riementrieb!$B$21</definedName>
    <definedName name="h_T_Riemen">Riementrieb!$B$22</definedName>
    <definedName name="I_Basis">'Berechnung Kräfte und Momente'!$G$30</definedName>
    <definedName name="i_getr">'Berechnung Kräfte und Momente'!$B$16</definedName>
    <definedName name="I_Motor_0">'Berechnung Kräfte und Momente'!$B$44</definedName>
    <definedName name="I_Motor_max">'Berechnung Kräfte und Momente'!$B$45</definedName>
    <definedName name="I_System">'Berechnung Kräfte und Momente'!$G$32</definedName>
    <definedName name="I_System_max">'Berechnung Kräfte und Momente'!$L$29</definedName>
    <definedName name="I_Zelle_max_ent">'Berechnung Kräfte und Momente'!$B$30</definedName>
    <definedName name="I_Zelle_max_lade">'Berechnung Kräfte und Momente'!$B$31</definedName>
    <definedName name="k_Motor">'Berechnung Kräfte und Momente'!$B$17</definedName>
    <definedName name="kv_Motor">'Berechnung Kräfte und Momente'!$B$40</definedName>
    <definedName name="L_1_Riemen">Riementrieb!$B$14</definedName>
    <definedName name="L_Riemen">Riementrieb!$B$17</definedName>
    <definedName name="L_w">Riementrieb!$B$13</definedName>
    <definedName name="M_Bed_Motor">'Berechnung Kräfte und Momente'!$G$19</definedName>
    <definedName name="M_Bed_Motor_vmax">'Berechnung Kräfte und Momente'!$L$15</definedName>
    <definedName name="M_Bed_R">'Berechnung Kräfte und Momente'!$G$18</definedName>
    <definedName name="M_Bed_R_vmax">'Berechnung Kräfte und Momente'!$L$14</definedName>
    <definedName name="m_EM">'Berechnung Kräfte und Momente'!$B$52</definedName>
    <definedName name="m_F">'Berechnung Kräfte und Momente'!$B$3</definedName>
    <definedName name="m_ges">'Berechnung Kräfte und Momente'!$B$4</definedName>
    <definedName name="M_Motor_max">'Berechnung Kräfte und Momente'!$L$21</definedName>
    <definedName name="M_N_max">'Berechnung Kräfte und Momente'!$L$19</definedName>
    <definedName name="M_Ü_Motor">'Berechnung Kräfte und Momente'!$G$21</definedName>
    <definedName name="M_Ü_R">'Berechnung Kräfte und Momente'!$G$20</definedName>
    <definedName name="m_Zelle">'Berechnung Kräfte und Momente'!$B$37</definedName>
    <definedName name="m_zul">'Berechnung Kräfte und Momente'!$B$2</definedName>
    <definedName name="Massendichte_Riemen">Riementrieb!$G$16</definedName>
    <definedName name="Motorkonstante">'Berechnung Kräfte und Momente'!$B$41</definedName>
    <definedName name="n_1">Riementrieb!$B$11</definedName>
    <definedName name="n_2">Riementrieb!$B$12</definedName>
    <definedName name="n_EM">'Berechnung Kräfte und Momente'!$G$28</definedName>
    <definedName name="n_Motor_0">'Berechnung Kräfte und Momente'!$L$26</definedName>
    <definedName name="n_Motor_max">'Berechnung Kräfte und Momente'!$L$25</definedName>
    <definedName name="n_parallel">'Berechnung Kräfte und Momente'!$L$34</definedName>
    <definedName name="n_R">'Berechnung Kräfte und Momente'!$G$27</definedName>
    <definedName name="n_R_max">'Berechnung Kräfte und Momente'!$L$24</definedName>
    <definedName name="n_serie">'Berechnung Kräfte und Momente'!$L$35</definedName>
    <definedName name="n_Zell_Serie">'Berechnung Kräfte und Momente'!$B$48</definedName>
    <definedName name="n_Zellen">'Berechnung Kräfte und Momente'!$L$33</definedName>
    <definedName name="omega_1">Riementrieb!$B$9</definedName>
    <definedName name="omega_2">Riementrieb!$B$10</definedName>
    <definedName name="p">'Berechnung Kräfte und Momente'!$B$9</definedName>
    <definedName name="P_1_Riemen_max">Riementrieb!$G$30</definedName>
    <definedName name="P_Bed_Batt">'Berechnung Kräfte und Momente'!$G$12</definedName>
    <definedName name="P_Bed_Lade">'Berechnung Kräfte und Momente'!$G$13</definedName>
    <definedName name="P_Bed_Motor">'Berechnung Kräfte und Momente'!$G$11</definedName>
    <definedName name="P_Bed_Motor_vmax">'Berechnung Kräfte und Momente'!$L$16</definedName>
    <definedName name="P_Bed_Nebenaggregate">'Berechnung Kräfte und Momente'!$G$31</definedName>
    <definedName name="P_Bed_R">'Berechnung Kräfte und Momente'!$G$10</definedName>
    <definedName name="P_Bed_Ü_Motor">'Berechnung Kräfte und Momente'!$G$16</definedName>
    <definedName name="P_Bed_Ü_R">'Berechnung Kräfte und Momente'!$G$15</definedName>
    <definedName name="P_Bed_Zelle">'Berechnung Kräfte und Momente'!$G$14</definedName>
    <definedName name="P_Motor_max">'Berechnung Kräfte und Momente'!$L$20</definedName>
    <definedName name="P_Motor_max_0">'Berechnung Kräfte und Momente'!$B$39</definedName>
    <definedName name="P_Motor_nutz">'Berechnung Kräfte und Momente'!$B$50</definedName>
    <definedName name="P_Motor_verl">'Berechnung Kräfte und Momente'!$B$49</definedName>
    <definedName name="p_Riemen">Riementrieb!$B$23</definedName>
    <definedName name="P_Zelle">'Berechnung Kräfte und Momente'!$B$33</definedName>
    <definedName name="P_Zelle_Nutz">'Berechnung Kräfte und Momente'!$B$35</definedName>
    <definedName name="P_Zelle_Verl">'Berechnung Kräfte und Momente'!$B$34</definedName>
    <definedName name="Polpaarzahl">'Berechnung Kräfte und Momente'!$B$42</definedName>
    <definedName name="Polzahl">'Berechnung Kräfte und Momente'!$B$43</definedName>
    <definedName name="Preis_Zelle">'Berechnung Kräfte und Momente'!$L$36</definedName>
    <definedName name="Preis_Zelle_gesamt">'Berechnung Kräfte und Momente'!$L$37</definedName>
    <definedName name="r_dyn">'Berechnung Kräfte und Momente'!$B$13</definedName>
    <definedName name="R_Motor_innen">'Berechnung Kräfte und Momente'!$B$47</definedName>
    <definedName name="R_Zelle_innen">'Berechnung Kräfte und Momente'!$B$32</definedName>
    <definedName name="Reibwert_high">Riementrieb!$B$30</definedName>
    <definedName name="Reibwert_low">Riementrieb!$B$31</definedName>
    <definedName name="rho_Luft">'Berechnung Kräfte und Momente'!$B$6</definedName>
    <definedName name="Riemendehnung_1">Riementrieb!$G$20</definedName>
    <definedName name="Riemendehnung_2">Riementrieb!$G$21</definedName>
    <definedName name="Riemenlängenänderung_1">Riementrieb!$G$22</definedName>
    <definedName name="Riemenlängenänderung_2">Riementrieb!$G$23</definedName>
    <definedName name="s_0">'Berechnung Kräfte und Momente'!$L$8</definedName>
    <definedName name="s_1">'Berechnung Kräfte und Momente'!$L$9</definedName>
    <definedName name="S_1_Riemen">Riementrieb!$G$2</definedName>
    <definedName name="S_2_Riemen">Riementrieb!$G$3</definedName>
    <definedName name="S_Flieh">Riementrieb!$G$17</definedName>
    <definedName name="S_Fliehkraft">Riementrieb!$G$17</definedName>
    <definedName name="s_inf">'Berechnung Kräfte und Momente'!$L$10</definedName>
    <definedName name="s_Riemen">Riementrieb!$B$20</definedName>
    <definedName name="S_Riemen_zul">Riementrieb!$G$26</definedName>
    <definedName name="S_vor">Riementrieb!$G$27</definedName>
    <definedName name="Sicherheitsfaktor">'Berechnung Kräfte und Momente'!$B$18</definedName>
    <definedName name="sigma_Biegung">Riementrieb!$G$13</definedName>
    <definedName name="sigma_Fliehkraft">Riementrieb!$G$12</definedName>
    <definedName name="sigma_max">Riementrieb!$G$9</definedName>
    <definedName name="sigma_Trumkraft">Riementrieb!$G$11</definedName>
    <definedName name="sigma_Vorspannung">Riementrieb!$G$14</definedName>
    <definedName name="sigma_zulässig">Riementrieb!$G$10</definedName>
    <definedName name="t_0">'Berechnung Kräfte und Momente'!$L$5</definedName>
    <definedName name="t_1">'Berechnung Kräfte und Momente'!$L$6</definedName>
    <definedName name="t_inf">'Berechnung Kräfte und Momente'!$L$7</definedName>
    <definedName name="T_max">Riementrieb!$B$26</definedName>
    <definedName name="T_min">Riementrieb!$B$25</definedName>
    <definedName name="U_Motor_max">'Berechnung Kräfte und Momente'!$B$46</definedName>
    <definedName name="U_Riemen">Riementrieb!$G$4</definedName>
    <definedName name="U_System">'Berechnung Kräfte und Momente'!$L$27</definedName>
    <definedName name="U_Zelle_max">'Berechnung Kräfte und Momente'!$B$26</definedName>
    <definedName name="U_Zelle_min">'Berechnung Kräfte und Momente'!$B$27</definedName>
    <definedName name="U_Zelle_nenn">'Berechnung Kräfte und Momente'!$B$25</definedName>
    <definedName name="U_Zelle_verl">'Berechnung Kräfte und Momente'!$B$28</definedName>
    <definedName name="Übersetzungsverhältnis">Riementrieb!$B$7</definedName>
    <definedName name="v_0">'Berechnung Kräfte und Momente'!$L$2</definedName>
    <definedName name="v_1">'Berechnung Kräfte und Momente'!$L$3</definedName>
    <definedName name="v_max">'Berechnung Kräfte und Momente'!$L$4</definedName>
    <definedName name="v_rel_Riemen">Riementrieb!$B$32</definedName>
    <definedName name="v_Riemen">Riementrieb!$B$8</definedName>
    <definedName name="w_R">'Berechnung Kräfte und Momente'!$G$26</definedName>
    <definedName name="w_R_max">'Berechnung Kräfte und Momente'!$L$23</definedName>
    <definedName name="W_Riemen">Riementrieb!$G$5</definedName>
    <definedName name="z_mot">'Berechnung Kräfte und Momente'!$B$14</definedName>
    <definedName name="z_rad">'Berechnung Kräfte und Momente'!$B$15</definedName>
    <definedName name="z_Riemen">Riementrieb!$B$24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6" i="1" l="1"/>
  <c r="B24" i="3" l="1"/>
  <c r="B6" i="3" l="1"/>
  <c r="B5" i="3"/>
  <c r="G26" i="3"/>
  <c r="B4" i="3" l="1"/>
  <c r="B27" i="3"/>
  <c r="B20" i="3"/>
  <c r="B31" i="3"/>
  <c r="B30" i="3"/>
  <c r="B13" i="3" l="1"/>
  <c r="B14" i="3"/>
  <c r="B18" i="3"/>
  <c r="G10" i="3" s="1"/>
  <c r="G21" i="3"/>
  <c r="G20" i="3"/>
  <c r="B2" i="3"/>
  <c r="B3" i="3"/>
  <c r="G23" i="3" s="1"/>
  <c r="L27" i="1"/>
  <c r="G22" i="3" l="1"/>
  <c r="G7" i="3"/>
  <c r="G13" i="3"/>
  <c r="G26" i="1"/>
  <c r="G27" i="1" l="1"/>
  <c r="B12" i="3" s="1"/>
  <c r="B10" i="3"/>
  <c r="G28" i="1" l="1"/>
  <c r="B11" i="3" s="1"/>
  <c r="B7" i="3"/>
  <c r="B42" i="1"/>
  <c r="B41" i="1"/>
  <c r="B9" i="3" l="1"/>
  <c r="B8" i="3"/>
  <c r="B28" i="1"/>
  <c r="B34" i="1"/>
  <c r="G12" i="3" l="1"/>
  <c r="G17" i="3"/>
  <c r="L29" i="1"/>
  <c r="L21" i="1" s="1"/>
  <c r="B39" i="1"/>
  <c r="B49" i="1"/>
  <c r="B48" i="1"/>
  <c r="G31" i="1"/>
  <c r="L28" i="1"/>
  <c r="L33" i="1"/>
  <c r="L25" i="1" l="1"/>
  <c r="B3" i="1"/>
  <c r="L37" i="1"/>
  <c r="L26" i="1"/>
  <c r="L31" i="1"/>
  <c r="B50" i="1"/>
  <c r="B21" i="1" s="1"/>
  <c r="L30" i="1"/>
  <c r="B10" i="1"/>
  <c r="L19" i="1" l="1"/>
  <c r="L20" i="1"/>
  <c r="B36" i="1"/>
  <c r="B33" i="1"/>
  <c r="B35" i="1" s="1"/>
  <c r="B22" i="1" s="1"/>
  <c r="B20" i="1" s="1"/>
  <c r="B4" i="1"/>
  <c r="G23" i="1" s="1"/>
  <c r="G29" i="3" l="1"/>
  <c r="G30" i="3"/>
  <c r="G4" i="3" s="1"/>
  <c r="G27" i="3" s="1"/>
  <c r="G10" i="1"/>
  <c r="L24" i="1"/>
  <c r="G2" i="3" l="1"/>
  <c r="G14" i="3"/>
  <c r="G11" i="1"/>
  <c r="G12" i="1" s="1"/>
  <c r="G18" i="1"/>
  <c r="G19" i="1" s="1"/>
  <c r="G21" i="1" s="1"/>
  <c r="G16" i="1" s="1"/>
  <c r="L23" i="1"/>
  <c r="L4" i="1" s="1"/>
  <c r="L13" i="1" s="1"/>
  <c r="G3" i="3" l="1"/>
  <c r="G5" i="3" s="1"/>
  <c r="G6" i="3" s="1"/>
  <c r="G11" i="3"/>
  <c r="G9" i="3" s="1"/>
  <c r="G14" i="1"/>
  <c r="L14" i="1"/>
  <c r="L15" i="1" s="1"/>
  <c r="L16" i="1"/>
  <c r="G13" i="1" l="1"/>
  <c r="G32" i="1" s="1"/>
  <c r="L18" i="1"/>
  <c r="G24" i="1" s="1"/>
  <c r="L7" i="1" l="1"/>
  <c r="G7" i="1" s="1"/>
  <c r="G20" i="1"/>
  <c r="G15" i="1" s="1"/>
  <c r="L11" i="1"/>
  <c r="L10" i="1" l="1"/>
  <c r="G4" i="1"/>
  <c r="G5" i="1"/>
  <c r="G6" i="1"/>
  <c r="G8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tc={1DDE1068-BA7C-4428-98EA-55C0F7B6069A}</author>
    <author>tc={C5D6FF3E-87D5-4CB8-AE86-5D8A5127FF23}</author>
    <author>tc={A7BA0794-0B09-44AC-B403-B77366F58EA7}</author>
    <author>tc={7B05B959-AD0E-4792-B9D6-8AF4C8868F77}</author>
    <author>tc={44D8E772-381C-439D-902E-29499C4782A2}</author>
    <author>tc={81C744B8-5FD9-4D81-BADA-D0ACDDF9E3CD}</author>
    <author>tc={607EA4BD-A1A6-4444-8D4A-8ECEC7B8EFD5}</author>
  </authors>
  <commentList>
    <comment ref="H9" authorId="0" shapeId="0" xr:uid="{1DDE1068-BA7C-4428-98EA-55C0F7B6069A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MG Skript Band 1 - S. 298 - Formel 6.40</t>
      </text>
    </comment>
    <comment ref="H16" authorId="1" shapeId="0" xr:uid="{C5D6FF3E-87D5-4CB8-AE86-5D8A5127FF23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Leder-Polyamid-Riemen
MG Skript Band 1 - S. 300</t>
      </text>
    </comment>
    <comment ref="H19" authorId="2" shapeId="0" xr:uid="{A7BA0794-0B09-44AC-B403-B77366F58EA7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MG Skript Band 1 - S. 305 - Tabelle 6.2</t>
      </text>
    </comment>
    <comment ref="H27" authorId="3" shapeId="0" xr:uid="{7B05B959-AD0E-4792-B9D6-8AF4C8868F77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Quelle:
20166_E6_GATES_MECTROL_CATALOGUE
S. 47</t>
      </text>
    </comment>
    <comment ref="C30" authorId="4" shapeId="0" xr:uid="{44D8E772-381C-439D-902E-29499C4782A2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Polyamidriemen mit Lederlaufschicht
MG Skript Band 1 - S. 295 - Formel 6.28</t>
      </text>
    </comment>
    <comment ref="C31" authorId="5" shapeId="0" xr:uid="{81C744B8-5FD9-4D81-BADA-D0ACDDF9E3CD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Polyamidriemen mit Lederlaufschicht
MG Skript Band 1 - S. 295 - Formel 6.29</t>
      </text>
    </comment>
    <comment ref="C32" authorId="6" shapeId="0" xr:uid="{607EA4BD-A1A6-4444-8D4A-8ECEC7B8EFD5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Für Zahnriemen: v_rel=0, da schlupffrei</t>
      </text>
    </comment>
  </commentList>
</comments>
</file>

<file path=xl/sharedStrings.xml><?xml version="1.0" encoding="utf-8"?>
<sst xmlns="http://schemas.openxmlformats.org/spreadsheetml/2006/main" count="316" uniqueCount="188">
  <si>
    <t>V</t>
  </si>
  <si>
    <t>kg</t>
  </si>
  <si>
    <t>kg/m³</t>
  </si>
  <si>
    <t>-</t>
  </si>
  <si>
    <t>m²</t>
  </si>
  <si>
    <t>%</t>
  </si>
  <si>
    <t>°</t>
  </si>
  <si>
    <t>mm</t>
  </si>
  <si>
    <t>m/s²</t>
  </si>
  <si>
    <t>mAh</t>
  </si>
  <si>
    <t>A</t>
  </si>
  <si>
    <t>mOhm</t>
  </si>
  <si>
    <t>W</t>
  </si>
  <si>
    <t>Wh</t>
  </si>
  <si>
    <t>g</t>
  </si>
  <si>
    <t>rpm/V</t>
  </si>
  <si>
    <t>Vs</t>
  </si>
  <si>
    <t>Nm</t>
  </si>
  <si>
    <t>N</t>
  </si>
  <si>
    <t>km/h</t>
  </si>
  <si>
    <t>s</t>
  </si>
  <si>
    <t>min</t>
  </si>
  <si>
    <t>km</t>
  </si>
  <si>
    <t>1/s</t>
  </si>
  <si>
    <t>1/min</t>
  </si>
  <si>
    <t>Ah</t>
  </si>
  <si>
    <t>Fahrt:</t>
  </si>
  <si>
    <t>Zellspannung</t>
  </si>
  <si>
    <t>Maximale Zellspannung</t>
  </si>
  <si>
    <t>Minimale Zellspannung</t>
  </si>
  <si>
    <t>Spannungsabfall einer Zelle</t>
  </si>
  <si>
    <t>Zellenkapazität</t>
  </si>
  <si>
    <t>Maximaler Zellenentladestrom</t>
  </si>
  <si>
    <t>Maximaler Zellenladestrom</t>
  </si>
  <si>
    <t>Innenwiderstand</t>
  </si>
  <si>
    <t>Leistung</t>
  </si>
  <si>
    <t>Verlustleistung</t>
  </si>
  <si>
    <t>Nutzleistung</t>
  </si>
  <si>
    <t>Zellenenergie</t>
  </si>
  <si>
    <t>Gewicht</t>
  </si>
  <si>
    <t>Maximale Motorleistung</t>
  </si>
  <si>
    <t>Motor kV-Zahl</t>
  </si>
  <si>
    <t>Motor kФ-Zahl</t>
  </si>
  <si>
    <t>Polpaarzahl</t>
  </si>
  <si>
    <t>Polzahl</t>
  </si>
  <si>
    <t>Leerlaufstrom am Motor</t>
  </si>
  <si>
    <t>Maximaler Strom am Motor</t>
  </si>
  <si>
    <t>Maximale Spannung am Motor</t>
  </si>
  <si>
    <t>Innenwiderstand Motor</t>
  </si>
  <si>
    <t>Unterstützte Zellenzahl in Serie</t>
  </si>
  <si>
    <t>Verlustleistung am Motor</t>
  </si>
  <si>
    <t>Nutzleistung am Motor</t>
  </si>
  <si>
    <t>Motorgewicht</t>
  </si>
  <si>
    <t>Mechanischer Gesamtwirkungsgrad</t>
  </si>
  <si>
    <t>Elektrischer Gesamtwirkungsgrad</t>
  </si>
  <si>
    <t>Wirkungsgrad des Elektromotors</t>
  </si>
  <si>
    <t>Wirkungsgrad der Batterie</t>
  </si>
  <si>
    <t>Zuladungsmasse</t>
  </si>
  <si>
    <t>Fahrzeugmasse</t>
  </si>
  <si>
    <t>Gesamtmasse</t>
  </si>
  <si>
    <t>Erdbeschleunigung</t>
  </si>
  <si>
    <t>Luftdichte</t>
  </si>
  <si>
    <r>
      <t xml:space="preserve">Luftwiderstand </t>
    </r>
    <r>
      <rPr>
        <i/>
        <sz val="11"/>
        <color theme="1"/>
        <rFont val="Calibri"/>
        <family val="2"/>
        <charset val="204"/>
        <scheme val="minor"/>
      </rPr>
      <t>0,74-0,85</t>
    </r>
  </si>
  <si>
    <t>Stirnfläche eines Mannes</t>
  </si>
  <si>
    <t>Steigung</t>
  </si>
  <si>
    <t>Steigungswinkel</t>
  </si>
  <si>
    <t>Massenfaktor</t>
  </si>
  <si>
    <r>
      <t xml:space="preserve">Rollwiderstand </t>
    </r>
    <r>
      <rPr>
        <i/>
        <sz val="11"/>
        <color theme="1"/>
        <rFont val="Calibri"/>
        <family val="2"/>
        <charset val="204"/>
        <scheme val="minor"/>
      </rPr>
      <t>0,030-0,057</t>
    </r>
  </si>
  <si>
    <t>Dynamisches Radhalbmesser</t>
  </si>
  <si>
    <t>Zähnezahl Riemenscheibe am Motor</t>
  </si>
  <si>
    <t>Zähnezahl Riemenscheibe am Rad</t>
  </si>
  <si>
    <t>Getriebeübersetzung</t>
  </si>
  <si>
    <t>Motoranzahl</t>
  </si>
  <si>
    <t>Bedarfsenergie am Rad</t>
  </si>
  <si>
    <t>Bedarfsenergie am Motor</t>
  </si>
  <si>
    <t>Bedarfsenergie an der Batterie</t>
  </si>
  <si>
    <t>Bedarfsenergie pro Zelle</t>
  </si>
  <si>
    <t>Bedarfsleistung am Rad</t>
  </si>
  <si>
    <t>Bedarfsleistung am Motor</t>
  </si>
  <si>
    <t>Bedarfsleistung an der Batterie</t>
  </si>
  <si>
    <t>Bedarfsleistung pro Zelle</t>
  </si>
  <si>
    <t>Überschussleistung am Rad</t>
  </si>
  <si>
    <t>Überschussleistung am Motor</t>
  </si>
  <si>
    <t>Radbedarfsmoment</t>
  </si>
  <si>
    <t>Motorbedarfsmoment</t>
  </si>
  <si>
    <t>Überschussmoment am Rad</t>
  </si>
  <si>
    <t>Überschussmoment am Motor</t>
  </si>
  <si>
    <t>Radbedarfskraft bei</t>
  </si>
  <si>
    <t>Überschusskraft am Rad</t>
  </si>
  <si>
    <t>Stromverbrauch von Periferien</t>
  </si>
  <si>
    <t>Stromverbrauch im System</t>
  </si>
  <si>
    <t>Anfangsgeschwindigkeit</t>
  </si>
  <si>
    <t>Konstantgeschwindigkeit</t>
  </si>
  <si>
    <t>Maximalgeschwindigkeit</t>
  </si>
  <si>
    <t>Zeit bei Anfang Beschleunigung</t>
  </si>
  <si>
    <t>Zeit bis Ende Beschleunigung</t>
  </si>
  <si>
    <t>Zeit Konstantfahrt</t>
  </si>
  <si>
    <t>Reichweite</t>
  </si>
  <si>
    <t>Beschleunigung</t>
  </si>
  <si>
    <t>Radbedarfsmoment bei</t>
  </si>
  <si>
    <t>Radbedarfsleistung</t>
  </si>
  <si>
    <t>Leerlaufdrehzahl Motor</t>
  </si>
  <si>
    <t>Systemspannung</t>
  </si>
  <si>
    <t>Systemkapazität</t>
  </si>
  <si>
    <t>Systemstrom</t>
  </si>
  <si>
    <t>Batteriesystem-Еnergie</t>
  </si>
  <si>
    <t>nutzbare Batteriesystem-Еnergie</t>
  </si>
  <si>
    <t>Anzahl Zellen im System</t>
  </si>
  <si>
    <t>Zellen in Parallelschaltung</t>
  </si>
  <si>
    <t>Zellen in Serienschaltung</t>
  </si>
  <si>
    <t>€</t>
  </si>
  <si>
    <t>Preis für eine Batteriezelle</t>
  </si>
  <si>
    <t>Preis für alle Batteriezellen</t>
  </si>
  <si>
    <t>maximales Motormoment</t>
  </si>
  <si>
    <t>maximales Radnabemoment</t>
  </si>
  <si>
    <t>maximale Radantriebskraft</t>
  </si>
  <si>
    <t>maximale  Radwinkelgeschwindigkeit</t>
  </si>
  <si>
    <t>maximale Raddrehzahl</t>
  </si>
  <si>
    <t>maximale Motordrehzahl</t>
  </si>
  <si>
    <t>maximale mechanische Motorleistung</t>
  </si>
  <si>
    <t>Radwinkelgeschwindigkeit</t>
  </si>
  <si>
    <t>Raddrehzahl</t>
  </si>
  <si>
    <t>Motordrehzahl</t>
  </si>
  <si>
    <t>Notwendige Ladeleistung</t>
  </si>
  <si>
    <t>Bedarfsleistung der Nebenaggregate</t>
  </si>
  <si>
    <t>Achsabstand</t>
  </si>
  <si>
    <t>Trumneigungswinkel</t>
  </si>
  <si>
    <t>Riemen-Wirklänge</t>
  </si>
  <si>
    <t>Riemenbreite</t>
  </si>
  <si>
    <t>Riemendicke</t>
  </si>
  <si>
    <t>Zahnhöhe</t>
  </si>
  <si>
    <t>Riemenhöhe</t>
  </si>
  <si>
    <t>Zähnezahl</t>
  </si>
  <si>
    <t>°C</t>
  </si>
  <si>
    <t>mm²</t>
  </si>
  <si>
    <t>Reibwert (neuer Riemen)</t>
  </si>
  <si>
    <t>Reibwert (eingelaufener Riemen)</t>
  </si>
  <si>
    <t>cm/s</t>
  </si>
  <si>
    <t>Dehnschlupf</t>
  </si>
  <si>
    <t>Übersetzungsverhältnis</t>
  </si>
  <si>
    <t>Wellendurchmesser</t>
  </si>
  <si>
    <t>Kraft Lasttrum</t>
  </si>
  <si>
    <t>Kraft Leertrum</t>
  </si>
  <si>
    <t>Wellenspannkraft</t>
  </si>
  <si>
    <t>Durchzugsgrad</t>
  </si>
  <si>
    <t>Polyamid</t>
  </si>
  <si>
    <t>Werkstoff</t>
  </si>
  <si>
    <t>Spannung durch Trumkraft</t>
  </si>
  <si>
    <t>Spannung durch Fliehkraftwirkung</t>
  </si>
  <si>
    <t>Spannung durch Biegung</t>
  </si>
  <si>
    <t>zulässiger Spannungsgrenzwert</t>
  </si>
  <si>
    <t>maximale Beanspruchung</t>
  </si>
  <si>
    <t>Biegesteifigkeit</t>
  </si>
  <si>
    <t>N/mm²</t>
  </si>
  <si>
    <t>Vorspannung</t>
  </si>
  <si>
    <t>Längenänderung im Riemen (Abtrieb)</t>
  </si>
  <si>
    <t>Längenänderung im Riemen (Antrieb)</t>
  </si>
  <si>
    <t>Riemendehnung (Abtrieb)</t>
  </si>
  <si>
    <t>Riemendehnung (Antrieb)</t>
  </si>
  <si>
    <t>Massendichte</t>
  </si>
  <si>
    <t>Riemenkraft infolge Fliehkraft</t>
  </si>
  <si>
    <t>m/s</t>
  </si>
  <si>
    <t>Riemengeschwindigkeit (Antrieb)</t>
  </si>
  <si>
    <t>Scheibendurchmesser (Antrieb)</t>
  </si>
  <si>
    <t>Umschlingungswinkel (Antrieb)</t>
  </si>
  <si>
    <t>Winkelgeschwindigkeit (Antrieb)</t>
  </si>
  <si>
    <t>Drehzahl (Antrieb)</t>
  </si>
  <si>
    <t>Winkelgeschwindigkeit (Abtrieb)</t>
  </si>
  <si>
    <t>Scheibendurchmesser (Abtrieb)</t>
  </si>
  <si>
    <t>Umschlingungswinkel (Abtrieb)</t>
  </si>
  <si>
    <t>Drehzahl (Abtrieb)</t>
  </si>
  <si>
    <t>Zulässige Lasttrumkraft pro 25 mm Riemenbreite</t>
  </si>
  <si>
    <t>N/25mm</t>
  </si>
  <si>
    <t>Zulässige Lasttrumkraft</t>
  </si>
  <si>
    <t>Vorspannkraft</t>
  </si>
  <si>
    <t>Riemenquerschnittsfläche</t>
  </si>
  <si>
    <t>Teilung (Pitch)</t>
  </si>
  <si>
    <t>nächstliegende Riemenlänge</t>
  </si>
  <si>
    <t>Temperaturbereich</t>
  </si>
  <si>
    <t>minimale Temperatur</t>
  </si>
  <si>
    <t>maximale Temperatur</t>
  </si>
  <si>
    <t>Relative Geschwindigkeit</t>
  </si>
  <si>
    <t>Bemessungsleistung</t>
  </si>
  <si>
    <t>Eingriffszähnezahl der kleineren Scheibe</t>
  </si>
  <si>
    <t>Maximale Antriebsleistung</t>
  </si>
  <si>
    <t>maximale Umfangskraft</t>
  </si>
  <si>
    <t>Lasttrumlänge</t>
  </si>
  <si>
    <t>Sicherheitsfaktor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</si>
</sst>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\ ##0.00"/>
    <numFmt numFmtId="165" formatCode="&quot;[&quot;@&quot;]&quot;"/>
    <numFmt numFmtId="166" formatCode="0.000"/>
  </numFmts>
  <fonts count="6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79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/>
    <xf numFmtId="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0" fontId="0" fillId="4" borderId="1" xfId="0" applyFill="1" applyBorder="1"/>
    <xf numFmtId="0" fontId="0" fillId="4" borderId="4" xfId="0" applyFill="1" applyBorder="1"/>
    <xf numFmtId="0" fontId="0" fillId="4" borderId="6" xfId="0" applyFill="1" applyBorder="1"/>
    <xf numFmtId="9" fontId="0" fillId="5" borderId="0" xfId="0" applyNumberFormat="1" applyFill="1" applyAlignment="1">
      <alignment horizontal="center" vertical="center"/>
    </xf>
    <xf numFmtId="2" fontId="0" fillId="5" borderId="0" xfId="0" applyNumberFormat="1" applyFill="1" applyAlignment="1">
      <alignment horizontal="center" vertical="center"/>
    </xf>
    <xf numFmtId="4" fontId="0" fillId="4" borderId="10" xfId="0" applyNumberFormat="1" applyFill="1" applyBorder="1" applyAlignment="1">
      <alignment horizontal="center" vertical="center"/>
    </xf>
    <xf numFmtId="0" fontId="2" fillId="4" borderId="9" xfId="0" applyFont="1" applyFill="1" applyBorder="1"/>
    <xf numFmtId="0" fontId="0" fillId="6" borderId="1" xfId="0" applyFill="1" applyBorder="1"/>
    <xf numFmtId="0" fontId="0" fillId="6" borderId="4" xfId="0" applyFill="1" applyBorder="1"/>
    <xf numFmtId="0" fontId="0" fillId="6" borderId="6" xfId="0" applyFill="1" applyBorder="1"/>
    <xf numFmtId="3" fontId="0" fillId="0" borderId="2" xfId="0" applyNumberFormat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3" fontId="0" fillId="2" borderId="0" xfId="0" applyNumberFormat="1" applyFill="1" applyAlignment="1">
      <alignment horizontal="center" vertical="center"/>
    </xf>
    <xf numFmtId="3" fontId="0" fillId="5" borderId="0" xfId="0" applyNumberFormat="1" applyFill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5" borderId="0" xfId="0" applyNumberFormat="1" applyFill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164" fontId="0" fillId="2" borderId="2" xfId="0" applyNumberFormat="1" applyFill="1" applyBorder="1" applyAlignment="1">
      <alignment horizontal="center" vertical="center"/>
    </xf>
    <xf numFmtId="164" fontId="0" fillId="5" borderId="2" xfId="0" applyNumberFormat="1" applyFill="1" applyBorder="1" applyAlignment="1">
      <alignment horizontal="center" vertical="center"/>
    </xf>
    <xf numFmtId="164" fontId="0" fillId="5" borderId="7" xfId="0" applyNumberFormat="1" applyFill="1" applyBorder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10" fontId="0" fillId="0" borderId="2" xfId="0" applyNumberFormat="1" applyBorder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0" fillId="2" borderId="7" xfId="0" applyNumberFormat="1" applyFill="1" applyBorder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0" fontId="0" fillId="8" borderId="1" xfId="0" applyFill="1" applyBorder="1"/>
    <xf numFmtId="0" fontId="3" fillId="8" borderId="4" xfId="0" applyFont="1" applyFill="1" applyBorder="1"/>
    <xf numFmtId="0" fontId="0" fillId="8" borderId="6" xfId="0" applyFill="1" applyBorder="1"/>
    <xf numFmtId="0" fontId="0" fillId="8" borderId="4" xfId="0" applyFill="1" applyBorder="1"/>
    <xf numFmtId="0" fontId="0" fillId="9" borderId="1" xfId="0" applyFill="1" applyBorder="1"/>
    <xf numFmtId="0" fontId="0" fillId="9" borderId="4" xfId="0" applyFill="1" applyBorder="1"/>
    <xf numFmtId="0" fontId="0" fillId="9" borderId="6" xfId="0" applyFill="1" applyBorder="1"/>
    <xf numFmtId="0" fontId="3" fillId="4" borderId="6" xfId="0" applyFont="1" applyFill="1" applyBorder="1"/>
    <xf numFmtId="0" fontId="3" fillId="4" borderId="1" xfId="0" applyFont="1" applyFill="1" applyBorder="1"/>
    <xf numFmtId="2" fontId="0" fillId="5" borderId="2" xfId="0" applyNumberFormat="1" applyFill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3" borderId="0" xfId="0" applyFill="1"/>
    <xf numFmtId="2" fontId="0" fillId="3" borderId="0" xfId="0" applyNumberFormat="1" applyFill="1"/>
    <xf numFmtId="165" fontId="0" fillId="0" borderId="0" xfId="0" applyNumberFormat="1" applyAlignment="1">
      <alignment horizontal="center"/>
    </xf>
    <xf numFmtId="2" fontId="0" fillId="7" borderId="0" xfId="0" applyNumberFormat="1" applyFill="1"/>
    <xf numFmtId="0" fontId="0" fillId="7" borderId="0" xfId="0" applyFill="1"/>
    <xf numFmtId="0" fontId="0" fillId="3" borderId="2" xfId="0" applyFill="1" applyBorder="1"/>
    <xf numFmtId="0" fontId="0" fillId="3" borderId="7" xfId="0" applyFill="1" applyBorder="1"/>
    <xf numFmtId="2" fontId="0" fillId="3" borderId="2" xfId="0" applyNumberFormat="1" applyFill="1" applyBorder="1"/>
    <xf numFmtId="2" fontId="0" fillId="3" borderId="7" xfId="0" applyNumberFormat="1" applyFill="1" applyBorder="1"/>
    <xf numFmtId="2" fontId="0" fillId="4" borderId="10" xfId="0" applyNumberFormat="1" applyFill="1" applyBorder="1" applyAlignment="1">
      <alignment horizontal="right"/>
    </xf>
    <xf numFmtId="2" fontId="0" fillId="7" borderId="2" xfId="0" applyNumberFormat="1" applyFill="1" applyBorder="1"/>
    <xf numFmtId="2" fontId="0" fillId="7" borderId="7" xfId="0" applyNumberFormat="1" applyFill="1" applyBorder="1"/>
    <xf numFmtId="0" fontId="0" fillId="7" borderId="2" xfId="0" applyFill="1" applyBorder="1"/>
    <xf numFmtId="0" fontId="0" fillId="7" borderId="7" xfId="0" applyFill="1" applyBorder="1"/>
    <xf numFmtId="165" fontId="0" fillId="3" borderId="3" xfId="0" applyNumberFormat="1" applyFill="1" applyBorder="1" applyAlignment="1">
      <alignment horizontal="center"/>
    </xf>
    <xf numFmtId="165" fontId="0" fillId="3" borderId="5" xfId="0" applyNumberFormat="1" applyFill="1" applyBorder="1" applyAlignment="1">
      <alignment horizontal="center"/>
    </xf>
    <xf numFmtId="165" fontId="0" fillId="3" borderId="8" xfId="0" applyNumberFormat="1" applyFill="1" applyBorder="1" applyAlignment="1">
      <alignment horizontal="center"/>
    </xf>
    <xf numFmtId="165" fontId="0" fillId="7" borderId="3" xfId="0" applyNumberFormat="1" applyFill="1" applyBorder="1" applyAlignment="1">
      <alignment horizontal="center"/>
    </xf>
    <xf numFmtId="165" fontId="0" fillId="7" borderId="5" xfId="0" applyNumberFormat="1" applyFill="1" applyBorder="1" applyAlignment="1">
      <alignment horizontal="center"/>
    </xf>
    <xf numFmtId="165" fontId="0" fillId="7" borderId="8" xfId="0" applyNumberFormat="1" applyFill="1" applyBorder="1" applyAlignment="1">
      <alignment horizontal="center"/>
    </xf>
    <xf numFmtId="165" fontId="0" fillId="4" borderId="11" xfId="0" applyNumberFormat="1" applyFill="1" applyBorder="1" applyAlignment="1">
      <alignment horizontal="center"/>
    </xf>
    <xf numFmtId="4" fontId="0" fillId="5" borderId="0" xfId="0" applyNumberFormat="1" applyFill="1" applyAlignment="1">
      <alignment horizontal="center" vertical="center"/>
    </xf>
    <xf numFmtId="4" fontId="4" fillId="0" borderId="7" xfId="0" applyNumberFormat="1" applyFont="1" applyBorder="1" applyAlignment="1">
      <alignment horizontal="center" vertical="center"/>
    </xf>
    <xf numFmtId="0" fontId="4" fillId="10" borderId="1" xfId="0" applyFont="1" applyFill="1" applyBorder="1"/>
    <xf numFmtId="0" fontId="4" fillId="10" borderId="4" xfId="0" applyFont="1" applyFill="1" applyBorder="1"/>
    <xf numFmtId="0" fontId="0" fillId="4" borderId="2" xfId="0" applyFill="1" applyBorder="1"/>
    <xf numFmtId="165" fontId="0" fillId="4" borderId="3" xfId="0" applyNumberFormat="1" applyFill="1" applyBorder="1" applyAlignment="1">
      <alignment horizontal="center"/>
    </xf>
    <xf numFmtId="0" fontId="0" fillId="4" borderId="0" xfId="0" applyFill="1"/>
    <xf numFmtId="165" fontId="0" fillId="4" borderId="5" xfId="0" applyNumberFormat="1" applyFill="1" applyBorder="1" applyAlignment="1">
      <alignment horizontal="center"/>
    </xf>
    <xf numFmtId="0" fontId="4" fillId="10" borderId="6" xfId="0" applyFont="1" applyFill="1" applyBorder="1"/>
    <xf numFmtId="0" fontId="0" fillId="4" borderId="7" xfId="0" applyFill="1" applyBorder="1"/>
    <xf numFmtId="165" fontId="0" fillId="4" borderId="8" xfId="0" applyNumberFormat="1" applyFill="1" applyBorder="1" applyAlignment="1">
      <alignment horizontal="center"/>
    </xf>
    <xf numFmtId="164" fontId="0" fillId="0" borderId="0" xfId="0" applyNumberFormat="1"/>
    <xf numFmtId="1" fontId="0" fillId="0" borderId="0" xfId="0" applyNumberFormat="1" applyAlignment="1">
      <alignment horizontal="center" vertical="center"/>
    </xf>
    <xf numFmtId="9" fontId="0" fillId="5" borderId="7" xfId="1" applyFont="1" applyFill="1" applyBorder="1" applyAlignment="1">
      <alignment horizontal="center" vertical="center"/>
    </xf>
    <xf numFmtId="166" fontId="0" fillId="0" borderId="0" xfId="0" applyNumberFormat="1" applyAlignment="1">
      <alignment horizontal="center" vertical="center"/>
    </xf>
  </cellXfs>
  <cellStyles count="2">
    <cellStyle name="Prozent" xfId="1" builtinId="5"/>
    <cellStyle name="Standard" xfId="0" builtinId="0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C00000"/>
      </font>
      <fill>
        <patternFill>
          <bgColor rgb="FFFFCC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247650</xdr:colOff>
      <xdr:row>0</xdr:row>
      <xdr:rowOff>180975</xdr:rowOff>
    </xdr:from>
    <xdr:ext cx="31713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feld 2">
              <a:extLst>
                <a:ext uri="{FF2B5EF4-FFF2-40B4-BE49-F238E27FC236}">
                  <a16:creationId xmlns:a16="http://schemas.microsoft.com/office/drawing/2014/main" id="{74BD55AB-6850-408E-B5E2-0E6F27554EFE}"/>
                </a:ext>
              </a:extLst>
            </xdr:cNvPr>
            <xdr:cNvSpPr txBox="1"/>
          </xdr:nvSpPr>
          <xdr:spPr>
            <a:xfrm>
              <a:off x="247650" y="180975"/>
              <a:ext cx="3171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𝑚</m:t>
                        </m:r>
                      </m:e>
                      <m:sub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𝑧𝑢𝑙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Textfeld 2">
              <a:extLst>
                <a:ext uri="{FF2B5EF4-FFF2-40B4-BE49-F238E27FC236}">
                  <a16:creationId xmlns:a16="http://schemas.microsoft.com/office/drawing/2014/main" id="{74BD55AB-6850-408E-B5E2-0E6F27554EFE}"/>
                </a:ext>
              </a:extLst>
            </xdr:cNvPr>
            <xdr:cNvSpPr txBox="1"/>
          </xdr:nvSpPr>
          <xdr:spPr>
            <a:xfrm>
              <a:off x="247650" y="180975"/>
              <a:ext cx="3171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DE" sz="1100" b="0" i="0">
                  <a:latin typeface="Cambria Math" panose="02040503050406030204" pitchFamily="18" charset="0"/>
                </a:rPr>
                <a:t>𝑚_𝑧𝑢𝑙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285750</xdr:colOff>
      <xdr:row>1</xdr:row>
      <xdr:rowOff>180975</xdr:rowOff>
    </xdr:from>
    <xdr:ext cx="22390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feld 4">
              <a:extLst>
                <a:ext uri="{FF2B5EF4-FFF2-40B4-BE49-F238E27FC236}">
                  <a16:creationId xmlns:a16="http://schemas.microsoft.com/office/drawing/2014/main" id="{4EE80760-8782-4B7F-8B06-D35E0BAF9A98}"/>
                </a:ext>
              </a:extLst>
            </xdr:cNvPr>
            <xdr:cNvSpPr txBox="1"/>
          </xdr:nvSpPr>
          <xdr:spPr>
            <a:xfrm>
              <a:off x="285750" y="371475"/>
              <a:ext cx="22390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𝑚</m:t>
                        </m:r>
                      </m:e>
                      <m:sub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𝐹</m:t>
                        </m:r>
                      </m:sub>
                    </m:sSub>
                  </m:oMath>
                </m:oMathPara>
              </a14:m>
              <a:endParaRPr lang="de-DE" sz="1100" b="0"/>
            </a:p>
          </xdr:txBody>
        </xdr:sp>
      </mc:Choice>
      <mc:Fallback xmlns="">
        <xdr:sp macro="" textlink="">
          <xdr:nvSpPr>
            <xdr:cNvPr id="5" name="Textfeld 4">
              <a:extLst>
                <a:ext uri="{FF2B5EF4-FFF2-40B4-BE49-F238E27FC236}">
                  <a16:creationId xmlns:a16="http://schemas.microsoft.com/office/drawing/2014/main" id="{4EE80760-8782-4B7F-8B06-D35E0BAF9A98}"/>
                </a:ext>
              </a:extLst>
            </xdr:cNvPr>
            <xdr:cNvSpPr txBox="1"/>
          </xdr:nvSpPr>
          <xdr:spPr>
            <a:xfrm>
              <a:off x="285750" y="371475"/>
              <a:ext cx="22390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DE" sz="1100" b="0" i="0">
                  <a:latin typeface="Cambria Math" panose="02040503050406030204" pitchFamily="18" charset="0"/>
                </a:rPr>
                <a:t>𝑚_𝐹</a:t>
              </a:r>
              <a:endParaRPr lang="de-DE" sz="1100" b="0"/>
            </a:p>
          </xdr:txBody>
        </xdr:sp>
      </mc:Fallback>
    </mc:AlternateContent>
    <xdr:clientData/>
  </xdr:oneCellAnchor>
  <xdr:oneCellAnchor>
    <xdr:from>
      <xdr:col>0</xdr:col>
      <xdr:colOff>323850</xdr:colOff>
      <xdr:row>4</xdr:row>
      <xdr:rowOff>9525</xdr:rowOff>
    </xdr:from>
    <xdr:ext cx="12061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feld 5">
              <a:extLst>
                <a:ext uri="{FF2B5EF4-FFF2-40B4-BE49-F238E27FC236}">
                  <a16:creationId xmlns:a16="http://schemas.microsoft.com/office/drawing/2014/main" id="{F028C2E9-6286-4C32-8FE8-288FECEE1855}"/>
                </a:ext>
              </a:extLst>
            </xdr:cNvPr>
            <xdr:cNvSpPr txBox="1"/>
          </xdr:nvSpPr>
          <xdr:spPr>
            <a:xfrm>
              <a:off x="323850" y="771525"/>
              <a:ext cx="12061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DE" sz="1100" b="0" i="1">
                        <a:latin typeface="Cambria Math" panose="02040503050406030204" pitchFamily="18" charset="0"/>
                      </a:rPr>
                      <m:t>𝑔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6" name="Textfeld 5">
              <a:extLst>
                <a:ext uri="{FF2B5EF4-FFF2-40B4-BE49-F238E27FC236}">
                  <a16:creationId xmlns:a16="http://schemas.microsoft.com/office/drawing/2014/main" id="{F028C2E9-6286-4C32-8FE8-288FECEE1855}"/>
                </a:ext>
              </a:extLst>
            </xdr:cNvPr>
            <xdr:cNvSpPr txBox="1"/>
          </xdr:nvSpPr>
          <xdr:spPr>
            <a:xfrm>
              <a:off x="323850" y="771525"/>
              <a:ext cx="12061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DE" sz="1100" b="0" i="0">
                  <a:latin typeface="Cambria Math" panose="02040503050406030204" pitchFamily="18" charset="0"/>
                </a:rPr>
                <a:t>𝑔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228600</xdr:colOff>
      <xdr:row>3</xdr:row>
      <xdr:rowOff>0</xdr:rowOff>
    </xdr:from>
    <xdr:ext cx="325666" cy="18332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feld 6">
              <a:extLst>
                <a:ext uri="{FF2B5EF4-FFF2-40B4-BE49-F238E27FC236}">
                  <a16:creationId xmlns:a16="http://schemas.microsoft.com/office/drawing/2014/main" id="{7DA64821-4CE7-441B-A561-985C9FE7469D}"/>
                </a:ext>
              </a:extLst>
            </xdr:cNvPr>
            <xdr:cNvSpPr txBox="1"/>
          </xdr:nvSpPr>
          <xdr:spPr>
            <a:xfrm>
              <a:off x="228600" y="571500"/>
              <a:ext cx="325666" cy="1833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𝑚</m:t>
                        </m:r>
                      </m:e>
                      <m:sub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𝑔𝑒𝑠</m:t>
                        </m:r>
                      </m:sub>
                    </m:sSub>
                  </m:oMath>
                </m:oMathPara>
              </a14:m>
              <a:endParaRPr lang="de-DE" sz="1100" b="0"/>
            </a:p>
          </xdr:txBody>
        </xdr:sp>
      </mc:Choice>
      <mc:Fallback xmlns="">
        <xdr:sp macro="" textlink="">
          <xdr:nvSpPr>
            <xdr:cNvPr id="7" name="Textfeld 6">
              <a:extLst>
                <a:ext uri="{FF2B5EF4-FFF2-40B4-BE49-F238E27FC236}">
                  <a16:creationId xmlns:a16="http://schemas.microsoft.com/office/drawing/2014/main" id="{7DA64821-4CE7-441B-A561-985C9FE7469D}"/>
                </a:ext>
              </a:extLst>
            </xdr:cNvPr>
            <xdr:cNvSpPr txBox="1"/>
          </xdr:nvSpPr>
          <xdr:spPr>
            <a:xfrm>
              <a:off x="228600" y="571500"/>
              <a:ext cx="325666" cy="1833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DE" sz="1100" b="0" i="0">
                  <a:latin typeface="Cambria Math" panose="02040503050406030204" pitchFamily="18" charset="0"/>
                </a:rPr>
                <a:t>𝑚_𝑔𝑒𝑠</a:t>
              </a:r>
              <a:endParaRPr lang="de-DE" sz="1100" b="0"/>
            </a:p>
          </xdr:txBody>
        </xdr:sp>
      </mc:Fallback>
    </mc:AlternateContent>
    <xdr:clientData/>
  </xdr:oneCellAnchor>
  <xdr:oneCellAnchor>
    <xdr:from>
      <xdr:col>0</xdr:col>
      <xdr:colOff>209550</xdr:colOff>
      <xdr:row>4</xdr:row>
      <xdr:rowOff>171450</xdr:rowOff>
    </xdr:from>
    <xdr:ext cx="345928" cy="1831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feld 8">
              <a:extLst>
                <a:ext uri="{FF2B5EF4-FFF2-40B4-BE49-F238E27FC236}">
                  <a16:creationId xmlns:a16="http://schemas.microsoft.com/office/drawing/2014/main" id="{5FF4C934-54D5-4FDA-843B-104F0F6C86F7}"/>
                </a:ext>
              </a:extLst>
            </xdr:cNvPr>
            <xdr:cNvSpPr txBox="1"/>
          </xdr:nvSpPr>
          <xdr:spPr>
            <a:xfrm>
              <a:off x="209550" y="933450"/>
              <a:ext cx="345928" cy="1831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𝜌</m:t>
                        </m:r>
                      </m:e>
                      <m:sub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𝐿𝑢𝑓𝑡</m:t>
                        </m:r>
                      </m:sub>
                    </m:sSub>
                  </m:oMath>
                </m:oMathPara>
              </a14:m>
              <a:endParaRPr lang="de-DE" sz="1100" b="0"/>
            </a:p>
          </xdr:txBody>
        </xdr:sp>
      </mc:Choice>
      <mc:Fallback xmlns="">
        <xdr:sp macro="" textlink="">
          <xdr:nvSpPr>
            <xdr:cNvPr id="9" name="Textfeld 8">
              <a:extLst>
                <a:ext uri="{FF2B5EF4-FFF2-40B4-BE49-F238E27FC236}">
                  <a16:creationId xmlns:a16="http://schemas.microsoft.com/office/drawing/2014/main" id="{5FF4C934-54D5-4FDA-843B-104F0F6C86F7}"/>
                </a:ext>
              </a:extLst>
            </xdr:cNvPr>
            <xdr:cNvSpPr txBox="1"/>
          </xdr:nvSpPr>
          <xdr:spPr>
            <a:xfrm>
              <a:off x="209550" y="933450"/>
              <a:ext cx="345928" cy="1831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DE" sz="1100" b="0" i="0">
                  <a:latin typeface="Cambria Math" panose="02040503050406030204" pitchFamily="18" charset="0"/>
                </a:rPr>
                <a:t>𝜌_𝐿𝑢𝑓𝑡</a:t>
              </a:r>
              <a:endParaRPr lang="de-DE" sz="1100" b="0"/>
            </a:p>
          </xdr:txBody>
        </xdr:sp>
      </mc:Fallback>
    </mc:AlternateContent>
    <xdr:clientData/>
  </xdr:oneCellAnchor>
  <xdr:oneCellAnchor>
    <xdr:from>
      <xdr:col>0</xdr:col>
      <xdr:colOff>285750</xdr:colOff>
      <xdr:row>6</xdr:row>
      <xdr:rowOff>0</xdr:rowOff>
    </xdr:from>
    <xdr:ext cx="18601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feld 9">
              <a:extLst>
                <a:ext uri="{FF2B5EF4-FFF2-40B4-BE49-F238E27FC236}">
                  <a16:creationId xmlns:a16="http://schemas.microsoft.com/office/drawing/2014/main" id="{41CA2359-7B6A-4293-8A17-AE0A6D1EB44A}"/>
                </a:ext>
              </a:extLst>
            </xdr:cNvPr>
            <xdr:cNvSpPr txBox="1"/>
          </xdr:nvSpPr>
          <xdr:spPr>
            <a:xfrm>
              <a:off x="285750" y="1143000"/>
              <a:ext cx="18601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sub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𝑤</m:t>
                        </m:r>
                      </m:sub>
                    </m:sSub>
                  </m:oMath>
                </m:oMathPara>
              </a14:m>
              <a:endParaRPr lang="de-DE" sz="1100" b="0"/>
            </a:p>
          </xdr:txBody>
        </xdr:sp>
      </mc:Choice>
      <mc:Fallback xmlns="">
        <xdr:sp macro="" textlink="">
          <xdr:nvSpPr>
            <xdr:cNvPr id="10" name="Textfeld 9">
              <a:extLst>
                <a:ext uri="{FF2B5EF4-FFF2-40B4-BE49-F238E27FC236}">
                  <a16:creationId xmlns:a16="http://schemas.microsoft.com/office/drawing/2014/main" id="{41CA2359-7B6A-4293-8A17-AE0A6D1EB44A}"/>
                </a:ext>
              </a:extLst>
            </xdr:cNvPr>
            <xdr:cNvSpPr txBox="1"/>
          </xdr:nvSpPr>
          <xdr:spPr>
            <a:xfrm>
              <a:off x="285750" y="1143000"/>
              <a:ext cx="18601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DE" sz="1100" b="0" i="0">
                  <a:latin typeface="Cambria Math" panose="02040503050406030204" pitchFamily="18" charset="0"/>
                </a:rPr>
                <a:t>𝑐_𝑤</a:t>
              </a:r>
              <a:endParaRPr lang="de-DE" sz="1100" b="0"/>
            </a:p>
          </xdr:txBody>
        </xdr:sp>
      </mc:Fallback>
    </mc:AlternateContent>
    <xdr:clientData/>
  </xdr:oneCellAnchor>
  <xdr:oneCellAnchor>
    <xdr:from>
      <xdr:col>0</xdr:col>
      <xdr:colOff>152400</xdr:colOff>
      <xdr:row>7</xdr:row>
      <xdr:rowOff>0</xdr:rowOff>
    </xdr:from>
    <xdr:ext cx="50879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feld 10">
              <a:extLst>
                <a:ext uri="{FF2B5EF4-FFF2-40B4-BE49-F238E27FC236}">
                  <a16:creationId xmlns:a16="http://schemas.microsoft.com/office/drawing/2014/main" id="{8246BB1F-8B7C-4A90-B9B4-9CC75463DA9B}"/>
                </a:ext>
              </a:extLst>
            </xdr:cNvPr>
            <xdr:cNvSpPr txBox="1"/>
          </xdr:nvSpPr>
          <xdr:spPr>
            <a:xfrm>
              <a:off x="152400" y="1333500"/>
              <a:ext cx="50879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e>
                      <m:sub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𝑀𝑒𝑛𝑠𝑐h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1" name="Textfeld 10">
              <a:extLst>
                <a:ext uri="{FF2B5EF4-FFF2-40B4-BE49-F238E27FC236}">
                  <a16:creationId xmlns:a16="http://schemas.microsoft.com/office/drawing/2014/main" id="{8246BB1F-8B7C-4A90-B9B4-9CC75463DA9B}"/>
                </a:ext>
              </a:extLst>
            </xdr:cNvPr>
            <xdr:cNvSpPr txBox="1"/>
          </xdr:nvSpPr>
          <xdr:spPr>
            <a:xfrm>
              <a:off x="152400" y="1333500"/>
              <a:ext cx="50879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DE" sz="1100" b="0" i="0">
                  <a:latin typeface="Cambria Math" panose="02040503050406030204" pitchFamily="18" charset="0"/>
                </a:rPr>
                <a:t>𝐴_𝑀𝑒𝑛𝑠𝑐ℎ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200025</xdr:colOff>
      <xdr:row>8</xdr:row>
      <xdr:rowOff>180975</xdr:rowOff>
    </xdr:from>
    <xdr:ext cx="382221" cy="18332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feld 11">
              <a:extLst>
                <a:ext uri="{FF2B5EF4-FFF2-40B4-BE49-F238E27FC236}">
                  <a16:creationId xmlns:a16="http://schemas.microsoft.com/office/drawing/2014/main" id="{85729D77-8A42-4F4C-856F-CD31DBB4B2F1}"/>
                </a:ext>
              </a:extLst>
            </xdr:cNvPr>
            <xdr:cNvSpPr txBox="1"/>
          </xdr:nvSpPr>
          <xdr:spPr>
            <a:xfrm>
              <a:off x="200025" y="1704975"/>
              <a:ext cx="382221" cy="1833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𝛼</m:t>
                        </m:r>
                      </m:e>
                      <m:sub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𝑆𝑡𝑒𝑖𝑔</m:t>
                        </m:r>
                      </m:sub>
                    </m:sSub>
                  </m:oMath>
                </m:oMathPara>
              </a14:m>
              <a:endParaRPr lang="de-DE" sz="1100" b="0"/>
            </a:p>
          </xdr:txBody>
        </xdr:sp>
      </mc:Choice>
      <mc:Fallback xmlns="">
        <xdr:sp macro="" textlink="">
          <xdr:nvSpPr>
            <xdr:cNvPr id="12" name="Textfeld 11">
              <a:extLst>
                <a:ext uri="{FF2B5EF4-FFF2-40B4-BE49-F238E27FC236}">
                  <a16:creationId xmlns:a16="http://schemas.microsoft.com/office/drawing/2014/main" id="{85729D77-8A42-4F4C-856F-CD31DBB4B2F1}"/>
                </a:ext>
              </a:extLst>
            </xdr:cNvPr>
            <xdr:cNvSpPr txBox="1"/>
          </xdr:nvSpPr>
          <xdr:spPr>
            <a:xfrm>
              <a:off x="200025" y="1704975"/>
              <a:ext cx="382221" cy="1833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DE" sz="1100" b="0" i="0">
                  <a:latin typeface="Cambria Math" panose="02040503050406030204" pitchFamily="18" charset="0"/>
                </a:rPr>
                <a:t>𝛼_𝑆𝑡𝑒𝑖𝑔</a:t>
              </a:r>
              <a:endParaRPr lang="de-DE" sz="1100" b="0"/>
            </a:p>
          </xdr:txBody>
        </xdr:sp>
      </mc:Fallback>
    </mc:AlternateContent>
    <xdr:clientData/>
  </xdr:oneCellAnchor>
  <xdr:oneCellAnchor>
    <xdr:from>
      <xdr:col>0</xdr:col>
      <xdr:colOff>323850</xdr:colOff>
      <xdr:row>7</xdr:row>
      <xdr:rowOff>180975</xdr:rowOff>
    </xdr:from>
    <xdr:ext cx="11227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Textfeld 12">
              <a:extLst>
                <a:ext uri="{FF2B5EF4-FFF2-40B4-BE49-F238E27FC236}">
                  <a16:creationId xmlns:a16="http://schemas.microsoft.com/office/drawing/2014/main" id="{4D3A5B66-8EB1-433C-B993-BF903F39C55A}"/>
                </a:ext>
              </a:extLst>
            </xdr:cNvPr>
            <xdr:cNvSpPr txBox="1"/>
          </xdr:nvSpPr>
          <xdr:spPr>
            <a:xfrm>
              <a:off x="323850" y="1514475"/>
              <a:ext cx="11227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DE" sz="1100" b="0" i="1">
                        <a:latin typeface="Cambria Math" panose="02040503050406030204" pitchFamily="18" charset="0"/>
                      </a:rPr>
                      <m:t>𝑝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3" name="Textfeld 12">
              <a:extLst>
                <a:ext uri="{FF2B5EF4-FFF2-40B4-BE49-F238E27FC236}">
                  <a16:creationId xmlns:a16="http://schemas.microsoft.com/office/drawing/2014/main" id="{4D3A5B66-8EB1-433C-B993-BF903F39C55A}"/>
                </a:ext>
              </a:extLst>
            </xdr:cNvPr>
            <xdr:cNvSpPr txBox="1"/>
          </xdr:nvSpPr>
          <xdr:spPr>
            <a:xfrm>
              <a:off x="323850" y="1514475"/>
              <a:ext cx="11227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DE" sz="1100" b="0" i="0">
                  <a:latin typeface="Cambria Math" panose="02040503050406030204" pitchFamily="18" charset="0"/>
                </a:rPr>
                <a:t>𝑝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304800</xdr:colOff>
      <xdr:row>9</xdr:row>
      <xdr:rowOff>180975</xdr:rowOff>
    </xdr:from>
    <xdr:ext cx="14318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Textfeld 13">
              <a:extLst>
                <a:ext uri="{FF2B5EF4-FFF2-40B4-BE49-F238E27FC236}">
                  <a16:creationId xmlns:a16="http://schemas.microsoft.com/office/drawing/2014/main" id="{773C2116-2860-4E62-8AF4-EC80215FD788}"/>
                </a:ext>
              </a:extLst>
            </xdr:cNvPr>
            <xdr:cNvSpPr txBox="1"/>
          </xdr:nvSpPr>
          <xdr:spPr>
            <a:xfrm>
              <a:off x="304800" y="1895475"/>
              <a:ext cx="14318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𝑒</m:t>
                        </m:r>
                      </m:e>
                      <m:sub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4" name="Textfeld 13">
              <a:extLst>
                <a:ext uri="{FF2B5EF4-FFF2-40B4-BE49-F238E27FC236}">
                  <a16:creationId xmlns:a16="http://schemas.microsoft.com/office/drawing/2014/main" id="{773C2116-2860-4E62-8AF4-EC80215FD788}"/>
                </a:ext>
              </a:extLst>
            </xdr:cNvPr>
            <xdr:cNvSpPr txBox="1"/>
          </xdr:nvSpPr>
          <xdr:spPr>
            <a:xfrm>
              <a:off x="304800" y="1895475"/>
              <a:ext cx="14318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DE" sz="1100" b="0" i="0">
                  <a:latin typeface="Cambria Math" panose="02040503050406030204" pitchFamily="18" charset="0"/>
                </a:rPr>
                <a:t>𝑒_𝑖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276225</xdr:colOff>
      <xdr:row>11</xdr:row>
      <xdr:rowOff>0</xdr:rowOff>
    </xdr:from>
    <xdr:ext cx="16401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Textfeld 14">
              <a:extLst>
                <a:ext uri="{FF2B5EF4-FFF2-40B4-BE49-F238E27FC236}">
                  <a16:creationId xmlns:a16="http://schemas.microsoft.com/office/drawing/2014/main" id="{CEF6381D-9D22-4D49-B6BA-29FC8FACDBBC}"/>
                </a:ext>
              </a:extLst>
            </xdr:cNvPr>
            <xdr:cNvSpPr txBox="1"/>
          </xdr:nvSpPr>
          <xdr:spPr>
            <a:xfrm>
              <a:off x="276225" y="2095500"/>
              <a:ext cx="16401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𝑓</m:t>
                        </m:r>
                      </m:e>
                      <m:sub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𝑅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5" name="Textfeld 14">
              <a:extLst>
                <a:ext uri="{FF2B5EF4-FFF2-40B4-BE49-F238E27FC236}">
                  <a16:creationId xmlns:a16="http://schemas.microsoft.com/office/drawing/2014/main" id="{CEF6381D-9D22-4D49-B6BA-29FC8FACDBBC}"/>
                </a:ext>
              </a:extLst>
            </xdr:cNvPr>
            <xdr:cNvSpPr txBox="1"/>
          </xdr:nvSpPr>
          <xdr:spPr>
            <a:xfrm>
              <a:off x="276225" y="2095500"/>
              <a:ext cx="16401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DE" sz="1100" b="0" i="0">
                  <a:latin typeface="Cambria Math" panose="02040503050406030204" pitchFamily="18" charset="0"/>
                </a:rPr>
                <a:t>𝑓_𝑅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5</xdr:col>
      <xdr:colOff>171450</xdr:colOff>
      <xdr:row>3</xdr:row>
      <xdr:rowOff>0</xdr:rowOff>
    </xdr:from>
    <xdr:ext cx="404854" cy="1769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Textfeld 16">
              <a:extLst>
                <a:ext uri="{FF2B5EF4-FFF2-40B4-BE49-F238E27FC236}">
                  <a16:creationId xmlns:a16="http://schemas.microsoft.com/office/drawing/2014/main" id="{4157D1BD-39EA-4265-9DC2-AF2DE57D9416}"/>
                </a:ext>
              </a:extLst>
            </xdr:cNvPr>
            <xdr:cNvSpPr txBox="1"/>
          </xdr:nvSpPr>
          <xdr:spPr>
            <a:xfrm>
              <a:off x="4343400" y="600075"/>
              <a:ext cx="404854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𝐸</m:t>
                        </m:r>
                      </m:e>
                      <m:sub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𝐵𝑒𝑑</m:t>
                        </m:r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, </m:t>
                        </m:r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𝑅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7" name="Textfeld 16">
              <a:extLst>
                <a:ext uri="{FF2B5EF4-FFF2-40B4-BE49-F238E27FC236}">
                  <a16:creationId xmlns:a16="http://schemas.microsoft.com/office/drawing/2014/main" id="{4157D1BD-39EA-4265-9DC2-AF2DE57D9416}"/>
                </a:ext>
              </a:extLst>
            </xdr:cNvPr>
            <xdr:cNvSpPr txBox="1"/>
          </xdr:nvSpPr>
          <xdr:spPr>
            <a:xfrm>
              <a:off x="4343400" y="600075"/>
              <a:ext cx="404854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latin typeface="Cambria Math" panose="02040503050406030204" pitchFamily="18" charset="0"/>
                </a:rPr>
                <a:t>𝐸_(𝐵𝑒𝑑, 𝑅)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10</xdr:col>
      <xdr:colOff>276225</xdr:colOff>
      <xdr:row>1</xdr:row>
      <xdr:rowOff>0</xdr:rowOff>
    </xdr:from>
    <xdr:ext cx="17588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Textfeld 17">
              <a:extLst>
                <a:ext uri="{FF2B5EF4-FFF2-40B4-BE49-F238E27FC236}">
                  <a16:creationId xmlns:a16="http://schemas.microsoft.com/office/drawing/2014/main" id="{E2941938-0CB6-472D-A7AB-3A9FCC4FB417}"/>
                </a:ext>
              </a:extLst>
            </xdr:cNvPr>
            <xdr:cNvSpPr txBox="1"/>
          </xdr:nvSpPr>
          <xdr:spPr>
            <a:xfrm>
              <a:off x="276225" y="2667000"/>
              <a:ext cx="17588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𝑣</m:t>
                        </m:r>
                      </m:e>
                      <m:sub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8" name="Textfeld 17">
              <a:extLst>
                <a:ext uri="{FF2B5EF4-FFF2-40B4-BE49-F238E27FC236}">
                  <a16:creationId xmlns:a16="http://schemas.microsoft.com/office/drawing/2014/main" id="{E2941938-0CB6-472D-A7AB-3A9FCC4FB417}"/>
                </a:ext>
              </a:extLst>
            </xdr:cNvPr>
            <xdr:cNvSpPr txBox="1"/>
          </xdr:nvSpPr>
          <xdr:spPr>
            <a:xfrm>
              <a:off x="276225" y="2667000"/>
              <a:ext cx="17588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latin typeface="Cambria Math" panose="02040503050406030204" pitchFamily="18" charset="0"/>
                </a:rPr>
                <a:t>𝑣_0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10</xdr:col>
      <xdr:colOff>285750</xdr:colOff>
      <xdr:row>2</xdr:row>
      <xdr:rowOff>0</xdr:rowOff>
    </xdr:from>
    <xdr:ext cx="16940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Textfeld 18">
              <a:extLst>
                <a:ext uri="{FF2B5EF4-FFF2-40B4-BE49-F238E27FC236}">
                  <a16:creationId xmlns:a16="http://schemas.microsoft.com/office/drawing/2014/main" id="{C335CA20-0995-4675-9757-3F9C021237A4}"/>
                </a:ext>
              </a:extLst>
            </xdr:cNvPr>
            <xdr:cNvSpPr txBox="1"/>
          </xdr:nvSpPr>
          <xdr:spPr>
            <a:xfrm>
              <a:off x="285750" y="2857500"/>
              <a:ext cx="16940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𝑣</m:t>
                        </m:r>
                      </m:e>
                      <m:sub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9" name="Textfeld 18">
              <a:extLst>
                <a:ext uri="{FF2B5EF4-FFF2-40B4-BE49-F238E27FC236}">
                  <a16:creationId xmlns:a16="http://schemas.microsoft.com/office/drawing/2014/main" id="{C335CA20-0995-4675-9757-3F9C021237A4}"/>
                </a:ext>
              </a:extLst>
            </xdr:cNvPr>
            <xdr:cNvSpPr txBox="1"/>
          </xdr:nvSpPr>
          <xdr:spPr>
            <a:xfrm>
              <a:off x="285750" y="2857500"/>
              <a:ext cx="16940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latin typeface="Cambria Math" panose="02040503050406030204" pitchFamily="18" charset="0"/>
                </a:rPr>
                <a:t>𝑣_1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10</xdr:col>
      <xdr:colOff>295275</xdr:colOff>
      <xdr:row>5</xdr:row>
      <xdr:rowOff>9525</xdr:rowOff>
    </xdr:from>
    <xdr:ext cx="14760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" name="Textfeld 19">
              <a:extLst>
                <a:ext uri="{FF2B5EF4-FFF2-40B4-BE49-F238E27FC236}">
                  <a16:creationId xmlns:a16="http://schemas.microsoft.com/office/drawing/2014/main" id="{8EAA6DCA-3128-4A3F-AA20-21F6D21C20E0}"/>
                </a:ext>
              </a:extLst>
            </xdr:cNvPr>
            <xdr:cNvSpPr txBox="1"/>
          </xdr:nvSpPr>
          <xdr:spPr>
            <a:xfrm>
              <a:off x="295275" y="3057525"/>
              <a:ext cx="14760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  <m:sub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0" name="Textfeld 19">
              <a:extLst>
                <a:ext uri="{FF2B5EF4-FFF2-40B4-BE49-F238E27FC236}">
                  <a16:creationId xmlns:a16="http://schemas.microsoft.com/office/drawing/2014/main" id="{8EAA6DCA-3128-4A3F-AA20-21F6D21C20E0}"/>
                </a:ext>
              </a:extLst>
            </xdr:cNvPr>
            <xdr:cNvSpPr txBox="1"/>
          </xdr:nvSpPr>
          <xdr:spPr>
            <a:xfrm>
              <a:off x="295275" y="3057525"/>
              <a:ext cx="14760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latin typeface="Cambria Math" panose="02040503050406030204" pitchFamily="18" charset="0"/>
                </a:rPr>
                <a:t>𝑡_1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10</xdr:col>
      <xdr:colOff>276225</xdr:colOff>
      <xdr:row>6</xdr:row>
      <xdr:rowOff>9525</xdr:rowOff>
    </xdr:from>
    <xdr:ext cx="1880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" name="Textfeld 20">
              <a:extLst>
                <a:ext uri="{FF2B5EF4-FFF2-40B4-BE49-F238E27FC236}">
                  <a16:creationId xmlns:a16="http://schemas.microsoft.com/office/drawing/2014/main" id="{C4A21362-0552-4B34-B59F-455900357405}"/>
                </a:ext>
              </a:extLst>
            </xdr:cNvPr>
            <xdr:cNvSpPr txBox="1"/>
          </xdr:nvSpPr>
          <xdr:spPr>
            <a:xfrm>
              <a:off x="276225" y="3248025"/>
              <a:ext cx="1880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  <m:sub>
                        <m:r>
                          <a:rPr lang="de-DE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∞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1" name="Textfeld 20">
              <a:extLst>
                <a:ext uri="{FF2B5EF4-FFF2-40B4-BE49-F238E27FC236}">
                  <a16:creationId xmlns:a16="http://schemas.microsoft.com/office/drawing/2014/main" id="{C4A21362-0552-4B34-B59F-455900357405}"/>
                </a:ext>
              </a:extLst>
            </xdr:cNvPr>
            <xdr:cNvSpPr txBox="1"/>
          </xdr:nvSpPr>
          <xdr:spPr>
            <a:xfrm>
              <a:off x="276225" y="3248025"/>
              <a:ext cx="1880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latin typeface="Cambria Math" panose="02040503050406030204" pitchFamily="18" charset="0"/>
                </a:rPr>
                <a:t>𝑡_</a:t>
              </a:r>
              <a:r>
                <a:rPr lang="de-DE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∞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10</xdr:col>
      <xdr:colOff>266700</xdr:colOff>
      <xdr:row>9</xdr:row>
      <xdr:rowOff>9525</xdr:rowOff>
    </xdr:from>
    <xdr:ext cx="19749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" name="Textfeld 21">
              <a:extLst>
                <a:ext uri="{FF2B5EF4-FFF2-40B4-BE49-F238E27FC236}">
                  <a16:creationId xmlns:a16="http://schemas.microsoft.com/office/drawing/2014/main" id="{BA23903F-F869-49A8-BC0A-1E6DA94C016A}"/>
                </a:ext>
              </a:extLst>
            </xdr:cNvPr>
            <xdr:cNvSpPr txBox="1"/>
          </xdr:nvSpPr>
          <xdr:spPr>
            <a:xfrm>
              <a:off x="266700" y="3438525"/>
              <a:ext cx="19749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𝑠</m:t>
                        </m:r>
                      </m:e>
                      <m:sub>
                        <m:r>
                          <a:rPr lang="de-DE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∞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2" name="Textfeld 21">
              <a:extLst>
                <a:ext uri="{FF2B5EF4-FFF2-40B4-BE49-F238E27FC236}">
                  <a16:creationId xmlns:a16="http://schemas.microsoft.com/office/drawing/2014/main" id="{BA23903F-F869-49A8-BC0A-1E6DA94C016A}"/>
                </a:ext>
              </a:extLst>
            </xdr:cNvPr>
            <xdr:cNvSpPr txBox="1"/>
          </xdr:nvSpPr>
          <xdr:spPr>
            <a:xfrm>
              <a:off x="266700" y="3438525"/>
              <a:ext cx="19749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latin typeface="Cambria Math" panose="02040503050406030204" pitchFamily="18" charset="0"/>
                </a:rPr>
                <a:t>𝑠_</a:t>
              </a:r>
              <a:r>
                <a:rPr lang="de-DE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∞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10</xdr:col>
      <xdr:colOff>304800</xdr:colOff>
      <xdr:row>10</xdr:row>
      <xdr:rowOff>9525</xdr:rowOff>
    </xdr:from>
    <xdr:ext cx="11394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" name="Textfeld 22">
              <a:extLst>
                <a:ext uri="{FF2B5EF4-FFF2-40B4-BE49-F238E27FC236}">
                  <a16:creationId xmlns:a16="http://schemas.microsoft.com/office/drawing/2014/main" id="{5DD9AE51-3E89-4719-BC38-3ED85B69F43C}"/>
                </a:ext>
              </a:extLst>
            </xdr:cNvPr>
            <xdr:cNvSpPr txBox="1"/>
          </xdr:nvSpPr>
          <xdr:spPr>
            <a:xfrm>
              <a:off x="304800" y="3629025"/>
              <a:ext cx="11394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DE" sz="1100" b="0" i="1">
                        <a:latin typeface="Cambria Math" panose="02040503050406030204" pitchFamily="18" charset="0"/>
                      </a:rPr>
                      <m:t>𝑎</m:t>
                    </m:r>
                  </m:oMath>
                </m:oMathPara>
              </a14:m>
              <a:endParaRPr lang="de-DE" sz="1100" b="0"/>
            </a:p>
          </xdr:txBody>
        </xdr:sp>
      </mc:Choice>
      <mc:Fallback xmlns="">
        <xdr:sp macro="" textlink="">
          <xdr:nvSpPr>
            <xdr:cNvPr id="23" name="Textfeld 22">
              <a:extLst>
                <a:ext uri="{FF2B5EF4-FFF2-40B4-BE49-F238E27FC236}">
                  <a16:creationId xmlns:a16="http://schemas.microsoft.com/office/drawing/2014/main" id="{5DD9AE51-3E89-4719-BC38-3ED85B69F43C}"/>
                </a:ext>
              </a:extLst>
            </xdr:cNvPr>
            <xdr:cNvSpPr txBox="1"/>
          </xdr:nvSpPr>
          <xdr:spPr>
            <a:xfrm>
              <a:off x="304800" y="3629025"/>
              <a:ext cx="11394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latin typeface="Cambria Math" panose="02040503050406030204" pitchFamily="18" charset="0"/>
                </a:rPr>
                <a:t>𝑎</a:t>
              </a:r>
              <a:endParaRPr lang="de-DE" sz="1100" b="0"/>
            </a:p>
          </xdr:txBody>
        </xdr:sp>
      </mc:Fallback>
    </mc:AlternateContent>
    <xdr:clientData/>
  </xdr:oneCellAnchor>
  <xdr:oneCellAnchor>
    <xdr:from>
      <xdr:col>10</xdr:col>
      <xdr:colOff>295275</xdr:colOff>
      <xdr:row>4</xdr:row>
      <xdr:rowOff>9525</xdr:rowOff>
    </xdr:from>
    <xdr:ext cx="15087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4" name="Textfeld 23">
              <a:extLst>
                <a:ext uri="{FF2B5EF4-FFF2-40B4-BE49-F238E27FC236}">
                  <a16:creationId xmlns:a16="http://schemas.microsoft.com/office/drawing/2014/main" id="{0B7C70F0-A431-4EE5-89F7-D58145B99C50}"/>
                </a:ext>
              </a:extLst>
            </xdr:cNvPr>
            <xdr:cNvSpPr txBox="1"/>
          </xdr:nvSpPr>
          <xdr:spPr>
            <a:xfrm>
              <a:off x="295275" y="3057525"/>
              <a:ext cx="15087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  <m:sub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4" name="Textfeld 23">
              <a:extLst>
                <a:ext uri="{FF2B5EF4-FFF2-40B4-BE49-F238E27FC236}">
                  <a16:creationId xmlns:a16="http://schemas.microsoft.com/office/drawing/2014/main" id="{0B7C70F0-A431-4EE5-89F7-D58145B99C50}"/>
                </a:ext>
              </a:extLst>
            </xdr:cNvPr>
            <xdr:cNvSpPr txBox="1"/>
          </xdr:nvSpPr>
          <xdr:spPr>
            <a:xfrm>
              <a:off x="295275" y="3057525"/>
              <a:ext cx="15087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latin typeface="Cambria Math" panose="02040503050406030204" pitchFamily="18" charset="0"/>
                </a:rPr>
                <a:t>𝑡_0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10</xdr:col>
      <xdr:colOff>276225</xdr:colOff>
      <xdr:row>3</xdr:row>
      <xdr:rowOff>0</xdr:rowOff>
    </xdr:from>
    <xdr:ext cx="33041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5" name="Textfeld 24">
              <a:extLst>
                <a:ext uri="{FF2B5EF4-FFF2-40B4-BE49-F238E27FC236}">
                  <a16:creationId xmlns:a16="http://schemas.microsoft.com/office/drawing/2014/main" id="{C36AC9D2-D2E4-4F92-959A-327E582CEB17}"/>
                </a:ext>
              </a:extLst>
            </xdr:cNvPr>
            <xdr:cNvSpPr txBox="1"/>
          </xdr:nvSpPr>
          <xdr:spPr>
            <a:xfrm>
              <a:off x="276225" y="3924300"/>
              <a:ext cx="33041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𝑣</m:t>
                        </m:r>
                      </m:e>
                      <m:sub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𝑚𝑎𝑥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5" name="Textfeld 24">
              <a:extLst>
                <a:ext uri="{FF2B5EF4-FFF2-40B4-BE49-F238E27FC236}">
                  <a16:creationId xmlns:a16="http://schemas.microsoft.com/office/drawing/2014/main" id="{C36AC9D2-D2E4-4F92-959A-327E582CEB17}"/>
                </a:ext>
              </a:extLst>
            </xdr:cNvPr>
            <xdr:cNvSpPr txBox="1"/>
          </xdr:nvSpPr>
          <xdr:spPr>
            <a:xfrm>
              <a:off x="276225" y="3924300"/>
              <a:ext cx="33041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latin typeface="Cambria Math" panose="02040503050406030204" pitchFamily="18" charset="0"/>
                </a:rPr>
                <a:t>𝑣_𝑚𝑎𝑥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10</xdr:col>
      <xdr:colOff>285750</xdr:colOff>
      <xdr:row>7</xdr:row>
      <xdr:rowOff>9525</xdr:rowOff>
    </xdr:from>
    <xdr:ext cx="15895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6" name="Textfeld 25">
              <a:extLst>
                <a:ext uri="{FF2B5EF4-FFF2-40B4-BE49-F238E27FC236}">
                  <a16:creationId xmlns:a16="http://schemas.microsoft.com/office/drawing/2014/main" id="{F32F12E3-DFE2-47C7-B380-C96602206DDA}"/>
                </a:ext>
              </a:extLst>
            </xdr:cNvPr>
            <xdr:cNvSpPr txBox="1"/>
          </xdr:nvSpPr>
          <xdr:spPr>
            <a:xfrm>
              <a:off x="9029700" y="1381125"/>
              <a:ext cx="15895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𝑠</m:t>
                        </m:r>
                      </m:e>
                      <m:sub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6" name="Textfeld 25">
              <a:extLst>
                <a:ext uri="{FF2B5EF4-FFF2-40B4-BE49-F238E27FC236}">
                  <a16:creationId xmlns:a16="http://schemas.microsoft.com/office/drawing/2014/main" id="{F32F12E3-DFE2-47C7-B380-C96602206DDA}"/>
                </a:ext>
              </a:extLst>
            </xdr:cNvPr>
            <xdr:cNvSpPr txBox="1"/>
          </xdr:nvSpPr>
          <xdr:spPr>
            <a:xfrm>
              <a:off x="9029700" y="1381125"/>
              <a:ext cx="15895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latin typeface="Cambria Math" panose="02040503050406030204" pitchFamily="18" charset="0"/>
                </a:rPr>
                <a:t>𝑠_0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10</xdr:col>
      <xdr:colOff>285750</xdr:colOff>
      <xdr:row>7</xdr:row>
      <xdr:rowOff>190500</xdr:rowOff>
    </xdr:from>
    <xdr:ext cx="15568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7" name="Textfeld 26">
              <a:extLst>
                <a:ext uri="{FF2B5EF4-FFF2-40B4-BE49-F238E27FC236}">
                  <a16:creationId xmlns:a16="http://schemas.microsoft.com/office/drawing/2014/main" id="{BB2308F3-0E8D-434D-924D-0AAF16C0A926}"/>
                </a:ext>
              </a:extLst>
            </xdr:cNvPr>
            <xdr:cNvSpPr txBox="1"/>
          </xdr:nvSpPr>
          <xdr:spPr>
            <a:xfrm>
              <a:off x="9029700" y="1562100"/>
              <a:ext cx="15568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𝑠</m:t>
                        </m:r>
                      </m:e>
                      <m:sub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de-DE" sz="1100" b="0"/>
            </a:p>
          </xdr:txBody>
        </xdr:sp>
      </mc:Choice>
      <mc:Fallback xmlns="">
        <xdr:sp macro="" textlink="">
          <xdr:nvSpPr>
            <xdr:cNvPr id="27" name="Textfeld 26">
              <a:extLst>
                <a:ext uri="{FF2B5EF4-FFF2-40B4-BE49-F238E27FC236}">
                  <a16:creationId xmlns:a16="http://schemas.microsoft.com/office/drawing/2014/main" id="{BB2308F3-0E8D-434D-924D-0AAF16C0A926}"/>
                </a:ext>
              </a:extLst>
            </xdr:cNvPr>
            <xdr:cNvSpPr txBox="1"/>
          </xdr:nvSpPr>
          <xdr:spPr>
            <a:xfrm>
              <a:off x="9029700" y="1562100"/>
              <a:ext cx="15568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latin typeface="Cambria Math" panose="02040503050406030204" pitchFamily="18" charset="0"/>
                </a:rPr>
                <a:t>𝑠_1</a:t>
              </a:r>
              <a:endParaRPr lang="de-DE" sz="1100" b="0"/>
            </a:p>
          </xdr:txBody>
        </xdr:sp>
      </mc:Fallback>
    </mc:AlternateContent>
    <xdr:clientData/>
  </xdr:oneCellAnchor>
  <xdr:oneCellAnchor>
    <xdr:from>
      <xdr:col>5</xdr:col>
      <xdr:colOff>152400</xdr:colOff>
      <xdr:row>10</xdr:row>
      <xdr:rowOff>0</xdr:rowOff>
    </xdr:from>
    <xdr:ext cx="515782" cy="1769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9" name="Textfeld 28">
              <a:extLst>
                <a:ext uri="{FF2B5EF4-FFF2-40B4-BE49-F238E27FC236}">
                  <a16:creationId xmlns:a16="http://schemas.microsoft.com/office/drawing/2014/main" id="{21157CD2-F2E2-4816-B88B-B69CB3825BB6}"/>
                </a:ext>
              </a:extLst>
            </xdr:cNvPr>
            <xdr:cNvSpPr txBox="1"/>
          </xdr:nvSpPr>
          <xdr:spPr>
            <a:xfrm>
              <a:off x="4324350" y="1762125"/>
              <a:ext cx="515782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𝐵𝑒𝑑</m:t>
                        </m:r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, </m:t>
                        </m:r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𝐸𝑀</m:t>
                        </m:r>
                      </m:sub>
                    </m:sSub>
                    <m:r>
                      <a:rPr lang="de-DE" sz="1100" b="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9" name="Textfeld 28">
              <a:extLst>
                <a:ext uri="{FF2B5EF4-FFF2-40B4-BE49-F238E27FC236}">
                  <a16:creationId xmlns:a16="http://schemas.microsoft.com/office/drawing/2014/main" id="{21157CD2-F2E2-4816-B88B-B69CB3825BB6}"/>
                </a:ext>
              </a:extLst>
            </xdr:cNvPr>
            <xdr:cNvSpPr txBox="1"/>
          </xdr:nvSpPr>
          <xdr:spPr>
            <a:xfrm>
              <a:off x="4324350" y="1762125"/>
              <a:ext cx="515782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latin typeface="Cambria Math" panose="02040503050406030204" pitchFamily="18" charset="0"/>
                </a:rPr>
                <a:t>𝑃_(𝐵𝑒𝑑, 𝐸𝑀)  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5</xdr:col>
      <xdr:colOff>209550</xdr:colOff>
      <xdr:row>22</xdr:row>
      <xdr:rowOff>0</xdr:rowOff>
    </xdr:from>
    <xdr:ext cx="395045" cy="1769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0" name="Textfeld 29">
              <a:extLst>
                <a:ext uri="{FF2B5EF4-FFF2-40B4-BE49-F238E27FC236}">
                  <a16:creationId xmlns:a16="http://schemas.microsoft.com/office/drawing/2014/main" id="{E02CF0FC-0F56-4BE9-AADD-5EDF9C7FA00C}"/>
                </a:ext>
              </a:extLst>
            </xdr:cNvPr>
            <xdr:cNvSpPr txBox="1"/>
          </xdr:nvSpPr>
          <xdr:spPr>
            <a:xfrm>
              <a:off x="5276850" y="1333500"/>
              <a:ext cx="395045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𝐵𝑒𝑑</m:t>
                        </m:r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, </m:t>
                        </m:r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𝑅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0" name="Textfeld 29">
              <a:extLst>
                <a:ext uri="{FF2B5EF4-FFF2-40B4-BE49-F238E27FC236}">
                  <a16:creationId xmlns:a16="http://schemas.microsoft.com/office/drawing/2014/main" id="{E02CF0FC-0F56-4BE9-AADD-5EDF9C7FA00C}"/>
                </a:ext>
              </a:extLst>
            </xdr:cNvPr>
            <xdr:cNvSpPr txBox="1"/>
          </xdr:nvSpPr>
          <xdr:spPr>
            <a:xfrm>
              <a:off x="5276850" y="1333500"/>
              <a:ext cx="395045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latin typeface="Cambria Math" panose="02040503050406030204" pitchFamily="18" charset="0"/>
                </a:rPr>
                <a:t>𝐹_(𝐵𝑒𝑑, 𝑅)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247650</xdr:colOff>
      <xdr:row>11</xdr:row>
      <xdr:rowOff>180975</xdr:rowOff>
    </xdr:from>
    <xdr:ext cx="288862" cy="18293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1" name="Textfeld 30">
              <a:extLst>
                <a:ext uri="{FF2B5EF4-FFF2-40B4-BE49-F238E27FC236}">
                  <a16:creationId xmlns:a16="http://schemas.microsoft.com/office/drawing/2014/main" id="{5F70CB44-6944-46D4-8261-EAAB7EC2F81F}"/>
                </a:ext>
              </a:extLst>
            </xdr:cNvPr>
            <xdr:cNvSpPr txBox="1"/>
          </xdr:nvSpPr>
          <xdr:spPr>
            <a:xfrm>
              <a:off x="247650" y="2276475"/>
              <a:ext cx="288862" cy="1829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𝑟</m:t>
                        </m:r>
                      </m:e>
                      <m:sub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𝑑𝑦𝑛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1" name="Textfeld 30">
              <a:extLst>
                <a:ext uri="{FF2B5EF4-FFF2-40B4-BE49-F238E27FC236}">
                  <a16:creationId xmlns:a16="http://schemas.microsoft.com/office/drawing/2014/main" id="{5F70CB44-6944-46D4-8261-EAAB7EC2F81F}"/>
                </a:ext>
              </a:extLst>
            </xdr:cNvPr>
            <xdr:cNvSpPr txBox="1"/>
          </xdr:nvSpPr>
          <xdr:spPr>
            <a:xfrm>
              <a:off x="247650" y="2276475"/>
              <a:ext cx="288862" cy="1829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DE" sz="1100" b="0" i="0">
                  <a:latin typeface="Cambria Math" panose="02040503050406030204" pitchFamily="18" charset="0"/>
                </a:rPr>
                <a:t>𝑟_𝑑𝑦𝑛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5</xdr:col>
      <xdr:colOff>190500</xdr:colOff>
      <xdr:row>17</xdr:row>
      <xdr:rowOff>0</xdr:rowOff>
    </xdr:from>
    <xdr:ext cx="436081" cy="1769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2" name="Textfeld 31">
              <a:extLst>
                <a:ext uri="{FF2B5EF4-FFF2-40B4-BE49-F238E27FC236}">
                  <a16:creationId xmlns:a16="http://schemas.microsoft.com/office/drawing/2014/main" id="{31A717B3-866E-4006-A1D7-9E15375D6128}"/>
                </a:ext>
              </a:extLst>
            </xdr:cNvPr>
            <xdr:cNvSpPr txBox="1"/>
          </xdr:nvSpPr>
          <xdr:spPr>
            <a:xfrm>
              <a:off x="5391150" y="1524000"/>
              <a:ext cx="436081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𝑀</m:t>
                        </m:r>
                      </m:e>
                      <m:sub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𝐵𝑒𝑑</m:t>
                        </m:r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, </m:t>
                        </m:r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𝑅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2" name="Textfeld 31">
              <a:extLst>
                <a:ext uri="{FF2B5EF4-FFF2-40B4-BE49-F238E27FC236}">
                  <a16:creationId xmlns:a16="http://schemas.microsoft.com/office/drawing/2014/main" id="{31A717B3-866E-4006-A1D7-9E15375D6128}"/>
                </a:ext>
              </a:extLst>
            </xdr:cNvPr>
            <xdr:cNvSpPr txBox="1"/>
          </xdr:nvSpPr>
          <xdr:spPr>
            <a:xfrm>
              <a:off x="5391150" y="1524000"/>
              <a:ext cx="436081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latin typeface="Cambria Math" panose="02040503050406030204" pitchFamily="18" charset="0"/>
                </a:rPr>
                <a:t>𝑀_(𝐵𝑒𝑑, 𝑅)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247650</xdr:colOff>
      <xdr:row>14</xdr:row>
      <xdr:rowOff>180975</xdr:rowOff>
    </xdr:from>
    <xdr:ext cx="303288" cy="18332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3" name="Textfeld 32">
              <a:extLst>
                <a:ext uri="{FF2B5EF4-FFF2-40B4-BE49-F238E27FC236}">
                  <a16:creationId xmlns:a16="http://schemas.microsoft.com/office/drawing/2014/main" id="{AF28A4E0-4974-40C6-B442-721B982E27C4}"/>
                </a:ext>
              </a:extLst>
            </xdr:cNvPr>
            <xdr:cNvSpPr txBox="1"/>
          </xdr:nvSpPr>
          <xdr:spPr>
            <a:xfrm>
              <a:off x="247650" y="2466975"/>
              <a:ext cx="303288" cy="1833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e>
                      <m:sub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𝑔𝑒𝑡𝑟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3" name="Textfeld 32">
              <a:extLst>
                <a:ext uri="{FF2B5EF4-FFF2-40B4-BE49-F238E27FC236}">
                  <a16:creationId xmlns:a16="http://schemas.microsoft.com/office/drawing/2014/main" id="{AF28A4E0-4974-40C6-B442-721B982E27C4}"/>
                </a:ext>
              </a:extLst>
            </xdr:cNvPr>
            <xdr:cNvSpPr txBox="1"/>
          </xdr:nvSpPr>
          <xdr:spPr>
            <a:xfrm>
              <a:off x="247650" y="2466975"/>
              <a:ext cx="303288" cy="1833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latin typeface="Cambria Math" panose="02040503050406030204" pitchFamily="18" charset="0"/>
                </a:rPr>
                <a:t>𝑖_𝑔𝑒𝑡𝑟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10</xdr:col>
      <xdr:colOff>257175</xdr:colOff>
      <xdr:row>23</xdr:row>
      <xdr:rowOff>9525</xdr:rowOff>
    </xdr:from>
    <xdr:ext cx="434734" cy="1769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4" name="Textfeld 33">
              <a:extLst>
                <a:ext uri="{FF2B5EF4-FFF2-40B4-BE49-F238E27FC236}">
                  <a16:creationId xmlns:a16="http://schemas.microsoft.com/office/drawing/2014/main" id="{E6CEC386-3DD7-4FF4-99F5-066EA8976F4D}"/>
                </a:ext>
              </a:extLst>
            </xdr:cNvPr>
            <xdr:cNvSpPr txBox="1"/>
          </xdr:nvSpPr>
          <xdr:spPr>
            <a:xfrm>
              <a:off x="9001125" y="4552950"/>
              <a:ext cx="434734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b="0" i="1" baseline="0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DE" sz="1100" b="0" i="1" baseline="0">
                            <a:latin typeface="Cambria Math" panose="02040503050406030204" pitchFamily="18" charset="0"/>
                          </a:rPr>
                          <m:t>𝑛</m:t>
                        </m:r>
                      </m:e>
                      <m:sub>
                        <m:r>
                          <a:rPr lang="de-DE" sz="1100" b="0" i="1" baseline="0">
                            <a:latin typeface="Cambria Math" panose="02040503050406030204" pitchFamily="18" charset="0"/>
                          </a:rPr>
                          <m:t>𝑅</m:t>
                        </m:r>
                        <m:r>
                          <a:rPr lang="de-DE" sz="1100" b="0" i="1" baseline="0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de-DE" sz="1100" b="0" i="1" baseline="0">
                            <a:latin typeface="Cambria Math" panose="02040503050406030204" pitchFamily="18" charset="0"/>
                          </a:rPr>
                          <m:t>𝑚𝑎𝑥</m:t>
                        </m:r>
                      </m:sub>
                    </m:sSub>
                  </m:oMath>
                </m:oMathPara>
              </a14:m>
              <a:endParaRPr lang="en-US" sz="1100" baseline="0"/>
            </a:p>
          </xdr:txBody>
        </xdr:sp>
      </mc:Choice>
      <mc:Fallback xmlns="">
        <xdr:sp macro="" textlink="">
          <xdr:nvSpPr>
            <xdr:cNvPr id="34" name="Textfeld 33">
              <a:extLst>
                <a:ext uri="{FF2B5EF4-FFF2-40B4-BE49-F238E27FC236}">
                  <a16:creationId xmlns:a16="http://schemas.microsoft.com/office/drawing/2014/main" id="{E6CEC386-3DD7-4FF4-99F5-066EA8976F4D}"/>
                </a:ext>
              </a:extLst>
            </xdr:cNvPr>
            <xdr:cNvSpPr txBox="1"/>
          </xdr:nvSpPr>
          <xdr:spPr>
            <a:xfrm>
              <a:off x="9001125" y="4552950"/>
              <a:ext cx="434734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DE" sz="1100" b="0" i="0" baseline="0">
                  <a:latin typeface="Cambria Math" panose="02040503050406030204" pitchFamily="18" charset="0"/>
                </a:rPr>
                <a:t>𝑛_(𝑅,𝑚𝑎𝑥)</a:t>
              </a:r>
              <a:endParaRPr lang="en-US" sz="1100" baseline="0"/>
            </a:p>
          </xdr:txBody>
        </xdr:sp>
      </mc:Fallback>
    </mc:AlternateContent>
    <xdr:clientData/>
  </xdr:oneCellAnchor>
  <xdr:oneCellAnchor>
    <xdr:from>
      <xdr:col>0</xdr:col>
      <xdr:colOff>628650</xdr:colOff>
      <xdr:row>31</xdr:row>
      <xdr:rowOff>123825</xdr:rowOff>
    </xdr:from>
    <xdr:ext cx="65" cy="172227"/>
    <xdr:sp macro="" textlink="">
      <xdr:nvSpPr>
        <xdr:cNvPr id="35" name="Textfeld 34">
          <a:extLst>
            <a:ext uri="{FF2B5EF4-FFF2-40B4-BE49-F238E27FC236}">
              <a16:creationId xmlns:a16="http://schemas.microsoft.com/office/drawing/2014/main" id="{4F83EEA8-BFF6-486E-9F96-FB92729F5921}"/>
            </a:ext>
          </a:extLst>
        </xdr:cNvPr>
        <xdr:cNvSpPr txBox="1"/>
      </xdr:nvSpPr>
      <xdr:spPr>
        <a:xfrm>
          <a:off x="8458200" y="31718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200025</xdr:colOff>
      <xdr:row>9</xdr:row>
      <xdr:rowOff>9525</xdr:rowOff>
    </xdr:from>
    <xdr:ext cx="396647" cy="1769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6" name="Textfeld 35">
              <a:extLst>
                <a:ext uri="{FF2B5EF4-FFF2-40B4-BE49-F238E27FC236}">
                  <a16:creationId xmlns:a16="http://schemas.microsoft.com/office/drawing/2014/main" id="{5026064A-B6AC-4DCF-BBFA-68534E119B23}"/>
                </a:ext>
              </a:extLst>
            </xdr:cNvPr>
            <xdr:cNvSpPr txBox="1"/>
          </xdr:nvSpPr>
          <xdr:spPr>
            <a:xfrm>
              <a:off x="4371975" y="1581150"/>
              <a:ext cx="396647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DE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de-DE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𝐵𝑒𝑑</m:t>
                        </m:r>
                        <m:r>
                          <a:rPr lang="de-DE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, </m:t>
                        </m:r>
                        <m:r>
                          <a:rPr lang="de-DE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𝑅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6" name="Textfeld 35">
              <a:extLst>
                <a:ext uri="{FF2B5EF4-FFF2-40B4-BE49-F238E27FC236}">
                  <a16:creationId xmlns:a16="http://schemas.microsoft.com/office/drawing/2014/main" id="{5026064A-B6AC-4DCF-BBFA-68534E119B23}"/>
                </a:ext>
              </a:extLst>
            </xdr:cNvPr>
            <xdr:cNvSpPr txBox="1"/>
          </xdr:nvSpPr>
          <xdr:spPr>
            <a:xfrm>
              <a:off x="4371975" y="1581150"/>
              <a:ext cx="396647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𝑃_(𝐵𝑒𝑑, 𝑅)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10</xdr:col>
      <xdr:colOff>266700</xdr:colOff>
      <xdr:row>24</xdr:row>
      <xdr:rowOff>190500</xdr:rowOff>
    </xdr:from>
    <xdr:ext cx="358175" cy="1769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7" name="Textfeld 36">
              <a:extLst>
                <a:ext uri="{FF2B5EF4-FFF2-40B4-BE49-F238E27FC236}">
                  <a16:creationId xmlns:a16="http://schemas.microsoft.com/office/drawing/2014/main" id="{545153B4-C282-4AC2-8AAF-34A33B9603C0}"/>
                </a:ext>
              </a:extLst>
            </xdr:cNvPr>
            <xdr:cNvSpPr txBox="1"/>
          </xdr:nvSpPr>
          <xdr:spPr>
            <a:xfrm>
              <a:off x="8782050" y="4924425"/>
              <a:ext cx="358175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e>
                      <m:sub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𝐸𝑀</m:t>
                        </m:r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,0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7" name="Textfeld 36">
              <a:extLst>
                <a:ext uri="{FF2B5EF4-FFF2-40B4-BE49-F238E27FC236}">
                  <a16:creationId xmlns:a16="http://schemas.microsoft.com/office/drawing/2014/main" id="{545153B4-C282-4AC2-8AAF-34A33B9603C0}"/>
                </a:ext>
              </a:extLst>
            </xdr:cNvPr>
            <xdr:cNvSpPr txBox="1"/>
          </xdr:nvSpPr>
          <xdr:spPr>
            <a:xfrm>
              <a:off x="8782050" y="4924425"/>
              <a:ext cx="358175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latin typeface="Cambria Math" panose="02040503050406030204" pitchFamily="18" charset="0"/>
                </a:rPr>
                <a:t>𝑛_(𝐸𝑀,0)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197951</xdr:colOff>
      <xdr:row>39</xdr:row>
      <xdr:rowOff>3447</xdr:rowOff>
    </xdr:from>
    <xdr:ext cx="35394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8" name="Textfeld 37">
              <a:extLst>
                <a:ext uri="{FF2B5EF4-FFF2-40B4-BE49-F238E27FC236}">
                  <a16:creationId xmlns:a16="http://schemas.microsoft.com/office/drawing/2014/main" id="{D740D1DE-D544-4373-A80D-BB022EBEA0C0}"/>
                </a:ext>
              </a:extLst>
            </xdr:cNvPr>
            <xdr:cNvSpPr txBox="1"/>
          </xdr:nvSpPr>
          <xdr:spPr>
            <a:xfrm>
              <a:off x="197951" y="7652202"/>
              <a:ext cx="35394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DE" sz="1100" b="0" i="1">
                        <a:latin typeface="Cambria Math" panose="02040503050406030204" pitchFamily="18" charset="0"/>
                      </a:rPr>
                      <m:t>𝑘</m:t>
                    </m:r>
                    <m:sSub>
                      <m:sSubPr>
                        <m:ctrlPr>
                          <a:rPr lang="de-DE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𝑣</m:t>
                        </m:r>
                      </m:e>
                      <m:sub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𝐸𝑀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8" name="Textfeld 37">
              <a:extLst>
                <a:ext uri="{FF2B5EF4-FFF2-40B4-BE49-F238E27FC236}">
                  <a16:creationId xmlns:a16="http://schemas.microsoft.com/office/drawing/2014/main" id="{D740D1DE-D544-4373-A80D-BB022EBEA0C0}"/>
                </a:ext>
              </a:extLst>
            </xdr:cNvPr>
            <xdr:cNvSpPr txBox="1"/>
          </xdr:nvSpPr>
          <xdr:spPr>
            <a:xfrm>
              <a:off x="197951" y="7652202"/>
              <a:ext cx="35394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latin typeface="Cambria Math" panose="02040503050406030204" pitchFamily="18" charset="0"/>
                </a:rPr>
                <a:t>𝑘𝑣_𝐸𝑀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10</xdr:col>
      <xdr:colOff>180975</xdr:colOff>
      <xdr:row>26</xdr:row>
      <xdr:rowOff>0</xdr:rowOff>
    </xdr:from>
    <xdr:ext cx="493532" cy="18293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9" name="Textfeld 38">
              <a:extLst>
                <a:ext uri="{FF2B5EF4-FFF2-40B4-BE49-F238E27FC236}">
                  <a16:creationId xmlns:a16="http://schemas.microsoft.com/office/drawing/2014/main" id="{FD09300A-93A9-4929-ABC0-E587E7480D8E}"/>
                </a:ext>
              </a:extLst>
            </xdr:cNvPr>
            <xdr:cNvSpPr txBox="1"/>
          </xdr:nvSpPr>
          <xdr:spPr>
            <a:xfrm>
              <a:off x="8810625" y="762000"/>
              <a:ext cx="493532" cy="1829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𝑈</m:t>
                        </m:r>
                      </m:e>
                      <m:sub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𝑆𝑦𝑠𝑡𝑒𝑚</m:t>
                        </m:r>
                      </m:sub>
                    </m:sSub>
                  </m:oMath>
                </m:oMathPara>
              </a14:m>
              <a:endParaRPr lang="de-DE" sz="1100" b="0"/>
            </a:p>
          </xdr:txBody>
        </xdr:sp>
      </mc:Choice>
      <mc:Fallback xmlns="">
        <xdr:sp macro="" textlink="">
          <xdr:nvSpPr>
            <xdr:cNvPr id="39" name="Textfeld 38">
              <a:extLst>
                <a:ext uri="{FF2B5EF4-FFF2-40B4-BE49-F238E27FC236}">
                  <a16:creationId xmlns:a16="http://schemas.microsoft.com/office/drawing/2014/main" id="{FD09300A-93A9-4929-ABC0-E587E7480D8E}"/>
                </a:ext>
              </a:extLst>
            </xdr:cNvPr>
            <xdr:cNvSpPr txBox="1"/>
          </xdr:nvSpPr>
          <xdr:spPr>
            <a:xfrm>
              <a:off x="8810625" y="762000"/>
              <a:ext cx="493532" cy="1829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latin typeface="Cambria Math" panose="02040503050406030204" pitchFamily="18" charset="0"/>
                </a:rPr>
                <a:t>𝑈_𝑆𝑦𝑠𝑡𝑒𝑚</a:t>
              </a:r>
              <a:endParaRPr lang="de-DE" sz="1100" b="0"/>
            </a:p>
          </xdr:txBody>
        </xdr:sp>
      </mc:Fallback>
    </mc:AlternateContent>
    <xdr:clientData/>
  </xdr:oneCellAnchor>
  <xdr:oneCellAnchor>
    <xdr:from>
      <xdr:col>0</xdr:col>
      <xdr:colOff>85725</xdr:colOff>
      <xdr:row>24</xdr:row>
      <xdr:rowOff>9525</xdr:rowOff>
    </xdr:from>
    <xdr:ext cx="656718" cy="1769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0" name="Textfeld 39">
              <a:extLst>
                <a:ext uri="{FF2B5EF4-FFF2-40B4-BE49-F238E27FC236}">
                  <a16:creationId xmlns:a16="http://schemas.microsoft.com/office/drawing/2014/main" id="{76B99F75-4342-4969-92D1-2BBFD56A418A}"/>
                </a:ext>
              </a:extLst>
            </xdr:cNvPr>
            <xdr:cNvSpPr txBox="1"/>
          </xdr:nvSpPr>
          <xdr:spPr>
            <a:xfrm>
              <a:off x="85725" y="4143375"/>
              <a:ext cx="656718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𝑈</m:t>
                        </m:r>
                      </m:e>
                      <m:sub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𝑍𝑒𝑙𝑙𝑒</m:t>
                        </m:r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𝑛𝑒𝑛𝑛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0" name="Textfeld 39">
              <a:extLst>
                <a:ext uri="{FF2B5EF4-FFF2-40B4-BE49-F238E27FC236}">
                  <a16:creationId xmlns:a16="http://schemas.microsoft.com/office/drawing/2014/main" id="{76B99F75-4342-4969-92D1-2BBFD56A418A}"/>
                </a:ext>
              </a:extLst>
            </xdr:cNvPr>
            <xdr:cNvSpPr txBox="1"/>
          </xdr:nvSpPr>
          <xdr:spPr>
            <a:xfrm>
              <a:off x="85725" y="4143375"/>
              <a:ext cx="656718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latin typeface="Cambria Math" panose="02040503050406030204" pitchFamily="18" charset="0"/>
                </a:rPr>
                <a:t>𝑈_(𝑍𝑒𝑙𝑙𝑒,𝑛𝑒𝑛𝑛)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209550</xdr:colOff>
      <xdr:row>28</xdr:row>
      <xdr:rowOff>9525</xdr:rowOff>
    </xdr:from>
    <xdr:ext cx="36471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1" name="Textfeld 40">
              <a:extLst>
                <a:ext uri="{FF2B5EF4-FFF2-40B4-BE49-F238E27FC236}">
                  <a16:creationId xmlns:a16="http://schemas.microsoft.com/office/drawing/2014/main" id="{84A2F0F0-2EE9-4209-8D3E-664469BD403E}"/>
                </a:ext>
              </a:extLst>
            </xdr:cNvPr>
            <xdr:cNvSpPr txBox="1"/>
          </xdr:nvSpPr>
          <xdr:spPr>
            <a:xfrm>
              <a:off x="5410200" y="3438525"/>
              <a:ext cx="36471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𝑍𝑒𝑙𝑙𝑒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1" name="Textfeld 40">
              <a:extLst>
                <a:ext uri="{FF2B5EF4-FFF2-40B4-BE49-F238E27FC236}">
                  <a16:creationId xmlns:a16="http://schemas.microsoft.com/office/drawing/2014/main" id="{84A2F0F0-2EE9-4209-8D3E-664469BD403E}"/>
                </a:ext>
              </a:extLst>
            </xdr:cNvPr>
            <xdr:cNvSpPr txBox="1"/>
          </xdr:nvSpPr>
          <xdr:spPr>
            <a:xfrm>
              <a:off x="5410200" y="3438525"/>
              <a:ext cx="36471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latin typeface="Cambria Math" panose="02040503050406030204" pitchFamily="18" charset="0"/>
                </a:rPr>
                <a:t>𝐶_𝑍𝑒𝑙𝑙𝑒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123825</xdr:colOff>
      <xdr:row>28</xdr:row>
      <xdr:rowOff>180975</xdr:rowOff>
    </xdr:from>
    <xdr:ext cx="562975" cy="1769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2" name="Textfeld 41">
              <a:extLst>
                <a:ext uri="{FF2B5EF4-FFF2-40B4-BE49-F238E27FC236}">
                  <a16:creationId xmlns:a16="http://schemas.microsoft.com/office/drawing/2014/main" id="{08D0A28B-E564-4875-8824-3670B4E655CE}"/>
                </a:ext>
              </a:extLst>
            </xdr:cNvPr>
            <xdr:cNvSpPr txBox="1"/>
          </xdr:nvSpPr>
          <xdr:spPr>
            <a:xfrm>
              <a:off x="123825" y="4886325"/>
              <a:ext cx="562975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𝑍𝑒𝑙𝑙𝑒</m:t>
                        </m:r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, </m:t>
                        </m:r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𝑒𝑛𝑡𝑙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2" name="Textfeld 41">
              <a:extLst>
                <a:ext uri="{FF2B5EF4-FFF2-40B4-BE49-F238E27FC236}">
                  <a16:creationId xmlns:a16="http://schemas.microsoft.com/office/drawing/2014/main" id="{08D0A28B-E564-4875-8824-3670B4E655CE}"/>
                </a:ext>
              </a:extLst>
            </xdr:cNvPr>
            <xdr:cNvSpPr txBox="1"/>
          </xdr:nvSpPr>
          <xdr:spPr>
            <a:xfrm>
              <a:off x="123825" y="4886325"/>
              <a:ext cx="562975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latin typeface="Cambria Math" panose="02040503050406030204" pitchFamily="18" charset="0"/>
                </a:rPr>
                <a:t>𝐼_(𝑍𝑒𝑙𝑙𝑒, 𝑒𝑛𝑡𝑙)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209550</xdr:colOff>
      <xdr:row>32</xdr:row>
      <xdr:rowOff>9525</xdr:rowOff>
    </xdr:from>
    <xdr:ext cx="36112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3" name="Textfeld 42">
              <a:extLst>
                <a:ext uri="{FF2B5EF4-FFF2-40B4-BE49-F238E27FC236}">
                  <a16:creationId xmlns:a16="http://schemas.microsoft.com/office/drawing/2014/main" id="{8322BD32-A572-476A-B543-40BF7E11E696}"/>
                </a:ext>
              </a:extLst>
            </xdr:cNvPr>
            <xdr:cNvSpPr txBox="1"/>
          </xdr:nvSpPr>
          <xdr:spPr>
            <a:xfrm>
              <a:off x="8839200" y="1724025"/>
              <a:ext cx="3611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𝑍𝑒𝑙𝑙𝑒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3" name="Textfeld 42">
              <a:extLst>
                <a:ext uri="{FF2B5EF4-FFF2-40B4-BE49-F238E27FC236}">
                  <a16:creationId xmlns:a16="http://schemas.microsoft.com/office/drawing/2014/main" id="{8322BD32-A572-476A-B543-40BF7E11E696}"/>
                </a:ext>
              </a:extLst>
            </xdr:cNvPr>
            <xdr:cNvSpPr txBox="1"/>
          </xdr:nvSpPr>
          <xdr:spPr>
            <a:xfrm>
              <a:off x="8839200" y="1724025"/>
              <a:ext cx="3611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latin typeface="Cambria Math" panose="02040503050406030204" pitchFamily="18" charset="0"/>
                </a:rPr>
                <a:t>𝑃_𝑍𝑒𝑙𝑙𝑒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209550</xdr:colOff>
      <xdr:row>35</xdr:row>
      <xdr:rowOff>0</xdr:rowOff>
    </xdr:from>
    <xdr:ext cx="36933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4" name="Textfeld 43">
              <a:extLst>
                <a:ext uri="{FF2B5EF4-FFF2-40B4-BE49-F238E27FC236}">
                  <a16:creationId xmlns:a16="http://schemas.microsoft.com/office/drawing/2014/main" id="{2D8DF8A0-2DE9-44BB-9E96-87BCC0054278}"/>
                </a:ext>
              </a:extLst>
            </xdr:cNvPr>
            <xdr:cNvSpPr txBox="1"/>
          </xdr:nvSpPr>
          <xdr:spPr>
            <a:xfrm>
              <a:off x="8839200" y="1905000"/>
              <a:ext cx="36933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𝐸</m:t>
                        </m:r>
                      </m:e>
                      <m:sub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𝑍𝑒𝑙𝑙𝑒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4" name="Textfeld 43">
              <a:extLst>
                <a:ext uri="{FF2B5EF4-FFF2-40B4-BE49-F238E27FC236}">
                  <a16:creationId xmlns:a16="http://schemas.microsoft.com/office/drawing/2014/main" id="{2D8DF8A0-2DE9-44BB-9E96-87BCC0054278}"/>
                </a:ext>
              </a:extLst>
            </xdr:cNvPr>
            <xdr:cNvSpPr txBox="1"/>
          </xdr:nvSpPr>
          <xdr:spPr>
            <a:xfrm>
              <a:off x="8839200" y="1905000"/>
              <a:ext cx="36933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latin typeface="Cambria Math" panose="02040503050406030204" pitchFamily="18" charset="0"/>
                </a:rPr>
                <a:t>𝐸_𝑍𝑒𝑙𝑙𝑒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10</xdr:col>
      <xdr:colOff>209550</xdr:colOff>
      <xdr:row>32</xdr:row>
      <xdr:rowOff>0</xdr:rowOff>
    </xdr:from>
    <xdr:ext cx="43524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5" name="Textfeld 44">
              <a:extLst>
                <a:ext uri="{FF2B5EF4-FFF2-40B4-BE49-F238E27FC236}">
                  <a16:creationId xmlns:a16="http://schemas.microsoft.com/office/drawing/2014/main" id="{A3B3FB52-B441-4C7D-B5EB-5F2920C4BFC2}"/>
                </a:ext>
              </a:extLst>
            </xdr:cNvPr>
            <xdr:cNvSpPr txBox="1"/>
          </xdr:nvSpPr>
          <xdr:spPr>
            <a:xfrm>
              <a:off x="8839200" y="2286000"/>
              <a:ext cx="43524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e>
                      <m:sub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𝑍𝑒𝑙𝑙𝑒𝑛</m:t>
                        </m:r>
                      </m:sub>
                    </m:sSub>
                  </m:oMath>
                </m:oMathPara>
              </a14:m>
              <a:endParaRPr lang="de-DE" sz="1100" b="0"/>
            </a:p>
          </xdr:txBody>
        </xdr:sp>
      </mc:Choice>
      <mc:Fallback xmlns="">
        <xdr:sp macro="" textlink="">
          <xdr:nvSpPr>
            <xdr:cNvPr id="45" name="Textfeld 44">
              <a:extLst>
                <a:ext uri="{FF2B5EF4-FFF2-40B4-BE49-F238E27FC236}">
                  <a16:creationId xmlns:a16="http://schemas.microsoft.com/office/drawing/2014/main" id="{A3B3FB52-B441-4C7D-B5EB-5F2920C4BFC2}"/>
                </a:ext>
              </a:extLst>
            </xdr:cNvPr>
            <xdr:cNvSpPr txBox="1"/>
          </xdr:nvSpPr>
          <xdr:spPr>
            <a:xfrm>
              <a:off x="8839200" y="2286000"/>
              <a:ext cx="43524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latin typeface="Cambria Math" panose="02040503050406030204" pitchFamily="18" charset="0"/>
                </a:rPr>
                <a:t>𝑛_𝑍𝑒𝑙𝑙𝑒𝑛</a:t>
              </a:r>
              <a:endParaRPr lang="de-DE" sz="1100" b="0"/>
            </a:p>
          </xdr:txBody>
        </xdr:sp>
      </mc:Fallback>
    </mc:AlternateContent>
    <xdr:clientData/>
  </xdr:oneCellAnchor>
  <xdr:oneCellAnchor>
    <xdr:from>
      <xdr:col>10</xdr:col>
      <xdr:colOff>171450</xdr:colOff>
      <xdr:row>32</xdr:row>
      <xdr:rowOff>180975</xdr:rowOff>
    </xdr:from>
    <xdr:ext cx="53655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7" name="Textfeld 46">
              <a:extLst>
                <a:ext uri="{FF2B5EF4-FFF2-40B4-BE49-F238E27FC236}">
                  <a16:creationId xmlns:a16="http://schemas.microsoft.com/office/drawing/2014/main" id="{C58E8788-4A2A-457F-8888-2B2B9363F4CD}"/>
                </a:ext>
              </a:extLst>
            </xdr:cNvPr>
            <xdr:cNvSpPr txBox="1"/>
          </xdr:nvSpPr>
          <xdr:spPr>
            <a:xfrm>
              <a:off x="4343400" y="5286375"/>
              <a:ext cx="53655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e>
                      <m:sub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𝑃𝑎𝑟𝑎𝑙𝑙𝑒𝑙</m:t>
                        </m:r>
                      </m:sub>
                    </m:sSub>
                  </m:oMath>
                </m:oMathPara>
              </a14:m>
              <a:endParaRPr lang="de-DE" sz="1100" b="0"/>
            </a:p>
          </xdr:txBody>
        </xdr:sp>
      </mc:Choice>
      <mc:Fallback xmlns="">
        <xdr:sp macro="" textlink="">
          <xdr:nvSpPr>
            <xdr:cNvPr id="47" name="Textfeld 46">
              <a:extLst>
                <a:ext uri="{FF2B5EF4-FFF2-40B4-BE49-F238E27FC236}">
                  <a16:creationId xmlns:a16="http://schemas.microsoft.com/office/drawing/2014/main" id="{C58E8788-4A2A-457F-8888-2B2B9363F4CD}"/>
                </a:ext>
              </a:extLst>
            </xdr:cNvPr>
            <xdr:cNvSpPr txBox="1"/>
          </xdr:nvSpPr>
          <xdr:spPr>
            <a:xfrm>
              <a:off x="4343400" y="5286375"/>
              <a:ext cx="53655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latin typeface="Cambria Math" panose="02040503050406030204" pitchFamily="18" charset="0"/>
                </a:rPr>
                <a:t>𝑛_𝑃𝑎𝑟𝑎𝑙𝑙𝑒𝑙</a:t>
              </a:r>
              <a:endParaRPr lang="de-DE" sz="1100" b="0"/>
            </a:p>
          </xdr:txBody>
        </xdr:sp>
      </mc:Fallback>
    </mc:AlternateContent>
    <xdr:clientData/>
  </xdr:oneCellAnchor>
  <xdr:oneCellAnchor>
    <xdr:from>
      <xdr:col>10</xdr:col>
      <xdr:colOff>247650</xdr:colOff>
      <xdr:row>33</xdr:row>
      <xdr:rowOff>180975</xdr:rowOff>
    </xdr:from>
    <xdr:ext cx="37696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8" name="Textfeld 47">
              <a:extLst>
                <a:ext uri="{FF2B5EF4-FFF2-40B4-BE49-F238E27FC236}">
                  <a16:creationId xmlns:a16="http://schemas.microsoft.com/office/drawing/2014/main" id="{6F7F9533-3D6B-402D-B297-A732EA697F3C}"/>
                </a:ext>
              </a:extLst>
            </xdr:cNvPr>
            <xdr:cNvSpPr txBox="1"/>
          </xdr:nvSpPr>
          <xdr:spPr>
            <a:xfrm>
              <a:off x="4419600" y="5267325"/>
              <a:ext cx="3769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e>
                      <m:sub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𝑆𝑒𝑟𝑖𝑒</m:t>
                        </m:r>
                      </m:sub>
                    </m:sSub>
                  </m:oMath>
                </m:oMathPara>
              </a14:m>
              <a:endParaRPr lang="de-DE" sz="1100" b="0"/>
            </a:p>
          </xdr:txBody>
        </xdr:sp>
      </mc:Choice>
      <mc:Fallback xmlns="">
        <xdr:sp macro="" textlink="">
          <xdr:nvSpPr>
            <xdr:cNvPr id="48" name="Textfeld 47">
              <a:extLst>
                <a:ext uri="{FF2B5EF4-FFF2-40B4-BE49-F238E27FC236}">
                  <a16:creationId xmlns:a16="http://schemas.microsoft.com/office/drawing/2014/main" id="{6F7F9533-3D6B-402D-B297-A732EA697F3C}"/>
                </a:ext>
              </a:extLst>
            </xdr:cNvPr>
            <xdr:cNvSpPr txBox="1"/>
          </xdr:nvSpPr>
          <xdr:spPr>
            <a:xfrm>
              <a:off x="4419600" y="5267325"/>
              <a:ext cx="3769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latin typeface="Cambria Math" panose="02040503050406030204" pitchFamily="18" charset="0"/>
                </a:rPr>
                <a:t>𝑛_𝑆𝑒𝑟𝑖𝑒</a:t>
              </a:r>
              <a:endParaRPr lang="de-DE" sz="1100" b="0"/>
            </a:p>
          </xdr:txBody>
        </xdr:sp>
      </mc:Fallback>
    </mc:AlternateContent>
    <xdr:clientData/>
  </xdr:oneCellAnchor>
  <xdr:oneCellAnchor>
    <xdr:from>
      <xdr:col>10</xdr:col>
      <xdr:colOff>247650</xdr:colOff>
      <xdr:row>22</xdr:row>
      <xdr:rowOff>9525</xdr:rowOff>
    </xdr:from>
    <xdr:ext cx="456151" cy="1769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9" name="Textfeld 48">
              <a:extLst>
                <a:ext uri="{FF2B5EF4-FFF2-40B4-BE49-F238E27FC236}">
                  <a16:creationId xmlns:a16="http://schemas.microsoft.com/office/drawing/2014/main" id="{7F5CDA77-1BEE-44FD-B02E-AA3202EC5EDF}"/>
                </a:ext>
              </a:extLst>
            </xdr:cNvPr>
            <xdr:cNvSpPr txBox="1"/>
          </xdr:nvSpPr>
          <xdr:spPr>
            <a:xfrm>
              <a:off x="8991600" y="4352925"/>
              <a:ext cx="456151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DE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𝜔</m:t>
                        </m:r>
                      </m:e>
                      <m:sub>
                        <m:r>
                          <a:rPr lang="de-DE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𝑅</m:t>
                        </m:r>
                        <m:r>
                          <a:rPr lang="de-DE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,</m:t>
                        </m:r>
                        <m:r>
                          <a:rPr lang="de-DE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𝑚𝑎𝑥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9" name="Textfeld 48">
              <a:extLst>
                <a:ext uri="{FF2B5EF4-FFF2-40B4-BE49-F238E27FC236}">
                  <a16:creationId xmlns:a16="http://schemas.microsoft.com/office/drawing/2014/main" id="{7F5CDA77-1BEE-44FD-B02E-AA3202EC5EDF}"/>
                </a:ext>
              </a:extLst>
            </xdr:cNvPr>
            <xdr:cNvSpPr txBox="1"/>
          </xdr:nvSpPr>
          <xdr:spPr>
            <a:xfrm>
              <a:off x="8991600" y="4352925"/>
              <a:ext cx="456151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𝜔_(𝑅,𝑚𝑎𝑥)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10</xdr:col>
      <xdr:colOff>57150</xdr:colOff>
      <xdr:row>27</xdr:row>
      <xdr:rowOff>190500</xdr:rowOff>
    </xdr:from>
    <xdr:ext cx="689741" cy="18293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0" name="Textfeld 49">
              <a:extLst>
                <a:ext uri="{FF2B5EF4-FFF2-40B4-BE49-F238E27FC236}">
                  <a16:creationId xmlns:a16="http://schemas.microsoft.com/office/drawing/2014/main" id="{718008B7-26A7-4688-ABB8-F07EA97FFBFA}"/>
                </a:ext>
              </a:extLst>
            </xdr:cNvPr>
            <xdr:cNvSpPr txBox="1"/>
          </xdr:nvSpPr>
          <xdr:spPr>
            <a:xfrm>
              <a:off x="4229100" y="2924175"/>
              <a:ext cx="689741" cy="1829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𝑆𝑦𝑠𝑡𝑒𝑚</m:t>
                        </m:r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, </m:t>
                        </m:r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𝑚𝑎𝑥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50" name="Textfeld 49">
              <a:extLst>
                <a:ext uri="{FF2B5EF4-FFF2-40B4-BE49-F238E27FC236}">
                  <a16:creationId xmlns:a16="http://schemas.microsoft.com/office/drawing/2014/main" id="{718008B7-26A7-4688-ABB8-F07EA97FFBFA}"/>
                </a:ext>
              </a:extLst>
            </xdr:cNvPr>
            <xdr:cNvSpPr txBox="1"/>
          </xdr:nvSpPr>
          <xdr:spPr>
            <a:xfrm>
              <a:off x="4229100" y="2924175"/>
              <a:ext cx="689741" cy="1829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latin typeface="Cambria Math" panose="02040503050406030204" pitchFamily="18" charset="0"/>
                </a:rPr>
                <a:t>𝐼_(𝑆𝑦𝑠𝑡𝑒𝑚, 𝑚𝑎𝑥)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10</xdr:col>
      <xdr:colOff>180975</xdr:colOff>
      <xdr:row>27</xdr:row>
      <xdr:rowOff>0</xdr:rowOff>
    </xdr:from>
    <xdr:ext cx="480836" cy="18293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1" name="Textfeld 50">
              <a:extLst>
                <a:ext uri="{FF2B5EF4-FFF2-40B4-BE49-F238E27FC236}">
                  <a16:creationId xmlns:a16="http://schemas.microsoft.com/office/drawing/2014/main" id="{34CF8AB1-F3BC-4BE8-816F-6EFE3F6DF02A}"/>
                </a:ext>
              </a:extLst>
            </xdr:cNvPr>
            <xdr:cNvSpPr txBox="1"/>
          </xdr:nvSpPr>
          <xdr:spPr>
            <a:xfrm>
              <a:off x="8820150" y="1143000"/>
              <a:ext cx="480836" cy="1829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𝑆𝑦𝑠𝑡𝑒𝑚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51" name="Textfeld 50">
              <a:extLst>
                <a:ext uri="{FF2B5EF4-FFF2-40B4-BE49-F238E27FC236}">
                  <a16:creationId xmlns:a16="http://schemas.microsoft.com/office/drawing/2014/main" id="{34CF8AB1-F3BC-4BE8-816F-6EFE3F6DF02A}"/>
                </a:ext>
              </a:extLst>
            </xdr:cNvPr>
            <xdr:cNvSpPr txBox="1"/>
          </xdr:nvSpPr>
          <xdr:spPr>
            <a:xfrm>
              <a:off x="8820150" y="1143000"/>
              <a:ext cx="480836" cy="1829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latin typeface="Cambria Math" panose="02040503050406030204" pitchFamily="18" charset="0"/>
                </a:rPr>
                <a:t>𝐶_𝑆𝑦𝑠𝑡𝑒𝑚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266700</xdr:colOff>
      <xdr:row>19</xdr:row>
      <xdr:rowOff>0</xdr:rowOff>
    </xdr:from>
    <xdr:ext cx="389658" cy="1855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2" name="Textfeld 51">
              <a:extLst>
                <a:ext uri="{FF2B5EF4-FFF2-40B4-BE49-F238E27FC236}">
                  <a16:creationId xmlns:a16="http://schemas.microsoft.com/office/drawing/2014/main" id="{D0CBF1E5-3DBD-4013-AA7B-0B9B385951C7}"/>
                </a:ext>
              </a:extLst>
            </xdr:cNvPr>
            <xdr:cNvSpPr txBox="1"/>
          </xdr:nvSpPr>
          <xdr:spPr>
            <a:xfrm>
              <a:off x="4229100" y="2476500"/>
              <a:ext cx="389658" cy="1855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de-DE" sz="1100" b="0" i="1">
                            <a:latin typeface="Cambria Math" panose="02040503050406030204" pitchFamily="18" charset="0"/>
                          </a:rPr>
                          <m:t>η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de-DE" sz="1100" b="0" i="0">
                            <a:latin typeface="Cambria Math" panose="02040503050406030204" pitchFamily="18" charset="0"/>
                          </a:rPr>
                          <m:t>el</m:t>
                        </m:r>
                        <m:r>
                          <a:rPr lang="de-DE" sz="1100" b="0" i="0">
                            <a:latin typeface="Cambria Math" panose="02040503050406030204" pitchFamily="18" charset="0"/>
                          </a:rPr>
                          <m:t>, </m:t>
                        </m:r>
                        <m:r>
                          <m:rPr>
                            <m:sty m:val="p"/>
                          </m:rPr>
                          <a:rPr lang="de-DE" sz="1100" b="0" i="0">
                            <a:latin typeface="Cambria Math" panose="02040503050406030204" pitchFamily="18" charset="0"/>
                          </a:rPr>
                          <m:t>ges</m:t>
                        </m:r>
                      </m:sub>
                    </m:sSub>
                  </m:oMath>
                </m:oMathPara>
              </a14:m>
              <a:endParaRPr lang="de-DE" sz="1100" b="0"/>
            </a:p>
          </xdr:txBody>
        </xdr:sp>
      </mc:Choice>
      <mc:Fallback xmlns="">
        <xdr:sp macro="" textlink="">
          <xdr:nvSpPr>
            <xdr:cNvPr id="52" name="Textfeld 51">
              <a:extLst>
                <a:ext uri="{FF2B5EF4-FFF2-40B4-BE49-F238E27FC236}">
                  <a16:creationId xmlns:a16="http://schemas.microsoft.com/office/drawing/2014/main" id="{D0CBF1E5-3DBD-4013-AA7B-0B9B385951C7}"/>
                </a:ext>
              </a:extLst>
            </xdr:cNvPr>
            <xdr:cNvSpPr txBox="1"/>
          </xdr:nvSpPr>
          <xdr:spPr>
            <a:xfrm>
              <a:off x="4229100" y="2476500"/>
              <a:ext cx="389658" cy="1855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latin typeface="Cambria Math" panose="02040503050406030204" pitchFamily="18" charset="0"/>
                </a:rPr>
                <a:t>η_(el, ges)</a:t>
              </a:r>
              <a:endParaRPr lang="de-DE" sz="1100" b="0"/>
            </a:p>
          </xdr:txBody>
        </xdr:sp>
      </mc:Fallback>
    </mc:AlternateContent>
    <xdr:clientData/>
  </xdr:oneCellAnchor>
  <xdr:oneCellAnchor>
    <xdr:from>
      <xdr:col>0</xdr:col>
      <xdr:colOff>266700</xdr:colOff>
      <xdr:row>22</xdr:row>
      <xdr:rowOff>0</xdr:rowOff>
    </xdr:from>
    <xdr:ext cx="38222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3" name="Textfeld 52">
              <a:extLst>
                <a:ext uri="{FF2B5EF4-FFF2-40B4-BE49-F238E27FC236}">
                  <a16:creationId xmlns:a16="http://schemas.microsoft.com/office/drawing/2014/main" id="{93B49CBC-B27F-4AA2-8152-195F0F09765C}"/>
                </a:ext>
              </a:extLst>
            </xdr:cNvPr>
            <xdr:cNvSpPr txBox="1"/>
          </xdr:nvSpPr>
          <xdr:spPr>
            <a:xfrm>
              <a:off x="4229100" y="2752725"/>
              <a:ext cx="38222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de-DE" sz="1100" b="0" i="1">
                            <a:latin typeface="Cambria Math" panose="02040503050406030204" pitchFamily="18" charset="0"/>
                          </a:rPr>
                          <m:t>η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de-DE" sz="1100" b="0" i="0">
                            <a:latin typeface="Cambria Math" panose="02040503050406030204" pitchFamily="18" charset="0"/>
                          </a:rPr>
                          <m:t>mech</m:t>
                        </m:r>
                      </m:sub>
                    </m:sSub>
                  </m:oMath>
                </m:oMathPara>
              </a14:m>
              <a:endParaRPr lang="de-DE" sz="1100" b="0"/>
            </a:p>
          </xdr:txBody>
        </xdr:sp>
      </mc:Choice>
      <mc:Fallback xmlns="">
        <xdr:sp macro="" textlink="">
          <xdr:nvSpPr>
            <xdr:cNvPr id="53" name="Textfeld 52">
              <a:extLst>
                <a:ext uri="{FF2B5EF4-FFF2-40B4-BE49-F238E27FC236}">
                  <a16:creationId xmlns:a16="http://schemas.microsoft.com/office/drawing/2014/main" id="{93B49CBC-B27F-4AA2-8152-195F0F09765C}"/>
                </a:ext>
              </a:extLst>
            </xdr:cNvPr>
            <xdr:cNvSpPr txBox="1"/>
          </xdr:nvSpPr>
          <xdr:spPr>
            <a:xfrm>
              <a:off x="4229100" y="2752725"/>
              <a:ext cx="38222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latin typeface="Cambria Math" panose="02040503050406030204" pitchFamily="18" charset="0"/>
                </a:rPr>
                <a:t>η_mech</a:t>
              </a:r>
              <a:endParaRPr lang="de-DE" sz="1100" b="0"/>
            </a:p>
          </xdr:txBody>
        </xdr:sp>
      </mc:Fallback>
    </mc:AlternateContent>
    <xdr:clientData/>
  </xdr:oneCellAnchor>
  <xdr:oneCellAnchor>
    <xdr:from>
      <xdr:col>9</xdr:col>
      <xdr:colOff>628650</xdr:colOff>
      <xdr:row>26</xdr:row>
      <xdr:rowOff>123825</xdr:rowOff>
    </xdr:from>
    <xdr:ext cx="65" cy="172227"/>
    <xdr:sp macro="" textlink="">
      <xdr:nvSpPr>
        <xdr:cNvPr id="84" name="Textfeld 83">
          <a:extLst>
            <a:ext uri="{FF2B5EF4-FFF2-40B4-BE49-F238E27FC236}">
              <a16:creationId xmlns:a16="http://schemas.microsoft.com/office/drawing/2014/main" id="{82DFB1CF-1C57-44B0-AE22-C608D4EAB9A9}"/>
            </a:ext>
          </a:extLst>
        </xdr:cNvPr>
        <xdr:cNvSpPr txBox="1"/>
      </xdr:nvSpPr>
      <xdr:spPr>
        <a:xfrm>
          <a:off x="4171950" y="4238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22</xdr:row>
      <xdr:rowOff>0</xdr:rowOff>
    </xdr:from>
    <xdr:ext cx="65" cy="172227"/>
    <xdr:sp macro="" textlink="">
      <xdr:nvSpPr>
        <xdr:cNvPr id="105" name="Textfeld 104">
          <a:extLst>
            <a:ext uri="{FF2B5EF4-FFF2-40B4-BE49-F238E27FC236}">
              <a16:creationId xmlns:a16="http://schemas.microsoft.com/office/drawing/2014/main" id="{1F3F62F9-C1F4-4546-85BF-62A506E3BAF4}"/>
            </a:ext>
          </a:extLst>
        </xdr:cNvPr>
        <xdr:cNvSpPr txBox="1"/>
      </xdr:nvSpPr>
      <xdr:spPr>
        <a:xfrm>
          <a:off x="8115300" y="4238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628650</xdr:colOff>
      <xdr:row>22</xdr:row>
      <xdr:rowOff>0</xdr:rowOff>
    </xdr:from>
    <xdr:ext cx="65" cy="172227"/>
    <xdr:sp macro="" textlink="">
      <xdr:nvSpPr>
        <xdr:cNvPr id="101" name="Textfeld 100">
          <a:extLst>
            <a:ext uri="{FF2B5EF4-FFF2-40B4-BE49-F238E27FC236}">
              <a16:creationId xmlns:a16="http://schemas.microsoft.com/office/drawing/2014/main" id="{80715EA0-9E29-4A98-9B9D-3B45D3A65B77}"/>
            </a:ext>
          </a:extLst>
        </xdr:cNvPr>
        <xdr:cNvSpPr txBox="1"/>
      </xdr:nvSpPr>
      <xdr:spPr>
        <a:xfrm>
          <a:off x="12763500" y="35337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190500</xdr:colOff>
      <xdr:row>29</xdr:row>
      <xdr:rowOff>0</xdr:rowOff>
    </xdr:from>
    <xdr:ext cx="485453" cy="18293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7" name="Textfeld 126">
              <a:extLst>
                <a:ext uri="{FF2B5EF4-FFF2-40B4-BE49-F238E27FC236}">
                  <a16:creationId xmlns:a16="http://schemas.microsoft.com/office/drawing/2014/main" id="{F42ACF6F-0D9E-469F-B8D6-9F7B5B7A1F8D}"/>
                </a:ext>
              </a:extLst>
            </xdr:cNvPr>
            <xdr:cNvSpPr txBox="1"/>
          </xdr:nvSpPr>
          <xdr:spPr>
            <a:xfrm>
              <a:off x="4362450" y="3133725"/>
              <a:ext cx="485453" cy="1829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𝐸</m:t>
                        </m:r>
                      </m:e>
                      <m:sub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𝑆𝑦𝑠𝑡𝑒𝑚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27" name="Textfeld 126">
              <a:extLst>
                <a:ext uri="{FF2B5EF4-FFF2-40B4-BE49-F238E27FC236}">
                  <a16:creationId xmlns:a16="http://schemas.microsoft.com/office/drawing/2014/main" id="{F42ACF6F-0D9E-469F-B8D6-9F7B5B7A1F8D}"/>
                </a:ext>
              </a:extLst>
            </xdr:cNvPr>
            <xdr:cNvSpPr txBox="1"/>
          </xdr:nvSpPr>
          <xdr:spPr>
            <a:xfrm>
              <a:off x="4362450" y="3133725"/>
              <a:ext cx="485453" cy="1829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latin typeface="Cambria Math" panose="02040503050406030204" pitchFamily="18" charset="0"/>
                </a:rPr>
                <a:t>𝐸_𝑆𝑦𝑠𝑡𝑒𝑚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5</xdr:col>
      <xdr:colOff>161925</xdr:colOff>
      <xdr:row>18</xdr:row>
      <xdr:rowOff>0</xdr:rowOff>
    </xdr:from>
    <xdr:ext cx="524182" cy="1769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8" name="Textfeld 127">
              <a:extLst>
                <a:ext uri="{FF2B5EF4-FFF2-40B4-BE49-F238E27FC236}">
                  <a16:creationId xmlns:a16="http://schemas.microsoft.com/office/drawing/2014/main" id="{A0ACBC35-A17D-476C-B2F9-012F816FCAAB}"/>
                </a:ext>
              </a:extLst>
            </xdr:cNvPr>
            <xdr:cNvSpPr txBox="1"/>
          </xdr:nvSpPr>
          <xdr:spPr>
            <a:xfrm>
              <a:off x="4333875" y="1962150"/>
              <a:ext cx="524182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DE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𝑀</m:t>
                        </m:r>
                      </m:e>
                      <m:sub>
                        <m:r>
                          <a:rPr lang="de-DE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𝐵𝑒𝑑</m:t>
                        </m:r>
                        <m:r>
                          <a:rPr lang="de-DE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, </m:t>
                        </m:r>
                        <m:r>
                          <a:rPr lang="de-DE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𝐸𝑀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28" name="Textfeld 127">
              <a:extLst>
                <a:ext uri="{FF2B5EF4-FFF2-40B4-BE49-F238E27FC236}">
                  <a16:creationId xmlns:a16="http://schemas.microsoft.com/office/drawing/2014/main" id="{A0ACBC35-A17D-476C-B2F9-012F816FCAAB}"/>
                </a:ext>
              </a:extLst>
            </xdr:cNvPr>
            <xdr:cNvSpPr txBox="1"/>
          </xdr:nvSpPr>
          <xdr:spPr>
            <a:xfrm>
              <a:off x="4333875" y="1962150"/>
              <a:ext cx="524182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𝑀_(𝐵𝑒𝑑, 𝐸𝑀)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10</xdr:col>
      <xdr:colOff>247650</xdr:colOff>
      <xdr:row>17</xdr:row>
      <xdr:rowOff>9525</xdr:rowOff>
    </xdr:from>
    <xdr:ext cx="405239" cy="1769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0" name="Textfeld 129">
              <a:extLst>
                <a:ext uri="{FF2B5EF4-FFF2-40B4-BE49-F238E27FC236}">
                  <a16:creationId xmlns:a16="http://schemas.microsoft.com/office/drawing/2014/main" id="{2BF02ED2-AE90-4681-9CFA-637EBA52EC08}"/>
                </a:ext>
              </a:extLst>
            </xdr:cNvPr>
            <xdr:cNvSpPr txBox="1"/>
          </xdr:nvSpPr>
          <xdr:spPr>
            <a:xfrm>
              <a:off x="8991600" y="3352800"/>
              <a:ext cx="405239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, </m:t>
                        </m:r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𝑚𝑎𝑥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30" name="Textfeld 129">
              <a:extLst>
                <a:ext uri="{FF2B5EF4-FFF2-40B4-BE49-F238E27FC236}">
                  <a16:creationId xmlns:a16="http://schemas.microsoft.com/office/drawing/2014/main" id="{2BF02ED2-AE90-4681-9CFA-637EBA52EC08}"/>
                </a:ext>
              </a:extLst>
            </xdr:cNvPr>
            <xdr:cNvSpPr txBox="1"/>
          </xdr:nvSpPr>
          <xdr:spPr>
            <a:xfrm>
              <a:off x="8991600" y="3352800"/>
              <a:ext cx="405239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latin typeface="Cambria Math" panose="02040503050406030204" pitchFamily="18" charset="0"/>
                </a:rPr>
                <a:t>𝐹_(𝑥, 𝑚𝑎𝑥)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10</xdr:col>
      <xdr:colOff>219075</xdr:colOff>
      <xdr:row>18</xdr:row>
      <xdr:rowOff>0</xdr:rowOff>
    </xdr:from>
    <xdr:ext cx="475066" cy="1769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1" name="Textfeld 130">
              <a:extLst>
                <a:ext uri="{FF2B5EF4-FFF2-40B4-BE49-F238E27FC236}">
                  <a16:creationId xmlns:a16="http://schemas.microsoft.com/office/drawing/2014/main" id="{399ECF29-3715-42BC-B0D3-7609CE24B001}"/>
                </a:ext>
              </a:extLst>
            </xdr:cNvPr>
            <xdr:cNvSpPr txBox="1"/>
          </xdr:nvSpPr>
          <xdr:spPr>
            <a:xfrm>
              <a:off x="8963025" y="3543300"/>
              <a:ext cx="475066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𝑀</m:t>
                        </m:r>
                      </m:e>
                      <m:sub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𝑁</m:t>
                        </m:r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, </m:t>
                        </m:r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𝑚𝑎𝑥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31" name="Textfeld 130">
              <a:extLst>
                <a:ext uri="{FF2B5EF4-FFF2-40B4-BE49-F238E27FC236}">
                  <a16:creationId xmlns:a16="http://schemas.microsoft.com/office/drawing/2014/main" id="{399ECF29-3715-42BC-B0D3-7609CE24B001}"/>
                </a:ext>
              </a:extLst>
            </xdr:cNvPr>
            <xdr:cNvSpPr txBox="1"/>
          </xdr:nvSpPr>
          <xdr:spPr>
            <a:xfrm>
              <a:off x="8963025" y="3543300"/>
              <a:ext cx="475066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latin typeface="Cambria Math" panose="02040503050406030204" pitchFamily="18" charset="0"/>
                </a:rPr>
                <a:t>𝑀_(𝑁, 𝑚𝑎𝑥)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10</xdr:col>
      <xdr:colOff>190500</xdr:colOff>
      <xdr:row>18</xdr:row>
      <xdr:rowOff>180975</xdr:rowOff>
    </xdr:from>
    <xdr:ext cx="514243" cy="1769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2" name="Textfeld 131">
              <a:extLst>
                <a:ext uri="{FF2B5EF4-FFF2-40B4-BE49-F238E27FC236}">
                  <a16:creationId xmlns:a16="http://schemas.microsoft.com/office/drawing/2014/main" id="{1C300B82-E19C-41D2-9BB5-ACB1E0869F1D}"/>
                </a:ext>
              </a:extLst>
            </xdr:cNvPr>
            <xdr:cNvSpPr txBox="1"/>
          </xdr:nvSpPr>
          <xdr:spPr>
            <a:xfrm>
              <a:off x="8934450" y="3724275"/>
              <a:ext cx="514243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DE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de-DE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𝐸𝑀</m:t>
                        </m:r>
                        <m:r>
                          <a:rPr lang="de-DE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, </m:t>
                        </m:r>
                        <m:r>
                          <a:rPr lang="de-DE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𝑚𝑎𝑥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32" name="Textfeld 131">
              <a:extLst>
                <a:ext uri="{FF2B5EF4-FFF2-40B4-BE49-F238E27FC236}">
                  <a16:creationId xmlns:a16="http://schemas.microsoft.com/office/drawing/2014/main" id="{1C300B82-E19C-41D2-9BB5-ACB1E0869F1D}"/>
                </a:ext>
              </a:extLst>
            </xdr:cNvPr>
            <xdr:cNvSpPr txBox="1"/>
          </xdr:nvSpPr>
          <xdr:spPr>
            <a:xfrm>
              <a:off x="8934450" y="3724275"/>
              <a:ext cx="514243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𝑃_(𝐸𝑀, 𝑚𝑎𝑥)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10</xdr:col>
      <xdr:colOff>161925</xdr:colOff>
      <xdr:row>19</xdr:row>
      <xdr:rowOff>180975</xdr:rowOff>
    </xdr:from>
    <xdr:ext cx="553678" cy="1769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3" name="Textfeld 132">
              <a:extLst>
                <a:ext uri="{FF2B5EF4-FFF2-40B4-BE49-F238E27FC236}">
                  <a16:creationId xmlns:a16="http://schemas.microsoft.com/office/drawing/2014/main" id="{C3CD0355-B40D-4063-AA3F-42AADAD04101}"/>
                </a:ext>
              </a:extLst>
            </xdr:cNvPr>
            <xdr:cNvSpPr txBox="1"/>
          </xdr:nvSpPr>
          <xdr:spPr>
            <a:xfrm>
              <a:off x="8905875" y="3924300"/>
              <a:ext cx="553678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DE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𝑀</m:t>
                        </m:r>
                      </m:e>
                      <m:sub>
                        <m:r>
                          <a:rPr lang="de-DE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𝐸𝑀</m:t>
                        </m:r>
                        <m:r>
                          <a:rPr lang="de-DE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, </m:t>
                        </m:r>
                        <m:r>
                          <a:rPr lang="de-DE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𝑚𝑎𝑥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33" name="Textfeld 132">
              <a:extLst>
                <a:ext uri="{FF2B5EF4-FFF2-40B4-BE49-F238E27FC236}">
                  <a16:creationId xmlns:a16="http://schemas.microsoft.com/office/drawing/2014/main" id="{C3CD0355-B40D-4063-AA3F-42AADAD04101}"/>
                </a:ext>
              </a:extLst>
            </xdr:cNvPr>
            <xdr:cNvSpPr txBox="1"/>
          </xdr:nvSpPr>
          <xdr:spPr>
            <a:xfrm>
              <a:off x="8905875" y="3924300"/>
              <a:ext cx="553678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𝑀_(𝐸𝑀, 𝑚𝑎𝑥)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5</xdr:col>
      <xdr:colOff>247650</xdr:colOff>
      <xdr:row>23</xdr:row>
      <xdr:rowOff>0</xdr:rowOff>
    </xdr:from>
    <xdr:ext cx="282513" cy="18081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4" name="Textfeld 133">
              <a:extLst>
                <a:ext uri="{FF2B5EF4-FFF2-40B4-BE49-F238E27FC236}">
                  <a16:creationId xmlns:a16="http://schemas.microsoft.com/office/drawing/2014/main" id="{6F3CC455-C48F-41D0-AC53-AB7410A8D313}"/>
                </a:ext>
              </a:extLst>
            </xdr:cNvPr>
            <xdr:cNvSpPr txBox="1"/>
          </xdr:nvSpPr>
          <xdr:spPr>
            <a:xfrm>
              <a:off x="4419600" y="4133850"/>
              <a:ext cx="282513" cy="1808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Ü,</m:t>
                        </m:r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𝑅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34" name="Textfeld 133">
              <a:extLst>
                <a:ext uri="{FF2B5EF4-FFF2-40B4-BE49-F238E27FC236}">
                  <a16:creationId xmlns:a16="http://schemas.microsoft.com/office/drawing/2014/main" id="{6F3CC455-C48F-41D0-AC53-AB7410A8D313}"/>
                </a:ext>
              </a:extLst>
            </xdr:cNvPr>
            <xdr:cNvSpPr txBox="1"/>
          </xdr:nvSpPr>
          <xdr:spPr>
            <a:xfrm>
              <a:off x="4419600" y="4133850"/>
              <a:ext cx="282513" cy="1808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latin typeface="Cambria Math" panose="02040503050406030204" pitchFamily="18" charset="0"/>
                </a:rPr>
                <a:t>𝐹_(Ü,𝑅)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5</xdr:col>
      <xdr:colOff>228600</xdr:colOff>
      <xdr:row>19</xdr:row>
      <xdr:rowOff>0</xdr:rowOff>
    </xdr:from>
    <xdr:ext cx="347403" cy="18081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5" name="Textfeld 134">
              <a:extLst>
                <a:ext uri="{FF2B5EF4-FFF2-40B4-BE49-F238E27FC236}">
                  <a16:creationId xmlns:a16="http://schemas.microsoft.com/office/drawing/2014/main" id="{A16A15B4-862C-4521-A3BC-38517FDDC146}"/>
                </a:ext>
              </a:extLst>
            </xdr:cNvPr>
            <xdr:cNvSpPr txBox="1"/>
          </xdr:nvSpPr>
          <xdr:spPr>
            <a:xfrm>
              <a:off x="4400550" y="2933700"/>
              <a:ext cx="347403" cy="1808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𝑀</m:t>
                        </m:r>
                      </m:e>
                      <m:sub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Ü,</m:t>
                        </m:r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𝑅</m:t>
                        </m:r>
                      </m:sub>
                    </m:sSub>
                    <m:r>
                      <a:rPr lang="de-DE" sz="1100" b="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35" name="Textfeld 134">
              <a:extLst>
                <a:ext uri="{FF2B5EF4-FFF2-40B4-BE49-F238E27FC236}">
                  <a16:creationId xmlns:a16="http://schemas.microsoft.com/office/drawing/2014/main" id="{A16A15B4-862C-4521-A3BC-38517FDDC146}"/>
                </a:ext>
              </a:extLst>
            </xdr:cNvPr>
            <xdr:cNvSpPr txBox="1"/>
          </xdr:nvSpPr>
          <xdr:spPr>
            <a:xfrm>
              <a:off x="4400550" y="2933700"/>
              <a:ext cx="347403" cy="1808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latin typeface="Cambria Math" panose="02040503050406030204" pitchFamily="18" charset="0"/>
                </a:rPr>
                <a:t>𝑀_(Ü,𝑅)  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10</xdr:col>
      <xdr:colOff>209550</xdr:colOff>
      <xdr:row>12</xdr:row>
      <xdr:rowOff>0</xdr:rowOff>
    </xdr:from>
    <xdr:ext cx="395045" cy="1769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6" name="Textfeld 135">
              <a:extLst>
                <a:ext uri="{FF2B5EF4-FFF2-40B4-BE49-F238E27FC236}">
                  <a16:creationId xmlns:a16="http://schemas.microsoft.com/office/drawing/2014/main" id="{56533460-AC8F-410C-96CD-1DDF8937450A}"/>
                </a:ext>
              </a:extLst>
            </xdr:cNvPr>
            <xdr:cNvSpPr txBox="1"/>
          </xdr:nvSpPr>
          <xdr:spPr>
            <a:xfrm>
              <a:off x="4381500" y="1581150"/>
              <a:ext cx="395045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𝐵𝑒𝑑</m:t>
                        </m:r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, </m:t>
                        </m:r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𝑅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36" name="Textfeld 135">
              <a:extLst>
                <a:ext uri="{FF2B5EF4-FFF2-40B4-BE49-F238E27FC236}">
                  <a16:creationId xmlns:a16="http://schemas.microsoft.com/office/drawing/2014/main" id="{56533460-AC8F-410C-96CD-1DDF8937450A}"/>
                </a:ext>
              </a:extLst>
            </xdr:cNvPr>
            <xdr:cNvSpPr txBox="1"/>
          </xdr:nvSpPr>
          <xdr:spPr>
            <a:xfrm>
              <a:off x="4381500" y="1581150"/>
              <a:ext cx="395045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latin typeface="Cambria Math" panose="02040503050406030204" pitchFamily="18" charset="0"/>
                </a:rPr>
                <a:t>𝐹_(𝐵𝑒𝑑, 𝑅)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10</xdr:col>
      <xdr:colOff>190500</xdr:colOff>
      <xdr:row>13</xdr:row>
      <xdr:rowOff>0</xdr:rowOff>
    </xdr:from>
    <xdr:ext cx="436081" cy="1769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7" name="Textfeld 136">
              <a:extLst>
                <a:ext uri="{FF2B5EF4-FFF2-40B4-BE49-F238E27FC236}">
                  <a16:creationId xmlns:a16="http://schemas.microsoft.com/office/drawing/2014/main" id="{042E3778-0E12-4502-AFFC-D953F49B1FC3}"/>
                </a:ext>
              </a:extLst>
            </xdr:cNvPr>
            <xdr:cNvSpPr txBox="1"/>
          </xdr:nvSpPr>
          <xdr:spPr>
            <a:xfrm>
              <a:off x="4362450" y="1771650"/>
              <a:ext cx="436081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𝑀</m:t>
                        </m:r>
                      </m:e>
                      <m:sub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𝐵𝑒𝑑</m:t>
                        </m:r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, </m:t>
                        </m:r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𝑅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37" name="Textfeld 136">
              <a:extLst>
                <a:ext uri="{FF2B5EF4-FFF2-40B4-BE49-F238E27FC236}">
                  <a16:creationId xmlns:a16="http://schemas.microsoft.com/office/drawing/2014/main" id="{042E3778-0E12-4502-AFFC-D953F49B1FC3}"/>
                </a:ext>
              </a:extLst>
            </xdr:cNvPr>
            <xdr:cNvSpPr txBox="1"/>
          </xdr:nvSpPr>
          <xdr:spPr>
            <a:xfrm>
              <a:off x="4362450" y="1771650"/>
              <a:ext cx="436081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latin typeface="Cambria Math" panose="02040503050406030204" pitchFamily="18" charset="0"/>
                </a:rPr>
                <a:t>𝑀_(𝐵𝑒𝑑, 𝑅)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10</xdr:col>
      <xdr:colOff>200025</xdr:colOff>
      <xdr:row>15</xdr:row>
      <xdr:rowOff>0</xdr:rowOff>
    </xdr:from>
    <xdr:ext cx="396647" cy="1769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8" name="Textfeld 137">
              <a:extLst>
                <a:ext uri="{FF2B5EF4-FFF2-40B4-BE49-F238E27FC236}">
                  <a16:creationId xmlns:a16="http://schemas.microsoft.com/office/drawing/2014/main" id="{05BC5FA0-B79F-494B-B436-FB2FE7A3520B}"/>
                </a:ext>
              </a:extLst>
            </xdr:cNvPr>
            <xdr:cNvSpPr txBox="1"/>
          </xdr:nvSpPr>
          <xdr:spPr>
            <a:xfrm>
              <a:off x="8467725" y="1962150"/>
              <a:ext cx="396647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𝐵𝑒𝑑</m:t>
                        </m:r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𝑅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38" name="Textfeld 137">
              <a:extLst>
                <a:ext uri="{FF2B5EF4-FFF2-40B4-BE49-F238E27FC236}">
                  <a16:creationId xmlns:a16="http://schemas.microsoft.com/office/drawing/2014/main" id="{05BC5FA0-B79F-494B-B436-FB2FE7A3520B}"/>
                </a:ext>
              </a:extLst>
            </xdr:cNvPr>
            <xdr:cNvSpPr txBox="1"/>
          </xdr:nvSpPr>
          <xdr:spPr>
            <a:xfrm>
              <a:off x="8467725" y="1962150"/>
              <a:ext cx="396647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latin typeface="Cambria Math" panose="02040503050406030204" pitchFamily="18" charset="0"/>
                </a:rPr>
                <a:t>𝑃_(𝐵𝑒𝑑,𝑅)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10</xdr:col>
      <xdr:colOff>161925</xdr:colOff>
      <xdr:row>14</xdr:row>
      <xdr:rowOff>0</xdr:rowOff>
    </xdr:from>
    <xdr:ext cx="524182" cy="1769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9" name="Textfeld 138">
              <a:extLst>
                <a:ext uri="{FF2B5EF4-FFF2-40B4-BE49-F238E27FC236}">
                  <a16:creationId xmlns:a16="http://schemas.microsoft.com/office/drawing/2014/main" id="{36716F1F-43A7-4D1D-8534-79633A1303E0}"/>
                </a:ext>
              </a:extLst>
            </xdr:cNvPr>
            <xdr:cNvSpPr txBox="1"/>
          </xdr:nvSpPr>
          <xdr:spPr>
            <a:xfrm>
              <a:off x="8429625" y="1962150"/>
              <a:ext cx="524182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DE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𝑀</m:t>
                        </m:r>
                      </m:e>
                      <m:sub>
                        <m:r>
                          <a:rPr lang="de-DE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𝐵𝑒𝑑</m:t>
                        </m:r>
                        <m:r>
                          <a:rPr lang="de-DE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, </m:t>
                        </m:r>
                        <m:r>
                          <a:rPr lang="de-DE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𝐸𝑀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39" name="Textfeld 138">
              <a:extLst>
                <a:ext uri="{FF2B5EF4-FFF2-40B4-BE49-F238E27FC236}">
                  <a16:creationId xmlns:a16="http://schemas.microsoft.com/office/drawing/2014/main" id="{36716F1F-43A7-4D1D-8534-79633A1303E0}"/>
                </a:ext>
              </a:extLst>
            </xdr:cNvPr>
            <xdr:cNvSpPr txBox="1"/>
          </xdr:nvSpPr>
          <xdr:spPr>
            <a:xfrm>
              <a:off x="8429625" y="1962150"/>
              <a:ext cx="524182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𝑀_(𝐵𝑒𝑑, 𝐸𝑀)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12</xdr:col>
      <xdr:colOff>1219200</xdr:colOff>
      <xdr:row>12</xdr:row>
      <xdr:rowOff>9525</xdr:rowOff>
    </xdr:from>
    <xdr:ext cx="33041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feld 3">
              <a:extLst>
                <a:ext uri="{FF2B5EF4-FFF2-40B4-BE49-F238E27FC236}">
                  <a16:creationId xmlns:a16="http://schemas.microsoft.com/office/drawing/2014/main" id="{C7606867-1B6C-43DF-972C-91E3D5536843}"/>
                </a:ext>
              </a:extLst>
            </xdr:cNvPr>
            <xdr:cNvSpPr txBox="1"/>
          </xdr:nvSpPr>
          <xdr:spPr>
            <a:xfrm>
              <a:off x="11553825" y="2362200"/>
              <a:ext cx="33041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𝑣</m:t>
                        </m:r>
                      </m:e>
                      <m:sub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𝑚𝑎𝑥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" name="Textfeld 3">
              <a:extLst>
                <a:ext uri="{FF2B5EF4-FFF2-40B4-BE49-F238E27FC236}">
                  <a16:creationId xmlns:a16="http://schemas.microsoft.com/office/drawing/2014/main" id="{C7606867-1B6C-43DF-972C-91E3D5536843}"/>
                </a:ext>
              </a:extLst>
            </xdr:cNvPr>
            <xdr:cNvSpPr txBox="1"/>
          </xdr:nvSpPr>
          <xdr:spPr>
            <a:xfrm>
              <a:off x="11553825" y="2362200"/>
              <a:ext cx="33041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latin typeface="Cambria Math" panose="02040503050406030204" pitchFamily="18" charset="0"/>
                </a:rPr>
                <a:t>𝑣_𝑚𝑎𝑥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12</xdr:col>
      <xdr:colOff>1447800</xdr:colOff>
      <xdr:row>13</xdr:row>
      <xdr:rowOff>9525</xdr:rowOff>
    </xdr:from>
    <xdr:ext cx="33041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0" name="Textfeld 139">
              <a:extLst>
                <a:ext uri="{FF2B5EF4-FFF2-40B4-BE49-F238E27FC236}">
                  <a16:creationId xmlns:a16="http://schemas.microsoft.com/office/drawing/2014/main" id="{18061073-C8DA-434B-B724-442ADA4DB4D5}"/>
                </a:ext>
              </a:extLst>
            </xdr:cNvPr>
            <xdr:cNvSpPr txBox="1"/>
          </xdr:nvSpPr>
          <xdr:spPr>
            <a:xfrm>
              <a:off x="11782425" y="2552700"/>
              <a:ext cx="33041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𝑣</m:t>
                        </m:r>
                      </m:e>
                      <m:sub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𝑚𝑎𝑥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40" name="Textfeld 139">
              <a:extLst>
                <a:ext uri="{FF2B5EF4-FFF2-40B4-BE49-F238E27FC236}">
                  <a16:creationId xmlns:a16="http://schemas.microsoft.com/office/drawing/2014/main" id="{18061073-C8DA-434B-B724-442ADA4DB4D5}"/>
                </a:ext>
              </a:extLst>
            </xdr:cNvPr>
            <xdr:cNvSpPr txBox="1"/>
          </xdr:nvSpPr>
          <xdr:spPr>
            <a:xfrm>
              <a:off x="11782425" y="2552700"/>
              <a:ext cx="33041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latin typeface="Cambria Math" panose="02040503050406030204" pitchFamily="18" charset="0"/>
                </a:rPr>
                <a:t>𝑣_𝑚𝑎𝑥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12</xdr:col>
      <xdr:colOff>1190625</xdr:colOff>
      <xdr:row>15</xdr:row>
      <xdr:rowOff>9525</xdr:rowOff>
    </xdr:from>
    <xdr:ext cx="33041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1" name="Textfeld 140">
              <a:extLst>
                <a:ext uri="{FF2B5EF4-FFF2-40B4-BE49-F238E27FC236}">
                  <a16:creationId xmlns:a16="http://schemas.microsoft.com/office/drawing/2014/main" id="{53D8D63F-7C9C-4FCA-86C1-497BB69AC63A}"/>
                </a:ext>
              </a:extLst>
            </xdr:cNvPr>
            <xdr:cNvSpPr txBox="1"/>
          </xdr:nvSpPr>
          <xdr:spPr>
            <a:xfrm>
              <a:off x="11525250" y="2952750"/>
              <a:ext cx="33041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𝑣</m:t>
                        </m:r>
                      </m:e>
                      <m:sub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𝑚𝑎𝑥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41" name="Textfeld 140">
              <a:extLst>
                <a:ext uri="{FF2B5EF4-FFF2-40B4-BE49-F238E27FC236}">
                  <a16:creationId xmlns:a16="http://schemas.microsoft.com/office/drawing/2014/main" id="{53D8D63F-7C9C-4FCA-86C1-497BB69AC63A}"/>
                </a:ext>
              </a:extLst>
            </xdr:cNvPr>
            <xdr:cNvSpPr txBox="1"/>
          </xdr:nvSpPr>
          <xdr:spPr>
            <a:xfrm>
              <a:off x="11525250" y="2952750"/>
              <a:ext cx="33041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latin typeface="Cambria Math" panose="02040503050406030204" pitchFamily="18" charset="0"/>
                </a:rPr>
                <a:t>𝑣_𝑚𝑎𝑥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12</xdr:col>
      <xdr:colOff>1362075</xdr:colOff>
      <xdr:row>14</xdr:row>
      <xdr:rowOff>9525</xdr:rowOff>
    </xdr:from>
    <xdr:ext cx="33041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2" name="Textfeld 141">
              <a:extLst>
                <a:ext uri="{FF2B5EF4-FFF2-40B4-BE49-F238E27FC236}">
                  <a16:creationId xmlns:a16="http://schemas.microsoft.com/office/drawing/2014/main" id="{0FB63D19-5C40-4B49-8F7E-8FAF5AE92C35}"/>
                </a:ext>
              </a:extLst>
            </xdr:cNvPr>
            <xdr:cNvSpPr txBox="1"/>
          </xdr:nvSpPr>
          <xdr:spPr>
            <a:xfrm>
              <a:off x="11696700" y="2752725"/>
              <a:ext cx="33041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𝑣</m:t>
                        </m:r>
                      </m:e>
                      <m:sub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𝑚𝑎𝑥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42" name="Textfeld 141">
              <a:extLst>
                <a:ext uri="{FF2B5EF4-FFF2-40B4-BE49-F238E27FC236}">
                  <a16:creationId xmlns:a16="http://schemas.microsoft.com/office/drawing/2014/main" id="{0FB63D19-5C40-4B49-8F7E-8FAF5AE92C35}"/>
                </a:ext>
              </a:extLst>
            </xdr:cNvPr>
            <xdr:cNvSpPr txBox="1"/>
          </xdr:nvSpPr>
          <xdr:spPr>
            <a:xfrm>
              <a:off x="11696700" y="2752725"/>
              <a:ext cx="33041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latin typeface="Cambria Math" panose="02040503050406030204" pitchFamily="18" charset="0"/>
                </a:rPr>
                <a:t>𝑣_𝑚𝑎𝑥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266700</xdr:colOff>
      <xdr:row>21</xdr:row>
      <xdr:rowOff>0</xdr:rowOff>
    </xdr:from>
    <xdr:ext cx="32194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3" name="Textfeld 142">
              <a:extLst>
                <a:ext uri="{FF2B5EF4-FFF2-40B4-BE49-F238E27FC236}">
                  <a16:creationId xmlns:a16="http://schemas.microsoft.com/office/drawing/2014/main" id="{A5BAAFDD-6D4F-453A-A905-08547B3E4C16}"/>
                </a:ext>
              </a:extLst>
            </xdr:cNvPr>
            <xdr:cNvSpPr txBox="1"/>
          </xdr:nvSpPr>
          <xdr:spPr>
            <a:xfrm>
              <a:off x="266700" y="3543300"/>
              <a:ext cx="32194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de-DE" sz="1100" b="0" i="1">
                            <a:latin typeface="Cambria Math" panose="02040503050406030204" pitchFamily="18" charset="0"/>
                          </a:rPr>
                          <m:t>η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de-DE" sz="1100" b="0" i="0">
                            <a:latin typeface="Cambria Math" panose="02040503050406030204" pitchFamily="18" charset="0"/>
                          </a:rPr>
                          <m:t>Batt</m:t>
                        </m:r>
                      </m:sub>
                    </m:sSub>
                  </m:oMath>
                </m:oMathPara>
              </a14:m>
              <a:endParaRPr lang="de-DE" sz="1100" b="0"/>
            </a:p>
          </xdr:txBody>
        </xdr:sp>
      </mc:Choice>
      <mc:Fallback xmlns="">
        <xdr:sp macro="" textlink="">
          <xdr:nvSpPr>
            <xdr:cNvPr id="143" name="Textfeld 142">
              <a:extLst>
                <a:ext uri="{FF2B5EF4-FFF2-40B4-BE49-F238E27FC236}">
                  <a16:creationId xmlns:a16="http://schemas.microsoft.com/office/drawing/2014/main" id="{A5BAAFDD-6D4F-453A-A905-08547B3E4C16}"/>
                </a:ext>
              </a:extLst>
            </xdr:cNvPr>
            <xdr:cNvSpPr txBox="1"/>
          </xdr:nvSpPr>
          <xdr:spPr>
            <a:xfrm>
              <a:off x="266700" y="3543300"/>
              <a:ext cx="32194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latin typeface="Cambria Math" panose="02040503050406030204" pitchFamily="18" charset="0"/>
                </a:rPr>
                <a:t>η_Batt</a:t>
              </a:r>
              <a:endParaRPr lang="de-DE" sz="1100" b="0"/>
            </a:p>
          </xdr:txBody>
        </xdr:sp>
      </mc:Fallback>
    </mc:AlternateContent>
    <xdr:clientData/>
  </xdr:oneCellAnchor>
  <xdr:oneCellAnchor>
    <xdr:from>
      <xdr:col>0</xdr:col>
      <xdr:colOff>295275</xdr:colOff>
      <xdr:row>20</xdr:row>
      <xdr:rowOff>0</xdr:rowOff>
    </xdr:from>
    <xdr:ext cx="27321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5" name="Textfeld 144">
              <a:extLst>
                <a:ext uri="{FF2B5EF4-FFF2-40B4-BE49-F238E27FC236}">
                  <a16:creationId xmlns:a16="http://schemas.microsoft.com/office/drawing/2014/main" id="{4548FFDD-F447-4CE8-AC38-1ADB2FE8A8A3}"/>
                </a:ext>
              </a:extLst>
            </xdr:cNvPr>
            <xdr:cNvSpPr txBox="1"/>
          </xdr:nvSpPr>
          <xdr:spPr>
            <a:xfrm>
              <a:off x="295275" y="3343275"/>
              <a:ext cx="27321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de-DE" sz="1100" b="0" i="1">
                            <a:latin typeface="Cambria Math" panose="02040503050406030204" pitchFamily="18" charset="0"/>
                          </a:rPr>
                          <m:t>η</m:t>
                        </m:r>
                      </m:e>
                      <m:sub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𝐸𝑀</m:t>
                        </m:r>
                      </m:sub>
                    </m:sSub>
                  </m:oMath>
                </m:oMathPara>
              </a14:m>
              <a:endParaRPr lang="de-DE" sz="1100" b="0"/>
            </a:p>
          </xdr:txBody>
        </xdr:sp>
      </mc:Choice>
      <mc:Fallback xmlns="">
        <xdr:sp macro="" textlink="">
          <xdr:nvSpPr>
            <xdr:cNvPr id="145" name="Textfeld 144">
              <a:extLst>
                <a:ext uri="{FF2B5EF4-FFF2-40B4-BE49-F238E27FC236}">
                  <a16:creationId xmlns:a16="http://schemas.microsoft.com/office/drawing/2014/main" id="{4548FFDD-F447-4CE8-AC38-1ADB2FE8A8A3}"/>
                </a:ext>
              </a:extLst>
            </xdr:cNvPr>
            <xdr:cNvSpPr txBox="1"/>
          </xdr:nvSpPr>
          <xdr:spPr>
            <a:xfrm>
              <a:off x="295275" y="3343275"/>
              <a:ext cx="27321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latin typeface="Cambria Math" panose="02040503050406030204" pitchFamily="18" charset="0"/>
                </a:rPr>
                <a:t>η_𝐸𝑀</a:t>
              </a:r>
              <a:endParaRPr lang="de-DE" sz="1100" b="0"/>
            </a:p>
          </xdr:txBody>
        </xdr:sp>
      </mc:Fallback>
    </mc:AlternateContent>
    <xdr:clientData/>
  </xdr:oneCellAnchor>
  <xdr:oneCellAnchor>
    <xdr:from>
      <xdr:col>0</xdr:col>
      <xdr:colOff>628650</xdr:colOff>
      <xdr:row>32</xdr:row>
      <xdr:rowOff>123825</xdr:rowOff>
    </xdr:from>
    <xdr:ext cx="65" cy="172227"/>
    <xdr:sp macro="" textlink="">
      <xdr:nvSpPr>
        <xdr:cNvPr id="146" name="Textfeld 145">
          <a:extLst>
            <a:ext uri="{FF2B5EF4-FFF2-40B4-BE49-F238E27FC236}">
              <a16:creationId xmlns:a16="http://schemas.microsoft.com/office/drawing/2014/main" id="{2E95096F-8076-4558-BD1E-5B4C71AE6E85}"/>
            </a:ext>
          </a:extLst>
        </xdr:cNvPr>
        <xdr:cNvSpPr txBox="1"/>
      </xdr:nvSpPr>
      <xdr:spPr>
        <a:xfrm>
          <a:off x="628650" y="69723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133350</xdr:colOff>
      <xdr:row>33</xdr:row>
      <xdr:rowOff>9525</xdr:rowOff>
    </xdr:from>
    <xdr:ext cx="599523" cy="1769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7" name="Textfeld 146">
              <a:extLst>
                <a:ext uri="{FF2B5EF4-FFF2-40B4-BE49-F238E27FC236}">
                  <a16:creationId xmlns:a16="http://schemas.microsoft.com/office/drawing/2014/main" id="{B197F496-AA13-4900-BA6C-FAF2D7D98376}"/>
                </a:ext>
              </a:extLst>
            </xdr:cNvPr>
            <xdr:cNvSpPr txBox="1"/>
          </xdr:nvSpPr>
          <xdr:spPr>
            <a:xfrm>
              <a:off x="133350" y="5895975"/>
              <a:ext cx="599523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𝑉𝑒𝑟𝑙</m:t>
                        </m:r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𝑍𝑒𝑙𝑙𝑒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47" name="Textfeld 146">
              <a:extLst>
                <a:ext uri="{FF2B5EF4-FFF2-40B4-BE49-F238E27FC236}">
                  <a16:creationId xmlns:a16="http://schemas.microsoft.com/office/drawing/2014/main" id="{B197F496-AA13-4900-BA6C-FAF2D7D98376}"/>
                </a:ext>
              </a:extLst>
            </xdr:cNvPr>
            <xdr:cNvSpPr txBox="1"/>
          </xdr:nvSpPr>
          <xdr:spPr>
            <a:xfrm>
              <a:off x="133350" y="5895975"/>
              <a:ext cx="599523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latin typeface="Cambria Math" panose="02040503050406030204" pitchFamily="18" charset="0"/>
                </a:rPr>
                <a:t>𝑃_(𝑉𝑒𝑟𝑙,𝑍𝑒𝑙𝑙𝑒)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628650</xdr:colOff>
      <xdr:row>33</xdr:row>
      <xdr:rowOff>123825</xdr:rowOff>
    </xdr:from>
    <xdr:ext cx="65" cy="172227"/>
    <xdr:sp macro="" textlink="">
      <xdr:nvSpPr>
        <xdr:cNvPr id="148" name="Textfeld 147">
          <a:extLst>
            <a:ext uri="{FF2B5EF4-FFF2-40B4-BE49-F238E27FC236}">
              <a16:creationId xmlns:a16="http://schemas.microsoft.com/office/drawing/2014/main" id="{9E712CE8-3407-4F9B-92F5-122F217A13B4}"/>
            </a:ext>
          </a:extLst>
        </xdr:cNvPr>
        <xdr:cNvSpPr txBox="1"/>
      </xdr:nvSpPr>
      <xdr:spPr>
        <a:xfrm>
          <a:off x="628650" y="69723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95250</xdr:colOff>
      <xdr:row>34</xdr:row>
      <xdr:rowOff>9525</xdr:rowOff>
    </xdr:from>
    <xdr:ext cx="629018" cy="1769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9" name="Textfeld 148">
              <a:extLst>
                <a:ext uri="{FF2B5EF4-FFF2-40B4-BE49-F238E27FC236}">
                  <a16:creationId xmlns:a16="http://schemas.microsoft.com/office/drawing/2014/main" id="{68F7241A-83E9-45CD-B064-2E611DC89D1B}"/>
                </a:ext>
              </a:extLst>
            </xdr:cNvPr>
            <xdr:cNvSpPr txBox="1"/>
          </xdr:nvSpPr>
          <xdr:spPr>
            <a:xfrm>
              <a:off x="95250" y="7429500"/>
              <a:ext cx="629018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𝑁𝑢𝑡𝑧</m:t>
                        </m:r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𝑍𝑒𝑙𝑙𝑒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49" name="Textfeld 148">
              <a:extLst>
                <a:ext uri="{FF2B5EF4-FFF2-40B4-BE49-F238E27FC236}">
                  <a16:creationId xmlns:a16="http://schemas.microsoft.com/office/drawing/2014/main" id="{68F7241A-83E9-45CD-B064-2E611DC89D1B}"/>
                </a:ext>
              </a:extLst>
            </xdr:cNvPr>
            <xdr:cNvSpPr txBox="1"/>
          </xdr:nvSpPr>
          <xdr:spPr>
            <a:xfrm>
              <a:off x="95250" y="7429500"/>
              <a:ext cx="629018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latin typeface="Cambria Math" panose="02040503050406030204" pitchFamily="18" charset="0"/>
                </a:rPr>
                <a:t>𝑃_(𝑁𝑢𝑡𝑧,𝑍𝑒𝑙𝑙𝑒)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628650</xdr:colOff>
      <xdr:row>34</xdr:row>
      <xdr:rowOff>123825</xdr:rowOff>
    </xdr:from>
    <xdr:ext cx="65" cy="172227"/>
    <xdr:sp macro="" textlink="">
      <xdr:nvSpPr>
        <xdr:cNvPr id="150" name="Textfeld 149">
          <a:extLst>
            <a:ext uri="{FF2B5EF4-FFF2-40B4-BE49-F238E27FC236}">
              <a16:creationId xmlns:a16="http://schemas.microsoft.com/office/drawing/2014/main" id="{C75D0904-4B6B-484B-897E-6ABABCCBAAEE}"/>
            </a:ext>
          </a:extLst>
        </xdr:cNvPr>
        <xdr:cNvSpPr txBox="1"/>
      </xdr:nvSpPr>
      <xdr:spPr>
        <a:xfrm>
          <a:off x="628650" y="71628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47625</xdr:colOff>
      <xdr:row>30</xdr:row>
      <xdr:rowOff>180975</xdr:rowOff>
    </xdr:from>
    <xdr:ext cx="691664" cy="1769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1" name="Textfeld 150">
              <a:extLst>
                <a:ext uri="{FF2B5EF4-FFF2-40B4-BE49-F238E27FC236}">
                  <a16:creationId xmlns:a16="http://schemas.microsoft.com/office/drawing/2014/main" id="{126755D5-DA87-4298-9B26-CA5CD3495473}"/>
                </a:ext>
              </a:extLst>
            </xdr:cNvPr>
            <xdr:cNvSpPr txBox="1"/>
          </xdr:nvSpPr>
          <xdr:spPr>
            <a:xfrm>
              <a:off x="47625" y="7029450"/>
              <a:ext cx="691664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b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𝑍𝑒𝑙𝑙𝑒</m:t>
                        </m:r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, </m:t>
                        </m:r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𝑖𝑛𝑛𝑒𝑛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51" name="Textfeld 150">
              <a:extLst>
                <a:ext uri="{FF2B5EF4-FFF2-40B4-BE49-F238E27FC236}">
                  <a16:creationId xmlns:a16="http://schemas.microsoft.com/office/drawing/2014/main" id="{126755D5-DA87-4298-9B26-CA5CD3495473}"/>
                </a:ext>
              </a:extLst>
            </xdr:cNvPr>
            <xdr:cNvSpPr txBox="1"/>
          </xdr:nvSpPr>
          <xdr:spPr>
            <a:xfrm>
              <a:off x="47625" y="7029450"/>
              <a:ext cx="691664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latin typeface="Cambria Math" panose="02040503050406030204" pitchFamily="18" charset="0"/>
                </a:rPr>
                <a:t>𝑅_(𝑍𝑒𝑙𝑙𝑒, 𝑖𝑛𝑛𝑒𝑛)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117801</xdr:colOff>
      <xdr:row>38</xdr:row>
      <xdr:rowOff>0</xdr:rowOff>
    </xdr:from>
    <xdr:ext cx="514243" cy="1769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2" name="Textfeld 151">
              <a:extLst>
                <a:ext uri="{FF2B5EF4-FFF2-40B4-BE49-F238E27FC236}">
                  <a16:creationId xmlns:a16="http://schemas.microsoft.com/office/drawing/2014/main" id="{8F0AE1A9-7DA5-4463-B94F-C35424ED2050}"/>
                </a:ext>
              </a:extLst>
            </xdr:cNvPr>
            <xdr:cNvSpPr txBox="1"/>
          </xdr:nvSpPr>
          <xdr:spPr>
            <a:xfrm>
              <a:off x="117801" y="7447472"/>
              <a:ext cx="514243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𝐸𝑀</m:t>
                        </m:r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𝑚𝑎𝑥</m:t>
                        </m:r>
                      </m:sub>
                    </m:sSub>
                  </m:oMath>
                </m:oMathPara>
              </a14:m>
              <a:endParaRPr lang="de-DE" sz="1100" b="0"/>
            </a:p>
          </xdr:txBody>
        </xdr:sp>
      </mc:Choice>
      <mc:Fallback xmlns="">
        <xdr:sp macro="" textlink="">
          <xdr:nvSpPr>
            <xdr:cNvPr id="152" name="Textfeld 151">
              <a:extLst>
                <a:ext uri="{FF2B5EF4-FFF2-40B4-BE49-F238E27FC236}">
                  <a16:creationId xmlns:a16="http://schemas.microsoft.com/office/drawing/2014/main" id="{8F0AE1A9-7DA5-4463-B94F-C35424ED2050}"/>
                </a:ext>
              </a:extLst>
            </xdr:cNvPr>
            <xdr:cNvSpPr txBox="1"/>
          </xdr:nvSpPr>
          <xdr:spPr>
            <a:xfrm>
              <a:off x="117801" y="7447472"/>
              <a:ext cx="514243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latin typeface="Cambria Math" panose="02040503050406030204" pitchFamily="18" charset="0"/>
                </a:rPr>
                <a:t>𝑃_(𝐸𝑀,𝑚𝑎𝑥)</a:t>
              </a:r>
              <a:endParaRPr lang="de-DE" sz="1100" b="0"/>
            </a:p>
          </xdr:txBody>
        </xdr:sp>
      </mc:Fallback>
    </mc:AlternateContent>
    <xdr:clientData/>
  </xdr:oneCellAnchor>
  <xdr:oneCellAnchor>
    <xdr:from>
      <xdr:col>0</xdr:col>
      <xdr:colOff>131362</xdr:colOff>
      <xdr:row>44</xdr:row>
      <xdr:rowOff>1702</xdr:rowOff>
    </xdr:from>
    <xdr:ext cx="487121" cy="1769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2" name="Textfeld 161">
              <a:extLst>
                <a:ext uri="{FF2B5EF4-FFF2-40B4-BE49-F238E27FC236}">
                  <a16:creationId xmlns:a16="http://schemas.microsoft.com/office/drawing/2014/main" id="{A9292270-31D2-426C-AC50-93F231B810CD}"/>
                </a:ext>
              </a:extLst>
            </xdr:cNvPr>
            <xdr:cNvSpPr txBox="1"/>
          </xdr:nvSpPr>
          <xdr:spPr>
            <a:xfrm>
              <a:off x="131362" y="8656872"/>
              <a:ext cx="487121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𝐸𝑀</m:t>
                        </m:r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, </m:t>
                        </m:r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𝑚𝑎𝑥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62" name="Textfeld 161">
              <a:extLst>
                <a:ext uri="{FF2B5EF4-FFF2-40B4-BE49-F238E27FC236}">
                  <a16:creationId xmlns:a16="http://schemas.microsoft.com/office/drawing/2014/main" id="{A9292270-31D2-426C-AC50-93F231B810CD}"/>
                </a:ext>
              </a:extLst>
            </xdr:cNvPr>
            <xdr:cNvSpPr txBox="1"/>
          </xdr:nvSpPr>
          <xdr:spPr>
            <a:xfrm>
              <a:off x="131362" y="8656872"/>
              <a:ext cx="487121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latin typeface="Cambria Math" panose="02040503050406030204" pitchFamily="18" charset="0"/>
                </a:rPr>
                <a:t>𝐼_(𝐸𝑀, 𝑚𝑎𝑥)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109657</xdr:colOff>
      <xdr:row>45</xdr:row>
      <xdr:rowOff>5149</xdr:rowOff>
    </xdr:from>
    <xdr:ext cx="530530" cy="1769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3" name="Textfeld 162">
              <a:extLst>
                <a:ext uri="{FF2B5EF4-FFF2-40B4-BE49-F238E27FC236}">
                  <a16:creationId xmlns:a16="http://schemas.microsoft.com/office/drawing/2014/main" id="{79507A59-99B7-4BE6-A4A5-83C64B5E3410}"/>
                </a:ext>
              </a:extLst>
            </xdr:cNvPr>
            <xdr:cNvSpPr txBox="1"/>
          </xdr:nvSpPr>
          <xdr:spPr>
            <a:xfrm>
              <a:off x="109657" y="8861602"/>
              <a:ext cx="530530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𝑈</m:t>
                        </m:r>
                      </m:e>
                      <m:sub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𝐸𝑀</m:t>
                        </m:r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𝑚𝑎𝑥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63" name="Textfeld 162">
              <a:extLst>
                <a:ext uri="{FF2B5EF4-FFF2-40B4-BE49-F238E27FC236}">
                  <a16:creationId xmlns:a16="http://schemas.microsoft.com/office/drawing/2014/main" id="{79507A59-99B7-4BE6-A4A5-83C64B5E3410}"/>
                </a:ext>
              </a:extLst>
            </xdr:cNvPr>
            <xdr:cNvSpPr txBox="1"/>
          </xdr:nvSpPr>
          <xdr:spPr>
            <a:xfrm>
              <a:off x="109657" y="8861602"/>
              <a:ext cx="530530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latin typeface="Cambria Math" panose="02040503050406030204" pitchFamily="18" charset="0"/>
                </a:rPr>
                <a:t>𝑈_(𝐸𝑀,𝑚𝑎𝑥)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75193</xdr:colOff>
      <xdr:row>46</xdr:row>
      <xdr:rowOff>8596</xdr:rowOff>
    </xdr:from>
    <xdr:ext cx="599459" cy="1769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4" name="Textfeld 163">
              <a:extLst>
                <a:ext uri="{FF2B5EF4-FFF2-40B4-BE49-F238E27FC236}">
                  <a16:creationId xmlns:a16="http://schemas.microsoft.com/office/drawing/2014/main" id="{D8C903E1-A513-4B67-9E74-47321E9B6FE2}"/>
                </a:ext>
              </a:extLst>
            </xdr:cNvPr>
            <xdr:cNvSpPr txBox="1"/>
          </xdr:nvSpPr>
          <xdr:spPr>
            <a:xfrm>
              <a:off x="75193" y="9066332"/>
              <a:ext cx="599459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b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𝐸𝑀</m:t>
                        </m:r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𝑖𝑛𝑛𝑒𝑛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64" name="Textfeld 163">
              <a:extLst>
                <a:ext uri="{FF2B5EF4-FFF2-40B4-BE49-F238E27FC236}">
                  <a16:creationId xmlns:a16="http://schemas.microsoft.com/office/drawing/2014/main" id="{D8C903E1-A513-4B67-9E74-47321E9B6FE2}"/>
                </a:ext>
              </a:extLst>
            </xdr:cNvPr>
            <xdr:cNvSpPr txBox="1"/>
          </xdr:nvSpPr>
          <xdr:spPr>
            <a:xfrm>
              <a:off x="75193" y="9066332"/>
              <a:ext cx="599459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latin typeface="Cambria Math" panose="02040503050406030204" pitchFamily="18" charset="0"/>
                </a:rPr>
                <a:t>𝑅_(𝐸𝑀,𝑖𝑛𝑛𝑒𝑛)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217507</xdr:colOff>
      <xdr:row>51</xdr:row>
      <xdr:rowOff>21091</xdr:rowOff>
    </xdr:from>
    <xdr:ext cx="31483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6" name="Textfeld 165">
              <a:extLst>
                <a:ext uri="{FF2B5EF4-FFF2-40B4-BE49-F238E27FC236}">
                  <a16:creationId xmlns:a16="http://schemas.microsoft.com/office/drawing/2014/main" id="{A53A2377-F3E6-40E4-A00F-554D4064D254}"/>
                </a:ext>
              </a:extLst>
            </xdr:cNvPr>
            <xdr:cNvSpPr txBox="1"/>
          </xdr:nvSpPr>
          <xdr:spPr>
            <a:xfrm>
              <a:off x="217507" y="10085242"/>
              <a:ext cx="31483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𝑚</m:t>
                        </m:r>
                      </m:e>
                      <m:sub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𝐸𝑀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66" name="Textfeld 165">
              <a:extLst>
                <a:ext uri="{FF2B5EF4-FFF2-40B4-BE49-F238E27FC236}">
                  <a16:creationId xmlns:a16="http://schemas.microsoft.com/office/drawing/2014/main" id="{A53A2377-F3E6-40E4-A00F-554D4064D254}"/>
                </a:ext>
              </a:extLst>
            </xdr:cNvPr>
            <xdr:cNvSpPr txBox="1"/>
          </xdr:nvSpPr>
          <xdr:spPr>
            <a:xfrm>
              <a:off x="217507" y="10085242"/>
              <a:ext cx="31483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latin typeface="Cambria Math" panose="02040503050406030204" pitchFamily="18" charset="0"/>
                </a:rPr>
                <a:t>𝑚_𝐸𝑀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79617</xdr:colOff>
      <xdr:row>47</xdr:row>
      <xdr:rowOff>12043</xdr:rowOff>
    </xdr:from>
    <xdr:ext cx="590610" cy="1769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7" name="Textfeld 166">
              <a:extLst>
                <a:ext uri="{FF2B5EF4-FFF2-40B4-BE49-F238E27FC236}">
                  <a16:creationId xmlns:a16="http://schemas.microsoft.com/office/drawing/2014/main" id="{69E7FBD8-C1E3-442E-A034-30ED87E509FD}"/>
                </a:ext>
              </a:extLst>
            </xdr:cNvPr>
            <xdr:cNvSpPr txBox="1"/>
          </xdr:nvSpPr>
          <xdr:spPr>
            <a:xfrm>
              <a:off x="79617" y="9271062"/>
              <a:ext cx="590610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e>
                      <m:sub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𝑍𝑒𝑙𝑙</m:t>
                        </m:r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𝑠𝑒𝑟𝑖𝑒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67" name="Textfeld 166">
              <a:extLst>
                <a:ext uri="{FF2B5EF4-FFF2-40B4-BE49-F238E27FC236}">
                  <a16:creationId xmlns:a16="http://schemas.microsoft.com/office/drawing/2014/main" id="{69E7FBD8-C1E3-442E-A034-30ED87E509FD}"/>
                </a:ext>
              </a:extLst>
            </xdr:cNvPr>
            <xdr:cNvSpPr txBox="1"/>
          </xdr:nvSpPr>
          <xdr:spPr>
            <a:xfrm>
              <a:off x="79617" y="9271062"/>
              <a:ext cx="590610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latin typeface="Cambria Math" panose="02040503050406030204" pitchFamily="18" charset="0"/>
                </a:rPr>
                <a:t>𝑛_(𝑍𝑒𝑙𝑙,𝑠𝑒𝑟𝑖𝑒)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123825</xdr:colOff>
      <xdr:row>25</xdr:row>
      <xdr:rowOff>9525</xdr:rowOff>
    </xdr:from>
    <xdr:ext cx="622735" cy="1769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8" name="Textfeld 167">
              <a:extLst>
                <a:ext uri="{FF2B5EF4-FFF2-40B4-BE49-F238E27FC236}">
                  <a16:creationId xmlns:a16="http://schemas.microsoft.com/office/drawing/2014/main" id="{214F8F25-07C6-4C17-8D59-7CA86B9F6E0A}"/>
                </a:ext>
              </a:extLst>
            </xdr:cNvPr>
            <xdr:cNvSpPr txBox="1"/>
          </xdr:nvSpPr>
          <xdr:spPr>
            <a:xfrm>
              <a:off x="123825" y="4333875"/>
              <a:ext cx="622735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𝑈</m:t>
                        </m:r>
                      </m:e>
                      <m:sub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𝑍𝑒𝑙𝑙𝑒</m:t>
                        </m:r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, </m:t>
                        </m:r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𝑚𝑎𝑥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68" name="Textfeld 167">
              <a:extLst>
                <a:ext uri="{FF2B5EF4-FFF2-40B4-BE49-F238E27FC236}">
                  <a16:creationId xmlns:a16="http://schemas.microsoft.com/office/drawing/2014/main" id="{214F8F25-07C6-4C17-8D59-7CA86B9F6E0A}"/>
                </a:ext>
              </a:extLst>
            </xdr:cNvPr>
            <xdr:cNvSpPr txBox="1"/>
          </xdr:nvSpPr>
          <xdr:spPr>
            <a:xfrm>
              <a:off x="123825" y="4333875"/>
              <a:ext cx="622735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latin typeface="Cambria Math" panose="02040503050406030204" pitchFamily="18" charset="0"/>
                </a:rPr>
                <a:t>𝑈_(𝑍𝑒𝑙𝑙𝑒, 𝑚𝑎𝑥)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114300</xdr:colOff>
      <xdr:row>25</xdr:row>
      <xdr:rowOff>180975</xdr:rowOff>
    </xdr:from>
    <xdr:ext cx="599523" cy="1769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9" name="Textfeld 168">
              <a:extLst>
                <a:ext uri="{FF2B5EF4-FFF2-40B4-BE49-F238E27FC236}">
                  <a16:creationId xmlns:a16="http://schemas.microsoft.com/office/drawing/2014/main" id="{CC1F95BB-549B-424C-A30E-00864FA29849}"/>
                </a:ext>
              </a:extLst>
            </xdr:cNvPr>
            <xdr:cNvSpPr txBox="1"/>
          </xdr:nvSpPr>
          <xdr:spPr>
            <a:xfrm>
              <a:off x="114300" y="4505325"/>
              <a:ext cx="599523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𝑈</m:t>
                        </m:r>
                      </m:e>
                      <m:sub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𝑍𝑒𝑙𝑙𝑒</m:t>
                        </m:r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𝑚𝑖𝑛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69" name="Textfeld 168">
              <a:extLst>
                <a:ext uri="{FF2B5EF4-FFF2-40B4-BE49-F238E27FC236}">
                  <a16:creationId xmlns:a16="http://schemas.microsoft.com/office/drawing/2014/main" id="{CC1F95BB-549B-424C-A30E-00864FA29849}"/>
                </a:ext>
              </a:extLst>
            </xdr:cNvPr>
            <xdr:cNvSpPr txBox="1"/>
          </xdr:nvSpPr>
          <xdr:spPr>
            <a:xfrm>
              <a:off x="114300" y="4505325"/>
              <a:ext cx="599523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latin typeface="Cambria Math" panose="02040503050406030204" pitchFamily="18" charset="0"/>
                </a:rPr>
                <a:t>𝑈_(𝑍𝑒𝑙𝑙𝑒,𝑚𝑖𝑛)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123825</xdr:colOff>
      <xdr:row>29</xdr:row>
      <xdr:rowOff>180975</xdr:rowOff>
    </xdr:from>
    <xdr:ext cx="580415" cy="1769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2" name="Textfeld 171">
              <a:extLst>
                <a:ext uri="{FF2B5EF4-FFF2-40B4-BE49-F238E27FC236}">
                  <a16:creationId xmlns:a16="http://schemas.microsoft.com/office/drawing/2014/main" id="{73B84378-0D45-484D-98C2-D26EF05AB7D6}"/>
                </a:ext>
              </a:extLst>
            </xdr:cNvPr>
            <xdr:cNvSpPr txBox="1"/>
          </xdr:nvSpPr>
          <xdr:spPr>
            <a:xfrm>
              <a:off x="123825" y="5086350"/>
              <a:ext cx="580415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𝑍𝑒𝑙𝑙𝑒</m:t>
                        </m:r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𝑙𝑎𝑑𝑒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72" name="Textfeld 171">
              <a:extLst>
                <a:ext uri="{FF2B5EF4-FFF2-40B4-BE49-F238E27FC236}">
                  <a16:creationId xmlns:a16="http://schemas.microsoft.com/office/drawing/2014/main" id="{73B84378-0D45-484D-98C2-D26EF05AB7D6}"/>
                </a:ext>
              </a:extLst>
            </xdr:cNvPr>
            <xdr:cNvSpPr txBox="1"/>
          </xdr:nvSpPr>
          <xdr:spPr>
            <a:xfrm>
              <a:off x="123825" y="5086350"/>
              <a:ext cx="580415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latin typeface="Cambria Math" panose="02040503050406030204" pitchFamily="18" charset="0"/>
                </a:rPr>
                <a:t>𝐼_(𝑍𝑒𝑙𝑙𝑒,𝑙𝑎𝑑𝑒)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209550</xdr:colOff>
      <xdr:row>36</xdr:row>
      <xdr:rowOff>0</xdr:rowOff>
    </xdr:from>
    <xdr:ext cx="40703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3" name="Textfeld 172">
              <a:extLst>
                <a:ext uri="{FF2B5EF4-FFF2-40B4-BE49-F238E27FC236}">
                  <a16:creationId xmlns:a16="http://schemas.microsoft.com/office/drawing/2014/main" id="{885318B4-3109-44B6-8311-AA0F89AC332F}"/>
                </a:ext>
              </a:extLst>
            </xdr:cNvPr>
            <xdr:cNvSpPr txBox="1"/>
          </xdr:nvSpPr>
          <xdr:spPr>
            <a:xfrm>
              <a:off x="209550" y="6267450"/>
              <a:ext cx="40703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𝑚</m:t>
                        </m:r>
                      </m:e>
                      <m:sub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𝑍𝑒𝑙𝑙𝑒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73" name="Textfeld 172">
              <a:extLst>
                <a:ext uri="{FF2B5EF4-FFF2-40B4-BE49-F238E27FC236}">
                  <a16:creationId xmlns:a16="http://schemas.microsoft.com/office/drawing/2014/main" id="{885318B4-3109-44B6-8311-AA0F89AC332F}"/>
                </a:ext>
              </a:extLst>
            </xdr:cNvPr>
            <xdr:cNvSpPr txBox="1"/>
          </xdr:nvSpPr>
          <xdr:spPr>
            <a:xfrm>
              <a:off x="209550" y="6267450"/>
              <a:ext cx="40703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latin typeface="Cambria Math" panose="02040503050406030204" pitchFamily="18" charset="0"/>
                </a:rPr>
                <a:t>𝑚_𝑍𝑒𝑙𝑙𝑒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628650</xdr:colOff>
      <xdr:row>35</xdr:row>
      <xdr:rowOff>123825</xdr:rowOff>
    </xdr:from>
    <xdr:ext cx="65" cy="172227"/>
    <xdr:sp macro="" textlink="">
      <xdr:nvSpPr>
        <xdr:cNvPr id="174" name="Textfeld 173">
          <a:extLst>
            <a:ext uri="{FF2B5EF4-FFF2-40B4-BE49-F238E27FC236}">
              <a16:creationId xmlns:a16="http://schemas.microsoft.com/office/drawing/2014/main" id="{E19B5EC9-AD8B-4C8A-9734-8F92031C51B0}"/>
            </a:ext>
          </a:extLst>
        </xdr:cNvPr>
        <xdr:cNvSpPr txBox="1"/>
      </xdr:nvSpPr>
      <xdr:spPr>
        <a:xfrm>
          <a:off x="628650" y="6000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628650</xdr:colOff>
      <xdr:row>50</xdr:row>
      <xdr:rowOff>123825</xdr:rowOff>
    </xdr:from>
    <xdr:ext cx="65" cy="172227"/>
    <xdr:sp macro="" textlink="">
      <xdr:nvSpPr>
        <xdr:cNvPr id="176" name="Textfeld 175">
          <a:extLst>
            <a:ext uri="{FF2B5EF4-FFF2-40B4-BE49-F238E27FC236}">
              <a16:creationId xmlns:a16="http://schemas.microsoft.com/office/drawing/2014/main" id="{551DA5A0-2089-46D2-8326-3BFBADA85BE5}"/>
            </a:ext>
          </a:extLst>
        </xdr:cNvPr>
        <xdr:cNvSpPr txBox="1"/>
      </xdr:nvSpPr>
      <xdr:spPr>
        <a:xfrm>
          <a:off x="628650" y="6191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121263</xdr:colOff>
      <xdr:row>48</xdr:row>
      <xdr:rowOff>15490</xdr:rowOff>
    </xdr:from>
    <xdr:ext cx="507318" cy="1769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7" name="Textfeld 176">
              <a:extLst>
                <a:ext uri="{FF2B5EF4-FFF2-40B4-BE49-F238E27FC236}">
                  <a16:creationId xmlns:a16="http://schemas.microsoft.com/office/drawing/2014/main" id="{E4572EB0-2F11-48B5-8BF8-760395E7B543}"/>
                </a:ext>
              </a:extLst>
            </xdr:cNvPr>
            <xdr:cNvSpPr txBox="1"/>
          </xdr:nvSpPr>
          <xdr:spPr>
            <a:xfrm>
              <a:off x="121263" y="9475792"/>
              <a:ext cx="507318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𝐸𝑀</m:t>
                        </m:r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𝑉𝑒𝑟𝑙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77" name="Textfeld 176">
              <a:extLst>
                <a:ext uri="{FF2B5EF4-FFF2-40B4-BE49-F238E27FC236}">
                  <a16:creationId xmlns:a16="http://schemas.microsoft.com/office/drawing/2014/main" id="{E4572EB0-2F11-48B5-8BF8-760395E7B543}"/>
                </a:ext>
              </a:extLst>
            </xdr:cNvPr>
            <xdr:cNvSpPr txBox="1"/>
          </xdr:nvSpPr>
          <xdr:spPr>
            <a:xfrm>
              <a:off x="121263" y="9475792"/>
              <a:ext cx="507318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latin typeface="Cambria Math" panose="02040503050406030204" pitchFamily="18" charset="0"/>
                </a:rPr>
                <a:t>𝑃_(𝐸𝑀,𝑉𝑒𝑟𝑙)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106515</xdr:colOff>
      <xdr:row>49</xdr:row>
      <xdr:rowOff>18937</xdr:rowOff>
    </xdr:from>
    <xdr:ext cx="536814" cy="1769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8" name="Textfeld 177">
              <a:extLst>
                <a:ext uri="{FF2B5EF4-FFF2-40B4-BE49-F238E27FC236}">
                  <a16:creationId xmlns:a16="http://schemas.microsoft.com/office/drawing/2014/main" id="{D5111BE6-2661-4591-A908-CE3A68247545}"/>
                </a:ext>
              </a:extLst>
            </xdr:cNvPr>
            <xdr:cNvSpPr txBox="1"/>
          </xdr:nvSpPr>
          <xdr:spPr>
            <a:xfrm>
              <a:off x="106515" y="9680522"/>
              <a:ext cx="536814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𝐸𝑀</m:t>
                        </m:r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𝑁𝑢𝑡𝑧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78" name="Textfeld 177">
              <a:extLst>
                <a:ext uri="{FF2B5EF4-FFF2-40B4-BE49-F238E27FC236}">
                  <a16:creationId xmlns:a16="http://schemas.microsoft.com/office/drawing/2014/main" id="{D5111BE6-2661-4591-A908-CE3A68247545}"/>
                </a:ext>
              </a:extLst>
            </xdr:cNvPr>
            <xdr:cNvSpPr txBox="1"/>
          </xdr:nvSpPr>
          <xdr:spPr>
            <a:xfrm>
              <a:off x="106515" y="9680522"/>
              <a:ext cx="536814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latin typeface="Cambria Math" panose="02040503050406030204" pitchFamily="18" charset="0"/>
                </a:rPr>
                <a:t>𝑃_(𝐸𝑀,𝑁𝑢𝑡𝑧)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7</xdr:col>
      <xdr:colOff>1209675</xdr:colOff>
      <xdr:row>22</xdr:row>
      <xdr:rowOff>9525</xdr:rowOff>
    </xdr:from>
    <xdr:ext cx="16940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0" name="Textfeld 179">
              <a:extLst>
                <a:ext uri="{FF2B5EF4-FFF2-40B4-BE49-F238E27FC236}">
                  <a16:creationId xmlns:a16="http://schemas.microsoft.com/office/drawing/2014/main" id="{E1C599BF-4D9D-4EE0-93EC-77250F378987}"/>
                </a:ext>
              </a:extLst>
            </xdr:cNvPr>
            <xdr:cNvSpPr txBox="1"/>
          </xdr:nvSpPr>
          <xdr:spPr>
            <a:xfrm>
              <a:off x="7372350" y="3952875"/>
              <a:ext cx="16940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𝑣</m:t>
                        </m:r>
                      </m:e>
                      <m:sub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80" name="Textfeld 179">
              <a:extLst>
                <a:ext uri="{FF2B5EF4-FFF2-40B4-BE49-F238E27FC236}">
                  <a16:creationId xmlns:a16="http://schemas.microsoft.com/office/drawing/2014/main" id="{E1C599BF-4D9D-4EE0-93EC-77250F378987}"/>
                </a:ext>
              </a:extLst>
            </xdr:cNvPr>
            <xdr:cNvSpPr txBox="1"/>
          </xdr:nvSpPr>
          <xdr:spPr>
            <a:xfrm>
              <a:off x="7372350" y="3952875"/>
              <a:ext cx="16940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latin typeface="Cambria Math" panose="02040503050406030204" pitchFamily="18" charset="0"/>
                </a:rPr>
                <a:t>𝑣_1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5</xdr:col>
      <xdr:colOff>133350</xdr:colOff>
      <xdr:row>4</xdr:row>
      <xdr:rowOff>0</xdr:rowOff>
    </xdr:from>
    <xdr:ext cx="492955" cy="1769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1" name="Textfeld 180">
              <a:extLst>
                <a:ext uri="{FF2B5EF4-FFF2-40B4-BE49-F238E27FC236}">
                  <a16:creationId xmlns:a16="http://schemas.microsoft.com/office/drawing/2014/main" id="{59532527-B5F4-4B77-8280-6DF7367DEB9C}"/>
                </a:ext>
              </a:extLst>
            </xdr:cNvPr>
            <xdr:cNvSpPr txBox="1"/>
          </xdr:nvSpPr>
          <xdr:spPr>
            <a:xfrm>
              <a:off x="4305300" y="790575"/>
              <a:ext cx="492955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𝐸</m:t>
                        </m:r>
                      </m:e>
                      <m:sub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𝐵𝑒𝑑</m:t>
                        </m:r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, </m:t>
                        </m:r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𝐸𝑀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81" name="Textfeld 180">
              <a:extLst>
                <a:ext uri="{FF2B5EF4-FFF2-40B4-BE49-F238E27FC236}">
                  <a16:creationId xmlns:a16="http://schemas.microsoft.com/office/drawing/2014/main" id="{59532527-B5F4-4B77-8280-6DF7367DEB9C}"/>
                </a:ext>
              </a:extLst>
            </xdr:cNvPr>
            <xdr:cNvSpPr txBox="1"/>
          </xdr:nvSpPr>
          <xdr:spPr>
            <a:xfrm>
              <a:off x="4305300" y="790575"/>
              <a:ext cx="492955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latin typeface="Cambria Math" panose="02040503050406030204" pitchFamily="18" charset="0"/>
                </a:rPr>
                <a:t>𝐸_(𝐵𝑒𝑑, 𝐸𝑀)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5</xdr:col>
      <xdr:colOff>104775</xdr:colOff>
      <xdr:row>5</xdr:row>
      <xdr:rowOff>0</xdr:rowOff>
    </xdr:from>
    <xdr:ext cx="582724" cy="1769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2" name="Textfeld 181">
              <a:extLst>
                <a:ext uri="{FF2B5EF4-FFF2-40B4-BE49-F238E27FC236}">
                  <a16:creationId xmlns:a16="http://schemas.microsoft.com/office/drawing/2014/main" id="{DC9B4CAE-1560-481C-840A-282C461EA631}"/>
                </a:ext>
              </a:extLst>
            </xdr:cNvPr>
            <xdr:cNvSpPr txBox="1"/>
          </xdr:nvSpPr>
          <xdr:spPr>
            <a:xfrm>
              <a:off x="4276725" y="981075"/>
              <a:ext cx="582724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𝐸</m:t>
                        </m:r>
                      </m:e>
                      <m:sub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𝐵𝑒𝑑</m:t>
                        </m:r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, </m:t>
                        </m:r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𝐵𝑎𝑡𝑡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82" name="Textfeld 181">
              <a:extLst>
                <a:ext uri="{FF2B5EF4-FFF2-40B4-BE49-F238E27FC236}">
                  <a16:creationId xmlns:a16="http://schemas.microsoft.com/office/drawing/2014/main" id="{DC9B4CAE-1560-481C-840A-282C461EA631}"/>
                </a:ext>
              </a:extLst>
            </xdr:cNvPr>
            <xdr:cNvSpPr txBox="1"/>
          </xdr:nvSpPr>
          <xdr:spPr>
            <a:xfrm>
              <a:off x="4276725" y="981075"/>
              <a:ext cx="582724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latin typeface="Cambria Math" panose="02040503050406030204" pitchFamily="18" charset="0"/>
                </a:rPr>
                <a:t>𝐸_(𝐵𝑒𝑑, 𝐵𝑎𝑡𝑡)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5</xdr:col>
      <xdr:colOff>95250</xdr:colOff>
      <xdr:row>7</xdr:row>
      <xdr:rowOff>0</xdr:rowOff>
    </xdr:from>
    <xdr:ext cx="585160" cy="1769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3" name="Textfeld 182">
              <a:extLst>
                <a:ext uri="{FF2B5EF4-FFF2-40B4-BE49-F238E27FC236}">
                  <a16:creationId xmlns:a16="http://schemas.microsoft.com/office/drawing/2014/main" id="{B7957B54-1A4B-4745-ACD7-8AAACD103FBF}"/>
                </a:ext>
              </a:extLst>
            </xdr:cNvPr>
            <xdr:cNvSpPr txBox="1"/>
          </xdr:nvSpPr>
          <xdr:spPr>
            <a:xfrm>
              <a:off x="4267200" y="1171575"/>
              <a:ext cx="585160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𝐸</m:t>
                        </m:r>
                      </m:e>
                      <m:sub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𝐵𝑒𝑑</m:t>
                        </m:r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, </m:t>
                        </m:r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𝑍𝑒𝑙𝑙𝑒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83" name="Textfeld 182">
              <a:extLst>
                <a:ext uri="{FF2B5EF4-FFF2-40B4-BE49-F238E27FC236}">
                  <a16:creationId xmlns:a16="http://schemas.microsoft.com/office/drawing/2014/main" id="{B7957B54-1A4B-4745-ACD7-8AAACD103FBF}"/>
                </a:ext>
              </a:extLst>
            </xdr:cNvPr>
            <xdr:cNvSpPr txBox="1"/>
          </xdr:nvSpPr>
          <xdr:spPr>
            <a:xfrm>
              <a:off x="4267200" y="1171575"/>
              <a:ext cx="585160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latin typeface="Cambria Math" panose="02040503050406030204" pitchFamily="18" charset="0"/>
                </a:rPr>
                <a:t>𝐸_(𝐵𝑒𝑑, 𝑍𝑒𝑙𝑙𝑒)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5</xdr:col>
      <xdr:colOff>114300</xdr:colOff>
      <xdr:row>11</xdr:row>
      <xdr:rowOff>0</xdr:rowOff>
    </xdr:from>
    <xdr:ext cx="584455" cy="1769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4" name="Textfeld 183">
              <a:extLst>
                <a:ext uri="{FF2B5EF4-FFF2-40B4-BE49-F238E27FC236}">
                  <a16:creationId xmlns:a16="http://schemas.microsoft.com/office/drawing/2014/main" id="{7792C126-6358-44B0-9032-468CC79DDAF0}"/>
                </a:ext>
              </a:extLst>
            </xdr:cNvPr>
            <xdr:cNvSpPr txBox="1"/>
          </xdr:nvSpPr>
          <xdr:spPr>
            <a:xfrm>
              <a:off x="4286250" y="1952625"/>
              <a:ext cx="584455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𝐵𝑒𝑑</m:t>
                        </m:r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, </m:t>
                        </m:r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𝐵𝑎𝑡𝑡</m:t>
                        </m:r>
                      </m:sub>
                    </m:sSub>
                    <m:r>
                      <a:rPr lang="de-DE" sz="1100" b="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84" name="Textfeld 183">
              <a:extLst>
                <a:ext uri="{FF2B5EF4-FFF2-40B4-BE49-F238E27FC236}">
                  <a16:creationId xmlns:a16="http://schemas.microsoft.com/office/drawing/2014/main" id="{7792C126-6358-44B0-9032-468CC79DDAF0}"/>
                </a:ext>
              </a:extLst>
            </xdr:cNvPr>
            <xdr:cNvSpPr txBox="1"/>
          </xdr:nvSpPr>
          <xdr:spPr>
            <a:xfrm>
              <a:off x="4286250" y="1952625"/>
              <a:ext cx="584455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latin typeface="Cambria Math" panose="02040503050406030204" pitchFamily="18" charset="0"/>
                </a:rPr>
                <a:t>𝑃_(𝐵𝑒𝑑, 𝐵𝑎𝑡𝑡)  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5</xdr:col>
      <xdr:colOff>104775</xdr:colOff>
      <xdr:row>12</xdr:row>
      <xdr:rowOff>180975</xdr:rowOff>
    </xdr:from>
    <xdr:ext cx="607987" cy="1769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5" name="Textfeld 184">
              <a:extLst>
                <a:ext uri="{FF2B5EF4-FFF2-40B4-BE49-F238E27FC236}">
                  <a16:creationId xmlns:a16="http://schemas.microsoft.com/office/drawing/2014/main" id="{065C29D7-B245-49D6-A73D-37984D4108EE}"/>
                </a:ext>
              </a:extLst>
            </xdr:cNvPr>
            <xdr:cNvSpPr txBox="1"/>
          </xdr:nvSpPr>
          <xdr:spPr>
            <a:xfrm>
              <a:off x="4276725" y="2133600"/>
              <a:ext cx="607987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𝐵𝑒𝑑</m:t>
                        </m:r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, </m:t>
                        </m:r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𝑍𝑒𝑙𝑙𝑒</m:t>
                        </m:r>
                      </m:sub>
                    </m:sSub>
                    <m:r>
                      <a:rPr lang="de-DE" sz="1100" b="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85" name="Textfeld 184">
              <a:extLst>
                <a:ext uri="{FF2B5EF4-FFF2-40B4-BE49-F238E27FC236}">
                  <a16:creationId xmlns:a16="http://schemas.microsoft.com/office/drawing/2014/main" id="{065C29D7-B245-49D6-A73D-37984D4108EE}"/>
                </a:ext>
              </a:extLst>
            </xdr:cNvPr>
            <xdr:cNvSpPr txBox="1"/>
          </xdr:nvSpPr>
          <xdr:spPr>
            <a:xfrm>
              <a:off x="4276725" y="2133600"/>
              <a:ext cx="607987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latin typeface="Cambria Math" panose="02040503050406030204" pitchFamily="18" charset="0"/>
                </a:rPr>
                <a:t>𝑃_(𝐵𝑒𝑑, 𝑍𝑒𝑙𝑙𝑒)  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5</xdr:col>
      <xdr:colOff>190500</xdr:colOff>
      <xdr:row>20</xdr:row>
      <xdr:rowOff>0</xdr:rowOff>
    </xdr:from>
    <xdr:ext cx="435504" cy="18081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6" name="Textfeld 185">
              <a:extLst>
                <a:ext uri="{FF2B5EF4-FFF2-40B4-BE49-F238E27FC236}">
                  <a16:creationId xmlns:a16="http://schemas.microsoft.com/office/drawing/2014/main" id="{E4AEE44A-67AF-4A25-B715-5932179E3878}"/>
                </a:ext>
              </a:extLst>
            </xdr:cNvPr>
            <xdr:cNvSpPr txBox="1"/>
          </xdr:nvSpPr>
          <xdr:spPr>
            <a:xfrm>
              <a:off x="4362450" y="2933700"/>
              <a:ext cx="435504" cy="1808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𝑀</m:t>
                        </m:r>
                      </m:e>
                      <m:sub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Ü,</m:t>
                        </m:r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𝐸𝑀</m:t>
                        </m:r>
                      </m:sub>
                    </m:sSub>
                    <m:r>
                      <a:rPr lang="de-DE" sz="1100" b="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86" name="Textfeld 185">
              <a:extLst>
                <a:ext uri="{FF2B5EF4-FFF2-40B4-BE49-F238E27FC236}">
                  <a16:creationId xmlns:a16="http://schemas.microsoft.com/office/drawing/2014/main" id="{E4AEE44A-67AF-4A25-B715-5932179E3878}"/>
                </a:ext>
              </a:extLst>
            </xdr:cNvPr>
            <xdr:cNvSpPr txBox="1"/>
          </xdr:nvSpPr>
          <xdr:spPr>
            <a:xfrm>
              <a:off x="4362450" y="2933700"/>
              <a:ext cx="435504" cy="1808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latin typeface="Cambria Math" panose="02040503050406030204" pitchFamily="18" charset="0"/>
                </a:rPr>
                <a:t>𝑀_(Ü,𝐸𝑀)  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5</xdr:col>
      <xdr:colOff>190500</xdr:colOff>
      <xdr:row>29</xdr:row>
      <xdr:rowOff>9525</xdr:rowOff>
    </xdr:from>
    <xdr:ext cx="35490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8" name="Textfeld 187">
              <a:extLst>
                <a:ext uri="{FF2B5EF4-FFF2-40B4-BE49-F238E27FC236}">
                  <a16:creationId xmlns:a16="http://schemas.microsoft.com/office/drawing/2014/main" id="{4FD86AE4-88AC-4FDE-A1DA-8204618B06DE}"/>
                </a:ext>
              </a:extLst>
            </xdr:cNvPr>
            <xdr:cNvSpPr txBox="1"/>
          </xdr:nvSpPr>
          <xdr:spPr>
            <a:xfrm>
              <a:off x="190500" y="8582025"/>
              <a:ext cx="35490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𝐵𝑎𝑠𝑖𝑠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88" name="Textfeld 187">
              <a:extLst>
                <a:ext uri="{FF2B5EF4-FFF2-40B4-BE49-F238E27FC236}">
                  <a16:creationId xmlns:a16="http://schemas.microsoft.com/office/drawing/2014/main" id="{4FD86AE4-88AC-4FDE-A1DA-8204618B06DE}"/>
                </a:ext>
              </a:extLst>
            </xdr:cNvPr>
            <xdr:cNvSpPr txBox="1"/>
          </xdr:nvSpPr>
          <xdr:spPr>
            <a:xfrm>
              <a:off x="190500" y="8582025"/>
              <a:ext cx="35490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latin typeface="Cambria Math" panose="02040503050406030204" pitchFamily="18" charset="0"/>
                </a:rPr>
                <a:t>𝐼_𝐵𝑎𝑠𝑖𝑠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5</xdr:col>
      <xdr:colOff>171450</xdr:colOff>
      <xdr:row>31</xdr:row>
      <xdr:rowOff>0</xdr:rowOff>
    </xdr:from>
    <xdr:ext cx="450123" cy="18293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0" name="Textfeld 189">
              <a:extLst>
                <a:ext uri="{FF2B5EF4-FFF2-40B4-BE49-F238E27FC236}">
                  <a16:creationId xmlns:a16="http://schemas.microsoft.com/office/drawing/2014/main" id="{3D50D656-B21A-4C06-AD19-9648C9A448BC}"/>
                </a:ext>
              </a:extLst>
            </xdr:cNvPr>
            <xdr:cNvSpPr txBox="1"/>
          </xdr:nvSpPr>
          <xdr:spPr>
            <a:xfrm>
              <a:off x="4343400" y="4333875"/>
              <a:ext cx="450123" cy="1829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𝑆𝑦𝑠𝑡𝑒𝑚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90" name="Textfeld 189">
              <a:extLst>
                <a:ext uri="{FF2B5EF4-FFF2-40B4-BE49-F238E27FC236}">
                  <a16:creationId xmlns:a16="http://schemas.microsoft.com/office/drawing/2014/main" id="{3D50D656-B21A-4C06-AD19-9648C9A448BC}"/>
                </a:ext>
              </a:extLst>
            </xdr:cNvPr>
            <xdr:cNvSpPr txBox="1"/>
          </xdr:nvSpPr>
          <xdr:spPr>
            <a:xfrm>
              <a:off x="4343400" y="4333875"/>
              <a:ext cx="450123" cy="1829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latin typeface="Cambria Math" panose="02040503050406030204" pitchFamily="18" charset="0"/>
                </a:rPr>
                <a:t>𝐼_𝑆𝑦𝑠𝑡𝑒𝑚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5</xdr:col>
      <xdr:colOff>219075</xdr:colOff>
      <xdr:row>14</xdr:row>
      <xdr:rowOff>0</xdr:rowOff>
    </xdr:from>
    <xdr:ext cx="314830" cy="18081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1" name="Textfeld 190">
              <a:extLst>
                <a:ext uri="{FF2B5EF4-FFF2-40B4-BE49-F238E27FC236}">
                  <a16:creationId xmlns:a16="http://schemas.microsoft.com/office/drawing/2014/main" id="{C54F19B8-61A1-4EF6-ACAC-2AA071972804}"/>
                </a:ext>
              </a:extLst>
            </xdr:cNvPr>
            <xdr:cNvSpPr txBox="1"/>
          </xdr:nvSpPr>
          <xdr:spPr>
            <a:xfrm>
              <a:off x="4391025" y="2352675"/>
              <a:ext cx="314830" cy="1808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Ü,</m:t>
                        </m:r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𝑅</m:t>
                        </m:r>
                      </m:sub>
                    </m:sSub>
                    <m:r>
                      <a:rPr lang="de-DE" sz="1100" b="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91" name="Textfeld 190">
              <a:extLst>
                <a:ext uri="{FF2B5EF4-FFF2-40B4-BE49-F238E27FC236}">
                  <a16:creationId xmlns:a16="http://schemas.microsoft.com/office/drawing/2014/main" id="{C54F19B8-61A1-4EF6-ACAC-2AA071972804}"/>
                </a:ext>
              </a:extLst>
            </xdr:cNvPr>
            <xdr:cNvSpPr txBox="1"/>
          </xdr:nvSpPr>
          <xdr:spPr>
            <a:xfrm>
              <a:off x="4391025" y="2352675"/>
              <a:ext cx="314830" cy="1808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latin typeface="Cambria Math" panose="02040503050406030204" pitchFamily="18" charset="0"/>
                </a:rPr>
                <a:t>𝑃_(Ü,𝑅)  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5</xdr:col>
      <xdr:colOff>190500</xdr:colOff>
      <xdr:row>15</xdr:row>
      <xdr:rowOff>0</xdr:rowOff>
    </xdr:from>
    <xdr:ext cx="402931" cy="18081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2" name="Textfeld 191">
              <a:extLst>
                <a:ext uri="{FF2B5EF4-FFF2-40B4-BE49-F238E27FC236}">
                  <a16:creationId xmlns:a16="http://schemas.microsoft.com/office/drawing/2014/main" id="{D5FAA9D7-4314-4E06-9DDC-CA8DEA086436}"/>
                </a:ext>
              </a:extLst>
            </xdr:cNvPr>
            <xdr:cNvSpPr txBox="1"/>
          </xdr:nvSpPr>
          <xdr:spPr>
            <a:xfrm>
              <a:off x="4362450" y="2552700"/>
              <a:ext cx="402931" cy="1808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Ü,</m:t>
                        </m:r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𝐸𝑀</m:t>
                        </m:r>
                      </m:sub>
                    </m:sSub>
                    <m:r>
                      <a:rPr lang="de-DE" sz="1100" b="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92" name="Textfeld 191">
              <a:extLst>
                <a:ext uri="{FF2B5EF4-FFF2-40B4-BE49-F238E27FC236}">
                  <a16:creationId xmlns:a16="http://schemas.microsoft.com/office/drawing/2014/main" id="{D5FAA9D7-4314-4E06-9DDC-CA8DEA086436}"/>
                </a:ext>
              </a:extLst>
            </xdr:cNvPr>
            <xdr:cNvSpPr txBox="1"/>
          </xdr:nvSpPr>
          <xdr:spPr>
            <a:xfrm>
              <a:off x="4362450" y="2552700"/>
              <a:ext cx="402931" cy="1808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latin typeface="Cambria Math" panose="02040503050406030204" pitchFamily="18" charset="0"/>
                </a:rPr>
                <a:t>𝑃_(Ü,𝐸𝑀)  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10</xdr:col>
      <xdr:colOff>171450</xdr:colOff>
      <xdr:row>30</xdr:row>
      <xdr:rowOff>0</xdr:rowOff>
    </xdr:from>
    <xdr:ext cx="569515" cy="18293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2" name="Textfeld 101">
              <a:extLst>
                <a:ext uri="{FF2B5EF4-FFF2-40B4-BE49-F238E27FC236}">
                  <a16:creationId xmlns:a16="http://schemas.microsoft.com/office/drawing/2014/main" id="{B8E22C9A-C813-49FE-981F-BE536145E6D0}"/>
                </a:ext>
              </a:extLst>
            </xdr:cNvPr>
            <xdr:cNvSpPr txBox="1"/>
          </xdr:nvSpPr>
          <xdr:spPr>
            <a:xfrm>
              <a:off x="8439150" y="5695950"/>
              <a:ext cx="569515" cy="1829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DE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∆</m:t>
                    </m:r>
                    <m:sSub>
                      <m:sSubPr>
                        <m:ctrlPr>
                          <a:rPr lang="de-DE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𝐸</m:t>
                        </m:r>
                      </m:e>
                      <m:sub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𝑆𝑦𝑠𝑡𝑒𝑚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02" name="Textfeld 101">
              <a:extLst>
                <a:ext uri="{FF2B5EF4-FFF2-40B4-BE49-F238E27FC236}">
                  <a16:creationId xmlns:a16="http://schemas.microsoft.com/office/drawing/2014/main" id="{B8E22C9A-C813-49FE-981F-BE536145E6D0}"/>
                </a:ext>
              </a:extLst>
            </xdr:cNvPr>
            <xdr:cNvSpPr txBox="1"/>
          </xdr:nvSpPr>
          <xdr:spPr>
            <a:xfrm>
              <a:off x="8439150" y="5695950"/>
              <a:ext cx="569515" cy="1829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de-DE" sz="1100" b="0" i="0">
                  <a:latin typeface="Cambria Math" panose="02040503050406030204" pitchFamily="18" charset="0"/>
                </a:rPr>
                <a:t>𝐸_𝑆𝑦𝑠𝑡𝑒𝑚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85725</xdr:colOff>
      <xdr:row>27</xdr:row>
      <xdr:rowOff>0</xdr:rowOff>
    </xdr:from>
    <xdr:ext cx="615810" cy="1769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3" name="Textfeld 102">
              <a:extLst>
                <a:ext uri="{FF2B5EF4-FFF2-40B4-BE49-F238E27FC236}">
                  <a16:creationId xmlns:a16="http://schemas.microsoft.com/office/drawing/2014/main" id="{390B5EAD-0045-4355-8F24-3B1645689385}"/>
                </a:ext>
              </a:extLst>
            </xdr:cNvPr>
            <xdr:cNvSpPr txBox="1"/>
          </xdr:nvSpPr>
          <xdr:spPr>
            <a:xfrm>
              <a:off x="85725" y="4724400"/>
              <a:ext cx="615810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𝑈</m:t>
                        </m:r>
                      </m:e>
                      <m:sub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𝑉𝑒𝑟𝑙</m:t>
                        </m:r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, </m:t>
                        </m:r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𝑍𝑒𝑙𝑙𝑒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03" name="Textfeld 102">
              <a:extLst>
                <a:ext uri="{FF2B5EF4-FFF2-40B4-BE49-F238E27FC236}">
                  <a16:creationId xmlns:a16="http://schemas.microsoft.com/office/drawing/2014/main" id="{390B5EAD-0045-4355-8F24-3B1645689385}"/>
                </a:ext>
              </a:extLst>
            </xdr:cNvPr>
            <xdr:cNvSpPr txBox="1"/>
          </xdr:nvSpPr>
          <xdr:spPr>
            <a:xfrm>
              <a:off x="85725" y="4724400"/>
              <a:ext cx="615810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latin typeface="Cambria Math" panose="02040503050406030204" pitchFamily="18" charset="0"/>
                </a:rPr>
                <a:t>𝑈_(𝑉𝑒𝑟𝑙, 𝑍𝑒𝑙𝑙𝑒)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180734</xdr:colOff>
      <xdr:row>40</xdr:row>
      <xdr:rowOff>2149</xdr:rowOff>
    </xdr:from>
    <xdr:ext cx="38837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4" name="Textfeld 103">
              <a:extLst>
                <a:ext uri="{FF2B5EF4-FFF2-40B4-BE49-F238E27FC236}">
                  <a16:creationId xmlns:a16="http://schemas.microsoft.com/office/drawing/2014/main" id="{750860BB-112D-4353-BFF5-6F797D7C875F}"/>
                </a:ext>
              </a:extLst>
            </xdr:cNvPr>
            <xdr:cNvSpPr txBox="1"/>
          </xdr:nvSpPr>
          <xdr:spPr>
            <a:xfrm>
              <a:off x="180734" y="7852187"/>
              <a:ext cx="38837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DE" sz="1100" b="0" i="1">
                        <a:latin typeface="Cambria Math" panose="02040503050406030204" pitchFamily="18" charset="0"/>
                      </a:rPr>
                      <m:t>𝑘</m:t>
                    </m:r>
                    <m:sSub>
                      <m:sSubPr>
                        <m:ctrlPr>
                          <a:rPr lang="de-DE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bg-BG" sz="1100" b="0" i="1">
                            <a:latin typeface="Cambria Math" panose="02040503050406030204" pitchFamily="18" charset="0"/>
                          </a:rPr>
                          <m:t>Ф</m:t>
                        </m:r>
                      </m:e>
                      <m:sub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𝐸𝑀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04" name="Textfeld 103">
              <a:extLst>
                <a:ext uri="{FF2B5EF4-FFF2-40B4-BE49-F238E27FC236}">
                  <a16:creationId xmlns:a16="http://schemas.microsoft.com/office/drawing/2014/main" id="{750860BB-112D-4353-BFF5-6F797D7C875F}"/>
                </a:ext>
              </a:extLst>
            </xdr:cNvPr>
            <xdr:cNvSpPr txBox="1"/>
          </xdr:nvSpPr>
          <xdr:spPr>
            <a:xfrm>
              <a:off x="180734" y="7852187"/>
              <a:ext cx="38837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latin typeface="Cambria Math" panose="02040503050406030204" pitchFamily="18" charset="0"/>
                </a:rPr>
                <a:t>𝑘</a:t>
              </a:r>
              <a:r>
                <a:rPr lang="bg-BG" sz="1100" b="0" i="0">
                  <a:latin typeface="Cambria Math" panose="02040503050406030204" pitchFamily="18" charset="0"/>
                </a:rPr>
                <a:t>Ф</a:t>
              </a:r>
              <a:r>
                <a:rPr lang="de-DE" sz="1100" b="0" i="0">
                  <a:latin typeface="Cambria Math" panose="02040503050406030204" pitchFamily="18" charset="0"/>
                </a:rPr>
                <a:t>_𝐸𝑀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318785</xdr:colOff>
      <xdr:row>41</xdr:row>
      <xdr:rowOff>851</xdr:rowOff>
    </xdr:from>
    <xdr:ext cx="11227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6" name="Textfeld 105">
              <a:extLst>
                <a:ext uri="{FF2B5EF4-FFF2-40B4-BE49-F238E27FC236}">
                  <a16:creationId xmlns:a16="http://schemas.microsoft.com/office/drawing/2014/main" id="{E277C8C3-6BC9-49CD-9361-764418C2370E}"/>
                </a:ext>
              </a:extLst>
            </xdr:cNvPr>
            <xdr:cNvSpPr txBox="1"/>
          </xdr:nvSpPr>
          <xdr:spPr>
            <a:xfrm>
              <a:off x="318785" y="8052172"/>
              <a:ext cx="11227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DE" sz="1100" b="0" i="1">
                        <a:latin typeface="Cambria Math" panose="02040503050406030204" pitchFamily="18" charset="0"/>
                      </a:rPr>
                      <m:t>𝑝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06" name="Textfeld 105">
              <a:extLst>
                <a:ext uri="{FF2B5EF4-FFF2-40B4-BE49-F238E27FC236}">
                  <a16:creationId xmlns:a16="http://schemas.microsoft.com/office/drawing/2014/main" id="{E277C8C3-6BC9-49CD-9361-764418C2370E}"/>
                </a:ext>
              </a:extLst>
            </xdr:cNvPr>
            <xdr:cNvSpPr txBox="1"/>
          </xdr:nvSpPr>
          <xdr:spPr>
            <a:xfrm>
              <a:off x="318785" y="8052172"/>
              <a:ext cx="11227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latin typeface="Cambria Math" panose="02040503050406030204" pitchFamily="18" charset="0"/>
                </a:rPr>
                <a:t>𝑝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353314</xdr:colOff>
      <xdr:row>41</xdr:row>
      <xdr:rowOff>200836</xdr:rowOff>
    </xdr:from>
    <xdr:ext cx="43217" cy="172227"/>
    <xdr:sp macro="" textlink="">
      <xdr:nvSpPr>
        <xdr:cNvPr id="107" name="Textfeld 106">
          <a:extLst>
            <a:ext uri="{FF2B5EF4-FFF2-40B4-BE49-F238E27FC236}">
              <a16:creationId xmlns:a16="http://schemas.microsoft.com/office/drawing/2014/main" id="{9EAC6D3F-15F5-41ED-8A68-C8E2EEBEC400}"/>
            </a:ext>
          </a:extLst>
        </xdr:cNvPr>
        <xdr:cNvSpPr txBox="1"/>
      </xdr:nvSpPr>
      <xdr:spPr>
        <a:xfrm>
          <a:off x="353314" y="8252157"/>
          <a:ext cx="43217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en-US" sz="1100"/>
            <a:t>-</a:t>
          </a:r>
        </a:p>
      </xdr:txBody>
    </xdr:sp>
    <xdr:clientData/>
  </xdr:oneCellAnchor>
  <xdr:oneCellAnchor>
    <xdr:from>
      <xdr:col>0</xdr:col>
      <xdr:colOff>213692</xdr:colOff>
      <xdr:row>42</xdr:row>
      <xdr:rowOff>199538</xdr:rowOff>
    </xdr:from>
    <xdr:ext cx="322461" cy="1769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8" name="Textfeld 107">
              <a:extLst>
                <a:ext uri="{FF2B5EF4-FFF2-40B4-BE49-F238E27FC236}">
                  <a16:creationId xmlns:a16="http://schemas.microsoft.com/office/drawing/2014/main" id="{6A011EE4-96DA-45EE-A008-41788AAA03DA}"/>
                </a:ext>
              </a:extLst>
            </xdr:cNvPr>
            <xdr:cNvSpPr txBox="1"/>
          </xdr:nvSpPr>
          <xdr:spPr>
            <a:xfrm>
              <a:off x="213692" y="8452142"/>
              <a:ext cx="322461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𝐸𝑀</m:t>
                        </m:r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, 0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08" name="Textfeld 107">
              <a:extLst>
                <a:ext uri="{FF2B5EF4-FFF2-40B4-BE49-F238E27FC236}">
                  <a16:creationId xmlns:a16="http://schemas.microsoft.com/office/drawing/2014/main" id="{6A011EE4-96DA-45EE-A008-41788AAA03DA}"/>
                </a:ext>
              </a:extLst>
            </xdr:cNvPr>
            <xdr:cNvSpPr txBox="1"/>
          </xdr:nvSpPr>
          <xdr:spPr>
            <a:xfrm>
              <a:off x="213692" y="8452142"/>
              <a:ext cx="322461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latin typeface="Cambria Math" panose="02040503050406030204" pitchFamily="18" charset="0"/>
                </a:rPr>
                <a:t>𝐼_(𝐸𝑀, 0)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247650</xdr:colOff>
      <xdr:row>12</xdr:row>
      <xdr:rowOff>180975</xdr:rowOff>
    </xdr:from>
    <xdr:ext cx="30745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0" name="Textfeld 109">
              <a:extLst>
                <a:ext uri="{FF2B5EF4-FFF2-40B4-BE49-F238E27FC236}">
                  <a16:creationId xmlns:a16="http://schemas.microsoft.com/office/drawing/2014/main" id="{44AF2036-52C0-431A-9177-8F1ADCE12043}"/>
                </a:ext>
              </a:extLst>
            </xdr:cNvPr>
            <xdr:cNvSpPr txBox="1"/>
          </xdr:nvSpPr>
          <xdr:spPr>
            <a:xfrm>
              <a:off x="247650" y="2533650"/>
              <a:ext cx="30745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𝑧</m:t>
                        </m:r>
                      </m:e>
                      <m:sub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𝑚𝑜𝑡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10" name="Textfeld 109">
              <a:extLst>
                <a:ext uri="{FF2B5EF4-FFF2-40B4-BE49-F238E27FC236}">
                  <a16:creationId xmlns:a16="http://schemas.microsoft.com/office/drawing/2014/main" id="{44AF2036-52C0-431A-9177-8F1ADCE12043}"/>
                </a:ext>
              </a:extLst>
            </xdr:cNvPr>
            <xdr:cNvSpPr txBox="1"/>
          </xdr:nvSpPr>
          <xdr:spPr>
            <a:xfrm>
              <a:off x="247650" y="2533650"/>
              <a:ext cx="30745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latin typeface="Cambria Math" panose="02040503050406030204" pitchFamily="18" charset="0"/>
                </a:rPr>
                <a:t>𝑧_𝑚𝑜𝑡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247650</xdr:colOff>
      <xdr:row>13</xdr:row>
      <xdr:rowOff>180975</xdr:rowOff>
    </xdr:from>
    <xdr:ext cx="29027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1" name="Textfeld 110">
              <a:extLst>
                <a:ext uri="{FF2B5EF4-FFF2-40B4-BE49-F238E27FC236}">
                  <a16:creationId xmlns:a16="http://schemas.microsoft.com/office/drawing/2014/main" id="{7DF89F48-9778-4A77-809D-40972151B914}"/>
                </a:ext>
              </a:extLst>
            </xdr:cNvPr>
            <xdr:cNvSpPr txBox="1"/>
          </xdr:nvSpPr>
          <xdr:spPr>
            <a:xfrm>
              <a:off x="247650" y="2724150"/>
              <a:ext cx="29027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𝑧</m:t>
                        </m:r>
                      </m:e>
                      <m:sub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𝑟𝑎𝑑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11" name="Textfeld 110">
              <a:extLst>
                <a:ext uri="{FF2B5EF4-FFF2-40B4-BE49-F238E27FC236}">
                  <a16:creationId xmlns:a16="http://schemas.microsoft.com/office/drawing/2014/main" id="{7DF89F48-9778-4A77-809D-40972151B914}"/>
                </a:ext>
              </a:extLst>
            </xdr:cNvPr>
            <xdr:cNvSpPr txBox="1"/>
          </xdr:nvSpPr>
          <xdr:spPr>
            <a:xfrm>
              <a:off x="247650" y="2724150"/>
              <a:ext cx="29027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latin typeface="Cambria Math" panose="02040503050406030204" pitchFamily="18" charset="0"/>
                </a:rPr>
                <a:t>𝑧_𝑟𝑎𝑑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10</xdr:col>
      <xdr:colOff>200025</xdr:colOff>
      <xdr:row>24</xdr:row>
      <xdr:rowOff>9525</xdr:rowOff>
    </xdr:from>
    <xdr:ext cx="522835" cy="1769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3" name="Textfeld 112">
              <a:extLst>
                <a:ext uri="{FF2B5EF4-FFF2-40B4-BE49-F238E27FC236}">
                  <a16:creationId xmlns:a16="http://schemas.microsoft.com/office/drawing/2014/main" id="{5E0BC1FC-B1D5-4BE4-A37C-BCCE48D8A957}"/>
                </a:ext>
              </a:extLst>
            </xdr:cNvPr>
            <xdr:cNvSpPr txBox="1"/>
          </xdr:nvSpPr>
          <xdr:spPr>
            <a:xfrm>
              <a:off x="8943975" y="4743450"/>
              <a:ext cx="522835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b="0" i="1" baseline="0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DE" sz="1100" b="0" i="1" baseline="0">
                            <a:latin typeface="Cambria Math" panose="02040503050406030204" pitchFamily="18" charset="0"/>
                          </a:rPr>
                          <m:t>𝑛</m:t>
                        </m:r>
                      </m:e>
                      <m:sub>
                        <m:r>
                          <a:rPr lang="de-DE" sz="1100" b="0" i="1" baseline="0">
                            <a:latin typeface="Cambria Math" panose="02040503050406030204" pitchFamily="18" charset="0"/>
                          </a:rPr>
                          <m:t>𝐸𝑀</m:t>
                        </m:r>
                        <m:r>
                          <a:rPr lang="de-DE" sz="1100" b="0" i="1" baseline="0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de-DE" sz="1100" b="0" i="1" baseline="0">
                            <a:latin typeface="Cambria Math" panose="02040503050406030204" pitchFamily="18" charset="0"/>
                          </a:rPr>
                          <m:t>𝑚𝑎𝑥</m:t>
                        </m:r>
                      </m:sub>
                    </m:sSub>
                  </m:oMath>
                </m:oMathPara>
              </a14:m>
              <a:endParaRPr lang="en-US" sz="1100" baseline="0"/>
            </a:p>
          </xdr:txBody>
        </xdr:sp>
      </mc:Choice>
      <mc:Fallback xmlns="">
        <xdr:sp macro="" textlink="">
          <xdr:nvSpPr>
            <xdr:cNvPr id="113" name="Textfeld 112">
              <a:extLst>
                <a:ext uri="{FF2B5EF4-FFF2-40B4-BE49-F238E27FC236}">
                  <a16:creationId xmlns:a16="http://schemas.microsoft.com/office/drawing/2014/main" id="{5E0BC1FC-B1D5-4BE4-A37C-BCCE48D8A957}"/>
                </a:ext>
              </a:extLst>
            </xdr:cNvPr>
            <xdr:cNvSpPr txBox="1"/>
          </xdr:nvSpPr>
          <xdr:spPr>
            <a:xfrm>
              <a:off x="8943975" y="4743450"/>
              <a:ext cx="522835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DE" sz="1100" b="0" i="0" baseline="0">
                  <a:latin typeface="Cambria Math" panose="02040503050406030204" pitchFamily="18" charset="0"/>
                </a:rPr>
                <a:t>𝑛_(𝐸𝑀,𝑚𝑎𝑥)</a:t>
              </a:r>
              <a:endParaRPr lang="en-US" sz="1100" baseline="0"/>
            </a:p>
          </xdr:txBody>
        </xdr:sp>
      </mc:Fallback>
    </mc:AlternateContent>
    <xdr:clientData/>
  </xdr:oneCellAnchor>
  <xdr:oneCellAnchor>
    <xdr:from>
      <xdr:col>10</xdr:col>
      <xdr:colOff>228600</xdr:colOff>
      <xdr:row>34</xdr:row>
      <xdr:rowOff>190500</xdr:rowOff>
    </xdr:from>
    <xdr:ext cx="37747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2" name="Textfeld 111">
              <a:extLst>
                <a:ext uri="{FF2B5EF4-FFF2-40B4-BE49-F238E27FC236}">
                  <a16:creationId xmlns:a16="http://schemas.microsoft.com/office/drawing/2014/main" id="{F7376C26-F3B9-4BC0-B306-4C1FCBB9F42C}"/>
                </a:ext>
              </a:extLst>
            </xdr:cNvPr>
            <xdr:cNvSpPr txBox="1"/>
          </xdr:nvSpPr>
          <xdr:spPr>
            <a:xfrm>
              <a:off x="9144000" y="6858000"/>
              <a:ext cx="37747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bg-BG" sz="1100" b="0" i="1">
                            <a:latin typeface="Cambria Math" panose="02040503050406030204" pitchFamily="18" charset="0"/>
                          </a:rPr>
                          <m:t>€</m:t>
                        </m:r>
                      </m:e>
                      <m:sub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𝑍𝑒𝑙𝑙𝑒</m:t>
                        </m:r>
                      </m:sub>
                    </m:sSub>
                  </m:oMath>
                </m:oMathPara>
              </a14:m>
              <a:endParaRPr lang="de-DE" sz="1100" b="0"/>
            </a:p>
          </xdr:txBody>
        </xdr:sp>
      </mc:Choice>
      <mc:Fallback xmlns="">
        <xdr:sp macro="" textlink="">
          <xdr:nvSpPr>
            <xdr:cNvPr id="112" name="Textfeld 111">
              <a:extLst>
                <a:ext uri="{FF2B5EF4-FFF2-40B4-BE49-F238E27FC236}">
                  <a16:creationId xmlns:a16="http://schemas.microsoft.com/office/drawing/2014/main" id="{F7376C26-F3B9-4BC0-B306-4C1FCBB9F42C}"/>
                </a:ext>
              </a:extLst>
            </xdr:cNvPr>
            <xdr:cNvSpPr txBox="1"/>
          </xdr:nvSpPr>
          <xdr:spPr>
            <a:xfrm>
              <a:off x="9144000" y="6858000"/>
              <a:ext cx="37747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bg-BG" sz="1100" b="0" i="0">
                  <a:latin typeface="Cambria Math" panose="02040503050406030204" pitchFamily="18" charset="0"/>
                </a:rPr>
                <a:t>€</a:t>
              </a:r>
              <a:r>
                <a:rPr lang="de-DE" sz="1100" b="0" i="0">
                  <a:latin typeface="Cambria Math" panose="02040503050406030204" pitchFamily="18" charset="0"/>
                </a:rPr>
                <a:t>_𝑍𝑒𝑙𝑙𝑒</a:t>
              </a:r>
              <a:endParaRPr lang="de-DE" sz="1100" b="0"/>
            </a:p>
          </xdr:txBody>
        </xdr:sp>
      </mc:Fallback>
    </mc:AlternateContent>
    <xdr:clientData/>
  </xdr:oneCellAnchor>
  <xdr:oneCellAnchor>
    <xdr:from>
      <xdr:col>10</xdr:col>
      <xdr:colOff>171450</xdr:colOff>
      <xdr:row>35</xdr:row>
      <xdr:rowOff>190500</xdr:rowOff>
    </xdr:from>
    <xdr:ext cx="568297" cy="18332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4" name="Textfeld 113">
              <a:extLst>
                <a:ext uri="{FF2B5EF4-FFF2-40B4-BE49-F238E27FC236}">
                  <a16:creationId xmlns:a16="http://schemas.microsoft.com/office/drawing/2014/main" id="{DF48BBC2-A5B6-4DD1-983D-DF7451FD4884}"/>
                </a:ext>
              </a:extLst>
            </xdr:cNvPr>
            <xdr:cNvSpPr txBox="1"/>
          </xdr:nvSpPr>
          <xdr:spPr>
            <a:xfrm>
              <a:off x="9086850" y="7058025"/>
              <a:ext cx="568297" cy="1833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bg-BG" sz="1100" b="0" i="1">
                            <a:latin typeface="Cambria Math" panose="02040503050406030204" pitchFamily="18" charset="0"/>
                          </a:rPr>
                          <m:t>€</m:t>
                        </m:r>
                      </m:e>
                      <m:sub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𝑔𝑒𝑠</m:t>
                        </m:r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, </m:t>
                        </m:r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𝑍𝑒𝑙𝑙𝑒</m:t>
                        </m:r>
                      </m:sub>
                    </m:sSub>
                  </m:oMath>
                </m:oMathPara>
              </a14:m>
              <a:endParaRPr lang="de-DE" sz="1100" b="0"/>
            </a:p>
          </xdr:txBody>
        </xdr:sp>
      </mc:Choice>
      <mc:Fallback xmlns="">
        <xdr:sp macro="" textlink="">
          <xdr:nvSpPr>
            <xdr:cNvPr id="114" name="Textfeld 113">
              <a:extLst>
                <a:ext uri="{FF2B5EF4-FFF2-40B4-BE49-F238E27FC236}">
                  <a16:creationId xmlns:a16="http://schemas.microsoft.com/office/drawing/2014/main" id="{DF48BBC2-A5B6-4DD1-983D-DF7451FD4884}"/>
                </a:ext>
              </a:extLst>
            </xdr:cNvPr>
            <xdr:cNvSpPr txBox="1"/>
          </xdr:nvSpPr>
          <xdr:spPr>
            <a:xfrm>
              <a:off x="9086850" y="7058025"/>
              <a:ext cx="568297" cy="1833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bg-BG" sz="1100" b="0" i="0">
                  <a:latin typeface="Cambria Math" panose="02040503050406030204" pitchFamily="18" charset="0"/>
                </a:rPr>
                <a:t>€</a:t>
              </a:r>
              <a:r>
                <a:rPr lang="de-DE" sz="1100" b="0" i="0">
                  <a:latin typeface="Cambria Math" panose="02040503050406030204" pitchFamily="18" charset="0"/>
                </a:rPr>
                <a:t>_(𝑔𝑒𝑠, 𝑍𝑒𝑙𝑙𝑒)</a:t>
              </a:r>
              <a:endParaRPr lang="de-DE" sz="1100" b="0"/>
            </a:p>
          </xdr:txBody>
        </xdr:sp>
      </mc:Fallback>
    </mc:AlternateContent>
    <xdr:clientData/>
  </xdr:oneCellAnchor>
  <xdr:oneCellAnchor>
    <xdr:from>
      <xdr:col>5</xdr:col>
      <xdr:colOff>323850</xdr:colOff>
      <xdr:row>26</xdr:row>
      <xdr:rowOff>0</xdr:rowOff>
    </xdr:from>
    <xdr:ext cx="18941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5" name="Textfeld 114">
              <a:extLst>
                <a:ext uri="{FF2B5EF4-FFF2-40B4-BE49-F238E27FC236}">
                  <a16:creationId xmlns:a16="http://schemas.microsoft.com/office/drawing/2014/main" id="{D99DD667-FF63-453D-A52D-107C8B4718C3}"/>
                </a:ext>
              </a:extLst>
            </xdr:cNvPr>
            <xdr:cNvSpPr txBox="1"/>
          </xdr:nvSpPr>
          <xdr:spPr>
            <a:xfrm>
              <a:off x="4943475" y="4733925"/>
              <a:ext cx="18941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b="0" i="1" baseline="0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DE" sz="1100" b="0" i="1" baseline="0">
                            <a:latin typeface="Cambria Math" panose="02040503050406030204" pitchFamily="18" charset="0"/>
                          </a:rPr>
                          <m:t>𝑛</m:t>
                        </m:r>
                      </m:e>
                      <m:sub>
                        <m:r>
                          <a:rPr lang="de-DE" sz="1100" b="0" i="1" baseline="0">
                            <a:latin typeface="Cambria Math" panose="02040503050406030204" pitchFamily="18" charset="0"/>
                          </a:rPr>
                          <m:t>𝑅</m:t>
                        </m:r>
                      </m:sub>
                    </m:sSub>
                  </m:oMath>
                </m:oMathPara>
              </a14:m>
              <a:endParaRPr lang="en-US" sz="1100" baseline="0"/>
            </a:p>
          </xdr:txBody>
        </xdr:sp>
      </mc:Choice>
      <mc:Fallback xmlns="">
        <xdr:sp macro="" textlink="">
          <xdr:nvSpPr>
            <xdr:cNvPr id="115" name="Textfeld 114">
              <a:extLst>
                <a:ext uri="{FF2B5EF4-FFF2-40B4-BE49-F238E27FC236}">
                  <a16:creationId xmlns:a16="http://schemas.microsoft.com/office/drawing/2014/main" id="{D99DD667-FF63-453D-A52D-107C8B4718C3}"/>
                </a:ext>
              </a:extLst>
            </xdr:cNvPr>
            <xdr:cNvSpPr txBox="1"/>
          </xdr:nvSpPr>
          <xdr:spPr>
            <a:xfrm>
              <a:off x="4943475" y="4733925"/>
              <a:ext cx="18941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DE" sz="1100" b="0" i="0" baseline="0">
                  <a:latin typeface="Cambria Math" panose="02040503050406030204" pitchFamily="18" charset="0"/>
                </a:rPr>
                <a:t>𝑛_𝑅</a:t>
              </a:r>
              <a:endParaRPr lang="en-US" sz="1100" baseline="0"/>
            </a:p>
          </xdr:txBody>
        </xdr:sp>
      </mc:Fallback>
    </mc:AlternateContent>
    <xdr:clientData/>
  </xdr:oneCellAnchor>
  <xdr:oneCellAnchor>
    <xdr:from>
      <xdr:col>5</xdr:col>
      <xdr:colOff>314325</xdr:colOff>
      <xdr:row>25</xdr:row>
      <xdr:rowOff>9525</xdr:rowOff>
    </xdr:from>
    <xdr:ext cx="21082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6" name="Textfeld 115">
              <a:extLst>
                <a:ext uri="{FF2B5EF4-FFF2-40B4-BE49-F238E27FC236}">
                  <a16:creationId xmlns:a16="http://schemas.microsoft.com/office/drawing/2014/main" id="{65769CA0-8FC8-49ED-9CD4-A7D5207F7B01}"/>
                </a:ext>
              </a:extLst>
            </xdr:cNvPr>
            <xdr:cNvSpPr txBox="1"/>
          </xdr:nvSpPr>
          <xdr:spPr>
            <a:xfrm>
              <a:off x="9058275" y="4352925"/>
              <a:ext cx="21082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DE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𝜔</m:t>
                        </m:r>
                      </m:e>
                      <m:sub>
                        <m:r>
                          <a:rPr lang="de-DE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𝑅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16" name="Textfeld 115">
              <a:extLst>
                <a:ext uri="{FF2B5EF4-FFF2-40B4-BE49-F238E27FC236}">
                  <a16:creationId xmlns:a16="http://schemas.microsoft.com/office/drawing/2014/main" id="{65769CA0-8FC8-49ED-9CD4-A7D5207F7B01}"/>
                </a:ext>
              </a:extLst>
            </xdr:cNvPr>
            <xdr:cNvSpPr txBox="1"/>
          </xdr:nvSpPr>
          <xdr:spPr>
            <a:xfrm>
              <a:off x="9058275" y="4352925"/>
              <a:ext cx="21082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𝜔_𝑅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5</xdr:col>
      <xdr:colOff>0</xdr:colOff>
      <xdr:row>25</xdr:row>
      <xdr:rowOff>0</xdr:rowOff>
    </xdr:from>
    <xdr:ext cx="65" cy="172227"/>
    <xdr:sp macro="" textlink="">
      <xdr:nvSpPr>
        <xdr:cNvPr id="117" name="Textfeld 116">
          <a:extLst>
            <a:ext uri="{FF2B5EF4-FFF2-40B4-BE49-F238E27FC236}">
              <a16:creationId xmlns:a16="http://schemas.microsoft.com/office/drawing/2014/main" id="{4D043167-7C18-4BD6-8473-E2922EED98B5}"/>
            </a:ext>
          </a:extLst>
        </xdr:cNvPr>
        <xdr:cNvSpPr txBox="1"/>
      </xdr:nvSpPr>
      <xdr:spPr>
        <a:xfrm>
          <a:off x="8743950" y="4343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628650</xdr:colOff>
      <xdr:row>24</xdr:row>
      <xdr:rowOff>0</xdr:rowOff>
    </xdr:from>
    <xdr:ext cx="65" cy="172227"/>
    <xdr:sp macro="" textlink="">
      <xdr:nvSpPr>
        <xdr:cNvPr id="118" name="Textfeld 117">
          <a:extLst>
            <a:ext uri="{FF2B5EF4-FFF2-40B4-BE49-F238E27FC236}">
              <a16:creationId xmlns:a16="http://schemas.microsoft.com/office/drawing/2014/main" id="{DA2D6A68-7DCE-4B6D-9A54-411FF754F203}"/>
            </a:ext>
          </a:extLst>
        </xdr:cNvPr>
        <xdr:cNvSpPr txBox="1"/>
      </xdr:nvSpPr>
      <xdr:spPr>
        <a:xfrm>
          <a:off x="8743950" y="4343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276225</xdr:colOff>
      <xdr:row>27</xdr:row>
      <xdr:rowOff>0</xdr:rowOff>
    </xdr:from>
    <xdr:ext cx="27751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2" name="Textfeld 121">
              <a:extLst>
                <a:ext uri="{FF2B5EF4-FFF2-40B4-BE49-F238E27FC236}">
                  <a16:creationId xmlns:a16="http://schemas.microsoft.com/office/drawing/2014/main" id="{7DD35652-6BF5-42BE-A173-84ECD6782713}"/>
                </a:ext>
              </a:extLst>
            </xdr:cNvPr>
            <xdr:cNvSpPr txBox="1"/>
          </xdr:nvSpPr>
          <xdr:spPr>
            <a:xfrm>
              <a:off x="4895850" y="4933950"/>
              <a:ext cx="27751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b="0" i="1" baseline="0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DE" sz="1100" b="0" i="1" baseline="0">
                            <a:latin typeface="Cambria Math" panose="02040503050406030204" pitchFamily="18" charset="0"/>
                          </a:rPr>
                          <m:t>𝑛</m:t>
                        </m:r>
                      </m:e>
                      <m:sub>
                        <m:r>
                          <a:rPr lang="de-DE" sz="1100" b="0" i="1" baseline="0">
                            <a:latin typeface="Cambria Math" panose="02040503050406030204" pitchFamily="18" charset="0"/>
                          </a:rPr>
                          <m:t>𝐸𝑀</m:t>
                        </m:r>
                      </m:sub>
                    </m:sSub>
                  </m:oMath>
                </m:oMathPara>
              </a14:m>
              <a:endParaRPr lang="en-US" sz="1100" baseline="0"/>
            </a:p>
          </xdr:txBody>
        </xdr:sp>
      </mc:Choice>
      <mc:Fallback xmlns="">
        <xdr:sp macro="" textlink="">
          <xdr:nvSpPr>
            <xdr:cNvPr id="122" name="Textfeld 121">
              <a:extLst>
                <a:ext uri="{FF2B5EF4-FFF2-40B4-BE49-F238E27FC236}">
                  <a16:creationId xmlns:a16="http://schemas.microsoft.com/office/drawing/2014/main" id="{7DD35652-6BF5-42BE-A173-84ECD6782713}"/>
                </a:ext>
              </a:extLst>
            </xdr:cNvPr>
            <xdr:cNvSpPr txBox="1"/>
          </xdr:nvSpPr>
          <xdr:spPr>
            <a:xfrm>
              <a:off x="4895850" y="4933950"/>
              <a:ext cx="27751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DE" sz="1100" b="0" i="0" baseline="0">
                  <a:latin typeface="Cambria Math" panose="02040503050406030204" pitchFamily="18" charset="0"/>
                </a:rPr>
                <a:t>𝑛_𝐸𝑀</a:t>
              </a:r>
              <a:endParaRPr lang="en-US" sz="1100" baseline="0"/>
            </a:p>
          </xdr:txBody>
        </xdr:sp>
      </mc:Fallback>
    </mc:AlternateContent>
    <xdr:clientData/>
  </xdr:oneCellAnchor>
  <xdr:oneCellAnchor>
    <xdr:from>
      <xdr:col>5</xdr:col>
      <xdr:colOff>104775</xdr:colOff>
      <xdr:row>11</xdr:row>
      <xdr:rowOff>180975</xdr:rowOff>
    </xdr:from>
    <xdr:ext cx="602216" cy="1769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3" name="Textfeld 122">
              <a:extLst>
                <a:ext uri="{FF2B5EF4-FFF2-40B4-BE49-F238E27FC236}">
                  <a16:creationId xmlns:a16="http://schemas.microsoft.com/office/drawing/2014/main" id="{BC444219-6AAF-419C-AD1D-F8E441AC349C}"/>
                </a:ext>
              </a:extLst>
            </xdr:cNvPr>
            <xdr:cNvSpPr txBox="1"/>
          </xdr:nvSpPr>
          <xdr:spPr>
            <a:xfrm>
              <a:off x="4726471" y="2127388"/>
              <a:ext cx="602216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𝐵𝑒𝑑</m:t>
                        </m:r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, </m:t>
                        </m:r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𝐿𝑎𝑑𝑒</m:t>
                        </m:r>
                      </m:sub>
                    </m:sSub>
                    <m:r>
                      <a:rPr lang="de-DE" sz="1100" b="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23" name="Textfeld 122">
              <a:extLst>
                <a:ext uri="{FF2B5EF4-FFF2-40B4-BE49-F238E27FC236}">
                  <a16:creationId xmlns:a16="http://schemas.microsoft.com/office/drawing/2014/main" id="{BC444219-6AAF-419C-AD1D-F8E441AC349C}"/>
                </a:ext>
              </a:extLst>
            </xdr:cNvPr>
            <xdr:cNvSpPr txBox="1"/>
          </xdr:nvSpPr>
          <xdr:spPr>
            <a:xfrm>
              <a:off x="4726471" y="2127388"/>
              <a:ext cx="602216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latin typeface="Cambria Math" panose="02040503050406030204" pitchFamily="18" charset="0"/>
                </a:rPr>
                <a:t>𝑃_(𝐵𝑒𝑑, 𝐿𝑎𝑑𝑒)  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5</xdr:col>
      <xdr:colOff>104775</xdr:colOff>
      <xdr:row>6</xdr:row>
      <xdr:rowOff>0</xdr:rowOff>
    </xdr:from>
    <xdr:ext cx="579389" cy="1769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9" name="Textfeld 118">
              <a:extLst>
                <a:ext uri="{FF2B5EF4-FFF2-40B4-BE49-F238E27FC236}">
                  <a16:creationId xmlns:a16="http://schemas.microsoft.com/office/drawing/2014/main" id="{64440C8C-872D-4F20-871D-C1885771F9AE}"/>
                </a:ext>
              </a:extLst>
            </xdr:cNvPr>
            <xdr:cNvSpPr txBox="1"/>
          </xdr:nvSpPr>
          <xdr:spPr>
            <a:xfrm>
              <a:off x="4726471" y="1167848"/>
              <a:ext cx="579389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𝐸</m:t>
                        </m:r>
                      </m:e>
                      <m:sub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𝐵𝑒𝑑</m:t>
                        </m:r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, </m:t>
                        </m:r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𝐿𝑎𝑑𝑒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19" name="Textfeld 118">
              <a:extLst>
                <a:ext uri="{FF2B5EF4-FFF2-40B4-BE49-F238E27FC236}">
                  <a16:creationId xmlns:a16="http://schemas.microsoft.com/office/drawing/2014/main" id="{64440C8C-872D-4F20-871D-C1885771F9AE}"/>
                </a:ext>
              </a:extLst>
            </xdr:cNvPr>
            <xdr:cNvSpPr txBox="1"/>
          </xdr:nvSpPr>
          <xdr:spPr>
            <a:xfrm>
              <a:off x="4726471" y="1167848"/>
              <a:ext cx="579389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latin typeface="Cambria Math" panose="02040503050406030204" pitchFamily="18" charset="0"/>
                </a:rPr>
                <a:t>𝐸_(𝐵𝑒𝑑, 𝐿𝑎𝑑𝑒)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5</xdr:col>
      <xdr:colOff>69574</xdr:colOff>
      <xdr:row>30</xdr:row>
      <xdr:rowOff>0</xdr:rowOff>
    </xdr:from>
    <xdr:ext cx="696601" cy="18332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0" name="Textfeld 119">
              <a:extLst>
                <a:ext uri="{FF2B5EF4-FFF2-40B4-BE49-F238E27FC236}">
                  <a16:creationId xmlns:a16="http://schemas.microsoft.com/office/drawing/2014/main" id="{001698AA-9420-4077-A534-A6F4555A8F40}"/>
                </a:ext>
              </a:extLst>
            </xdr:cNvPr>
            <xdr:cNvSpPr txBox="1"/>
          </xdr:nvSpPr>
          <xdr:spPr>
            <a:xfrm>
              <a:off x="4691270" y="2145196"/>
              <a:ext cx="696601" cy="1833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𝐵𝑒𝑑</m:t>
                        </m:r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, </m:t>
                        </m:r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𝑁𝐴𝑔𝑔𝑟</m:t>
                        </m:r>
                      </m:sub>
                    </m:sSub>
                    <m:r>
                      <a:rPr lang="de-DE" sz="1100" b="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20" name="Textfeld 119">
              <a:extLst>
                <a:ext uri="{FF2B5EF4-FFF2-40B4-BE49-F238E27FC236}">
                  <a16:creationId xmlns:a16="http://schemas.microsoft.com/office/drawing/2014/main" id="{001698AA-9420-4077-A534-A6F4555A8F40}"/>
                </a:ext>
              </a:extLst>
            </xdr:cNvPr>
            <xdr:cNvSpPr txBox="1"/>
          </xdr:nvSpPr>
          <xdr:spPr>
            <a:xfrm>
              <a:off x="4691270" y="2145196"/>
              <a:ext cx="696601" cy="1833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latin typeface="Cambria Math" panose="02040503050406030204" pitchFamily="18" charset="0"/>
                </a:rPr>
                <a:t>𝑃_(𝐵𝑒𝑑, 𝑁𝐴𝑔𝑔𝑟)  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235750</xdr:colOff>
      <xdr:row>50</xdr:row>
      <xdr:rowOff>22384</xdr:rowOff>
    </xdr:from>
    <xdr:ext cx="27834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1" name="Textfeld 120">
              <a:extLst>
                <a:ext uri="{FF2B5EF4-FFF2-40B4-BE49-F238E27FC236}">
                  <a16:creationId xmlns:a16="http://schemas.microsoft.com/office/drawing/2014/main" id="{1AB65DF5-493E-4413-AF5E-79A131F67226}"/>
                </a:ext>
              </a:extLst>
            </xdr:cNvPr>
            <xdr:cNvSpPr txBox="1"/>
          </xdr:nvSpPr>
          <xdr:spPr>
            <a:xfrm>
              <a:off x="235750" y="9885252"/>
              <a:ext cx="27834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e>
                      <m:sub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𝐸𝑀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21" name="Textfeld 120">
              <a:extLst>
                <a:ext uri="{FF2B5EF4-FFF2-40B4-BE49-F238E27FC236}">
                  <a16:creationId xmlns:a16="http://schemas.microsoft.com/office/drawing/2014/main" id="{1AB65DF5-493E-4413-AF5E-79A131F67226}"/>
                </a:ext>
              </a:extLst>
            </xdr:cNvPr>
            <xdr:cNvSpPr txBox="1"/>
          </xdr:nvSpPr>
          <xdr:spPr>
            <a:xfrm>
              <a:off x="235750" y="9885252"/>
              <a:ext cx="27834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latin typeface="Cambria Math" panose="02040503050406030204" pitchFamily="18" charset="0"/>
                </a:rPr>
                <a:t>𝑑_𝐸𝑀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247650</xdr:colOff>
      <xdr:row>16</xdr:row>
      <xdr:rowOff>0</xdr:rowOff>
    </xdr:from>
    <xdr:ext cx="27443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4" name="Textfeld 123">
              <a:extLst>
                <a:ext uri="{FF2B5EF4-FFF2-40B4-BE49-F238E27FC236}">
                  <a16:creationId xmlns:a16="http://schemas.microsoft.com/office/drawing/2014/main" id="{298EEB11-3F5F-4117-B98F-098440C96362}"/>
                </a:ext>
              </a:extLst>
            </xdr:cNvPr>
            <xdr:cNvSpPr txBox="1"/>
          </xdr:nvSpPr>
          <xdr:spPr>
            <a:xfrm>
              <a:off x="247650" y="3200400"/>
              <a:ext cx="27443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𝑘</m:t>
                        </m:r>
                      </m:e>
                      <m:sub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𝐸𝑀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24" name="Textfeld 123">
              <a:extLst>
                <a:ext uri="{FF2B5EF4-FFF2-40B4-BE49-F238E27FC236}">
                  <a16:creationId xmlns:a16="http://schemas.microsoft.com/office/drawing/2014/main" id="{298EEB11-3F5F-4117-B98F-098440C96362}"/>
                </a:ext>
              </a:extLst>
            </xdr:cNvPr>
            <xdr:cNvSpPr txBox="1"/>
          </xdr:nvSpPr>
          <xdr:spPr>
            <a:xfrm>
              <a:off x="247650" y="3200400"/>
              <a:ext cx="27443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latin typeface="Cambria Math" panose="02040503050406030204" pitchFamily="18" charset="0"/>
                </a:rPr>
                <a:t>𝑘_𝐸𝑀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333375</xdr:colOff>
      <xdr:row>17</xdr:row>
      <xdr:rowOff>0</xdr:rowOff>
    </xdr:from>
    <xdr:ext cx="10926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5" name="Textfeld 124">
              <a:extLst>
                <a:ext uri="{FF2B5EF4-FFF2-40B4-BE49-F238E27FC236}">
                  <a16:creationId xmlns:a16="http://schemas.microsoft.com/office/drawing/2014/main" id="{66CD23F0-8ACE-43DB-9313-E5B127C44EE8}"/>
                </a:ext>
              </a:extLst>
            </xdr:cNvPr>
            <xdr:cNvSpPr txBox="1"/>
          </xdr:nvSpPr>
          <xdr:spPr>
            <a:xfrm>
              <a:off x="333375" y="3400425"/>
              <a:ext cx="10926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DE" sz="1100" b="0" i="1">
                        <a:latin typeface="Cambria Math" panose="02040503050406030204" pitchFamily="18" charset="0"/>
                      </a:rPr>
                      <m:t>𝑆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25" name="Textfeld 124">
              <a:extLst>
                <a:ext uri="{FF2B5EF4-FFF2-40B4-BE49-F238E27FC236}">
                  <a16:creationId xmlns:a16="http://schemas.microsoft.com/office/drawing/2014/main" id="{66CD23F0-8ACE-43DB-9313-E5B127C44EE8}"/>
                </a:ext>
              </a:extLst>
            </xdr:cNvPr>
            <xdr:cNvSpPr txBox="1"/>
          </xdr:nvSpPr>
          <xdr:spPr>
            <a:xfrm>
              <a:off x="333375" y="3400425"/>
              <a:ext cx="10926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latin typeface="Cambria Math" panose="02040503050406030204" pitchFamily="18" charset="0"/>
                </a:rPr>
                <a:t>𝑆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281792</xdr:colOff>
      <xdr:row>1</xdr:row>
      <xdr:rowOff>9058</xdr:rowOff>
    </xdr:from>
    <xdr:ext cx="17857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feld 6">
              <a:extLst>
                <a:ext uri="{FF2B5EF4-FFF2-40B4-BE49-F238E27FC236}">
                  <a16:creationId xmlns:a16="http://schemas.microsoft.com/office/drawing/2014/main" id="{C58C398A-C1CF-40FD-9695-1E95A6B8078D}"/>
                </a:ext>
              </a:extLst>
            </xdr:cNvPr>
            <xdr:cNvSpPr txBox="1"/>
          </xdr:nvSpPr>
          <xdr:spPr>
            <a:xfrm>
              <a:off x="281792" y="206885"/>
              <a:ext cx="17857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DE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𝛼</m:t>
                        </m:r>
                      </m:e>
                      <m:sub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7" name="Textfeld 6">
              <a:extLst>
                <a:ext uri="{FF2B5EF4-FFF2-40B4-BE49-F238E27FC236}">
                  <a16:creationId xmlns:a16="http://schemas.microsoft.com/office/drawing/2014/main" id="{C58C398A-C1CF-40FD-9695-1E95A6B8078D}"/>
                </a:ext>
              </a:extLst>
            </xdr:cNvPr>
            <xdr:cNvSpPr txBox="1"/>
          </xdr:nvSpPr>
          <xdr:spPr>
            <a:xfrm>
              <a:off x="281792" y="206885"/>
              <a:ext cx="17857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𝛼_</a:t>
              </a:r>
              <a:r>
                <a:rPr lang="de-DE" sz="1100" b="0" i="0">
                  <a:latin typeface="Cambria Math" panose="02040503050406030204" pitchFamily="18" charset="0"/>
                </a:rPr>
                <a:t>1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310261</xdr:colOff>
      <xdr:row>3</xdr:row>
      <xdr:rowOff>19050</xdr:rowOff>
    </xdr:from>
    <xdr:ext cx="12163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Textfeld 12">
              <a:extLst>
                <a:ext uri="{FF2B5EF4-FFF2-40B4-BE49-F238E27FC236}">
                  <a16:creationId xmlns:a16="http://schemas.microsoft.com/office/drawing/2014/main" id="{821271E7-A251-4D53-BDCA-3D9ACB9F4485}"/>
                </a:ext>
              </a:extLst>
            </xdr:cNvPr>
            <xdr:cNvSpPr txBox="1"/>
          </xdr:nvSpPr>
          <xdr:spPr>
            <a:xfrm>
              <a:off x="310261" y="619125"/>
              <a:ext cx="12163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𝛽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3" name="Textfeld 12">
              <a:extLst>
                <a:ext uri="{FF2B5EF4-FFF2-40B4-BE49-F238E27FC236}">
                  <a16:creationId xmlns:a16="http://schemas.microsoft.com/office/drawing/2014/main" id="{821271E7-A251-4D53-BDCA-3D9ACB9F4485}"/>
                </a:ext>
              </a:extLst>
            </xdr:cNvPr>
            <xdr:cNvSpPr txBox="1"/>
          </xdr:nvSpPr>
          <xdr:spPr>
            <a:xfrm>
              <a:off x="310261" y="619125"/>
              <a:ext cx="12163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𝛽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281568</xdr:colOff>
      <xdr:row>5</xdr:row>
      <xdr:rowOff>16387</xdr:rowOff>
    </xdr:from>
    <xdr:ext cx="17902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Textfeld 13">
              <a:extLst>
                <a:ext uri="{FF2B5EF4-FFF2-40B4-BE49-F238E27FC236}">
                  <a16:creationId xmlns:a16="http://schemas.microsoft.com/office/drawing/2014/main" id="{FDFA9A73-69CC-4907-A5F0-B33E497CE728}"/>
                </a:ext>
              </a:extLst>
            </xdr:cNvPr>
            <xdr:cNvSpPr txBox="1"/>
          </xdr:nvSpPr>
          <xdr:spPr>
            <a:xfrm>
              <a:off x="281568" y="1796829"/>
              <a:ext cx="17902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e>
                      <m:sub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de-DE" sz="1100" b="0"/>
            </a:p>
          </xdr:txBody>
        </xdr:sp>
      </mc:Choice>
      <mc:Fallback xmlns="">
        <xdr:sp macro="" textlink="">
          <xdr:nvSpPr>
            <xdr:cNvPr id="14" name="Textfeld 13">
              <a:extLst>
                <a:ext uri="{FF2B5EF4-FFF2-40B4-BE49-F238E27FC236}">
                  <a16:creationId xmlns:a16="http://schemas.microsoft.com/office/drawing/2014/main" id="{FDFA9A73-69CC-4907-A5F0-B33E497CE728}"/>
                </a:ext>
              </a:extLst>
            </xdr:cNvPr>
            <xdr:cNvSpPr txBox="1"/>
          </xdr:nvSpPr>
          <xdr:spPr>
            <a:xfrm>
              <a:off x="281568" y="1796829"/>
              <a:ext cx="17902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latin typeface="Cambria Math" panose="02040503050406030204" pitchFamily="18" charset="0"/>
                </a:rPr>
                <a:t>𝑑_2</a:t>
              </a:r>
              <a:endParaRPr lang="de-DE" sz="1100" b="0"/>
            </a:p>
          </xdr:txBody>
        </xdr:sp>
      </mc:Fallback>
    </mc:AlternateContent>
    <xdr:clientData/>
  </xdr:oneCellAnchor>
  <xdr:oneCellAnchor>
    <xdr:from>
      <xdr:col>0</xdr:col>
      <xdr:colOff>283202</xdr:colOff>
      <xdr:row>4</xdr:row>
      <xdr:rowOff>14421</xdr:rowOff>
    </xdr:from>
    <xdr:ext cx="17575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Textfeld 14">
              <a:extLst>
                <a:ext uri="{FF2B5EF4-FFF2-40B4-BE49-F238E27FC236}">
                  <a16:creationId xmlns:a16="http://schemas.microsoft.com/office/drawing/2014/main" id="{BE762FF9-F6BD-4703-B2DE-D8E69395E18B}"/>
                </a:ext>
              </a:extLst>
            </xdr:cNvPr>
            <xdr:cNvSpPr txBox="1"/>
          </xdr:nvSpPr>
          <xdr:spPr>
            <a:xfrm>
              <a:off x="283202" y="1597036"/>
              <a:ext cx="17575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e>
                      <m:sub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5" name="Textfeld 14">
              <a:extLst>
                <a:ext uri="{FF2B5EF4-FFF2-40B4-BE49-F238E27FC236}">
                  <a16:creationId xmlns:a16="http://schemas.microsoft.com/office/drawing/2014/main" id="{BE762FF9-F6BD-4703-B2DE-D8E69395E18B}"/>
                </a:ext>
              </a:extLst>
            </xdr:cNvPr>
            <xdr:cNvSpPr txBox="1"/>
          </xdr:nvSpPr>
          <xdr:spPr>
            <a:xfrm>
              <a:off x="283202" y="1597036"/>
              <a:ext cx="17575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latin typeface="Cambria Math" panose="02040503050406030204" pitchFamily="18" charset="0"/>
                </a:rPr>
                <a:t>𝑑_1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277924</xdr:colOff>
      <xdr:row>8</xdr:row>
      <xdr:rowOff>9427</xdr:rowOff>
    </xdr:from>
    <xdr:ext cx="19633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Textfeld 15">
              <a:extLst>
                <a:ext uri="{FF2B5EF4-FFF2-40B4-BE49-F238E27FC236}">
                  <a16:creationId xmlns:a16="http://schemas.microsoft.com/office/drawing/2014/main" id="{1505139D-7D8A-4529-B853-8057C4B78109}"/>
                </a:ext>
              </a:extLst>
            </xdr:cNvPr>
            <xdr:cNvSpPr txBox="1"/>
          </xdr:nvSpPr>
          <xdr:spPr>
            <a:xfrm>
              <a:off x="277924" y="2215216"/>
              <a:ext cx="19633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DE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𝜔</m:t>
                        </m:r>
                      </m:e>
                      <m:sub>
                        <m:r>
                          <a:rPr lang="de-DE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6" name="Textfeld 15">
              <a:extLst>
                <a:ext uri="{FF2B5EF4-FFF2-40B4-BE49-F238E27FC236}">
                  <a16:creationId xmlns:a16="http://schemas.microsoft.com/office/drawing/2014/main" id="{1505139D-7D8A-4529-B853-8057C4B78109}"/>
                </a:ext>
              </a:extLst>
            </xdr:cNvPr>
            <xdr:cNvSpPr txBox="1"/>
          </xdr:nvSpPr>
          <xdr:spPr>
            <a:xfrm>
              <a:off x="277924" y="2215216"/>
              <a:ext cx="19633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𝜔_1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314109</xdr:colOff>
      <xdr:row>14</xdr:row>
      <xdr:rowOff>16387</xdr:rowOff>
    </xdr:from>
    <xdr:ext cx="11394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" name="Textfeld 21">
              <a:extLst>
                <a:ext uri="{FF2B5EF4-FFF2-40B4-BE49-F238E27FC236}">
                  <a16:creationId xmlns:a16="http://schemas.microsoft.com/office/drawing/2014/main" id="{C312D952-1B75-4AA4-A571-5728A9E02518}"/>
                </a:ext>
              </a:extLst>
            </xdr:cNvPr>
            <xdr:cNvSpPr txBox="1"/>
          </xdr:nvSpPr>
          <xdr:spPr>
            <a:xfrm>
              <a:off x="314109" y="3181618"/>
              <a:ext cx="11394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DE" sz="1100" b="0" i="1">
                        <a:latin typeface="Cambria Math" panose="02040503050406030204" pitchFamily="18" charset="0"/>
                      </a:rPr>
                      <m:t>𝑎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2" name="Textfeld 21">
              <a:extLst>
                <a:ext uri="{FF2B5EF4-FFF2-40B4-BE49-F238E27FC236}">
                  <a16:creationId xmlns:a16="http://schemas.microsoft.com/office/drawing/2014/main" id="{C312D952-1B75-4AA4-A571-5728A9E02518}"/>
                </a:ext>
              </a:extLst>
            </xdr:cNvPr>
            <xdr:cNvSpPr txBox="1"/>
          </xdr:nvSpPr>
          <xdr:spPr>
            <a:xfrm>
              <a:off x="314109" y="3181618"/>
              <a:ext cx="11394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latin typeface="Cambria Math" panose="02040503050406030204" pitchFamily="18" charset="0"/>
                </a:rPr>
                <a:t>𝑎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280157</xdr:colOff>
      <xdr:row>1</xdr:row>
      <xdr:rowOff>199792</xdr:rowOff>
    </xdr:from>
    <xdr:ext cx="18184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6" name="Textfeld 25">
              <a:extLst>
                <a:ext uri="{FF2B5EF4-FFF2-40B4-BE49-F238E27FC236}">
                  <a16:creationId xmlns:a16="http://schemas.microsoft.com/office/drawing/2014/main" id="{B48BFE3D-FB3B-4761-A357-D40B6C33FECD}"/>
                </a:ext>
              </a:extLst>
            </xdr:cNvPr>
            <xdr:cNvSpPr txBox="1"/>
          </xdr:nvSpPr>
          <xdr:spPr>
            <a:xfrm>
              <a:off x="280157" y="399585"/>
              <a:ext cx="18184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DE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𝛼</m:t>
                        </m:r>
                      </m:e>
                      <m:sub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6" name="Textfeld 25">
              <a:extLst>
                <a:ext uri="{FF2B5EF4-FFF2-40B4-BE49-F238E27FC236}">
                  <a16:creationId xmlns:a16="http://schemas.microsoft.com/office/drawing/2014/main" id="{B48BFE3D-FB3B-4761-A357-D40B6C33FECD}"/>
                </a:ext>
              </a:extLst>
            </xdr:cNvPr>
            <xdr:cNvSpPr txBox="1"/>
          </xdr:nvSpPr>
          <xdr:spPr>
            <a:xfrm>
              <a:off x="280157" y="399585"/>
              <a:ext cx="18184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𝛼_</a:t>
              </a:r>
              <a:r>
                <a:rPr lang="de-DE" sz="1100" b="0" i="0">
                  <a:latin typeface="Cambria Math" panose="02040503050406030204" pitchFamily="18" charset="0"/>
                </a:rPr>
                <a:t>2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283619</xdr:colOff>
      <xdr:row>10</xdr:row>
      <xdr:rowOff>3484</xdr:rowOff>
    </xdr:from>
    <xdr:ext cx="17492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1" name="Textfeld 30">
              <a:extLst>
                <a:ext uri="{FF2B5EF4-FFF2-40B4-BE49-F238E27FC236}">
                  <a16:creationId xmlns:a16="http://schemas.microsoft.com/office/drawing/2014/main" id="{1FA93ED7-3021-482D-9D32-06AEBDC5C739}"/>
                </a:ext>
              </a:extLst>
            </xdr:cNvPr>
            <xdr:cNvSpPr txBox="1"/>
          </xdr:nvSpPr>
          <xdr:spPr>
            <a:xfrm>
              <a:off x="283619" y="2400996"/>
              <a:ext cx="17492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DE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𝑛</m:t>
                        </m:r>
                      </m:e>
                      <m:sub>
                        <m:r>
                          <a:rPr lang="de-DE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1" name="Textfeld 30">
              <a:extLst>
                <a:ext uri="{FF2B5EF4-FFF2-40B4-BE49-F238E27FC236}">
                  <a16:creationId xmlns:a16="http://schemas.microsoft.com/office/drawing/2014/main" id="{1FA93ED7-3021-482D-9D32-06AEBDC5C739}"/>
                </a:ext>
              </a:extLst>
            </xdr:cNvPr>
            <xdr:cNvSpPr txBox="1"/>
          </xdr:nvSpPr>
          <xdr:spPr>
            <a:xfrm>
              <a:off x="283619" y="2400996"/>
              <a:ext cx="17492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𝑛_1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271276</xdr:colOff>
      <xdr:row>9</xdr:row>
      <xdr:rowOff>1</xdr:rowOff>
    </xdr:from>
    <xdr:ext cx="19960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2" name="Textfeld 31">
              <a:extLst>
                <a:ext uri="{FF2B5EF4-FFF2-40B4-BE49-F238E27FC236}">
                  <a16:creationId xmlns:a16="http://schemas.microsoft.com/office/drawing/2014/main" id="{29A8DB76-14B3-48AE-88E7-90B829F24A00}"/>
                </a:ext>
              </a:extLst>
            </xdr:cNvPr>
            <xdr:cNvSpPr txBox="1"/>
          </xdr:nvSpPr>
          <xdr:spPr>
            <a:xfrm>
              <a:off x="271276" y="2197721"/>
              <a:ext cx="19960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DE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𝜔</m:t>
                        </m:r>
                      </m:e>
                      <m:sub>
                        <m:r>
                          <a:rPr lang="de-DE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2" name="Textfeld 31">
              <a:extLst>
                <a:ext uri="{FF2B5EF4-FFF2-40B4-BE49-F238E27FC236}">
                  <a16:creationId xmlns:a16="http://schemas.microsoft.com/office/drawing/2014/main" id="{29A8DB76-14B3-48AE-88E7-90B829F24A00}"/>
                </a:ext>
              </a:extLst>
            </xdr:cNvPr>
            <xdr:cNvSpPr txBox="1"/>
          </xdr:nvSpPr>
          <xdr:spPr>
            <a:xfrm>
              <a:off x="271276" y="2197721"/>
              <a:ext cx="19960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𝜔_2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281984</xdr:colOff>
      <xdr:row>11</xdr:row>
      <xdr:rowOff>8364</xdr:rowOff>
    </xdr:from>
    <xdr:ext cx="17819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3" name="Textfeld 32">
              <a:extLst>
                <a:ext uri="{FF2B5EF4-FFF2-40B4-BE49-F238E27FC236}">
                  <a16:creationId xmlns:a16="http://schemas.microsoft.com/office/drawing/2014/main" id="{7796FA22-B11C-4683-AAB2-F7320DEEC29E}"/>
                </a:ext>
              </a:extLst>
            </xdr:cNvPr>
            <xdr:cNvSpPr txBox="1"/>
          </xdr:nvSpPr>
          <xdr:spPr>
            <a:xfrm>
              <a:off x="281984" y="2605669"/>
              <a:ext cx="17819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DE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𝑛</m:t>
                        </m:r>
                      </m:e>
                      <m:sub>
                        <m:r>
                          <a:rPr lang="de-DE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3" name="Textfeld 32">
              <a:extLst>
                <a:ext uri="{FF2B5EF4-FFF2-40B4-BE49-F238E27FC236}">
                  <a16:creationId xmlns:a16="http://schemas.microsoft.com/office/drawing/2014/main" id="{7796FA22-B11C-4683-AAB2-F7320DEEC29E}"/>
                </a:ext>
              </a:extLst>
            </xdr:cNvPr>
            <xdr:cNvSpPr txBox="1"/>
          </xdr:nvSpPr>
          <xdr:spPr>
            <a:xfrm>
              <a:off x="281984" y="2605669"/>
              <a:ext cx="17819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𝑛_2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262277</xdr:colOff>
      <xdr:row>12</xdr:row>
      <xdr:rowOff>8364</xdr:rowOff>
    </xdr:from>
    <xdr:ext cx="2157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5" name="Textfeld 34">
              <a:extLst>
                <a:ext uri="{FF2B5EF4-FFF2-40B4-BE49-F238E27FC236}">
                  <a16:creationId xmlns:a16="http://schemas.microsoft.com/office/drawing/2014/main" id="{ADFB578B-2E62-4F4F-8842-3C12FF3CE660}"/>
                </a:ext>
              </a:extLst>
            </xdr:cNvPr>
            <xdr:cNvSpPr txBox="1"/>
          </xdr:nvSpPr>
          <xdr:spPr>
            <a:xfrm>
              <a:off x="262277" y="2767330"/>
              <a:ext cx="2157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DE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𝐿</m:t>
                        </m:r>
                      </m:e>
                      <m:sub>
                        <m:r>
                          <a:rPr lang="de-DE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𝑊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5" name="Textfeld 34">
              <a:extLst>
                <a:ext uri="{FF2B5EF4-FFF2-40B4-BE49-F238E27FC236}">
                  <a16:creationId xmlns:a16="http://schemas.microsoft.com/office/drawing/2014/main" id="{ADFB578B-2E62-4F4F-8842-3C12FF3CE660}"/>
                </a:ext>
              </a:extLst>
            </xdr:cNvPr>
            <xdr:cNvSpPr txBox="1"/>
          </xdr:nvSpPr>
          <xdr:spPr>
            <a:xfrm>
              <a:off x="262277" y="2767330"/>
              <a:ext cx="2157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𝐿_𝑊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308626</xdr:colOff>
      <xdr:row>16</xdr:row>
      <xdr:rowOff>2371</xdr:rowOff>
    </xdr:from>
    <xdr:ext cx="10977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6" name="Textfeld 35">
              <a:extLst>
                <a:ext uri="{FF2B5EF4-FFF2-40B4-BE49-F238E27FC236}">
                  <a16:creationId xmlns:a16="http://schemas.microsoft.com/office/drawing/2014/main" id="{15BC5FB2-DF9E-4A2A-BC28-1ABDEFE38479}"/>
                </a:ext>
              </a:extLst>
            </xdr:cNvPr>
            <xdr:cNvSpPr txBox="1"/>
          </xdr:nvSpPr>
          <xdr:spPr>
            <a:xfrm>
              <a:off x="308626" y="3378680"/>
              <a:ext cx="10977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DE" sz="1100" b="0" i="1">
                        <a:latin typeface="Cambria Math" panose="02040503050406030204" pitchFamily="18" charset="0"/>
                      </a:rPr>
                      <m:t>𝐿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6" name="Textfeld 35">
              <a:extLst>
                <a:ext uri="{FF2B5EF4-FFF2-40B4-BE49-F238E27FC236}">
                  <a16:creationId xmlns:a16="http://schemas.microsoft.com/office/drawing/2014/main" id="{15BC5FB2-DF9E-4A2A-BC28-1ABDEFE38479}"/>
                </a:ext>
              </a:extLst>
            </xdr:cNvPr>
            <xdr:cNvSpPr txBox="1"/>
          </xdr:nvSpPr>
          <xdr:spPr>
            <a:xfrm>
              <a:off x="308626" y="3378680"/>
              <a:ext cx="10977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latin typeface="Cambria Math" panose="02040503050406030204" pitchFamily="18" charset="0"/>
                </a:rPr>
                <a:t>𝐿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312281</xdr:colOff>
      <xdr:row>23</xdr:row>
      <xdr:rowOff>14543</xdr:rowOff>
    </xdr:from>
    <xdr:ext cx="10246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7" name="Textfeld 36">
              <a:extLst>
                <a:ext uri="{FF2B5EF4-FFF2-40B4-BE49-F238E27FC236}">
                  <a16:creationId xmlns:a16="http://schemas.microsoft.com/office/drawing/2014/main" id="{324086D0-609E-4430-BAFC-F18B552158B9}"/>
                </a:ext>
              </a:extLst>
            </xdr:cNvPr>
            <xdr:cNvSpPr txBox="1"/>
          </xdr:nvSpPr>
          <xdr:spPr>
            <a:xfrm>
              <a:off x="312281" y="4582490"/>
              <a:ext cx="10246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DE" sz="1100" b="0" i="1">
                        <a:latin typeface="Cambria Math" panose="02040503050406030204" pitchFamily="18" charset="0"/>
                      </a:rPr>
                      <m:t>𝑧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7" name="Textfeld 36">
              <a:extLst>
                <a:ext uri="{FF2B5EF4-FFF2-40B4-BE49-F238E27FC236}">
                  <a16:creationId xmlns:a16="http://schemas.microsoft.com/office/drawing/2014/main" id="{324086D0-609E-4430-BAFC-F18B552158B9}"/>
                </a:ext>
              </a:extLst>
            </xdr:cNvPr>
            <xdr:cNvSpPr txBox="1"/>
          </xdr:nvSpPr>
          <xdr:spPr>
            <a:xfrm>
              <a:off x="312281" y="4582490"/>
              <a:ext cx="10246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latin typeface="Cambria Math" panose="02040503050406030204" pitchFamily="18" charset="0"/>
                </a:rPr>
                <a:t>𝑧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200231</xdr:colOff>
      <xdr:row>25</xdr:row>
      <xdr:rowOff>18600</xdr:rowOff>
    </xdr:from>
    <xdr:ext cx="32656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8" name="Textfeld 37">
              <a:extLst>
                <a:ext uri="{FF2B5EF4-FFF2-40B4-BE49-F238E27FC236}">
                  <a16:creationId xmlns:a16="http://schemas.microsoft.com/office/drawing/2014/main" id="{3E37DF69-10EF-4809-AE4B-588B3034760A}"/>
                </a:ext>
              </a:extLst>
            </xdr:cNvPr>
            <xdr:cNvSpPr txBox="1"/>
          </xdr:nvSpPr>
          <xdr:spPr>
            <a:xfrm>
              <a:off x="200231" y="4983760"/>
              <a:ext cx="32656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𝑇</m:t>
                        </m:r>
                      </m:e>
                      <m:sub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𝑚𝑎𝑥</m:t>
                        </m:r>
                      </m:sub>
                    </m:sSub>
                  </m:oMath>
                </m:oMathPara>
              </a14:m>
              <a:endParaRPr lang="de-DE" sz="1100" b="0"/>
            </a:p>
          </xdr:txBody>
        </xdr:sp>
      </mc:Choice>
      <mc:Fallback xmlns="">
        <xdr:sp macro="" textlink="">
          <xdr:nvSpPr>
            <xdr:cNvPr id="38" name="Textfeld 37">
              <a:extLst>
                <a:ext uri="{FF2B5EF4-FFF2-40B4-BE49-F238E27FC236}">
                  <a16:creationId xmlns:a16="http://schemas.microsoft.com/office/drawing/2014/main" id="{3E37DF69-10EF-4809-AE4B-588B3034760A}"/>
                </a:ext>
              </a:extLst>
            </xdr:cNvPr>
            <xdr:cNvSpPr txBox="1"/>
          </xdr:nvSpPr>
          <xdr:spPr>
            <a:xfrm>
              <a:off x="200231" y="4983760"/>
              <a:ext cx="32656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latin typeface="Cambria Math" panose="02040503050406030204" pitchFamily="18" charset="0"/>
                </a:rPr>
                <a:t>𝑇_𝑚𝑎𝑥</a:t>
              </a:r>
              <a:endParaRPr lang="de-DE" sz="1100" b="0"/>
            </a:p>
          </xdr:txBody>
        </xdr:sp>
      </mc:Fallback>
    </mc:AlternateContent>
    <xdr:clientData/>
  </xdr:oneCellAnchor>
  <xdr:oneCellAnchor>
    <xdr:from>
      <xdr:col>0</xdr:col>
      <xdr:colOff>209753</xdr:colOff>
      <xdr:row>24</xdr:row>
      <xdr:rowOff>16572</xdr:rowOff>
    </xdr:from>
    <xdr:ext cx="30752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9" name="Textfeld 38">
              <a:extLst>
                <a:ext uri="{FF2B5EF4-FFF2-40B4-BE49-F238E27FC236}">
                  <a16:creationId xmlns:a16="http://schemas.microsoft.com/office/drawing/2014/main" id="{2F57BE2B-EE9A-4F5C-AD8B-F8997C99E8E8}"/>
                </a:ext>
              </a:extLst>
            </xdr:cNvPr>
            <xdr:cNvSpPr txBox="1"/>
          </xdr:nvSpPr>
          <xdr:spPr>
            <a:xfrm>
              <a:off x="209753" y="4783125"/>
              <a:ext cx="30752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𝑇</m:t>
                        </m:r>
                      </m:e>
                      <m:sub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𝑚𝑖𝑛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9" name="Textfeld 38">
              <a:extLst>
                <a:ext uri="{FF2B5EF4-FFF2-40B4-BE49-F238E27FC236}">
                  <a16:creationId xmlns:a16="http://schemas.microsoft.com/office/drawing/2014/main" id="{2F57BE2B-EE9A-4F5C-AD8B-F8997C99E8E8}"/>
                </a:ext>
              </a:extLst>
            </xdr:cNvPr>
            <xdr:cNvSpPr txBox="1"/>
          </xdr:nvSpPr>
          <xdr:spPr>
            <a:xfrm>
              <a:off x="209753" y="4783125"/>
              <a:ext cx="30752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latin typeface="Cambria Math" panose="02040503050406030204" pitchFamily="18" charset="0"/>
                </a:rPr>
                <a:t>𝑇_𝑚𝑖𝑛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262043</xdr:colOff>
      <xdr:row>26</xdr:row>
      <xdr:rowOff>20626</xdr:rowOff>
    </xdr:from>
    <xdr:ext cx="20294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0" name="Textfeld 39">
              <a:extLst>
                <a:ext uri="{FF2B5EF4-FFF2-40B4-BE49-F238E27FC236}">
                  <a16:creationId xmlns:a16="http://schemas.microsoft.com/office/drawing/2014/main" id="{2821CBE7-AD1A-4B3B-8236-B93A416257B2}"/>
                </a:ext>
              </a:extLst>
            </xdr:cNvPr>
            <xdr:cNvSpPr txBox="1"/>
          </xdr:nvSpPr>
          <xdr:spPr>
            <a:xfrm>
              <a:off x="262043" y="5184392"/>
              <a:ext cx="20294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DE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∆</m:t>
                    </m:r>
                    <m:r>
                      <a:rPr lang="de-DE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𝑇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0" name="Textfeld 39">
              <a:extLst>
                <a:ext uri="{FF2B5EF4-FFF2-40B4-BE49-F238E27FC236}">
                  <a16:creationId xmlns:a16="http://schemas.microsoft.com/office/drawing/2014/main" id="{2821CBE7-AD1A-4B3B-8236-B93A416257B2}"/>
                </a:ext>
              </a:extLst>
            </xdr:cNvPr>
            <xdr:cNvSpPr txBox="1"/>
          </xdr:nvSpPr>
          <xdr:spPr>
            <a:xfrm>
              <a:off x="262043" y="5184392"/>
              <a:ext cx="20294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∆𝑇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313564</xdr:colOff>
      <xdr:row>19</xdr:row>
      <xdr:rowOff>6429</xdr:rowOff>
    </xdr:from>
    <xdr:ext cx="9989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2" name="Textfeld 41">
              <a:extLst>
                <a:ext uri="{FF2B5EF4-FFF2-40B4-BE49-F238E27FC236}">
                  <a16:creationId xmlns:a16="http://schemas.microsoft.com/office/drawing/2014/main" id="{E8FFD43C-2966-4686-97CE-31C2968AAB75}"/>
                </a:ext>
              </a:extLst>
            </xdr:cNvPr>
            <xdr:cNvSpPr txBox="1"/>
          </xdr:nvSpPr>
          <xdr:spPr>
            <a:xfrm>
              <a:off x="313564" y="3779950"/>
              <a:ext cx="9989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DE" sz="1100" b="0" i="1">
                        <a:latin typeface="Cambria Math" panose="02040503050406030204" pitchFamily="18" charset="0"/>
                      </a:rPr>
                      <m:t>𝑠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2" name="Textfeld 41">
              <a:extLst>
                <a:ext uri="{FF2B5EF4-FFF2-40B4-BE49-F238E27FC236}">
                  <a16:creationId xmlns:a16="http://schemas.microsoft.com/office/drawing/2014/main" id="{E8FFD43C-2966-4686-97CE-31C2968AAB75}"/>
                </a:ext>
              </a:extLst>
            </xdr:cNvPr>
            <xdr:cNvSpPr txBox="1"/>
          </xdr:nvSpPr>
          <xdr:spPr>
            <a:xfrm>
              <a:off x="313564" y="3779950"/>
              <a:ext cx="9989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latin typeface="Cambria Math" panose="02040503050406030204" pitchFamily="18" charset="0"/>
                </a:rPr>
                <a:t>𝑠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278073</xdr:colOff>
      <xdr:row>20</xdr:row>
      <xdr:rowOff>10486</xdr:rowOff>
    </xdr:from>
    <xdr:ext cx="18671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3" name="Textfeld 42">
              <a:extLst>
                <a:ext uri="{FF2B5EF4-FFF2-40B4-BE49-F238E27FC236}">
                  <a16:creationId xmlns:a16="http://schemas.microsoft.com/office/drawing/2014/main" id="{3E77E663-1153-41D6-8644-F24C4E3F2E3B}"/>
                </a:ext>
              </a:extLst>
            </xdr:cNvPr>
            <xdr:cNvSpPr txBox="1"/>
          </xdr:nvSpPr>
          <xdr:spPr>
            <a:xfrm>
              <a:off x="278073" y="4611061"/>
              <a:ext cx="18671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h</m:t>
                        </m:r>
                      </m:e>
                      <m:sub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𝑅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3" name="Textfeld 42">
              <a:extLst>
                <a:ext uri="{FF2B5EF4-FFF2-40B4-BE49-F238E27FC236}">
                  <a16:creationId xmlns:a16="http://schemas.microsoft.com/office/drawing/2014/main" id="{3E77E663-1153-41D6-8644-F24C4E3F2E3B}"/>
                </a:ext>
              </a:extLst>
            </xdr:cNvPr>
            <xdr:cNvSpPr txBox="1"/>
          </xdr:nvSpPr>
          <xdr:spPr>
            <a:xfrm>
              <a:off x="278073" y="4611061"/>
              <a:ext cx="18671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latin typeface="Cambria Math" panose="02040503050406030204" pitchFamily="18" charset="0"/>
                </a:rPr>
                <a:t>ℎ_𝑅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308018</xdr:colOff>
      <xdr:row>18</xdr:row>
      <xdr:rowOff>4400</xdr:rowOff>
    </xdr:from>
    <xdr:ext cx="11099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4" name="Textfeld 43">
              <a:extLst>
                <a:ext uri="{FF2B5EF4-FFF2-40B4-BE49-F238E27FC236}">
                  <a16:creationId xmlns:a16="http://schemas.microsoft.com/office/drawing/2014/main" id="{A41922F9-FCA5-4D49-BC05-EAC6595EE65A}"/>
                </a:ext>
              </a:extLst>
            </xdr:cNvPr>
            <xdr:cNvSpPr txBox="1"/>
          </xdr:nvSpPr>
          <xdr:spPr>
            <a:xfrm>
              <a:off x="308018" y="3579315"/>
              <a:ext cx="11099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DE" sz="1100" b="0" i="1">
                        <a:latin typeface="Cambria Math" panose="02040503050406030204" pitchFamily="18" charset="0"/>
                      </a:rPr>
                      <m:t>𝑏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4" name="Textfeld 43">
              <a:extLst>
                <a:ext uri="{FF2B5EF4-FFF2-40B4-BE49-F238E27FC236}">
                  <a16:creationId xmlns:a16="http://schemas.microsoft.com/office/drawing/2014/main" id="{A41922F9-FCA5-4D49-BC05-EAC6595EE65A}"/>
                </a:ext>
              </a:extLst>
            </xdr:cNvPr>
            <xdr:cNvSpPr txBox="1"/>
          </xdr:nvSpPr>
          <xdr:spPr>
            <a:xfrm>
              <a:off x="308018" y="3579315"/>
              <a:ext cx="11099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latin typeface="Cambria Math" panose="02040503050406030204" pitchFamily="18" charset="0"/>
                </a:rPr>
                <a:t>𝑏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279423</xdr:colOff>
      <xdr:row>21</xdr:row>
      <xdr:rowOff>8457</xdr:rowOff>
    </xdr:from>
    <xdr:ext cx="18190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5" name="Textfeld 44">
              <a:extLst>
                <a:ext uri="{FF2B5EF4-FFF2-40B4-BE49-F238E27FC236}">
                  <a16:creationId xmlns:a16="http://schemas.microsoft.com/office/drawing/2014/main" id="{B2BC4954-A7BF-4E5A-8864-F72273D8ED3B}"/>
                </a:ext>
              </a:extLst>
            </xdr:cNvPr>
            <xdr:cNvSpPr txBox="1"/>
          </xdr:nvSpPr>
          <xdr:spPr>
            <a:xfrm>
              <a:off x="279423" y="4409007"/>
              <a:ext cx="1819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h</m:t>
                        </m:r>
                      </m:e>
                      <m:sub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𝑍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5" name="Textfeld 44">
              <a:extLst>
                <a:ext uri="{FF2B5EF4-FFF2-40B4-BE49-F238E27FC236}">
                  <a16:creationId xmlns:a16="http://schemas.microsoft.com/office/drawing/2014/main" id="{B2BC4954-A7BF-4E5A-8864-F72273D8ED3B}"/>
                </a:ext>
              </a:extLst>
            </xdr:cNvPr>
            <xdr:cNvSpPr txBox="1"/>
          </xdr:nvSpPr>
          <xdr:spPr>
            <a:xfrm>
              <a:off x="279423" y="4409007"/>
              <a:ext cx="1819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latin typeface="Cambria Math" panose="02040503050406030204" pitchFamily="18" charset="0"/>
                </a:rPr>
                <a:t>ℎ_𝑍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318020</xdr:colOff>
      <xdr:row>22</xdr:row>
      <xdr:rowOff>12515</xdr:rowOff>
    </xdr:from>
    <xdr:ext cx="11227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6" name="Textfeld 45">
              <a:extLst>
                <a:ext uri="{FF2B5EF4-FFF2-40B4-BE49-F238E27FC236}">
                  <a16:creationId xmlns:a16="http://schemas.microsoft.com/office/drawing/2014/main" id="{C3BD29C6-D15F-4928-8780-2D21D13D4513}"/>
                </a:ext>
              </a:extLst>
            </xdr:cNvPr>
            <xdr:cNvSpPr txBox="1"/>
          </xdr:nvSpPr>
          <xdr:spPr>
            <a:xfrm>
              <a:off x="318020" y="5156015"/>
              <a:ext cx="11227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DE" sz="1100" b="0" i="1">
                        <a:latin typeface="Cambria Math" panose="02040503050406030204" pitchFamily="18" charset="0"/>
                      </a:rPr>
                      <m:t>𝑝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6" name="Textfeld 45">
              <a:extLst>
                <a:ext uri="{FF2B5EF4-FFF2-40B4-BE49-F238E27FC236}">
                  <a16:creationId xmlns:a16="http://schemas.microsoft.com/office/drawing/2014/main" id="{C3BD29C6-D15F-4928-8780-2D21D13D4513}"/>
                </a:ext>
              </a:extLst>
            </xdr:cNvPr>
            <xdr:cNvSpPr txBox="1"/>
          </xdr:nvSpPr>
          <xdr:spPr>
            <a:xfrm>
              <a:off x="318020" y="5156015"/>
              <a:ext cx="11227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latin typeface="Cambria Math" panose="02040503050406030204" pitchFamily="18" charset="0"/>
                </a:rPr>
                <a:t>𝑝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268979</xdr:colOff>
      <xdr:row>17</xdr:row>
      <xdr:rowOff>6429</xdr:rowOff>
    </xdr:from>
    <xdr:ext cx="19781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1" name="Textfeld 50">
              <a:extLst>
                <a:ext uri="{FF2B5EF4-FFF2-40B4-BE49-F238E27FC236}">
                  <a16:creationId xmlns:a16="http://schemas.microsoft.com/office/drawing/2014/main" id="{B8BF4E48-E974-4244-B4F3-5F6E51D5AAB6}"/>
                </a:ext>
              </a:extLst>
            </xdr:cNvPr>
            <xdr:cNvSpPr txBox="1"/>
          </xdr:nvSpPr>
          <xdr:spPr>
            <a:xfrm>
              <a:off x="268979" y="3978557"/>
              <a:ext cx="19781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e>
                      <m:sub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𝑅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51" name="Textfeld 50">
              <a:extLst>
                <a:ext uri="{FF2B5EF4-FFF2-40B4-BE49-F238E27FC236}">
                  <a16:creationId xmlns:a16="http://schemas.microsoft.com/office/drawing/2014/main" id="{B8BF4E48-E974-4244-B4F3-5F6E51D5AAB6}"/>
                </a:ext>
              </a:extLst>
            </xdr:cNvPr>
            <xdr:cNvSpPr txBox="1"/>
          </xdr:nvSpPr>
          <xdr:spPr>
            <a:xfrm>
              <a:off x="268979" y="3978557"/>
              <a:ext cx="19781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latin typeface="Cambria Math" panose="02040503050406030204" pitchFamily="18" charset="0"/>
                </a:rPr>
                <a:t>𝐴_𝑅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213379</xdr:colOff>
      <xdr:row>29</xdr:row>
      <xdr:rowOff>2371</xdr:rowOff>
    </xdr:from>
    <xdr:ext cx="349711" cy="18332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2" name="Textfeld 51">
              <a:extLst>
                <a:ext uri="{FF2B5EF4-FFF2-40B4-BE49-F238E27FC236}">
                  <a16:creationId xmlns:a16="http://schemas.microsoft.com/office/drawing/2014/main" id="{6096813D-0C79-4BBC-B1FF-FCE9466B9D8C}"/>
                </a:ext>
              </a:extLst>
            </xdr:cNvPr>
            <xdr:cNvSpPr txBox="1"/>
          </xdr:nvSpPr>
          <xdr:spPr>
            <a:xfrm>
              <a:off x="213379" y="5817634"/>
              <a:ext cx="349711" cy="1833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DE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de-DE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h𝑖𝑔h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52" name="Textfeld 51">
              <a:extLst>
                <a:ext uri="{FF2B5EF4-FFF2-40B4-BE49-F238E27FC236}">
                  <a16:creationId xmlns:a16="http://schemas.microsoft.com/office/drawing/2014/main" id="{6096813D-0C79-4BBC-B1FF-FCE9466B9D8C}"/>
                </a:ext>
              </a:extLst>
            </xdr:cNvPr>
            <xdr:cNvSpPr txBox="1"/>
          </xdr:nvSpPr>
          <xdr:spPr>
            <a:xfrm>
              <a:off x="213379" y="5817634"/>
              <a:ext cx="349711" cy="1833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𝜇_ℎ𝑖𝑔ℎ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263434</xdr:colOff>
      <xdr:row>31</xdr:row>
      <xdr:rowOff>6429</xdr:rowOff>
    </xdr:from>
    <xdr:ext cx="26327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3" name="Textfeld 52">
              <a:extLst>
                <a:ext uri="{FF2B5EF4-FFF2-40B4-BE49-F238E27FC236}">
                  <a16:creationId xmlns:a16="http://schemas.microsoft.com/office/drawing/2014/main" id="{ABD0D0AB-72DF-4DC8-A963-A709F6F486B0}"/>
                </a:ext>
              </a:extLst>
            </xdr:cNvPr>
            <xdr:cNvSpPr txBox="1"/>
          </xdr:nvSpPr>
          <xdr:spPr>
            <a:xfrm>
              <a:off x="263434" y="6222745"/>
              <a:ext cx="26327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𝑣</m:t>
                        </m:r>
                      </m:e>
                      <m:sub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𝑟𝑒𝑙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53" name="Textfeld 52">
              <a:extLst>
                <a:ext uri="{FF2B5EF4-FFF2-40B4-BE49-F238E27FC236}">
                  <a16:creationId xmlns:a16="http://schemas.microsoft.com/office/drawing/2014/main" id="{ABD0D0AB-72DF-4DC8-A963-A709F6F486B0}"/>
                </a:ext>
              </a:extLst>
            </xdr:cNvPr>
            <xdr:cNvSpPr txBox="1"/>
          </xdr:nvSpPr>
          <xdr:spPr>
            <a:xfrm>
              <a:off x="263434" y="6222745"/>
              <a:ext cx="26327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latin typeface="Cambria Math" panose="02040503050406030204" pitchFamily="18" charset="0"/>
                </a:rPr>
                <a:t>𝑣_𝑟𝑒𝑙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232105</xdr:colOff>
      <xdr:row>6</xdr:row>
      <xdr:rowOff>13470</xdr:rowOff>
    </xdr:from>
    <xdr:ext cx="303288" cy="18332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6" name="Textfeld 55">
              <a:extLst>
                <a:ext uri="{FF2B5EF4-FFF2-40B4-BE49-F238E27FC236}">
                  <a16:creationId xmlns:a16="http://schemas.microsoft.com/office/drawing/2014/main" id="{9AA263AC-D58E-4756-89EA-4D28A9996F66}"/>
                </a:ext>
              </a:extLst>
            </xdr:cNvPr>
            <xdr:cNvSpPr txBox="1"/>
          </xdr:nvSpPr>
          <xdr:spPr>
            <a:xfrm>
              <a:off x="232105" y="1991739"/>
              <a:ext cx="303288" cy="1833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e>
                      <m:sub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𝑔𝑒𝑡𝑟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56" name="Textfeld 55">
              <a:extLst>
                <a:ext uri="{FF2B5EF4-FFF2-40B4-BE49-F238E27FC236}">
                  <a16:creationId xmlns:a16="http://schemas.microsoft.com/office/drawing/2014/main" id="{9AA263AC-D58E-4756-89EA-4D28A9996F66}"/>
                </a:ext>
              </a:extLst>
            </xdr:cNvPr>
            <xdr:cNvSpPr txBox="1"/>
          </xdr:nvSpPr>
          <xdr:spPr>
            <a:xfrm>
              <a:off x="232105" y="1991739"/>
              <a:ext cx="303288" cy="1833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latin typeface="Cambria Math" panose="02040503050406030204" pitchFamily="18" charset="0"/>
                </a:rPr>
                <a:t>𝑖_𝑔𝑒𝑡𝑟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304070</xdr:colOff>
      <xdr:row>32</xdr:row>
      <xdr:rowOff>6429</xdr:rowOff>
    </xdr:from>
    <xdr:ext cx="13317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8" name="Textfeld 57">
              <a:extLst>
                <a:ext uri="{FF2B5EF4-FFF2-40B4-BE49-F238E27FC236}">
                  <a16:creationId xmlns:a16="http://schemas.microsoft.com/office/drawing/2014/main" id="{B4B754A4-A308-4D27-9986-C8B50ABFE2A4}"/>
                </a:ext>
              </a:extLst>
            </xdr:cNvPr>
            <xdr:cNvSpPr txBox="1"/>
          </xdr:nvSpPr>
          <xdr:spPr>
            <a:xfrm>
              <a:off x="304070" y="6423271"/>
              <a:ext cx="13317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DE" sz="1100" b="0" i="1">
                        <a:latin typeface="Cambria Math" panose="02040503050406030204" pitchFamily="18" charset="0"/>
                      </a:rPr>
                      <m:t>𝜓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58" name="Textfeld 57">
              <a:extLst>
                <a:ext uri="{FF2B5EF4-FFF2-40B4-BE49-F238E27FC236}">
                  <a16:creationId xmlns:a16="http://schemas.microsoft.com/office/drawing/2014/main" id="{B4B754A4-A308-4D27-9986-C8B50ABFE2A4}"/>
                </a:ext>
              </a:extLst>
            </xdr:cNvPr>
            <xdr:cNvSpPr txBox="1"/>
          </xdr:nvSpPr>
          <xdr:spPr>
            <a:xfrm>
              <a:off x="304070" y="6423271"/>
              <a:ext cx="13317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latin typeface="Cambria Math" panose="02040503050406030204" pitchFamily="18" charset="0"/>
                </a:rPr>
                <a:t>𝜓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235618</xdr:colOff>
      <xdr:row>30</xdr:row>
      <xdr:rowOff>5013</xdr:rowOff>
    </xdr:from>
    <xdr:ext cx="29886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9" name="Textfeld 58">
              <a:extLst>
                <a:ext uri="{FF2B5EF4-FFF2-40B4-BE49-F238E27FC236}">
                  <a16:creationId xmlns:a16="http://schemas.microsoft.com/office/drawing/2014/main" id="{59C66132-CC8D-4515-81A3-99A72E533975}"/>
                </a:ext>
              </a:extLst>
            </xdr:cNvPr>
            <xdr:cNvSpPr txBox="1"/>
          </xdr:nvSpPr>
          <xdr:spPr>
            <a:xfrm>
              <a:off x="235618" y="6020802"/>
              <a:ext cx="29886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DE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de-DE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𝑙𝑜𝑤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59" name="Textfeld 58">
              <a:extLst>
                <a:ext uri="{FF2B5EF4-FFF2-40B4-BE49-F238E27FC236}">
                  <a16:creationId xmlns:a16="http://schemas.microsoft.com/office/drawing/2014/main" id="{59C66132-CC8D-4515-81A3-99A72E533975}"/>
                </a:ext>
              </a:extLst>
            </xdr:cNvPr>
            <xdr:cNvSpPr txBox="1"/>
          </xdr:nvSpPr>
          <xdr:spPr>
            <a:xfrm>
              <a:off x="235618" y="6020802"/>
              <a:ext cx="29886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𝜇_𝑙𝑜𝑤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5</xdr:col>
      <xdr:colOff>281792</xdr:colOff>
      <xdr:row>1</xdr:row>
      <xdr:rowOff>9058</xdr:rowOff>
    </xdr:from>
    <xdr:ext cx="16241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0" name="Textfeld 59">
              <a:extLst>
                <a:ext uri="{FF2B5EF4-FFF2-40B4-BE49-F238E27FC236}">
                  <a16:creationId xmlns:a16="http://schemas.microsoft.com/office/drawing/2014/main" id="{B2A430D1-BC9C-461F-96D0-20B10AAD8DBD}"/>
                </a:ext>
              </a:extLst>
            </xdr:cNvPr>
            <xdr:cNvSpPr txBox="1"/>
          </xdr:nvSpPr>
          <xdr:spPr>
            <a:xfrm>
              <a:off x="4863317" y="209083"/>
              <a:ext cx="16241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60" name="Textfeld 59">
              <a:extLst>
                <a:ext uri="{FF2B5EF4-FFF2-40B4-BE49-F238E27FC236}">
                  <a16:creationId xmlns:a16="http://schemas.microsoft.com/office/drawing/2014/main" id="{B2A430D1-BC9C-461F-96D0-20B10AAD8DBD}"/>
                </a:ext>
              </a:extLst>
            </xdr:cNvPr>
            <xdr:cNvSpPr txBox="1"/>
          </xdr:nvSpPr>
          <xdr:spPr>
            <a:xfrm>
              <a:off x="4863317" y="209083"/>
              <a:ext cx="16241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latin typeface="Cambria Math" panose="02040503050406030204" pitchFamily="18" charset="0"/>
                </a:rPr>
                <a:t>𝑆_1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5</xdr:col>
      <xdr:colOff>294119</xdr:colOff>
      <xdr:row>3</xdr:row>
      <xdr:rowOff>23464</xdr:rowOff>
    </xdr:from>
    <xdr:ext cx="13183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6" name="Textfeld 65">
              <a:extLst>
                <a:ext uri="{FF2B5EF4-FFF2-40B4-BE49-F238E27FC236}">
                  <a16:creationId xmlns:a16="http://schemas.microsoft.com/office/drawing/2014/main" id="{B977388D-BB0D-4061-AFDC-85AA59234071}"/>
                </a:ext>
              </a:extLst>
            </xdr:cNvPr>
            <xdr:cNvSpPr txBox="1"/>
          </xdr:nvSpPr>
          <xdr:spPr>
            <a:xfrm>
              <a:off x="4875644" y="623539"/>
              <a:ext cx="13183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DE" sz="1100" b="0" i="1">
                        <a:latin typeface="Cambria Math" panose="02040503050406030204" pitchFamily="18" charset="0"/>
                      </a:rPr>
                      <m:t>𝑈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66" name="Textfeld 65">
              <a:extLst>
                <a:ext uri="{FF2B5EF4-FFF2-40B4-BE49-F238E27FC236}">
                  <a16:creationId xmlns:a16="http://schemas.microsoft.com/office/drawing/2014/main" id="{B977388D-BB0D-4061-AFDC-85AA59234071}"/>
                </a:ext>
              </a:extLst>
            </xdr:cNvPr>
            <xdr:cNvSpPr txBox="1"/>
          </xdr:nvSpPr>
          <xdr:spPr>
            <a:xfrm>
              <a:off x="4875644" y="623539"/>
              <a:ext cx="13183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latin typeface="Cambria Math" panose="02040503050406030204" pitchFamily="18" charset="0"/>
                </a:rPr>
                <a:t>𝑈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5</xdr:col>
      <xdr:colOff>284594</xdr:colOff>
      <xdr:row>5</xdr:row>
      <xdr:rowOff>697</xdr:rowOff>
    </xdr:from>
    <xdr:ext cx="13042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7" name="Textfeld 66">
              <a:extLst>
                <a:ext uri="{FF2B5EF4-FFF2-40B4-BE49-F238E27FC236}">
                  <a16:creationId xmlns:a16="http://schemas.microsoft.com/office/drawing/2014/main" id="{ED399CB9-93FA-4527-9F17-9EB05B7A5B7E}"/>
                </a:ext>
              </a:extLst>
            </xdr:cNvPr>
            <xdr:cNvSpPr txBox="1"/>
          </xdr:nvSpPr>
          <xdr:spPr>
            <a:xfrm>
              <a:off x="4866119" y="1000822"/>
              <a:ext cx="13042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DE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𝜑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67" name="Textfeld 66">
              <a:extLst>
                <a:ext uri="{FF2B5EF4-FFF2-40B4-BE49-F238E27FC236}">
                  <a16:creationId xmlns:a16="http://schemas.microsoft.com/office/drawing/2014/main" id="{ED399CB9-93FA-4527-9F17-9EB05B7A5B7E}"/>
                </a:ext>
              </a:extLst>
            </xdr:cNvPr>
            <xdr:cNvSpPr txBox="1"/>
          </xdr:nvSpPr>
          <xdr:spPr>
            <a:xfrm>
              <a:off x="4866119" y="1000822"/>
              <a:ext cx="13042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𝜑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5</xdr:col>
      <xdr:colOff>280157</xdr:colOff>
      <xdr:row>1</xdr:row>
      <xdr:rowOff>199792</xdr:rowOff>
    </xdr:from>
    <xdr:ext cx="16568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8" name="Textfeld 67">
              <a:extLst>
                <a:ext uri="{FF2B5EF4-FFF2-40B4-BE49-F238E27FC236}">
                  <a16:creationId xmlns:a16="http://schemas.microsoft.com/office/drawing/2014/main" id="{743F5B31-0FB7-4B63-8D5A-743D413844CB}"/>
                </a:ext>
              </a:extLst>
            </xdr:cNvPr>
            <xdr:cNvSpPr txBox="1"/>
          </xdr:nvSpPr>
          <xdr:spPr>
            <a:xfrm>
              <a:off x="4861682" y="399817"/>
              <a:ext cx="16568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68" name="Textfeld 67">
              <a:extLst>
                <a:ext uri="{FF2B5EF4-FFF2-40B4-BE49-F238E27FC236}">
                  <a16:creationId xmlns:a16="http://schemas.microsoft.com/office/drawing/2014/main" id="{743F5B31-0FB7-4B63-8D5A-743D413844CB}"/>
                </a:ext>
              </a:extLst>
            </xdr:cNvPr>
            <xdr:cNvSpPr txBox="1"/>
          </xdr:nvSpPr>
          <xdr:spPr>
            <a:xfrm>
              <a:off x="4861682" y="399817"/>
              <a:ext cx="16568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latin typeface="Cambria Math" panose="02040503050406030204" pitchFamily="18" charset="0"/>
                </a:rPr>
                <a:t>𝑆_2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5</xdr:col>
      <xdr:colOff>265544</xdr:colOff>
      <xdr:row>4</xdr:row>
      <xdr:rowOff>4881</xdr:rowOff>
    </xdr:from>
    <xdr:ext cx="17132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9" name="Textfeld 68">
              <a:extLst>
                <a:ext uri="{FF2B5EF4-FFF2-40B4-BE49-F238E27FC236}">
                  <a16:creationId xmlns:a16="http://schemas.microsoft.com/office/drawing/2014/main" id="{C9451A19-F61B-40F2-BB59-A61B745F8F3E}"/>
                </a:ext>
              </a:extLst>
            </xdr:cNvPr>
            <xdr:cNvSpPr txBox="1"/>
          </xdr:nvSpPr>
          <xdr:spPr>
            <a:xfrm>
              <a:off x="4847069" y="804981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DE" sz="1100" b="0" i="1">
                        <a:latin typeface="Cambria Math" panose="02040503050406030204" pitchFamily="18" charset="0"/>
                      </a:rPr>
                      <m:t>𝑊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69" name="Textfeld 68">
              <a:extLst>
                <a:ext uri="{FF2B5EF4-FFF2-40B4-BE49-F238E27FC236}">
                  <a16:creationId xmlns:a16="http://schemas.microsoft.com/office/drawing/2014/main" id="{C9451A19-F61B-40F2-BB59-A61B745F8F3E}"/>
                </a:ext>
              </a:extLst>
            </xdr:cNvPr>
            <xdr:cNvSpPr txBox="1"/>
          </xdr:nvSpPr>
          <xdr:spPr>
            <a:xfrm>
              <a:off x="4847069" y="804981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latin typeface="Cambria Math" panose="02040503050406030204" pitchFamily="18" charset="0"/>
                </a:rPr>
                <a:t>𝑊</a:t>
              </a:r>
              <a:endParaRPr lang="en-US" sz="1100"/>
            </a:p>
          </xdr:txBody>
        </xdr:sp>
      </mc:Fallback>
    </mc:AlternateContent>
    <xdr:clientData/>
  </xdr:oneCellAnchor>
  <xdr:twoCellAnchor editAs="oneCell">
    <xdr:from>
      <xdr:col>11</xdr:col>
      <xdr:colOff>0</xdr:colOff>
      <xdr:row>24</xdr:row>
      <xdr:rowOff>0</xdr:rowOff>
    </xdr:from>
    <xdr:to>
      <xdr:col>14</xdr:col>
      <xdr:colOff>439906</xdr:colOff>
      <xdr:row>30</xdr:row>
      <xdr:rowOff>180976</xdr:rowOff>
    </xdr:to>
    <xdr:pic>
      <xdr:nvPicPr>
        <xdr:cNvPr id="78" name="Grafik 77">
          <a:extLst>
            <a:ext uri="{FF2B5EF4-FFF2-40B4-BE49-F238E27FC236}">
              <a16:creationId xmlns:a16="http://schemas.microsoft.com/office/drawing/2014/main" id="{19627579-1F47-4156-A2AF-FFCB2BF2DD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67900" y="4800600"/>
          <a:ext cx="2725906" cy="1381126"/>
        </a:xfrm>
        <a:prstGeom prst="rect">
          <a:avLst/>
        </a:prstGeom>
      </xdr:spPr>
    </xdr:pic>
    <xdr:clientData/>
  </xdr:twoCellAnchor>
  <xdr:oneCellAnchor>
    <xdr:from>
      <xdr:col>14</xdr:col>
      <xdr:colOff>154248</xdr:colOff>
      <xdr:row>26</xdr:row>
      <xdr:rowOff>133095</xdr:rowOff>
    </xdr:from>
    <xdr:ext cx="18671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9" name="Textfeld 78">
              <a:extLst>
                <a:ext uri="{FF2B5EF4-FFF2-40B4-BE49-F238E27FC236}">
                  <a16:creationId xmlns:a16="http://schemas.microsoft.com/office/drawing/2014/main" id="{2707A1D0-9A9F-436E-A3EA-369B42EFD186}"/>
                </a:ext>
              </a:extLst>
            </xdr:cNvPr>
            <xdr:cNvSpPr txBox="1"/>
          </xdr:nvSpPr>
          <xdr:spPr>
            <a:xfrm>
              <a:off x="12308148" y="5333745"/>
              <a:ext cx="18671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h</m:t>
                        </m:r>
                      </m:e>
                      <m:sub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𝑅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79" name="Textfeld 78">
              <a:extLst>
                <a:ext uri="{FF2B5EF4-FFF2-40B4-BE49-F238E27FC236}">
                  <a16:creationId xmlns:a16="http://schemas.microsoft.com/office/drawing/2014/main" id="{2707A1D0-9A9F-436E-A3EA-369B42EFD186}"/>
                </a:ext>
              </a:extLst>
            </xdr:cNvPr>
            <xdr:cNvSpPr txBox="1"/>
          </xdr:nvSpPr>
          <xdr:spPr>
            <a:xfrm>
              <a:off x="12308148" y="5333745"/>
              <a:ext cx="18671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latin typeface="Cambria Math" panose="02040503050406030204" pitchFamily="18" charset="0"/>
                </a:rPr>
                <a:t>ℎ_𝑅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13</xdr:col>
      <xdr:colOff>650898</xdr:colOff>
      <xdr:row>26</xdr:row>
      <xdr:rowOff>180110</xdr:rowOff>
    </xdr:from>
    <xdr:ext cx="18190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0" name="Textfeld 79">
              <a:extLst>
                <a:ext uri="{FF2B5EF4-FFF2-40B4-BE49-F238E27FC236}">
                  <a16:creationId xmlns:a16="http://schemas.microsoft.com/office/drawing/2014/main" id="{D7B8AA0C-AA26-4C80-BC17-3C3731516D02}"/>
                </a:ext>
              </a:extLst>
            </xdr:cNvPr>
            <xdr:cNvSpPr txBox="1"/>
          </xdr:nvSpPr>
          <xdr:spPr>
            <a:xfrm>
              <a:off x="12042798" y="5380760"/>
              <a:ext cx="1819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h</m:t>
                        </m:r>
                      </m:e>
                      <m:sub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𝑍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80" name="Textfeld 79">
              <a:extLst>
                <a:ext uri="{FF2B5EF4-FFF2-40B4-BE49-F238E27FC236}">
                  <a16:creationId xmlns:a16="http://schemas.microsoft.com/office/drawing/2014/main" id="{D7B8AA0C-AA26-4C80-BC17-3C3731516D02}"/>
                </a:ext>
              </a:extLst>
            </xdr:cNvPr>
            <xdr:cNvSpPr txBox="1"/>
          </xdr:nvSpPr>
          <xdr:spPr>
            <a:xfrm>
              <a:off x="12042798" y="5380760"/>
              <a:ext cx="1819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latin typeface="Cambria Math" panose="02040503050406030204" pitchFamily="18" charset="0"/>
                </a:rPr>
                <a:t>ℎ_𝑍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12</xdr:col>
      <xdr:colOff>232295</xdr:colOff>
      <xdr:row>28</xdr:row>
      <xdr:rowOff>124180</xdr:rowOff>
    </xdr:from>
    <xdr:ext cx="11227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1" name="Textfeld 80">
              <a:extLst>
                <a:ext uri="{FF2B5EF4-FFF2-40B4-BE49-F238E27FC236}">
                  <a16:creationId xmlns:a16="http://schemas.microsoft.com/office/drawing/2014/main" id="{23F094CC-4C4C-462F-96F6-194844FDAC3A}"/>
                </a:ext>
              </a:extLst>
            </xdr:cNvPr>
            <xdr:cNvSpPr txBox="1"/>
          </xdr:nvSpPr>
          <xdr:spPr>
            <a:xfrm>
              <a:off x="11955372" y="5663334"/>
              <a:ext cx="11227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DE" sz="1100" b="0" i="1">
                        <a:latin typeface="Cambria Math" panose="02040503050406030204" pitchFamily="18" charset="0"/>
                      </a:rPr>
                      <m:t>𝑝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81" name="Textfeld 80">
              <a:extLst>
                <a:ext uri="{FF2B5EF4-FFF2-40B4-BE49-F238E27FC236}">
                  <a16:creationId xmlns:a16="http://schemas.microsoft.com/office/drawing/2014/main" id="{23F094CC-4C4C-462F-96F6-194844FDAC3A}"/>
                </a:ext>
              </a:extLst>
            </xdr:cNvPr>
            <xdr:cNvSpPr txBox="1"/>
          </xdr:nvSpPr>
          <xdr:spPr>
            <a:xfrm>
              <a:off x="11955372" y="5663334"/>
              <a:ext cx="11227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latin typeface="Cambria Math" panose="02040503050406030204" pitchFamily="18" charset="0"/>
                </a:rPr>
                <a:t>𝑝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262043</xdr:colOff>
      <xdr:row>27</xdr:row>
      <xdr:rowOff>20626</xdr:rowOff>
    </xdr:from>
    <xdr:ext cx="13728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2" name="Textfeld 81">
              <a:extLst>
                <a:ext uri="{FF2B5EF4-FFF2-40B4-BE49-F238E27FC236}">
                  <a16:creationId xmlns:a16="http://schemas.microsoft.com/office/drawing/2014/main" id="{94FE51D8-45D9-4B44-8947-87032A221146}"/>
                </a:ext>
              </a:extLst>
            </xdr:cNvPr>
            <xdr:cNvSpPr txBox="1"/>
          </xdr:nvSpPr>
          <xdr:spPr>
            <a:xfrm>
              <a:off x="262043" y="5821351"/>
              <a:ext cx="13728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DE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−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82" name="Textfeld 81">
              <a:extLst>
                <a:ext uri="{FF2B5EF4-FFF2-40B4-BE49-F238E27FC236}">
                  <a16:creationId xmlns:a16="http://schemas.microsoft.com/office/drawing/2014/main" id="{94FE51D8-45D9-4B44-8947-87032A221146}"/>
                </a:ext>
              </a:extLst>
            </xdr:cNvPr>
            <xdr:cNvSpPr txBox="1"/>
          </xdr:nvSpPr>
          <xdr:spPr>
            <a:xfrm>
              <a:off x="262043" y="5821351"/>
              <a:ext cx="13728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−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5</xdr:col>
      <xdr:colOff>205592</xdr:colOff>
      <xdr:row>8</xdr:row>
      <xdr:rowOff>9058</xdr:rowOff>
    </xdr:from>
    <xdr:ext cx="33483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3" name="Textfeld 82">
              <a:extLst>
                <a:ext uri="{FF2B5EF4-FFF2-40B4-BE49-F238E27FC236}">
                  <a16:creationId xmlns:a16="http://schemas.microsoft.com/office/drawing/2014/main" id="{6D75D03E-59AF-4858-B223-14007D69CA56}"/>
                </a:ext>
              </a:extLst>
            </xdr:cNvPr>
            <xdr:cNvSpPr txBox="1"/>
          </xdr:nvSpPr>
          <xdr:spPr>
            <a:xfrm>
              <a:off x="4787117" y="1409233"/>
              <a:ext cx="33483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DE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𝜎</m:t>
                        </m:r>
                      </m:e>
                      <m:sub>
                        <m:r>
                          <a:rPr lang="de-DE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𝑚𝑎𝑥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83" name="Textfeld 82">
              <a:extLst>
                <a:ext uri="{FF2B5EF4-FFF2-40B4-BE49-F238E27FC236}">
                  <a16:creationId xmlns:a16="http://schemas.microsoft.com/office/drawing/2014/main" id="{6D75D03E-59AF-4858-B223-14007D69CA56}"/>
                </a:ext>
              </a:extLst>
            </xdr:cNvPr>
            <xdr:cNvSpPr txBox="1"/>
          </xdr:nvSpPr>
          <xdr:spPr>
            <a:xfrm>
              <a:off x="4787117" y="1409233"/>
              <a:ext cx="33483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𝜎_𝑚𝑎𝑥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5</xdr:col>
      <xdr:colOff>289557</xdr:colOff>
      <xdr:row>9</xdr:row>
      <xdr:rowOff>194341</xdr:rowOff>
    </xdr:from>
    <xdr:ext cx="16690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8" name="Textfeld 87">
              <a:extLst>
                <a:ext uri="{FF2B5EF4-FFF2-40B4-BE49-F238E27FC236}">
                  <a16:creationId xmlns:a16="http://schemas.microsoft.com/office/drawing/2014/main" id="{6BE36738-0753-485C-BAC9-531F6ED65FA4}"/>
                </a:ext>
              </a:extLst>
            </xdr:cNvPr>
            <xdr:cNvSpPr txBox="1"/>
          </xdr:nvSpPr>
          <xdr:spPr>
            <a:xfrm>
              <a:off x="4871082" y="1794541"/>
              <a:ext cx="16690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DE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𝜎</m:t>
                        </m:r>
                      </m:e>
                      <m:sub>
                        <m:r>
                          <a:rPr lang="de-DE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88" name="Textfeld 87">
              <a:extLst>
                <a:ext uri="{FF2B5EF4-FFF2-40B4-BE49-F238E27FC236}">
                  <a16:creationId xmlns:a16="http://schemas.microsoft.com/office/drawing/2014/main" id="{6BE36738-0753-485C-BAC9-531F6ED65FA4}"/>
                </a:ext>
              </a:extLst>
            </xdr:cNvPr>
            <xdr:cNvSpPr txBox="1"/>
          </xdr:nvSpPr>
          <xdr:spPr>
            <a:xfrm>
              <a:off x="4871082" y="1794541"/>
              <a:ext cx="16690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𝜎_1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5</xdr:col>
      <xdr:colOff>289685</xdr:colOff>
      <xdr:row>10</xdr:row>
      <xdr:rowOff>186970</xdr:rowOff>
    </xdr:from>
    <xdr:ext cx="166649" cy="1831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9" name="Textfeld 88">
              <a:extLst>
                <a:ext uri="{FF2B5EF4-FFF2-40B4-BE49-F238E27FC236}">
                  <a16:creationId xmlns:a16="http://schemas.microsoft.com/office/drawing/2014/main" id="{5F943E80-EF7A-4877-B988-40F6AB8E3C93}"/>
                </a:ext>
              </a:extLst>
            </xdr:cNvPr>
            <xdr:cNvSpPr txBox="1"/>
          </xdr:nvSpPr>
          <xdr:spPr>
            <a:xfrm>
              <a:off x="4871210" y="1987195"/>
              <a:ext cx="166649" cy="1831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DE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𝜎</m:t>
                        </m:r>
                      </m:e>
                      <m:sub>
                        <m:r>
                          <a:rPr lang="de-DE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𝑓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89" name="Textfeld 88">
              <a:extLst>
                <a:ext uri="{FF2B5EF4-FFF2-40B4-BE49-F238E27FC236}">
                  <a16:creationId xmlns:a16="http://schemas.microsoft.com/office/drawing/2014/main" id="{5F943E80-EF7A-4877-B988-40F6AB8E3C93}"/>
                </a:ext>
              </a:extLst>
            </xdr:cNvPr>
            <xdr:cNvSpPr txBox="1"/>
          </xdr:nvSpPr>
          <xdr:spPr>
            <a:xfrm>
              <a:off x="4871210" y="1987195"/>
              <a:ext cx="166649" cy="1831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𝜎_𝑓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5</xdr:col>
      <xdr:colOff>285517</xdr:colOff>
      <xdr:row>11</xdr:row>
      <xdr:rowOff>190500</xdr:rowOff>
    </xdr:from>
    <xdr:ext cx="17498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0" name="Textfeld 89">
              <a:extLst>
                <a:ext uri="{FF2B5EF4-FFF2-40B4-BE49-F238E27FC236}">
                  <a16:creationId xmlns:a16="http://schemas.microsoft.com/office/drawing/2014/main" id="{EE2D4E12-A056-47FA-AAF9-D26610AA3CDB}"/>
                </a:ext>
              </a:extLst>
            </xdr:cNvPr>
            <xdr:cNvSpPr txBox="1"/>
          </xdr:nvSpPr>
          <xdr:spPr>
            <a:xfrm>
              <a:off x="4867042" y="2190750"/>
              <a:ext cx="17498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DE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𝜎</m:t>
                        </m:r>
                      </m:e>
                      <m:sub>
                        <m:r>
                          <a:rPr lang="de-DE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𝑏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90" name="Textfeld 89">
              <a:extLst>
                <a:ext uri="{FF2B5EF4-FFF2-40B4-BE49-F238E27FC236}">
                  <a16:creationId xmlns:a16="http://schemas.microsoft.com/office/drawing/2014/main" id="{EE2D4E12-A056-47FA-AAF9-D26610AA3CDB}"/>
                </a:ext>
              </a:extLst>
            </xdr:cNvPr>
            <xdr:cNvSpPr txBox="1"/>
          </xdr:nvSpPr>
          <xdr:spPr>
            <a:xfrm>
              <a:off x="4867042" y="2190750"/>
              <a:ext cx="17498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𝜎_𝑏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5</xdr:col>
      <xdr:colOff>237106</xdr:colOff>
      <xdr:row>9</xdr:row>
      <xdr:rowOff>1687</xdr:rowOff>
    </xdr:from>
    <xdr:ext cx="27180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2" name="Textfeld 91">
              <a:extLst>
                <a:ext uri="{FF2B5EF4-FFF2-40B4-BE49-F238E27FC236}">
                  <a16:creationId xmlns:a16="http://schemas.microsoft.com/office/drawing/2014/main" id="{ACC18B06-BAC0-4E51-83D7-94A5FAD1165C}"/>
                </a:ext>
              </a:extLst>
            </xdr:cNvPr>
            <xdr:cNvSpPr txBox="1"/>
          </xdr:nvSpPr>
          <xdr:spPr>
            <a:xfrm>
              <a:off x="4818631" y="1601887"/>
              <a:ext cx="27180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DE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𝜎</m:t>
                        </m:r>
                      </m:e>
                      <m:sub>
                        <m:r>
                          <a:rPr lang="de-DE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𝑧𝑢𝑙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92" name="Textfeld 91">
              <a:extLst>
                <a:ext uri="{FF2B5EF4-FFF2-40B4-BE49-F238E27FC236}">
                  <a16:creationId xmlns:a16="http://schemas.microsoft.com/office/drawing/2014/main" id="{ACC18B06-BAC0-4E51-83D7-94A5FAD1165C}"/>
                </a:ext>
              </a:extLst>
            </xdr:cNvPr>
            <xdr:cNvSpPr txBox="1"/>
          </xdr:nvSpPr>
          <xdr:spPr>
            <a:xfrm>
              <a:off x="4818631" y="1601887"/>
              <a:ext cx="27180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𝜎_𝑧𝑢𝑙</a:t>
              </a:r>
              <a:endParaRPr lang="en-US" sz="1100"/>
            </a:p>
          </xdr:txBody>
        </xdr:sp>
      </mc:Fallback>
    </mc:AlternateContent>
    <xdr:clientData/>
  </xdr:oneCellAnchor>
  <xdr:twoCellAnchor editAs="oneCell">
    <xdr:from>
      <xdr:col>11</xdr:col>
      <xdr:colOff>0</xdr:colOff>
      <xdr:row>1</xdr:row>
      <xdr:rowOff>0</xdr:rowOff>
    </xdr:from>
    <xdr:to>
      <xdr:col>19</xdr:col>
      <xdr:colOff>490991</xdr:colOff>
      <xdr:row>23</xdr:row>
      <xdr:rowOff>85725</xdr:rowOff>
    </xdr:to>
    <xdr:pic>
      <xdr:nvPicPr>
        <xdr:cNvPr id="93" name="Grafik 92">
          <a:extLst>
            <a:ext uri="{FF2B5EF4-FFF2-40B4-BE49-F238E27FC236}">
              <a16:creationId xmlns:a16="http://schemas.microsoft.com/office/drawing/2014/main" id="{6FEA7586-5E71-4DC9-922E-56A23A9627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39350" y="200025"/>
          <a:ext cx="6586991" cy="4486275"/>
        </a:xfrm>
        <a:prstGeom prst="rect">
          <a:avLst/>
        </a:prstGeom>
      </xdr:spPr>
    </xdr:pic>
    <xdr:clientData/>
  </xdr:twoCellAnchor>
  <xdr:oneCellAnchor>
    <xdr:from>
      <xdr:col>5</xdr:col>
      <xdr:colOff>319892</xdr:colOff>
      <xdr:row>18</xdr:row>
      <xdr:rowOff>9058</xdr:rowOff>
    </xdr:from>
    <xdr:ext cx="18261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9" name="Textfeld 98">
              <a:extLst>
                <a:ext uri="{FF2B5EF4-FFF2-40B4-BE49-F238E27FC236}">
                  <a16:creationId xmlns:a16="http://schemas.microsoft.com/office/drawing/2014/main" id="{F1D35BC5-DB7C-4EA1-9CE0-5C0B5BB48555}"/>
                </a:ext>
              </a:extLst>
            </xdr:cNvPr>
            <xdr:cNvSpPr txBox="1"/>
          </xdr:nvSpPr>
          <xdr:spPr>
            <a:xfrm>
              <a:off x="4901417" y="2809408"/>
              <a:ext cx="18261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𝐸</m:t>
                        </m:r>
                      </m:e>
                      <m:sub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𝑏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99" name="Textfeld 98">
              <a:extLst>
                <a:ext uri="{FF2B5EF4-FFF2-40B4-BE49-F238E27FC236}">
                  <a16:creationId xmlns:a16="http://schemas.microsoft.com/office/drawing/2014/main" id="{F1D35BC5-DB7C-4EA1-9CE0-5C0B5BB48555}"/>
                </a:ext>
              </a:extLst>
            </xdr:cNvPr>
            <xdr:cNvSpPr txBox="1"/>
          </xdr:nvSpPr>
          <xdr:spPr>
            <a:xfrm>
              <a:off x="4901417" y="2809408"/>
              <a:ext cx="18261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latin typeface="Cambria Math" panose="02040503050406030204" pitchFamily="18" charset="0"/>
                </a:rPr>
                <a:t>𝐸_𝑏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5</xdr:col>
      <xdr:colOff>294119</xdr:colOff>
      <xdr:row>21</xdr:row>
      <xdr:rowOff>23464</xdr:rowOff>
    </xdr:from>
    <xdr:ext cx="22262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0" name="Textfeld 99">
              <a:extLst>
                <a:ext uri="{FF2B5EF4-FFF2-40B4-BE49-F238E27FC236}">
                  <a16:creationId xmlns:a16="http://schemas.microsoft.com/office/drawing/2014/main" id="{E29BC69F-4DEE-4D71-9CE3-D37BBFA8AA95}"/>
                </a:ext>
              </a:extLst>
            </xdr:cNvPr>
            <xdr:cNvSpPr txBox="1"/>
          </xdr:nvSpPr>
          <xdr:spPr>
            <a:xfrm>
              <a:off x="4875644" y="3223864"/>
              <a:ext cx="2226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DE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∆</m:t>
                    </m:r>
                    <m:sSub>
                      <m:sSubPr>
                        <m:ctrlPr>
                          <a:rPr lang="de-DE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DE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𝑙</m:t>
                        </m:r>
                      </m:e>
                      <m:sub>
                        <m:r>
                          <a:rPr lang="de-DE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00" name="Textfeld 99">
              <a:extLst>
                <a:ext uri="{FF2B5EF4-FFF2-40B4-BE49-F238E27FC236}">
                  <a16:creationId xmlns:a16="http://schemas.microsoft.com/office/drawing/2014/main" id="{E29BC69F-4DEE-4D71-9CE3-D37BBFA8AA95}"/>
                </a:ext>
              </a:extLst>
            </xdr:cNvPr>
            <xdr:cNvSpPr txBox="1"/>
          </xdr:nvSpPr>
          <xdr:spPr>
            <a:xfrm>
              <a:off x="4875644" y="3223864"/>
              <a:ext cx="2226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∆𝑙_1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5</xdr:col>
      <xdr:colOff>327782</xdr:colOff>
      <xdr:row>18</xdr:row>
      <xdr:rowOff>199792</xdr:rowOff>
    </xdr:from>
    <xdr:ext cx="15568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2" name="Textfeld 101">
              <a:extLst>
                <a:ext uri="{FF2B5EF4-FFF2-40B4-BE49-F238E27FC236}">
                  <a16:creationId xmlns:a16="http://schemas.microsoft.com/office/drawing/2014/main" id="{B7443D01-E7AB-45E9-998B-EDEDE2EB6F9C}"/>
                </a:ext>
              </a:extLst>
            </xdr:cNvPr>
            <xdr:cNvSpPr txBox="1"/>
          </xdr:nvSpPr>
          <xdr:spPr>
            <a:xfrm>
              <a:off x="4909307" y="3000142"/>
              <a:ext cx="15568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DE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𝜀</m:t>
                        </m:r>
                      </m:e>
                      <m:sub>
                        <m:r>
                          <a:rPr lang="de-DE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02" name="Textfeld 101">
              <a:extLst>
                <a:ext uri="{FF2B5EF4-FFF2-40B4-BE49-F238E27FC236}">
                  <a16:creationId xmlns:a16="http://schemas.microsoft.com/office/drawing/2014/main" id="{B7443D01-E7AB-45E9-998B-EDEDE2EB6F9C}"/>
                </a:ext>
              </a:extLst>
            </xdr:cNvPr>
            <xdr:cNvSpPr txBox="1"/>
          </xdr:nvSpPr>
          <xdr:spPr>
            <a:xfrm>
              <a:off x="4909307" y="3000142"/>
              <a:ext cx="15568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𝜀_1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5</xdr:col>
      <xdr:colOff>285517</xdr:colOff>
      <xdr:row>12</xdr:row>
      <xdr:rowOff>190500</xdr:rowOff>
    </xdr:from>
    <xdr:ext cx="17145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1" name="Textfeld 110">
              <a:extLst>
                <a:ext uri="{FF2B5EF4-FFF2-40B4-BE49-F238E27FC236}">
                  <a16:creationId xmlns:a16="http://schemas.microsoft.com/office/drawing/2014/main" id="{E4173788-6DFC-49BE-8D20-0DD5CEAFC85A}"/>
                </a:ext>
              </a:extLst>
            </xdr:cNvPr>
            <xdr:cNvSpPr txBox="1"/>
          </xdr:nvSpPr>
          <xdr:spPr>
            <a:xfrm>
              <a:off x="4867042" y="2390775"/>
              <a:ext cx="17145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DE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𝜎</m:t>
                        </m:r>
                      </m:e>
                      <m:sub>
                        <m:r>
                          <a:rPr lang="de-DE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𝑣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11" name="Textfeld 110">
              <a:extLst>
                <a:ext uri="{FF2B5EF4-FFF2-40B4-BE49-F238E27FC236}">
                  <a16:creationId xmlns:a16="http://schemas.microsoft.com/office/drawing/2014/main" id="{E4173788-6DFC-49BE-8D20-0DD5CEAFC85A}"/>
                </a:ext>
              </a:extLst>
            </xdr:cNvPr>
            <xdr:cNvSpPr txBox="1"/>
          </xdr:nvSpPr>
          <xdr:spPr>
            <a:xfrm>
              <a:off x="4867042" y="2390775"/>
              <a:ext cx="17145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𝜎_𝑣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5</xdr:col>
      <xdr:colOff>294119</xdr:colOff>
      <xdr:row>22</xdr:row>
      <xdr:rowOff>23464</xdr:rowOff>
    </xdr:from>
    <xdr:ext cx="22589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3" name="Textfeld 112">
              <a:extLst>
                <a:ext uri="{FF2B5EF4-FFF2-40B4-BE49-F238E27FC236}">
                  <a16:creationId xmlns:a16="http://schemas.microsoft.com/office/drawing/2014/main" id="{F01C9C63-0BBE-4103-B5A7-43822BD67C2B}"/>
                </a:ext>
              </a:extLst>
            </xdr:cNvPr>
            <xdr:cNvSpPr txBox="1"/>
          </xdr:nvSpPr>
          <xdr:spPr>
            <a:xfrm>
              <a:off x="4875644" y="3623914"/>
              <a:ext cx="22589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DE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∆</m:t>
                    </m:r>
                    <m:sSub>
                      <m:sSubPr>
                        <m:ctrlPr>
                          <a:rPr lang="de-DE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DE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𝑙</m:t>
                        </m:r>
                      </m:e>
                      <m:sub>
                        <m:r>
                          <a:rPr lang="de-DE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13" name="Textfeld 112">
              <a:extLst>
                <a:ext uri="{FF2B5EF4-FFF2-40B4-BE49-F238E27FC236}">
                  <a16:creationId xmlns:a16="http://schemas.microsoft.com/office/drawing/2014/main" id="{F01C9C63-0BBE-4103-B5A7-43822BD67C2B}"/>
                </a:ext>
              </a:extLst>
            </xdr:cNvPr>
            <xdr:cNvSpPr txBox="1"/>
          </xdr:nvSpPr>
          <xdr:spPr>
            <a:xfrm>
              <a:off x="4875644" y="3623914"/>
              <a:ext cx="22589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∆𝑙_2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5</xdr:col>
      <xdr:colOff>327782</xdr:colOff>
      <xdr:row>19</xdr:row>
      <xdr:rowOff>199792</xdr:rowOff>
    </xdr:from>
    <xdr:ext cx="15895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4" name="Textfeld 113">
              <a:extLst>
                <a:ext uri="{FF2B5EF4-FFF2-40B4-BE49-F238E27FC236}">
                  <a16:creationId xmlns:a16="http://schemas.microsoft.com/office/drawing/2014/main" id="{609001FA-7037-4785-9F64-14D31E4E28C5}"/>
                </a:ext>
              </a:extLst>
            </xdr:cNvPr>
            <xdr:cNvSpPr txBox="1"/>
          </xdr:nvSpPr>
          <xdr:spPr>
            <a:xfrm>
              <a:off x="4909307" y="3400192"/>
              <a:ext cx="15895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DE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𝜀</m:t>
                        </m:r>
                      </m:e>
                      <m:sub>
                        <m:r>
                          <a:rPr lang="de-DE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14" name="Textfeld 113">
              <a:extLst>
                <a:ext uri="{FF2B5EF4-FFF2-40B4-BE49-F238E27FC236}">
                  <a16:creationId xmlns:a16="http://schemas.microsoft.com/office/drawing/2014/main" id="{609001FA-7037-4785-9F64-14D31E4E28C5}"/>
                </a:ext>
              </a:extLst>
            </xdr:cNvPr>
            <xdr:cNvSpPr txBox="1"/>
          </xdr:nvSpPr>
          <xdr:spPr>
            <a:xfrm>
              <a:off x="4909307" y="3400192"/>
              <a:ext cx="15895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𝜀_2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5</xdr:col>
      <xdr:colOff>310367</xdr:colOff>
      <xdr:row>15</xdr:row>
      <xdr:rowOff>9058</xdr:rowOff>
    </xdr:from>
    <xdr:ext cx="11323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5" name="Textfeld 114">
              <a:extLst>
                <a:ext uri="{FF2B5EF4-FFF2-40B4-BE49-F238E27FC236}">
                  <a16:creationId xmlns:a16="http://schemas.microsoft.com/office/drawing/2014/main" id="{DEE2EA06-FE5C-43C3-B93F-0D949BD12C1D}"/>
                </a:ext>
              </a:extLst>
            </xdr:cNvPr>
            <xdr:cNvSpPr txBox="1"/>
          </xdr:nvSpPr>
          <xdr:spPr>
            <a:xfrm>
              <a:off x="4891892" y="2809408"/>
              <a:ext cx="11323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DE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𝜌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15" name="Textfeld 114">
              <a:extLst>
                <a:ext uri="{FF2B5EF4-FFF2-40B4-BE49-F238E27FC236}">
                  <a16:creationId xmlns:a16="http://schemas.microsoft.com/office/drawing/2014/main" id="{DEE2EA06-FE5C-43C3-B93F-0D949BD12C1D}"/>
                </a:ext>
              </a:extLst>
            </xdr:cNvPr>
            <xdr:cNvSpPr txBox="1"/>
          </xdr:nvSpPr>
          <xdr:spPr>
            <a:xfrm>
              <a:off x="4891892" y="2809408"/>
              <a:ext cx="11323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𝜌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5</xdr:col>
      <xdr:colOff>280157</xdr:colOff>
      <xdr:row>15</xdr:row>
      <xdr:rowOff>199792</xdr:rowOff>
    </xdr:from>
    <xdr:ext cx="162160" cy="1831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6" name="Textfeld 115">
              <a:extLst>
                <a:ext uri="{FF2B5EF4-FFF2-40B4-BE49-F238E27FC236}">
                  <a16:creationId xmlns:a16="http://schemas.microsoft.com/office/drawing/2014/main" id="{F364557E-5AC2-4DE8-BA30-1239E23666EE}"/>
                </a:ext>
              </a:extLst>
            </xdr:cNvPr>
            <xdr:cNvSpPr txBox="1"/>
          </xdr:nvSpPr>
          <xdr:spPr>
            <a:xfrm>
              <a:off x="4861682" y="3000142"/>
              <a:ext cx="162160" cy="1831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𝑓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16" name="Textfeld 115">
              <a:extLst>
                <a:ext uri="{FF2B5EF4-FFF2-40B4-BE49-F238E27FC236}">
                  <a16:creationId xmlns:a16="http://schemas.microsoft.com/office/drawing/2014/main" id="{F364557E-5AC2-4DE8-BA30-1239E23666EE}"/>
                </a:ext>
              </a:extLst>
            </xdr:cNvPr>
            <xdr:cNvSpPr txBox="1"/>
          </xdr:nvSpPr>
          <xdr:spPr>
            <a:xfrm>
              <a:off x="4861682" y="3000142"/>
              <a:ext cx="162160" cy="1831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latin typeface="Cambria Math" panose="02040503050406030204" pitchFamily="18" charset="0"/>
                </a:rPr>
                <a:t>𝑆_𝑓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307232</xdr:colOff>
      <xdr:row>7</xdr:row>
      <xdr:rowOff>24081</xdr:rowOff>
    </xdr:from>
    <xdr:ext cx="11272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7" name="Textfeld 116">
              <a:extLst>
                <a:ext uri="{FF2B5EF4-FFF2-40B4-BE49-F238E27FC236}">
                  <a16:creationId xmlns:a16="http://schemas.microsoft.com/office/drawing/2014/main" id="{60082DD6-D26B-4A76-B1C4-07621192197A}"/>
                </a:ext>
              </a:extLst>
            </xdr:cNvPr>
            <xdr:cNvSpPr txBox="1"/>
          </xdr:nvSpPr>
          <xdr:spPr>
            <a:xfrm>
              <a:off x="307232" y="2200177"/>
              <a:ext cx="11272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DE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𝑣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17" name="Textfeld 116">
              <a:extLst>
                <a:ext uri="{FF2B5EF4-FFF2-40B4-BE49-F238E27FC236}">
                  <a16:creationId xmlns:a16="http://schemas.microsoft.com/office/drawing/2014/main" id="{60082DD6-D26B-4A76-B1C4-07621192197A}"/>
                </a:ext>
              </a:extLst>
            </xdr:cNvPr>
            <xdr:cNvSpPr txBox="1"/>
          </xdr:nvSpPr>
          <xdr:spPr>
            <a:xfrm>
              <a:off x="307232" y="2200177"/>
              <a:ext cx="11272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𝑣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5</xdr:col>
      <xdr:colOff>210104</xdr:colOff>
      <xdr:row>24</xdr:row>
      <xdr:rowOff>9058</xdr:rowOff>
    </xdr:from>
    <xdr:ext cx="32592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1" name="Textfeld 60">
              <a:extLst>
                <a:ext uri="{FF2B5EF4-FFF2-40B4-BE49-F238E27FC236}">
                  <a16:creationId xmlns:a16="http://schemas.microsoft.com/office/drawing/2014/main" id="{B184E8A3-5762-4169-8E30-D4E9A12B7AA6}"/>
                </a:ext>
              </a:extLst>
            </xdr:cNvPr>
            <xdr:cNvSpPr txBox="1"/>
          </xdr:nvSpPr>
          <xdr:spPr>
            <a:xfrm>
              <a:off x="4792130" y="4621163"/>
              <a:ext cx="32592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DE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de-DE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</m:t>
                        </m:r>
                        <m:r>
                          <a:rPr lang="de-DE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𝑧𝑢𝑙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61" name="Textfeld 60">
              <a:extLst>
                <a:ext uri="{FF2B5EF4-FFF2-40B4-BE49-F238E27FC236}">
                  <a16:creationId xmlns:a16="http://schemas.microsoft.com/office/drawing/2014/main" id="{B184E8A3-5762-4169-8E30-D4E9A12B7AA6}"/>
                </a:ext>
              </a:extLst>
            </xdr:cNvPr>
            <xdr:cNvSpPr txBox="1"/>
          </xdr:nvSpPr>
          <xdr:spPr>
            <a:xfrm>
              <a:off x="4792130" y="4621163"/>
              <a:ext cx="32592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𝐹_1𝑧𝑢𝑙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5</xdr:col>
      <xdr:colOff>250078</xdr:colOff>
      <xdr:row>25</xdr:row>
      <xdr:rowOff>9292</xdr:rowOff>
    </xdr:from>
    <xdr:ext cx="26962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2" name="Textfeld 61">
              <a:extLst>
                <a:ext uri="{FF2B5EF4-FFF2-40B4-BE49-F238E27FC236}">
                  <a16:creationId xmlns:a16="http://schemas.microsoft.com/office/drawing/2014/main" id="{8E936B57-3E3E-4627-9D04-78218BBE53EE}"/>
                </a:ext>
              </a:extLst>
            </xdr:cNvPr>
            <xdr:cNvSpPr txBox="1"/>
          </xdr:nvSpPr>
          <xdr:spPr>
            <a:xfrm>
              <a:off x="4829405" y="4954965"/>
              <a:ext cx="26962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𝑧𝑢𝑙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62" name="Textfeld 61">
              <a:extLst>
                <a:ext uri="{FF2B5EF4-FFF2-40B4-BE49-F238E27FC236}">
                  <a16:creationId xmlns:a16="http://schemas.microsoft.com/office/drawing/2014/main" id="{8E936B57-3E3E-4627-9D04-78218BBE53EE}"/>
                </a:ext>
              </a:extLst>
            </xdr:cNvPr>
            <xdr:cNvSpPr txBox="1"/>
          </xdr:nvSpPr>
          <xdr:spPr>
            <a:xfrm>
              <a:off x="4829405" y="4954965"/>
              <a:ext cx="26962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latin typeface="Cambria Math" panose="02040503050406030204" pitchFamily="18" charset="0"/>
                </a:rPr>
                <a:t>𝑆_𝑧𝑢𝑙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5</xdr:col>
      <xdr:colOff>294040</xdr:colOff>
      <xdr:row>26</xdr:row>
      <xdr:rowOff>16619</xdr:rowOff>
    </xdr:from>
    <xdr:ext cx="16696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3" name="Textfeld 62">
              <a:extLst>
                <a:ext uri="{FF2B5EF4-FFF2-40B4-BE49-F238E27FC236}">
                  <a16:creationId xmlns:a16="http://schemas.microsoft.com/office/drawing/2014/main" id="{D6E31A54-3CC4-43F3-9986-0A57BAAC39E8}"/>
                </a:ext>
              </a:extLst>
            </xdr:cNvPr>
            <xdr:cNvSpPr txBox="1"/>
          </xdr:nvSpPr>
          <xdr:spPr>
            <a:xfrm>
              <a:off x="4873367" y="5160119"/>
              <a:ext cx="16696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𝑣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63" name="Textfeld 62">
              <a:extLst>
                <a:ext uri="{FF2B5EF4-FFF2-40B4-BE49-F238E27FC236}">
                  <a16:creationId xmlns:a16="http://schemas.microsoft.com/office/drawing/2014/main" id="{D6E31A54-3CC4-43F3-9986-0A57BAAC39E8}"/>
                </a:ext>
              </a:extLst>
            </xdr:cNvPr>
            <xdr:cNvSpPr txBox="1"/>
          </xdr:nvSpPr>
          <xdr:spPr>
            <a:xfrm>
              <a:off x="4873367" y="5160119"/>
              <a:ext cx="16696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latin typeface="Cambria Math" panose="02040503050406030204" pitchFamily="18" charset="0"/>
                </a:rPr>
                <a:t>𝑆_𝑣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5</xdr:col>
      <xdr:colOff>289119</xdr:colOff>
      <xdr:row>28</xdr:row>
      <xdr:rowOff>9056</xdr:rowOff>
    </xdr:from>
    <xdr:ext cx="18261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4" name="Textfeld 63">
              <a:extLst>
                <a:ext uri="{FF2B5EF4-FFF2-40B4-BE49-F238E27FC236}">
                  <a16:creationId xmlns:a16="http://schemas.microsoft.com/office/drawing/2014/main" id="{30CCA824-C5CC-4952-BC9B-50DD778A4CEA}"/>
                </a:ext>
              </a:extLst>
            </xdr:cNvPr>
            <xdr:cNvSpPr txBox="1"/>
          </xdr:nvSpPr>
          <xdr:spPr>
            <a:xfrm>
              <a:off x="4868446" y="5548210"/>
              <a:ext cx="18261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𝐵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64" name="Textfeld 63">
              <a:extLst>
                <a:ext uri="{FF2B5EF4-FFF2-40B4-BE49-F238E27FC236}">
                  <a16:creationId xmlns:a16="http://schemas.microsoft.com/office/drawing/2014/main" id="{30CCA824-C5CC-4952-BC9B-50DD778A4CEA}"/>
                </a:ext>
              </a:extLst>
            </xdr:cNvPr>
            <xdr:cNvSpPr txBox="1"/>
          </xdr:nvSpPr>
          <xdr:spPr>
            <a:xfrm>
              <a:off x="4868446" y="5548210"/>
              <a:ext cx="18261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latin typeface="Cambria Math" panose="02040503050406030204" pitchFamily="18" charset="0"/>
                </a:rPr>
                <a:t>𝑃_𝐵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5</xdr:col>
      <xdr:colOff>280157</xdr:colOff>
      <xdr:row>30</xdr:row>
      <xdr:rowOff>9292</xdr:rowOff>
    </xdr:from>
    <xdr:ext cx="17171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5" name="Textfeld 64">
              <a:extLst>
                <a:ext uri="{FF2B5EF4-FFF2-40B4-BE49-F238E27FC236}">
                  <a16:creationId xmlns:a16="http://schemas.microsoft.com/office/drawing/2014/main" id="{0AF798E1-25B1-4BC9-8DA5-A79B31B294BC}"/>
                </a:ext>
              </a:extLst>
            </xdr:cNvPr>
            <xdr:cNvSpPr txBox="1"/>
          </xdr:nvSpPr>
          <xdr:spPr>
            <a:xfrm>
              <a:off x="4859484" y="5548446"/>
              <a:ext cx="17171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sub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𝐵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65" name="Textfeld 64">
              <a:extLst>
                <a:ext uri="{FF2B5EF4-FFF2-40B4-BE49-F238E27FC236}">
                  <a16:creationId xmlns:a16="http://schemas.microsoft.com/office/drawing/2014/main" id="{0AF798E1-25B1-4BC9-8DA5-A79B31B294BC}"/>
                </a:ext>
              </a:extLst>
            </xdr:cNvPr>
            <xdr:cNvSpPr txBox="1"/>
          </xdr:nvSpPr>
          <xdr:spPr>
            <a:xfrm>
              <a:off x="4859484" y="5548446"/>
              <a:ext cx="17171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latin typeface="Cambria Math" panose="02040503050406030204" pitchFamily="18" charset="0"/>
                </a:rPr>
                <a:t>𝑐_𝐵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5</xdr:col>
      <xdr:colOff>255286</xdr:colOff>
      <xdr:row>6</xdr:row>
      <xdr:rowOff>697</xdr:rowOff>
    </xdr:from>
    <xdr:ext cx="20043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0" name="Textfeld 69">
              <a:extLst>
                <a:ext uri="{FF2B5EF4-FFF2-40B4-BE49-F238E27FC236}">
                  <a16:creationId xmlns:a16="http://schemas.microsoft.com/office/drawing/2014/main" id="{CD2F3106-F682-4FAF-8941-F4F89CAC0FE4}"/>
                </a:ext>
              </a:extLst>
            </xdr:cNvPr>
            <xdr:cNvSpPr txBox="1"/>
          </xdr:nvSpPr>
          <xdr:spPr>
            <a:xfrm>
              <a:off x="4834613" y="1187659"/>
              <a:ext cx="20043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𝑧</m:t>
                        </m:r>
                      </m:e>
                      <m:sub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𝑚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70" name="Textfeld 69">
              <a:extLst>
                <a:ext uri="{FF2B5EF4-FFF2-40B4-BE49-F238E27FC236}">
                  <a16:creationId xmlns:a16="http://schemas.microsoft.com/office/drawing/2014/main" id="{CD2F3106-F682-4FAF-8941-F4F89CAC0FE4}"/>
                </a:ext>
              </a:extLst>
            </xdr:cNvPr>
            <xdr:cNvSpPr txBox="1"/>
          </xdr:nvSpPr>
          <xdr:spPr>
            <a:xfrm>
              <a:off x="4834613" y="1187659"/>
              <a:ext cx="20043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latin typeface="Cambria Math" panose="02040503050406030204" pitchFamily="18" charset="0"/>
                </a:rPr>
                <a:t>𝑧_𝑚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5</xdr:col>
      <xdr:colOff>192404</xdr:colOff>
      <xdr:row>29</xdr:row>
      <xdr:rowOff>7591</xdr:rowOff>
    </xdr:from>
    <xdr:ext cx="411651" cy="1769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1" name="Textfeld 70">
              <a:extLst>
                <a:ext uri="{FF2B5EF4-FFF2-40B4-BE49-F238E27FC236}">
                  <a16:creationId xmlns:a16="http://schemas.microsoft.com/office/drawing/2014/main" id="{A9B676B6-B521-4D0C-A383-2E9D03913FBC}"/>
                </a:ext>
              </a:extLst>
            </xdr:cNvPr>
            <xdr:cNvSpPr txBox="1"/>
          </xdr:nvSpPr>
          <xdr:spPr>
            <a:xfrm>
              <a:off x="4771731" y="5744572"/>
              <a:ext cx="411651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1, </m:t>
                        </m:r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𝑚𝑎𝑥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71" name="Textfeld 70">
              <a:extLst>
                <a:ext uri="{FF2B5EF4-FFF2-40B4-BE49-F238E27FC236}">
                  <a16:creationId xmlns:a16="http://schemas.microsoft.com/office/drawing/2014/main" id="{A9B676B6-B521-4D0C-A383-2E9D03913FBC}"/>
                </a:ext>
              </a:extLst>
            </xdr:cNvPr>
            <xdr:cNvSpPr txBox="1"/>
          </xdr:nvSpPr>
          <xdr:spPr>
            <a:xfrm>
              <a:off x="4771731" y="5744572"/>
              <a:ext cx="411651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latin typeface="Cambria Math" panose="02040503050406030204" pitchFamily="18" charset="0"/>
                </a:rPr>
                <a:t>𝑃_(1, 𝑚𝑎𝑥)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291585</xdr:colOff>
      <xdr:row>13</xdr:row>
      <xdr:rowOff>23018</xdr:rowOff>
    </xdr:from>
    <xdr:ext cx="16902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4" name="Textfeld 73">
              <a:extLst>
                <a:ext uri="{FF2B5EF4-FFF2-40B4-BE49-F238E27FC236}">
                  <a16:creationId xmlns:a16="http://schemas.microsoft.com/office/drawing/2014/main" id="{F5349A0C-E298-4E16-BA7F-7EC23532124E}"/>
                </a:ext>
              </a:extLst>
            </xdr:cNvPr>
            <xdr:cNvSpPr txBox="1"/>
          </xdr:nvSpPr>
          <xdr:spPr>
            <a:xfrm>
              <a:off x="291585" y="3386076"/>
              <a:ext cx="16902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DE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𝐿</m:t>
                        </m:r>
                      </m:e>
                      <m:sub>
                        <m:r>
                          <a:rPr lang="de-DE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74" name="Textfeld 73">
              <a:extLst>
                <a:ext uri="{FF2B5EF4-FFF2-40B4-BE49-F238E27FC236}">
                  <a16:creationId xmlns:a16="http://schemas.microsoft.com/office/drawing/2014/main" id="{F5349A0C-E298-4E16-BA7F-7EC23532124E}"/>
                </a:ext>
              </a:extLst>
            </xdr:cNvPr>
            <xdr:cNvSpPr txBox="1"/>
          </xdr:nvSpPr>
          <xdr:spPr>
            <a:xfrm>
              <a:off x="291585" y="3386076"/>
              <a:ext cx="16902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𝐿_1</a:t>
              </a:r>
              <a:endParaRPr lang="en-US" sz="1100"/>
            </a:p>
          </xdr:txBody>
        </xdr:sp>
      </mc:Fallback>
    </mc:AlternateContent>
    <xdr:clientData/>
  </xdr:one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Petar Hristov" id="{941E88FD-217D-43E5-9D4A-C6179C4FCFAC}" userId="0c58245d9684009a" providerId="Windows Live"/>
</personList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9" dT="2019-03-01T14:03:44.60" personId="{941E88FD-217D-43E5-9D4A-C6179C4FCFAC}" id="{1DDE1068-BA7C-4428-98EA-55C0F7B6069A}">
    <text>MG Skript Band 1 - S. 298 - Formel 6.40</text>
  </threadedComment>
  <threadedComment ref="H16" dT="2019-03-01T14:39:13.25" personId="{941E88FD-217D-43E5-9D4A-C6179C4FCFAC}" id="{C5D6FF3E-87D5-4CB8-AE86-5D8A5127FF23}">
    <text>Leder-Polyamid-Riemen
MG Skript Band 1 - S. 300</text>
  </threadedComment>
  <threadedComment ref="H19" dT="2019-03-01T14:01:56.42" personId="{941E88FD-217D-43E5-9D4A-C6179C4FCFAC}" id="{A7BA0794-0B09-44AC-B403-B77366F58EA7}">
    <text>MG Skript Band 1 - S. 305 - Tabelle 6.2</text>
  </threadedComment>
  <threadedComment ref="H27" dT="2019-03-02T14:58:31.79" personId="{941E88FD-217D-43E5-9D4A-C6179C4FCFAC}" id="{7B05B959-AD0E-4792-B9D6-8AF4C8868F77}">
    <text>Quelle:
20166_E6_GATES_MECTROL_CATALOGUE
S. 47</text>
  </threadedComment>
  <threadedComment ref="C30" dT="2019-03-01T14:04:46.12" personId="{941E88FD-217D-43E5-9D4A-C6179C4FCFAC}" id="{44D8E772-381C-439D-902E-29499C4782A2}">
    <text>Polyamidriemen mit Lederlaufschicht
MG Skript Band 1 - S. 295 - Formel 6.28</text>
  </threadedComment>
  <threadedComment ref="C31" dT="2019-03-01T14:04:55.48" personId="{941E88FD-217D-43E5-9D4A-C6179C4FCFAC}" id="{81C744B8-5FD9-4D81-BADA-D0ACDDF9E3CD}">
    <text>Polyamidriemen mit Lederlaufschicht
MG Skript Band 1 - S. 295 - Formel 6.29</text>
  </threadedComment>
  <threadedComment ref="C32" dT="2019-03-02T15:44:19.32" personId="{941E88FD-217D-43E5-9D4A-C6179C4FCFAC}" id="{607EA4BD-A1A6-4444-8D4A-8ECEC7B8EFD5}">
    <text>Für Zahnriemen: v_rel=0, da schlupffrei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2"/>
  <sheetViews>
    <sheetView showGridLines="0" zoomScaleNormal="100" workbookViewId="0">
      <selection activeCell="B16" sqref="B16"/>
    </sheetView>
  </sheetViews>
  <sheetFormatPr baseColWidth="10" defaultRowHeight="15.75" customHeight="1" x14ac:dyDescent="0.25"/>
  <cols>
    <col min="2" max="2" width="11.42578125" style="1"/>
    <col min="3" max="3" width="33.7109375" bestFit="1" customWidth="1"/>
    <col min="4" max="4" width="8.42578125" style="45" bestFit="1" customWidth="1"/>
    <col min="5" max="5" width="4.28515625" customWidth="1"/>
    <col min="7" max="7" width="11.7109375" style="3" bestFit="1" customWidth="1"/>
    <col min="8" max="8" width="34" style="2" bestFit="1" customWidth="1"/>
    <col min="9" max="9" width="7.7109375" style="45" bestFit="1" customWidth="1"/>
    <col min="10" max="10" width="4.28515625" customWidth="1"/>
    <col min="11" max="11" width="12.42578125" customWidth="1"/>
    <col min="12" max="12" width="11.42578125" style="3"/>
    <col min="13" max="13" width="35.28515625" bestFit="1" customWidth="1"/>
    <col min="14" max="14" width="7.7109375" style="45" bestFit="1" customWidth="1"/>
    <col min="15" max="15" width="4.28515625" customWidth="1"/>
    <col min="16" max="16" width="14.42578125" bestFit="1" customWidth="1"/>
    <col min="17" max="17" width="11.28515625" customWidth="1"/>
    <col min="18" max="18" width="44" bestFit="1" customWidth="1"/>
  </cols>
  <sheetData>
    <row r="1" spans="1:14" ht="15.75" customHeight="1" thickBot="1" x14ac:dyDescent="0.3"/>
    <row r="2" spans="1:14" ht="15.75" customHeight="1" thickBot="1" x14ac:dyDescent="0.3">
      <c r="A2" s="32"/>
      <c r="B2" s="24">
        <v>92</v>
      </c>
      <c r="C2" s="48" t="s">
        <v>57</v>
      </c>
      <c r="D2" s="57" t="s">
        <v>1</v>
      </c>
      <c r="F2" s="12" t="s">
        <v>26</v>
      </c>
      <c r="G2" s="11"/>
      <c r="H2" s="52"/>
      <c r="I2" s="63"/>
      <c r="K2" s="36"/>
      <c r="L2" s="41">
        <v>0</v>
      </c>
      <c r="M2" s="48" t="s">
        <v>91</v>
      </c>
      <c r="N2" s="57" t="s">
        <v>19</v>
      </c>
    </row>
    <row r="3" spans="1:14" ht="15.75" customHeight="1" thickBot="1" x14ac:dyDescent="0.3">
      <c r="A3" s="35"/>
      <c r="B3" s="21">
        <f>3.3+2+n_Zellen*m_Zelle*10^(-3)+m_EM*10^(-3)*k_Motor</f>
        <v>6.8900000000000006</v>
      </c>
      <c r="C3" s="43" t="s">
        <v>58</v>
      </c>
      <c r="D3" s="58" t="s">
        <v>1</v>
      </c>
      <c r="K3" s="37"/>
      <c r="L3" s="10">
        <v>15</v>
      </c>
      <c r="M3" s="43" t="s">
        <v>92</v>
      </c>
      <c r="N3" s="58" t="s">
        <v>19</v>
      </c>
    </row>
    <row r="4" spans="1:14" ht="15.75" customHeight="1" x14ac:dyDescent="0.25">
      <c r="A4" s="35"/>
      <c r="B4" s="21">
        <f>m_zul+m_F</f>
        <v>98.89</v>
      </c>
      <c r="C4" s="43" t="s">
        <v>59</v>
      </c>
      <c r="D4" s="58" t="s">
        <v>1</v>
      </c>
      <c r="F4" s="6"/>
      <c r="G4" s="20">
        <f>P_Bed_R*t_inf/60</f>
        <v>145.5952700288085</v>
      </c>
      <c r="H4" s="48" t="s">
        <v>73</v>
      </c>
      <c r="I4" s="57" t="s">
        <v>13</v>
      </c>
      <c r="K4" s="37"/>
      <c r="L4" s="31">
        <f>w_R_max*(r_dyn*10^(-3))*3.6</f>
        <v>33.064232236642198</v>
      </c>
      <c r="M4" s="43" t="s">
        <v>93</v>
      </c>
      <c r="N4" s="58" t="s">
        <v>19</v>
      </c>
    </row>
    <row r="5" spans="1:14" ht="15.75" customHeight="1" x14ac:dyDescent="0.25">
      <c r="A5" s="35"/>
      <c r="B5" s="21">
        <v>9.81</v>
      </c>
      <c r="C5" s="43" t="s">
        <v>60</v>
      </c>
      <c r="D5" s="58" t="s">
        <v>8</v>
      </c>
      <c r="F5" s="7"/>
      <c r="G5" s="21">
        <f>P_Bed_Motor*t_inf/60</f>
        <v>147.06592932202878</v>
      </c>
      <c r="H5" s="43" t="s">
        <v>74</v>
      </c>
      <c r="I5" s="58" t="s">
        <v>13</v>
      </c>
      <c r="K5" s="37"/>
      <c r="L5" s="10">
        <v>0</v>
      </c>
      <c r="M5" s="43" t="s">
        <v>94</v>
      </c>
      <c r="N5" s="58" t="s">
        <v>20</v>
      </c>
    </row>
    <row r="6" spans="1:14" ht="15.75" customHeight="1" x14ac:dyDescent="0.25">
      <c r="A6" s="35"/>
      <c r="B6" s="21">
        <v>1.2</v>
      </c>
      <c r="C6" s="43" t="s">
        <v>61</v>
      </c>
      <c r="D6" s="58" t="s">
        <v>2</v>
      </c>
      <c r="F6" s="7"/>
      <c r="G6" s="21">
        <f>P_Bed_Batt*t_inf/60</f>
        <v>162</v>
      </c>
      <c r="H6" s="43" t="s">
        <v>75</v>
      </c>
      <c r="I6" s="58" t="s">
        <v>13</v>
      </c>
      <c r="K6" s="37"/>
      <c r="L6" s="10">
        <v>4</v>
      </c>
      <c r="M6" s="43" t="s">
        <v>95</v>
      </c>
      <c r="N6" s="58" t="s">
        <v>20</v>
      </c>
    </row>
    <row r="7" spans="1:14" ht="15.75" customHeight="1" x14ac:dyDescent="0.25">
      <c r="A7" s="35"/>
      <c r="B7" s="22">
        <v>0.78</v>
      </c>
      <c r="C7" s="43" t="s">
        <v>62</v>
      </c>
      <c r="D7" s="58" t="s">
        <v>3</v>
      </c>
      <c r="F7" s="7"/>
      <c r="G7" s="21">
        <f>P_Bed_Lade*t_inf/60</f>
        <v>180</v>
      </c>
      <c r="H7" s="43" t="s">
        <v>75</v>
      </c>
      <c r="I7" s="58" t="s">
        <v>13</v>
      </c>
      <c r="K7" s="37"/>
      <c r="L7" s="4">
        <f>C_System/I_System*60</f>
        <v>36.809092191963472</v>
      </c>
      <c r="M7" s="43" t="s">
        <v>96</v>
      </c>
      <c r="N7" s="58" t="s">
        <v>21</v>
      </c>
    </row>
    <row r="8" spans="1:14" ht="15.75" customHeight="1" thickBot="1" x14ac:dyDescent="0.3">
      <c r="A8" s="35"/>
      <c r="B8" s="22">
        <v>1</v>
      </c>
      <c r="C8" s="43" t="s">
        <v>63</v>
      </c>
      <c r="D8" s="58" t="s">
        <v>4</v>
      </c>
      <c r="F8" s="8"/>
      <c r="G8" s="23">
        <f>E_Bed_Batt/n_Zellen</f>
        <v>8.1</v>
      </c>
      <c r="H8" s="49" t="s">
        <v>76</v>
      </c>
      <c r="I8" s="59" t="s">
        <v>13</v>
      </c>
      <c r="K8" s="37"/>
      <c r="L8" s="10"/>
      <c r="M8" s="43"/>
      <c r="N8" s="58"/>
    </row>
    <row r="9" spans="1:14" ht="15.75" customHeight="1" thickBot="1" x14ac:dyDescent="0.3">
      <c r="A9" s="35"/>
      <c r="B9" s="9">
        <v>0</v>
      </c>
      <c r="C9" s="43" t="s">
        <v>64</v>
      </c>
      <c r="D9" s="58" t="s">
        <v>5</v>
      </c>
      <c r="K9" s="37"/>
      <c r="L9" s="10"/>
      <c r="M9" s="43"/>
      <c r="N9" s="58"/>
    </row>
    <row r="10" spans="1:14" ht="15.75" customHeight="1" x14ac:dyDescent="0.25">
      <c r="A10" s="35"/>
      <c r="B10" s="21">
        <f>ATAN(p)*180/PI()</f>
        <v>0</v>
      </c>
      <c r="C10" s="43" t="s">
        <v>65</v>
      </c>
      <c r="D10" s="58" t="s">
        <v>6</v>
      </c>
      <c r="F10" s="6"/>
      <c r="G10" s="20">
        <f>F_Bed_R*(v_1/3.6)</f>
        <v>237.32495645833336</v>
      </c>
      <c r="H10" s="50" t="s">
        <v>77</v>
      </c>
      <c r="I10" s="57" t="s">
        <v>12</v>
      </c>
      <c r="K10" s="37"/>
      <c r="L10" s="4">
        <f>v_1*t_inf/60</f>
        <v>9.2022730479908681</v>
      </c>
      <c r="M10" s="43" t="s">
        <v>97</v>
      </c>
      <c r="N10" s="58" t="s">
        <v>22</v>
      </c>
    </row>
    <row r="11" spans="1:14" ht="15.75" customHeight="1" thickBot="1" x14ac:dyDescent="0.3">
      <c r="A11" s="35"/>
      <c r="B11" s="22">
        <v>1</v>
      </c>
      <c r="C11" s="43" t="s">
        <v>66</v>
      </c>
      <c r="D11" s="58" t="s">
        <v>3</v>
      </c>
      <c r="F11" s="7"/>
      <c r="G11" s="21">
        <f>P_Bed_R/eta_mech_ges</f>
        <v>239.72217824074076</v>
      </c>
      <c r="H11" s="44" t="s">
        <v>78</v>
      </c>
      <c r="I11" s="58" t="s">
        <v>12</v>
      </c>
      <c r="K11" s="38"/>
      <c r="L11" s="5">
        <f>F_Ü_R/m_ges</f>
        <v>0.93285235715089376</v>
      </c>
      <c r="M11" s="49" t="s">
        <v>98</v>
      </c>
      <c r="N11" s="59" t="s">
        <v>8</v>
      </c>
    </row>
    <row r="12" spans="1:14" ht="15.75" customHeight="1" thickBot="1" x14ac:dyDescent="0.3">
      <c r="A12" s="35"/>
      <c r="B12" s="22">
        <v>4.4999999999999998E-2</v>
      </c>
      <c r="C12" s="43" t="s">
        <v>67</v>
      </c>
      <c r="D12" s="58" t="s">
        <v>3</v>
      </c>
      <c r="F12" s="7"/>
      <c r="G12" s="21">
        <f>P_Bed_Motor/eta_Motor + P_Bed_Nebenaggregate</f>
        <v>264.06519208105237</v>
      </c>
      <c r="H12" s="44" t="s">
        <v>79</v>
      </c>
      <c r="I12" s="58" t="s">
        <v>12</v>
      </c>
    </row>
    <row r="13" spans="1:14" ht="15.75" customHeight="1" x14ac:dyDescent="0.25">
      <c r="A13" s="35"/>
      <c r="B13" s="17">
        <v>40</v>
      </c>
      <c r="C13" s="43" t="s">
        <v>68</v>
      </c>
      <c r="D13" s="58" t="s">
        <v>7</v>
      </c>
      <c r="F13" s="7"/>
      <c r="G13" s="21">
        <f>P_Bed_Batt/eta_Batt</f>
        <v>293.40576897894709</v>
      </c>
      <c r="H13" s="44" t="s">
        <v>123</v>
      </c>
      <c r="I13" s="58" t="s">
        <v>12</v>
      </c>
      <c r="K13" s="13"/>
      <c r="L13" s="20">
        <f>m_ges*g*(f_R*COS(alpha_st/180*PI())+SIN(alpha_st/180*PI()))+0.5*rho_Luft*c_w*A_Mensch*(v_max/3.6)^2</f>
        <v>83.133226317171989</v>
      </c>
      <c r="M13" s="53" t="s">
        <v>87</v>
      </c>
      <c r="N13" s="60" t="s">
        <v>18</v>
      </c>
    </row>
    <row r="14" spans="1:14" ht="15.75" customHeight="1" x14ac:dyDescent="0.25">
      <c r="A14" s="35"/>
      <c r="B14" s="17">
        <v>16</v>
      </c>
      <c r="C14" s="43" t="s">
        <v>69</v>
      </c>
      <c r="D14" s="58" t="s">
        <v>3</v>
      </c>
      <c r="F14" s="7"/>
      <c r="G14" s="21">
        <f>P_Bed_Batt/n_Zellen</f>
        <v>13.203259604052619</v>
      </c>
      <c r="H14" s="44" t="s">
        <v>80</v>
      </c>
      <c r="I14" s="58" t="s">
        <v>12</v>
      </c>
      <c r="K14" s="14"/>
      <c r="L14" s="21">
        <f>F_Bed_R_vmax*(r_dyn*10^(-3))</f>
        <v>3.3253290526868797</v>
      </c>
      <c r="M14" s="46" t="s">
        <v>99</v>
      </c>
      <c r="N14" s="61" t="s">
        <v>17</v>
      </c>
    </row>
    <row r="15" spans="1:14" ht="15.75" customHeight="1" x14ac:dyDescent="0.25">
      <c r="A15" s="35"/>
      <c r="B15" s="17">
        <v>60</v>
      </c>
      <c r="C15" s="43" t="s">
        <v>70</v>
      </c>
      <c r="D15" s="58" t="s">
        <v>3</v>
      </c>
      <c r="F15" s="7"/>
      <c r="G15" s="21">
        <f>M_Ü_R * 2*PI() * n_R/60</f>
        <v>384.37403999438288</v>
      </c>
      <c r="H15" s="44" t="s">
        <v>81</v>
      </c>
      <c r="I15" s="58" t="s">
        <v>12</v>
      </c>
      <c r="K15" s="14"/>
      <c r="L15" s="21">
        <f>(M_Bed_R_vmax/eta_mech_ges)/i_getr</f>
        <v>0.89571152934326725</v>
      </c>
      <c r="M15" s="46" t="s">
        <v>84</v>
      </c>
      <c r="N15" s="61" t="s">
        <v>17</v>
      </c>
    </row>
    <row r="16" spans="1:14" ht="15.75" customHeight="1" thickBot="1" x14ac:dyDescent="0.3">
      <c r="A16" s="35"/>
      <c r="B16" s="78">
        <f>z_rad/z_mot</f>
        <v>3.75</v>
      </c>
      <c r="C16" s="43" t="s">
        <v>71</v>
      </c>
      <c r="D16" s="58" t="s">
        <v>3</v>
      </c>
      <c r="F16" s="8"/>
      <c r="G16" s="23">
        <f>M_Ü_Motor * 2*PI() * n_EM/60</f>
        <v>381.97681821197551</v>
      </c>
      <c r="H16" s="51" t="s">
        <v>82</v>
      </c>
      <c r="I16" s="59" t="s">
        <v>12</v>
      </c>
      <c r="K16" s="15"/>
      <c r="L16" s="23">
        <f>F_Bed_R_vmax*v_max/3.6</f>
        <v>763.53786153675264</v>
      </c>
      <c r="M16" s="54" t="s">
        <v>100</v>
      </c>
      <c r="N16" s="62" t="s">
        <v>12</v>
      </c>
    </row>
    <row r="17" spans="1:14" ht="15.75" customHeight="1" thickBot="1" x14ac:dyDescent="0.3">
      <c r="A17" s="35"/>
      <c r="B17" s="17">
        <v>2</v>
      </c>
      <c r="C17" s="43" t="s">
        <v>72</v>
      </c>
      <c r="D17" s="58" t="s">
        <v>3</v>
      </c>
      <c r="L17"/>
    </row>
    <row r="18" spans="1:14" ht="15.75" customHeight="1" thickBot="1" x14ac:dyDescent="0.3">
      <c r="A18" s="34"/>
      <c r="B18" s="77">
        <v>0.1</v>
      </c>
      <c r="C18" s="49" t="s">
        <v>187</v>
      </c>
      <c r="D18" s="59" t="s">
        <v>5</v>
      </c>
      <c r="F18" s="6"/>
      <c r="G18" s="20">
        <f>F_Bed_R*(r_dyn*10^(-3))</f>
        <v>2.278319582</v>
      </c>
      <c r="H18" s="50" t="s">
        <v>83</v>
      </c>
      <c r="I18" s="57" t="s">
        <v>17</v>
      </c>
      <c r="K18" s="13"/>
      <c r="L18" s="20">
        <f>M_N_max/(r_dyn*10^(-3))</f>
        <v>149.20775914865189</v>
      </c>
      <c r="M18" s="53" t="s">
        <v>115</v>
      </c>
      <c r="N18" s="60" t="s">
        <v>18</v>
      </c>
    </row>
    <row r="19" spans="1:14" ht="15.75" customHeight="1" thickBot="1" x14ac:dyDescent="0.3">
      <c r="F19" s="7"/>
      <c r="G19" s="21">
        <f>(M_Bed_R/eta_mech_ges)/i_getr</f>
        <v>0.61368877629629626</v>
      </c>
      <c r="H19" s="44" t="s">
        <v>84</v>
      </c>
      <c r="I19" s="58" t="s">
        <v>17</v>
      </c>
      <c r="K19" s="14"/>
      <c r="L19" s="21">
        <f>M_Motor_max*i_getr</f>
        <v>5.9683103659460759</v>
      </c>
      <c r="M19" s="46" t="s">
        <v>114</v>
      </c>
      <c r="N19" s="61" t="s">
        <v>17</v>
      </c>
    </row>
    <row r="20" spans="1:14" ht="15.75" customHeight="1" x14ac:dyDescent="0.25">
      <c r="A20" s="32"/>
      <c r="B20" s="28">
        <f>eta_Motor*eta_Batt</f>
        <v>0.87679999999999991</v>
      </c>
      <c r="C20" s="50" t="s">
        <v>54</v>
      </c>
      <c r="D20" s="57" t="s">
        <v>3</v>
      </c>
      <c r="F20" s="7"/>
      <c r="G20" s="21">
        <f>F_Ü_R*(r_dyn*10^(-3))</f>
        <v>3.6899907839460755</v>
      </c>
      <c r="H20" s="44" t="s">
        <v>85</v>
      </c>
      <c r="I20" s="58" t="s">
        <v>17</v>
      </c>
      <c r="K20" s="14"/>
      <c r="L20" s="21">
        <f>2*PI()*(n_Motor_max/60)*M_Motor_max</f>
        <v>1370.3999999999999</v>
      </c>
      <c r="M20" s="46" t="s">
        <v>119</v>
      </c>
      <c r="N20" s="61" t="s">
        <v>12</v>
      </c>
    </row>
    <row r="21" spans="1:14" ht="15.75" customHeight="1" thickBot="1" x14ac:dyDescent="0.3">
      <c r="A21" s="35"/>
      <c r="B21" s="29">
        <f>P_Motor_nutz/P_Motor_max_0</f>
        <v>0.97422222222222221</v>
      </c>
      <c r="C21" s="44" t="s">
        <v>55</v>
      </c>
      <c r="D21" s="58" t="s">
        <v>3</v>
      </c>
      <c r="F21" s="8"/>
      <c r="G21" s="23">
        <f>M_Motor_max - M_Bed_Motor</f>
        <v>0.97786065462265725</v>
      </c>
      <c r="H21" s="51" t="s">
        <v>86</v>
      </c>
      <c r="I21" s="59" t="s">
        <v>17</v>
      </c>
      <c r="K21" s="15"/>
      <c r="L21" s="23">
        <f>Motorkonstante/(2*PI()) * (I_System_max/k_Motor) * k_Motor</f>
        <v>1.5915494309189535</v>
      </c>
      <c r="M21" s="54" t="s">
        <v>113</v>
      </c>
      <c r="N21" s="62" t="s">
        <v>17</v>
      </c>
    </row>
    <row r="22" spans="1:14" ht="15.75" customHeight="1" thickBot="1" x14ac:dyDescent="0.3">
      <c r="A22" s="35"/>
      <c r="B22" s="29">
        <f>P_Zelle_Nutz/P_Zelle</f>
        <v>0.89999999999999991</v>
      </c>
      <c r="C22" s="44" t="s">
        <v>56</v>
      </c>
      <c r="D22" s="58" t="s">
        <v>3</v>
      </c>
      <c r="M22" s="2"/>
    </row>
    <row r="23" spans="1:14" ht="15.75" customHeight="1" thickBot="1" x14ac:dyDescent="0.3">
      <c r="A23" s="34"/>
      <c r="B23" s="30">
        <v>0.99</v>
      </c>
      <c r="C23" s="51" t="s">
        <v>53</v>
      </c>
      <c r="D23" s="59" t="s">
        <v>3</v>
      </c>
      <c r="F23" s="6"/>
      <c r="G23" s="20">
        <f>(     m_ges*g*(  f_R * COS(alpha_st/180*PI())  +  SIN(alpha_st/180*PI())  ) + 0.5*rho_Luft*c_w*A_Mensch*(v_1/3.6)^2     ) * (1 + Sicherheitsfaktor)</f>
        <v>56.957989550000001</v>
      </c>
      <c r="H23" s="50" t="s">
        <v>87</v>
      </c>
      <c r="I23" s="57" t="s">
        <v>18</v>
      </c>
      <c r="K23" s="13"/>
      <c r="L23" s="20">
        <f>2*PI()*n_R_max/60</f>
        <v>229.61272386557079</v>
      </c>
      <c r="M23" s="55" t="s">
        <v>116</v>
      </c>
      <c r="N23" s="60" t="s">
        <v>23</v>
      </c>
    </row>
    <row r="24" spans="1:14" ht="15.75" customHeight="1" thickBot="1" x14ac:dyDescent="0.3">
      <c r="F24" s="8"/>
      <c r="G24" s="23">
        <f>F_x_R_max - F_Bed_R</f>
        <v>92.249769598651881</v>
      </c>
      <c r="H24" s="49" t="s">
        <v>88</v>
      </c>
      <c r="I24" s="59" t="s">
        <v>18</v>
      </c>
      <c r="K24" s="14"/>
      <c r="L24" s="21">
        <f>n_Motor_max/i_getr</f>
        <v>2192.64</v>
      </c>
      <c r="M24" s="46" t="s">
        <v>117</v>
      </c>
      <c r="N24" s="61" t="s">
        <v>24</v>
      </c>
    </row>
    <row r="25" spans="1:14" ht="15.75" customHeight="1" thickBot="1" x14ac:dyDescent="0.3">
      <c r="A25" s="32"/>
      <c r="B25" s="25">
        <v>3.6</v>
      </c>
      <c r="C25" s="50" t="s">
        <v>27</v>
      </c>
      <c r="D25" s="57" t="s">
        <v>0</v>
      </c>
      <c r="K25" s="14"/>
      <c r="L25" s="21">
        <f>(U_System/Motorkonstante - (M_Motor_max/k_Motor)*(2*PI()*R_Motor_innen*(1*10^(-3)))/(Motorkonstante^2))*60</f>
        <v>8222.4</v>
      </c>
      <c r="M25" s="46" t="s">
        <v>118</v>
      </c>
      <c r="N25" s="61" t="s">
        <v>24</v>
      </c>
    </row>
    <row r="26" spans="1:14" ht="15.75" customHeight="1" x14ac:dyDescent="0.25">
      <c r="A26" s="35"/>
      <c r="B26" s="22">
        <v>4.2</v>
      </c>
      <c r="C26" s="44" t="s">
        <v>28</v>
      </c>
      <c r="D26" s="58" t="s">
        <v>0</v>
      </c>
      <c r="F26" s="6"/>
      <c r="G26" s="20">
        <f>(v_1/3.6)/(r_dyn*10^(-3))</f>
        <v>104.16666666666667</v>
      </c>
      <c r="H26" s="50" t="s">
        <v>120</v>
      </c>
      <c r="I26" s="57" t="s">
        <v>23</v>
      </c>
      <c r="K26" s="14"/>
      <c r="L26" s="21">
        <f>kv_Motor*U_System</f>
        <v>8640</v>
      </c>
      <c r="M26" s="46" t="s">
        <v>101</v>
      </c>
      <c r="N26" s="61" t="s">
        <v>24</v>
      </c>
    </row>
    <row r="27" spans="1:14" ht="15.75" customHeight="1" x14ac:dyDescent="0.25">
      <c r="A27" s="35"/>
      <c r="B27" s="22">
        <v>2.5</v>
      </c>
      <c r="C27" s="44" t="s">
        <v>29</v>
      </c>
      <c r="D27" s="58" t="s">
        <v>0</v>
      </c>
      <c r="F27" s="7"/>
      <c r="G27" s="21">
        <f>w_R/(2*PI()) * 60</f>
        <v>994.71839432434592</v>
      </c>
      <c r="H27" s="43" t="s">
        <v>121</v>
      </c>
      <c r="I27" s="58" t="s">
        <v>24</v>
      </c>
      <c r="K27" s="14"/>
      <c r="L27" s="21">
        <f>n_serie*U_Zelle_nenn</f>
        <v>36</v>
      </c>
      <c r="M27" s="46" t="s">
        <v>102</v>
      </c>
      <c r="N27" s="61" t="s">
        <v>0</v>
      </c>
    </row>
    <row r="28" spans="1:14" ht="15.75" customHeight="1" thickBot="1" x14ac:dyDescent="0.3">
      <c r="A28" s="35"/>
      <c r="B28" s="21">
        <f>I_Zelle_max_ent*R_Zelle_innen*(10^(-3))</f>
        <v>0.36</v>
      </c>
      <c r="C28" s="44" t="s">
        <v>30</v>
      </c>
      <c r="D28" s="58" t="s">
        <v>0</v>
      </c>
      <c r="F28" s="8"/>
      <c r="G28" s="23">
        <f>n_R*i_getr</f>
        <v>3730.1939787162974</v>
      </c>
      <c r="H28" s="49" t="s">
        <v>122</v>
      </c>
      <c r="I28" s="59" t="s">
        <v>24</v>
      </c>
      <c r="K28" s="14"/>
      <c r="L28" s="21">
        <f>C_Zelle*10^(-3)*ROUNDUP(n_parallel, 0)</f>
        <v>5</v>
      </c>
      <c r="M28" s="46" t="s">
        <v>103</v>
      </c>
      <c r="N28" s="61" t="s">
        <v>25</v>
      </c>
    </row>
    <row r="29" spans="1:14" ht="15.75" customHeight="1" thickBot="1" x14ac:dyDescent="0.3">
      <c r="A29" s="35"/>
      <c r="B29" s="22">
        <v>2500</v>
      </c>
      <c r="C29" s="44" t="s">
        <v>31</v>
      </c>
      <c r="D29" s="58" t="s">
        <v>9</v>
      </c>
      <c r="K29" s="14"/>
      <c r="L29" s="21">
        <f>n_parallel*I_Zelle_max_ent</f>
        <v>40</v>
      </c>
      <c r="M29" s="46" t="s">
        <v>104</v>
      </c>
      <c r="N29" s="61" t="s">
        <v>10</v>
      </c>
    </row>
    <row r="30" spans="1:14" ht="15.75" customHeight="1" x14ac:dyDescent="0.25">
      <c r="A30" s="35"/>
      <c r="B30" s="22">
        <v>20</v>
      </c>
      <c r="C30" s="44" t="s">
        <v>32</v>
      </c>
      <c r="D30" s="58" t="s">
        <v>10</v>
      </c>
      <c r="F30" s="40"/>
      <c r="G30" s="20">
        <v>0.5</v>
      </c>
      <c r="H30" s="50" t="s">
        <v>89</v>
      </c>
      <c r="I30" s="57" t="s">
        <v>10</v>
      </c>
      <c r="K30" s="14"/>
      <c r="L30" s="21">
        <f>U_System*C_System</f>
        <v>180</v>
      </c>
      <c r="M30" s="46" t="s">
        <v>105</v>
      </c>
      <c r="N30" s="61" t="s">
        <v>13</v>
      </c>
    </row>
    <row r="31" spans="1:14" ht="15.75" customHeight="1" thickBot="1" x14ac:dyDescent="0.3">
      <c r="A31" s="35"/>
      <c r="B31" s="22">
        <v>4</v>
      </c>
      <c r="C31" s="44" t="s">
        <v>33</v>
      </c>
      <c r="D31" s="58" t="s">
        <v>10</v>
      </c>
      <c r="F31" s="7"/>
      <c r="G31" s="21">
        <f>U_System*I_Basis</f>
        <v>18</v>
      </c>
      <c r="H31" s="44" t="s">
        <v>124</v>
      </c>
      <c r="I31" s="58" t="s">
        <v>12</v>
      </c>
      <c r="K31" s="15"/>
      <c r="L31" s="23">
        <f>(U_Zelle_max-U_Zelle_min)*n_serie*C_System</f>
        <v>85</v>
      </c>
      <c r="M31" s="54" t="s">
        <v>106</v>
      </c>
      <c r="N31" s="62" t="s">
        <v>13</v>
      </c>
    </row>
    <row r="32" spans="1:14" ht="15.75" customHeight="1" thickBot="1" x14ac:dyDescent="0.3">
      <c r="A32" s="35"/>
      <c r="B32" s="22">
        <v>18</v>
      </c>
      <c r="C32" s="44" t="s">
        <v>34</v>
      </c>
      <c r="D32" s="58" t="s">
        <v>11</v>
      </c>
      <c r="F32" s="39"/>
      <c r="G32" s="23">
        <f>P_Bed_Lade/U_System</f>
        <v>8.1501602494151975</v>
      </c>
      <c r="H32" s="51" t="s">
        <v>90</v>
      </c>
      <c r="I32" s="59" t="s">
        <v>10</v>
      </c>
    </row>
    <row r="33" spans="1:14" ht="15.75" customHeight="1" x14ac:dyDescent="0.25">
      <c r="A33" s="35"/>
      <c r="B33" s="21">
        <f>U_Zelle_nenn*I_Zelle_max_ent</f>
        <v>72</v>
      </c>
      <c r="C33" s="44" t="s">
        <v>35</v>
      </c>
      <c r="D33" s="58" t="s">
        <v>12</v>
      </c>
      <c r="K33" s="13"/>
      <c r="L33" s="16">
        <f>n_parallel*n_serie</f>
        <v>20</v>
      </c>
      <c r="M33" s="53" t="s">
        <v>107</v>
      </c>
      <c r="N33" s="60" t="s">
        <v>3</v>
      </c>
    </row>
    <row r="34" spans="1:14" ht="15.75" customHeight="1" x14ac:dyDescent="0.25">
      <c r="A34" s="35"/>
      <c r="B34" s="21">
        <f>I_Zelle_max_ent^2*R_Zelle_innen*(10^(-3))</f>
        <v>7.2</v>
      </c>
      <c r="C34" s="44" t="s">
        <v>36</v>
      </c>
      <c r="D34" s="58" t="s">
        <v>12</v>
      </c>
      <c r="K34" s="14"/>
      <c r="L34" s="19">
        <v>2</v>
      </c>
      <c r="M34" s="46" t="s">
        <v>108</v>
      </c>
      <c r="N34" s="61" t="s">
        <v>3</v>
      </c>
    </row>
    <row r="35" spans="1:14" ht="15.75" customHeight="1" x14ac:dyDescent="0.25">
      <c r="A35" s="35"/>
      <c r="B35" s="21">
        <f>P_Zelle-P_Zelle_Verl</f>
        <v>64.8</v>
      </c>
      <c r="C35" s="44" t="s">
        <v>37</v>
      </c>
      <c r="D35" s="58" t="s">
        <v>12</v>
      </c>
      <c r="K35" s="14"/>
      <c r="L35" s="19">
        <v>10</v>
      </c>
      <c r="M35" s="47" t="s">
        <v>109</v>
      </c>
      <c r="N35" s="61" t="s">
        <v>3</v>
      </c>
    </row>
    <row r="36" spans="1:14" ht="15.75" customHeight="1" x14ac:dyDescent="0.25">
      <c r="A36" s="35"/>
      <c r="B36" s="21">
        <f>U_Zelle_nenn*C_Zelle*(10^(-3))</f>
        <v>9</v>
      </c>
      <c r="C36" s="44" t="s">
        <v>38</v>
      </c>
      <c r="D36" s="58" t="s">
        <v>13</v>
      </c>
      <c r="K36" s="14"/>
      <c r="L36" s="64">
        <v>3.95</v>
      </c>
      <c r="M36" s="47" t="s">
        <v>111</v>
      </c>
      <c r="N36" s="61" t="s">
        <v>110</v>
      </c>
    </row>
    <row r="37" spans="1:14" ht="15.75" customHeight="1" thickBot="1" x14ac:dyDescent="0.3">
      <c r="A37" s="34"/>
      <c r="B37" s="26">
        <v>45</v>
      </c>
      <c r="C37" s="51" t="s">
        <v>39</v>
      </c>
      <c r="D37" s="59" t="s">
        <v>14</v>
      </c>
      <c r="K37" s="15"/>
      <c r="L37" s="65">
        <f>n_Zellen*Preis_Zelle</f>
        <v>79</v>
      </c>
      <c r="M37" s="56" t="s">
        <v>112</v>
      </c>
      <c r="N37" s="62" t="s">
        <v>110</v>
      </c>
    </row>
    <row r="38" spans="1:14" ht="15.75" customHeight="1" thickBot="1" x14ac:dyDescent="0.3"/>
    <row r="39" spans="1:14" ht="15.75" customHeight="1" x14ac:dyDescent="0.25">
      <c r="A39" s="32"/>
      <c r="B39" s="20">
        <f>U_Motor_max*I_Motor_max</f>
        <v>1350</v>
      </c>
      <c r="C39" s="50" t="s">
        <v>40</v>
      </c>
      <c r="D39" s="57" t="s">
        <v>12</v>
      </c>
    </row>
    <row r="40" spans="1:14" ht="15.75" customHeight="1" x14ac:dyDescent="0.25">
      <c r="A40" s="33"/>
      <c r="B40" s="18">
        <v>240</v>
      </c>
      <c r="C40" s="44" t="s">
        <v>41</v>
      </c>
      <c r="D40" s="58" t="s">
        <v>15</v>
      </c>
    </row>
    <row r="41" spans="1:14" ht="15.75" customHeight="1" x14ac:dyDescent="0.25">
      <c r="A41" s="33"/>
      <c r="B41" s="3">
        <f>1/(kv_Motor/60)</f>
        <v>0.25</v>
      </c>
      <c r="C41" s="44" t="s">
        <v>42</v>
      </c>
      <c r="D41" s="58" t="s">
        <v>16</v>
      </c>
    </row>
    <row r="42" spans="1:14" ht="15.75" customHeight="1" x14ac:dyDescent="0.25">
      <c r="A42" s="33"/>
      <c r="B42" s="42">
        <f>Polzahl/2</f>
        <v>7</v>
      </c>
      <c r="C42" s="44" t="s">
        <v>43</v>
      </c>
      <c r="D42" s="58" t="s">
        <v>3</v>
      </c>
    </row>
    <row r="43" spans="1:14" ht="15.75" customHeight="1" x14ac:dyDescent="0.25">
      <c r="A43" s="33"/>
      <c r="B43" s="19">
        <v>14</v>
      </c>
      <c r="C43" s="44" t="s">
        <v>44</v>
      </c>
      <c r="D43" s="58" t="s">
        <v>3</v>
      </c>
    </row>
    <row r="44" spans="1:14" ht="15.75" customHeight="1" x14ac:dyDescent="0.25">
      <c r="A44" s="33"/>
      <c r="B44" s="27">
        <v>0.7</v>
      </c>
      <c r="C44" s="44" t="s">
        <v>45</v>
      </c>
      <c r="D44" s="58" t="s">
        <v>10</v>
      </c>
    </row>
    <row r="45" spans="1:14" ht="15.75" customHeight="1" x14ac:dyDescent="0.25">
      <c r="A45" s="33"/>
      <c r="B45" s="27">
        <v>30</v>
      </c>
      <c r="C45" s="44" t="s">
        <v>46</v>
      </c>
      <c r="D45" s="58" t="s">
        <v>10</v>
      </c>
    </row>
    <row r="46" spans="1:14" ht="15.75" customHeight="1" x14ac:dyDescent="0.25">
      <c r="A46" s="33"/>
      <c r="B46" s="22">
        <v>45</v>
      </c>
      <c r="C46" s="44" t="s">
        <v>47</v>
      </c>
      <c r="D46" s="58" t="s">
        <v>16</v>
      </c>
    </row>
    <row r="47" spans="1:14" ht="15.75" customHeight="1" x14ac:dyDescent="0.25">
      <c r="A47" s="33"/>
      <c r="B47" s="22">
        <v>87</v>
      </c>
      <c r="C47" s="44" t="s">
        <v>48</v>
      </c>
      <c r="D47" s="58" t="s">
        <v>11</v>
      </c>
    </row>
    <row r="48" spans="1:14" ht="15.75" customHeight="1" x14ac:dyDescent="0.25">
      <c r="A48" s="33"/>
      <c r="B48" s="21">
        <f>ROUNDDOWN(U_Motor_max/U_Zelle_nenn, 0)</f>
        <v>12</v>
      </c>
      <c r="C48" s="44" t="s">
        <v>49</v>
      </c>
      <c r="D48" s="58" t="s">
        <v>3</v>
      </c>
    </row>
    <row r="49" spans="1:4" ht="15.75" customHeight="1" x14ac:dyDescent="0.25">
      <c r="A49" s="33"/>
      <c r="B49" s="21">
        <f>I_Zelle_max_ent^2*R_Motor_innen*(1*10^(-3))</f>
        <v>34.800000000000004</v>
      </c>
      <c r="C49" s="44" t="s">
        <v>50</v>
      </c>
      <c r="D49" s="58" t="s">
        <v>12</v>
      </c>
    </row>
    <row r="50" spans="1:4" ht="15.75" customHeight="1" x14ac:dyDescent="0.25">
      <c r="A50" s="33"/>
      <c r="B50" s="21">
        <f>P_Motor_max_0-B49</f>
        <v>1315.2</v>
      </c>
      <c r="C50" s="44" t="s">
        <v>51</v>
      </c>
      <c r="D50" s="58" t="s">
        <v>12</v>
      </c>
    </row>
    <row r="51" spans="1:4" ht="15.75" customHeight="1" x14ac:dyDescent="0.25">
      <c r="A51" s="33"/>
      <c r="B51" s="21">
        <v>8</v>
      </c>
      <c r="C51" s="44" t="s">
        <v>140</v>
      </c>
      <c r="D51" s="58" t="s">
        <v>7</v>
      </c>
    </row>
    <row r="52" spans="1:4" ht="15.75" customHeight="1" thickBot="1" x14ac:dyDescent="0.3">
      <c r="A52" s="34"/>
      <c r="B52" s="26">
        <v>345</v>
      </c>
      <c r="C52" s="49" t="s">
        <v>52</v>
      </c>
      <c r="D52" s="59" t="s">
        <v>14</v>
      </c>
    </row>
  </sheetData>
  <conditionalFormatting sqref="B1:B1048576 G1:G1048576 L1:L1048576">
    <cfRule type="cellIs" dxfId="16" priority="14" operator="lessThan">
      <formula>0</formula>
    </cfRule>
  </conditionalFormatting>
  <conditionalFormatting sqref="G30">
    <cfRule type="cellIs" dxfId="15" priority="10" operator="lessThan">
      <formula>0</formula>
    </cfRule>
  </conditionalFormatting>
  <conditionalFormatting sqref="G32">
    <cfRule type="cellIs" dxfId="14" priority="9" operator="lessThan">
      <formula>0</formula>
    </cfRule>
  </conditionalFormatting>
  <conditionalFormatting sqref="G32">
    <cfRule type="cellIs" dxfId="13" priority="8" operator="lessThan">
      <formula>0</formula>
    </cfRule>
  </conditionalFormatting>
  <conditionalFormatting sqref="G15">
    <cfRule type="cellIs" dxfId="12" priority="7" operator="lessThan">
      <formula>0</formula>
    </cfRule>
  </conditionalFormatting>
  <conditionalFormatting sqref="G16">
    <cfRule type="cellIs" dxfId="11" priority="6" operator="lessThan">
      <formula>0</formula>
    </cfRule>
  </conditionalFormatting>
  <conditionalFormatting sqref="L31">
    <cfRule type="cellIs" dxfId="10" priority="5" operator="lessThan">
      <formula>0</formula>
    </cfRule>
  </conditionalFormatting>
  <conditionalFormatting sqref="B28">
    <cfRule type="cellIs" dxfId="9" priority="4" operator="lessThan">
      <formula>0</formula>
    </cfRule>
  </conditionalFormatting>
  <conditionalFormatting sqref="G26:G27">
    <cfRule type="cellIs" dxfId="8" priority="2" operator="lessThan">
      <formula>0</formula>
    </cfRule>
  </conditionalFormatting>
  <conditionalFormatting sqref="G28">
    <cfRule type="cellIs" dxfId="7" priority="1" operator="lessThan">
      <formula>0</formula>
    </cfRule>
  </conditionalFormatting>
  <conditionalFormatting sqref="L29">
    <cfRule type="expression" dxfId="6" priority="18">
      <formula>IF( $L$29/$B$17 &gt; $B$45,1,0)</formula>
    </cfRule>
  </conditionalFormatting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AFB18-81D3-4E55-B561-1551D7BE0146}">
  <dimension ref="A1:I33"/>
  <sheetViews>
    <sheetView showGridLines="0" tabSelected="1" zoomScaleNormal="100" workbookViewId="0">
      <selection activeCell="G34" sqref="G34"/>
    </sheetView>
  </sheetViews>
  <sheetFormatPr baseColWidth="10" defaultRowHeight="15.75" customHeight="1" x14ac:dyDescent="0.25"/>
  <cols>
    <col min="1" max="1" width="11.42578125" customWidth="1"/>
    <col min="2" max="2" width="11.42578125" style="75" customWidth="1"/>
    <col min="3" max="3" width="33.7109375" bestFit="1" customWidth="1"/>
    <col min="4" max="4" width="7.7109375" bestFit="1" customWidth="1"/>
    <col min="5" max="5" width="4.42578125" customWidth="1"/>
    <col min="6" max="6" width="11.42578125" customWidth="1"/>
    <col min="7" max="7" width="12.42578125" bestFit="1" customWidth="1"/>
    <col min="8" max="8" width="44.7109375" bestFit="1" customWidth="1"/>
    <col min="10" max="10" width="4.28515625" customWidth="1"/>
  </cols>
  <sheetData>
    <row r="1" spans="1:9" ht="15.75" customHeight="1" thickBot="1" x14ac:dyDescent="0.3"/>
    <row r="2" spans="1:9" ht="15.75" customHeight="1" x14ac:dyDescent="0.25">
      <c r="A2" s="66"/>
      <c r="B2" s="20">
        <f xml:space="preserve"> 180 - 2*beta</f>
        <v>131.85012628765207</v>
      </c>
      <c r="C2" s="68" t="s">
        <v>164</v>
      </c>
      <c r="D2" s="69" t="s">
        <v>6</v>
      </c>
      <c r="F2" s="66"/>
      <c r="G2" s="20">
        <f xml:space="preserve"> S_vor + U_Riemen</f>
        <v>300.55811064657576</v>
      </c>
      <c r="H2" s="68" t="s">
        <v>141</v>
      </c>
      <c r="I2" s="69" t="s">
        <v>18</v>
      </c>
    </row>
    <row r="3" spans="1:9" ht="15.75" customHeight="1" x14ac:dyDescent="0.25">
      <c r="A3" s="67"/>
      <c r="B3" s="21">
        <f xml:space="preserve"> 180 + 2*beta</f>
        <v>228.14987371234793</v>
      </c>
      <c r="C3" s="70" t="s">
        <v>169</v>
      </c>
      <c r="D3" s="71" t="s">
        <v>6</v>
      </c>
      <c r="F3" s="67"/>
      <c r="G3" s="21">
        <f xml:space="preserve"> S_1_Riemen - U_Riemen</f>
        <v>70.94538678100497</v>
      </c>
      <c r="H3" s="70" t="s">
        <v>142</v>
      </c>
      <c r="I3" s="71" t="s">
        <v>18</v>
      </c>
    </row>
    <row r="4" spans="1:9" ht="15.75" customHeight="1" x14ac:dyDescent="0.25">
      <c r="A4" s="67"/>
      <c r="B4" s="21">
        <f xml:space="preserve"> ABS( ASIN( (d_2 - d_1)/(2 * Achsabstand) ) / PI() * 180 )</f>
        <v>24.074936856173963</v>
      </c>
      <c r="C4" s="70" t="s">
        <v>126</v>
      </c>
      <c r="D4" s="71" t="s">
        <v>6</v>
      </c>
      <c r="F4" s="67"/>
      <c r="G4" s="21">
        <f xml:space="preserve"> P_1_Riemen_max / v_Riemen</f>
        <v>229.61272386557079</v>
      </c>
      <c r="H4" s="70" t="s">
        <v>185</v>
      </c>
      <c r="I4" s="71" t="s">
        <v>18</v>
      </c>
    </row>
    <row r="5" spans="1:9" ht="15.75" customHeight="1" x14ac:dyDescent="0.25">
      <c r="A5" s="67"/>
      <c r="B5" s="21">
        <f xml:space="preserve"> z_mot * p_Riemen / PI()</f>
        <v>15.278874536821952</v>
      </c>
      <c r="C5" s="70" t="s">
        <v>163</v>
      </c>
      <c r="D5" s="71" t="s">
        <v>7</v>
      </c>
      <c r="F5" s="67"/>
      <c r="G5" s="21">
        <f xml:space="preserve"> (  (S_1_Riemen)^2 + (S_2_Riemen)^2 - 2*S_1_Riemen*S_2_Riemen*COS(alpha_1/180*PI())  )^(1/2)</f>
        <v>351.88272787309137</v>
      </c>
      <c r="H5" s="70" t="s">
        <v>143</v>
      </c>
      <c r="I5" s="71" t="s">
        <v>18</v>
      </c>
    </row>
    <row r="6" spans="1:9" ht="15.75" customHeight="1" x14ac:dyDescent="0.25">
      <c r="A6" s="67"/>
      <c r="B6" s="21">
        <f xml:space="preserve"> z_rad * p_Riemen / PI()</f>
        <v>57.295779513082323</v>
      </c>
      <c r="C6" s="70" t="s">
        <v>168</v>
      </c>
      <c r="D6" s="71" t="s">
        <v>7</v>
      </c>
      <c r="F6" s="67"/>
      <c r="G6" s="21">
        <f xml:space="preserve"> U_Riemen / W_Riemen</f>
        <v>0.65252626991223617</v>
      </c>
      <c r="H6" s="70" t="s">
        <v>144</v>
      </c>
      <c r="I6" s="71" t="s">
        <v>6</v>
      </c>
    </row>
    <row r="7" spans="1:9" ht="15.75" customHeight="1" thickBot="1" x14ac:dyDescent="0.3">
      <c r="A7" s="67"/>
      <c r="B7" s="21">
        <f xml:space="preserve"> i_getr</f>
        <v>3.75</v>
      </c>
      <c r="C7" s="70" t="s">
        <v>139</v>
      </c>
      <c r="D7" s="71" t="s">
        <v>3</v>
      </c>
      <c r="F7" s="72"/>
      <c r="G7" s="23">
        <f xml:space="preserve"> ROUNDDOWN( alpha_1 / 360 * z_mot, 0)</f>
        <v>5</v>
      </c>
      <c r="H7" s="73" t="s">
        <v>183</v>
      </c>
      <c r="I7" s="74" t="s">
        <v>3</v>
      </c>
    </row>
    <row r="8" spans="1:9" ht="15.75" customHeight="1" thickBot="1" x14ac:dyDescent="0.3">
      <c r="A8" s="67"/>
      <c r="B8" s="21">
        <f xml:space="preserve"> PI()*n_1/60*d_1*10^(-3)</f>
        <v>2.9841551829730375</v>
      </c>
      <c r="C8" s="70" t="s">
        <v>162</v>
      </c>
      <c r="D8" s="71" t="s">
        <v>161</v>
      </c>
    </row>
    <row r="9" spans="1:9" ht="15.75" customHeight="1" x14ac:dyDescent="0.25">
      <c r="A9" s="67"/>
      <c r="B9" s="21">
        <f xml:space="preserve"> 2*PI()*n_1/60</f>
        <v>390.625</v>
      </c>
      <c r="C9" s="70" t="s">
        <v>165</v>
      </c>
      <c r="D9" s="71" t="s">
        <v>23</v>
      </c>
      <c r="F9" s="66"/>
      <c r="G9" s="20">
        <f xml:space="preserve"> sigma_Trumkraft + sigma_Fliehkraft + sigma_Biegung</f>
        <v>61.636544500910503</v>
      </c>
      <c r="H9" s="68" t="s">
        <v>151</v>
      </c>
      <c r="I9" s="69" t="s">
        <v>153</v>
      </c>
    </row>
    <row r="10" spans="1:9" ht="15.75" customHeight="1" x14ac:dyDescent="0.25">
      <c r="A10" s="67"/>
      <c r="B10" s="21">
        <f xml:space="preserve"> w_R</f>
        <v>104.16666666666667</v>
      </c>
      <c r="C10" s="70" t="s">
        <v>167</v>
      </c>
      <c r="D10" s="71" t="s">
        <v>23</v>
      </c>
      <c r="F10" s="67"/>
      <c r="G10" s="21">
        <f>S_Riemen_zul / (A_Riemen )</f>
        <v>70.387596899224803</v>
      </c>
      <c r="H10" s="70" t="s">
        <v>150</v>
      </c>
      <c r="I10" s="71" t="s">
        <v>153</v>
      </c>
    </row>
    <row r="11" spans="1:9" ht="15.75" customHeight="1" x14ac:dyDescent="0.25">
      <c r="A11" s="67"/>
      <c r="B11" s="21">
        <f xml:space="preserve"> n_EM</f>
        <v>3730.1939787162974</v>
      </c>
      <c r="C11" s="70" t="s">
        <v>166</v>
      </c>
      <c r="D11" s="71" t="s">
        <v>24</v>
      </c>
      <c r="F11" s="67"/>
      <c r="G11" s="21">
        <f xml:space="preserve"> S_1_Riemen / (A_Riemen)</f>
        <v>15.532718896463862</v>
      </c>
      <c r="H11" s="70" t="s">
        <v>147</v>
      </c>
      <c r="I11" s="71" t="s">
        <v>153</v>
      </c>
    </row>
    <row r="12" spans="1:9" ht="15.75" customHeight="1" x14ac:dyDescent="0.25">
      <c r="A12" s="67"/>
      <c r="B12" s="21">
        <f>n_R</f>
        <v>994.71839432434592</v>
      </c>
      <c r="C12" s="70" t="s">
        <v>170</v>
      </c>
      <c r="D12" s="71" t="s">
        <v>24</v>
      </c>
      <c r="F12" s="67"/>
      <c r="G12" s="21">
        <f xml:space="preserve"> Massendichte_Riemen * v_Riemen * 1*10^(-3)</f>
        <v>3.2825707012703411</v>
      </c>
      <c r="H12" s="70" t="s">
        <v>148</v>
      </c>
      <c r="I12" s="71" t="s">
        <v>153</v>
      </c>
    </row>
    <row r="13" spans="1:9" ht="15.75" customHeight="1" x14ac:dyDescent="0.25">
      <c r="A13" s="67"/>
      <c r="B13" s="21">
        <f xml:space="preserve"> 2 * Achsabstand * COS(beta/180*PI())   +   PI() * (d_1 ) * (180 - 2*beta) / 360   +   PI() * (d_2 ) * (180 + 2*beta) / 360</f>
        <v>225.69526258500235</v>
      </c>
      <c r="C13" s="70" t="s">
        <v>127</v>
      </c>
      <c r="D13" s="71" t="s">
        <v>7</v>
      </c>
      <c r="F13" s="67"/>
      <c r="G13" s="21">
        <f xml:space="preserve"> MAX(   Biegesteifigkeit * Riemendehnung_1,   Biegesteifigkeit * Riemendehnung_2   )</f>
        <v>42.821254903176303</v>
      </c>
      <c r="H13" s="70" t="s">
        <v>149</v>
      </c>
      <c r="I13" s="71" t="s">
        <v>153</v>
      </c>
    </row>
    <row r="14" spans="1:9" ht="15.75" customHeight="1" thickBot="1" x14ac:dyDescent="0.3">
      <c r="A14" s="67"/>
      <c r="B14" s="21">
        <f xml:space="preserve"> Achsabstand * COS(beta/180*PI())</f>
        <v>47.020154445237381</v>
      </c>
      <c r="C14" s="70" t="s">
        <v>186</v>
      </c>
      <c r="D14" s="71" t="s">
        <v>7</v>
      </c>
      <c r="F14" s="72"/>
      <c r="G14" s="23">
        <f xml:space="preserve"> S_vor / A_Riemen</f>
        <v>3.6664282574162788</v>
      </c>
      <c r="H14" s="73" t="s">
        <v>154</v>
      </c>
      <c r="I14" s="74" t="s">
        <v>153</v>
      </c>
    </row>
    <row r="15" spans="1:9" ht="15.75" customHeight="1" thickBot="1" x14ac:dyDescent="0.3">
      <c r="A15" s="72"/>
      <c r="B15" s="26">
        <v>51.5</v>
      </c>
      <c r="C15" s="73" t="s">
        <v>125</v>
      </c>
      <c r="D15" s="74" t="s">
        <v>7</v>
      </c>
    </row>
    <row r="16" spans="1:9" ht="15.75" customHeight="1" thickBot="1" x14ac:dyDescent="0.3">
      <c r="F16" s="66"/>
      <c r="G16" s="25">
        <v>1100</v>
      </c>
      <c r="H16" s="68" t="s">
        <v>159</v>
      </c>
      <c r="I16" s="69" t="s">
        <v>2</v>
      </c>
    </row>
    <row r="17" spans="1:9" ht="15.75" customHeight="1" thickBot="1" x14ac:dyDescent="0.3">
      <c r="A17" s="66"/>
      <c r="B17" s="25">
        <v>225</v>
      </c>
      <c r="C17" s="68" t="s">
        <v>177</v>
      </c>
      <c r="D17" s="69" t="s">
        <v>7</v>
      </c>
      <c r="F17" s="72"/>
      <c r="G17" s="23">
        <f xml:space="preserve"> Massendichte_Riemen * b_Riemen * s_Riemen * (v_Riemen)^2 * (1*10^(-6))</f>
        <v>0.18954680219184017</v>
      </c>
      <c r="H17" s="73" t="s">
        <v>160</v>
      </c>
      <c r="I17" s="74" t="s">
        <v>18</v>
      </c>
    </row>
    <row r="18" spans="1:9" ht="15.75" customHeight="1" thickBot="1" x14ac:dyDescent="0.3">
      <c r="A18" s="67"/>
      <c r="B18" s="21">
        <f xml:space="preserve"> s_Riemen * b_Riemen</f>
        <v>19.350000000000001</v>
      </c>
      <c r="C18" s="70" t="s">
        <v>175</v>
      </c>
      <c r="D18" s="71" t="s">
        <v>134</v>
      </c>
    </row>
    <row r="19" spans="1:9" ht="15.75" customHeight="1" x14ac:dyDescent="0.25">
      <c r="A19" s="67"/>
      <c r="B19" s="22">
        <v>15</v>
      </c>
      <c r="C19" s="70" t="s">
        <v>128</v>
      </c>
      <c r="D19" s="71" t="s">
        <v>7</v>
      </c>
      <c r="F19" s="66"/>
      <c r="G19" s="25">
        <v>550</v>
      </c>
      <c r="H19" s="68" t="s">
        <v>152</v>
      </c>
      <c r="I19" s="69" t="s">
        <v>153</v>
      </c>
    </row>
    <row r="20" spans="1:9" ht="15.75" customHeight="1" x14ac:dyDescent="0.25">
      <c r="A20" s="67"/>
      <c r="B20" s="21">
        <f xml:space="preserve"> h_S_Riemen - h_T_Riemen</f>
        <v>1.29</v>
      </c>
      <c r="C20" s="70" t="s">
        <v>129</v>
      </c>
      <c r="D20" s="71" t="s">
        <v>7</v>
      </c>
      <c r="F20" s="67"/>
      <c r="G20" s="21">
        <f xml:space="preserve"> s_Riemen / (d_1 + s_Riemen)</f>
        <v>7.7856827096684192E-2</v>
      </c>
      <c r="H20" s="70" t="s">
        <v>158</v>
      </c>
      <c r="I20" s="71" t="s">
        <v>3</v>
      </c>
    </row>
    <row r="21" spans="1:9" ht="15.75" customHeight="1" x14ac:dyDescent="0.25">
      <c r="A21" s="67"/>
      <c r="B21" s="22">
        <v>2.41</v>
      </c>
      <c r="C21" s="70" t="s">
        <v>131</v>
      </c>
      <c r="D21" s="71" t="s">
        <v>7</v>
      </c>
      <c r="F21" s="67"/>
      <c r="G21" s="21">
        <f xml:space="preserve"> s_Riemen / (d_2 + s_Riemen)</f>
        <v>2.2018995236069882E-2</v>
      </c>
      <c r="H21" s="70" t="s">
        <v>157</v>
      </c>
      <c r="I21" s="71" t="s">
        <v>3</v>
      </c>
    </row>
    <row r="22" spans="1:9" ht="15.75" customHeight="1" x14ac:dyDescent="0.25">
      <c r="A22" s="67"/>
      <c r="B22" s="22">
        <v>1.1200000000000001</v>
      </c>
      <c r="C22" s="70" t="s">
        <v>130</v>
      </c>
      <c r="D22" s="71" t="s">
        <v>7</v>
      </c>
      <c r="F22" s="67"/>
      <c r="G22" s="21">
        <f xml:space="preserve"> alpha_1/180*PI() * s_Riemen/2</f>
        <v>1.4842861407639578</v>
      </c>
      <c r="H22" s="70" t="s">
        <v>156</v>
      </c>
      <c r="I22" s="71" t="s">
        <v>7</v>
      </c>
    </row>
    <row r="23" spans="1:9" ht="15.75" customHeight="1" thickBot="1" x14ac:dyDescent="0.3">
      <c r="A23" s="67"/>
      <c r="B23" s="22">
        <v>3</v>
      </c>
      <c r="C23" s="70" t="s">
        <v>176</v>
      </c>
      <c r="D23" s="71" t="s">
        <v>7</v>
      </c>
      <c r="F23" s="72"/>
      <c r="G23" s="23">
        <f xml:space="preserve"> alpha_2/180*PI() * s_Riemen/2</f>
        <v>2.5683683823668755</v>
      </c>
      <c r="H23" s="73" t="s">
        <v>155</v>
      </c>
      <c r="I23" s="74" t="s">
        <v>7</v>
      </c>
    </row>
    <row r="24" spans="1:9" ht="15.75" customHeight="1" thickBot="1" x14ac:dyDescent="0.3">
      <c r="A24" s="67"/>
      <c r="B24" s="21">
        <f xml:space="preserve"> L_Riemen / p_Riemen</f>
        <v>75</v>
      </c>
      <c r="C24" s="70" t="s">
        <v>132</v>
      </c>
      <c r="D24" s="71" t="s">
        <v>3</v>
      </c>
    </row>
    <row r="25" spans="1:9" ht="15.75" customHeight="1" x14ac:dyDescent="0.25">
      <c r="A25" s="67"/>
      <c r="B25" s="22">
        <v>-30</v>
      </c>
      <c r="C25" s="70" t="s">
        <v>179</v>
      </c>
      <c r="D25" s="71" t="s">
        <v>133</v>
      </c>
      <c r="F25" s="66"/>
      <c r="G25" s="25">
        <v>2270</v>
      </c>
      <c r="H25" s="68" t="s">
        <v>171</v>
      </c>
      <c r="I25" s="69" t="s">
        <v>172</v>
      </c>
    </row>
    <row r="26" spans="1:9" ht="15.75" customHeight="1" x14ac:dyDescent="0.25">
      <c r="A26" s="67"/>
      <c r="B26" s="22">
        <v>100</v>
      </c>
      <c r="C26" s="70" t="s">
        <v>180</v>
      </c>
      <c r="D26" s="71" t="s">
        <v>133</v>
      </c>
      <c r="F26" s="67"/>
      <c r="G26" s="21">
        <f xml:space="preserve"> F_Riemen_25mm_zul * b_Riemen/25</f>
        <v>1362</v>
      </c>
      <c r="H26" s="70" t="s">
        <v>173</v>
      </c>
      <c r="I26" s="71" t="s">
        <v>18</v>
      </c>
    </row>
    <row r="27" spans="1:9" ht="15.75" customHeight="1" thickBot="1" x14ac:dyDescent="0.3">
      <c r="A27" s="67"/>
      <c r="B27" s="21">
        <f xml:space="preserve"> T_max - T_min</f>
        <v>130</v>
      </c>
      <c r="C27" s="70" t="s">
        <v>178</v>
      </c>
      <c r="D27" s="71" t="s">
        <v>133</v>
      </c>
      <c r="F27" s="72"/>
      <c r="G27" s="23">
        <f xml:space="preserve"> 0.1 * U_Riemen + U_Riemen * L_1_Riemen / L_Riemen</f>
        <v>70.945386781004999</v>
      </c>
      <c r="H27" s="73" t="s">
        <v>174</v>
      </c>
      <c r="I27" s="74" t="s">
        <v>18</v>
      </c>
    </row>
    <row r="28" spans="1:9" ht="15.75" customHeight="1" thickBot="1" x14ac:dyDescent="0.3">
      <c r="A28" s="72"/>
      <c r="B28" s="26" t="s">
        <v>145</v>
      </c>
      <c r="C28" s="73" t="s">
        <v>146</v>
      </c>
      <c r="D28" s="74" t="s">
        <v>133</v>
      </c>
    </row>
    <row r="29" spans="1:9" ht="15.75" customHeight="1" thickBot="1" x14ac:dyDescent="0.3">
      <c r="F29" s="66"/>
      <c r="G29" s="20">
        <f xml:space="preserve"> c_B * P_Motor_max</f>
        <v>0</v>
      </c>
      <c r="H29" s="68" t="s">
        <v>182</v>
      </c>
      <c r="I29" s="69" t="s">
        <v>12</v>
      </c>
    </row>
    <row r="30" spans="1:9" ht="15.75" customHeight="1" x14ac:dyDescent="0.25">
      <c r="A30" s="66"/>
      <c r="B30" s="20">
        <f xml:space="preserve"> 0.7 - 1/(3+10*v_rel_Riemen)</f>
        <v>0.36666666666666664</v>
      </c>
      <c r="C30" s="68" t="s">
        <v>135</v>
      </c>
      <c r="D30" s="69" t="s">
        <v>7</v>
      </c>
      <c r="F30" s="67"/>
      <c r="G30" s="21">
        <f xml:space="preserve"> P_Motor_max / k_Motor</f>
        <v>685.19999999999993</v>
      </c>
      <c r="H30" s="70" t="s">
        <v>184</v>
      </c>
      <c r="I30" s="71" t="s">
        <v>12</v>
      </c>
    </row>
    <row r="31" spans="1:9" ht="15.75" customHeight="1" thickBot="1" x14ac:dyDescent="0.3">
      <c r="A31" s="67"/>
      <c r="B31" s="21">
        <f xml:space="preserve"> 0.5 - 1/(5+10*v_rel_Riemen)</f>
        <v>0.3</v>
      </c>
      <c r="C31" s="70" t="s">
        <v>136</v>
      </c>
      <c r="D31" s="71" t="s">
        <v>7</v>
      </c>
      <c r="F31" s="72"/>
      <c r="G31" s="23"/>
      <c r="H31" s="73" t="s">
        <v>142</v>
      </c>
      <c r="I31" s="74" t="s">
        <v>18</v>
      </c>
    </row>
    <row r="32" spans="1:9" ht="15.75" customHeight="1" x14ac:dyDescent="0.25">
      <c r="A32" s="67"/>
      <c r="B32" s="76">
        <v>0</v>
      </c>
      <c r="C32" s="70" t="s">
        <v>181</v>
      </c>
      <c r="D32" s="71" t="s">
        <v>137</v>
      </c>
    </row>
    <row r="33" spans="1:4" ht="15.75" customHeight="1" thickBot="1" x14ac:dyDescent="0.3">
      <c r="A33" s="72"/>
      <c r="B33" s="23">
        <v>0</v>
      </c>
      <c r="C33" s="73" t="s">
        <v>138</v>
      </c>
      <c r="D33" s="74" t="s">
        <v>3</v>
      </c>
    </row>
  </sheetData>
  <conditionalFormatting sqref="G1:G1048576 B28:B1048576 B1:B24">
    <cfRule type="cellIs" dxfId="5" priority="15" operator="lessThan">
      <formula>0</formula>
    </cfRule>
  </conditionalFormatting>
  <conditionalFormatting sqref="G2:G7">
    <cfRule type="cellIs" dxfId="4" priority="12" operator="lessThan">
      <formula>0</formula>
    </cfRule>
  </conditionalFormatting>
  <conditionalFormatting sqref="G9:G14">
    <cfRule type="cellIs" dxfId="3" priority="8" operator="lessThan">
      <formula>0</formula>
    </cfRule>
  </conditionalFormatting>
  <conditionalFormatting sqref="G9">
    <cfRule type="cellIs" dxfId="2" priority="7" operator="greaterThanOrEqual">
      <formula>$G$10</formula>
    </cfRule>
  </conditionalFormatting>
  <conditionalFormatting sqref="G16:G17">
    <cfRule type="cellIs" dxfId="1" priority="4" operator="lessThan">
      <formula>0</formula>
    </cfRule>
  </conditionalFormatting>
  <conditionalFormatting sqref="G25:G27">
    <cfRule type="cellIs" dxfId="0" priority="3" operator="lessThan">
      <formula>0</formula>
    </cfRule>
  </conditionalFormatting>
  <pageMargins left="0.7" right="0.7" top="0.78740157499999996" bottom="0.78740157499999996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154</vt:i4>
      </vt:variant>
    </vt:vector>
  </HeadingPairs>
  <TitlesOfParts>
    <vt:vector size="156" baseType="lpstr">
      <vt:lpstr>Berechnung Kräfte und Momente</vt:lpstr>
      <vt:lpstr>Riementrieb</vt:lpstr>
      <vt:lpstr>a</vt:lpstr>
      <vt:lpstr>A_Mensch</vt:lpstr>
      <vt:lpstr>A_Riemen</vt:lpstr>
      <vt:lpstr>Achsabstand</vt:lpstr>
      <vt:lpstr>alpha_1</vt:lpstr>
      <vt:lpstr>alpha_2</vt:lpstr>
      <vt:lpstr>alpha_st</vt:lpstr>
      <vt:lpstr>b_Riemen</vt:lpstr>
      <vt:lpstr>Bemessungsleistung_Riemen</vt:lpstr>
      <vt:lpstr>beta</vt:lpstr>
      <vt:lpstr>Biegesteifigkeit</vt:lpstr>
      <vt:lpstr>c_B</vt:lpstr>
      <vt:lpstr>C_System</vt:lpstr>
      <vt:lpstr>c_w</vt:lpstr>
      <vt:lpstr>C_Zelle</vt:lpstr>
      <vt:lpstr>d_1</vt:lpstr>
      <vt:lpstr>d_2</vt:lpstr>
      <vt:lpstr>Dehnschlupf</vt:lpstr>
      <vt:lpstr>delta_T</vt:lpstr>
      <vt:lpstr>Durchzugsgrad</vt:lpstr>
      <vt:lpstr>E_Bed_Batt</vt:lpstr>
      <vt:lpstr>E_Bed_Motor</vt:lpstr>
      <vt:lpstr>E_Bed_R</vt:lpstr>
      <vt:lpstr>E_Bed_Zelle</vt:lpstr>
      <vt:lpstr>e_i</vt:lpstr>
      <vt:lpstr>E_Zelle</vt:lpstr>
      <vt:lpstr>eta_Batt</vt:lpstr>
      <vt:lpstr>eta_el_ges</vt:lpstr>
      <vt:lpstr>eta_mech_ges</vt:lpstr>
      <vt:lpstr>eta_Motor</vt:lpstr>
      <vt:lpstr>F_Bed_R</vt:lpstr>
      <vt:lpstr>F_Bed_R_vmax</vt:lpstr>
      <vt:lpstr>f_R</vt:lpstr>
      <vt:lpstr>F_Riemen_25mm_zul</vt:lpstr>
      <vt:lpstr>F_Ü_R</vt:lpstr>
      <vt:lpstr>F_x_R_max</vt:lpstr>
      <vt:lpstr>g</vt:lpstr>
      <vt:lpstr>h_S_Riemen</vt:lpstr>
      <vt:lpstr>h_T_Riemen</vt:lpstr>
      <vt:lpstr>I_Basis</vt:lpstr>
      <vt:lpstr>i_getr</vt:lpstr>
      <vt:lpstr>I_Motor_0</vt:lpstr>
      <vt:lpstr>I_Motor_max</vt:lpstr>
      <vt:lpstr>I_System</vt:lpstr>
      <vt:lpstr>I_System_max</vt:lpstr>
      <vt:lpstr>I_Zelle_max_ent</vt:lpstr>
      <vt:lpstr>I_Zelle_max_lade</vt:lpstr>
      <vt:lpstr>k_Motor</vt:lpstr>
      <vt:lpstr>kv_Motor</vt:lpstr>
      <vt:lpstr>L_1_Riemen</vt:lpstr>
      <vt:lpstr>L_Riemen</vt:lpstr>
      <vt:lpstr>L_w</vt:lpstr>
      <vt:lpstr>M_Bed_Motor</vt:lpstr>
      <vt:lpstr>M_Bed_Motor_vmax</vt:lpstr>
      <vt:lpstr>M_Bed_R</vt:lpstr>
      <vt:lpstr>M_Bed_R_vmax</vt:lpstr>
      <vt:lpstr>m_EM</vt:lpstr>
      <vt:lpstr>m_F</vt:lpstr>
      <vt:lpstr>m_ges</vt:lpstr>
      <vt:lpstr>M_Motor_max</vt:lpstr>
      <vt:lpstr>M_N_max</vt:lpstr>
      <vt:lpstr>M_Ü_Motor</vt:lpstr>
      <vt:lpstr>M_Ü_R</vt:lpstr>
      <vt:lpstr>m_Zelle</vt:lpstr>
      <vt:lpstr>m_zul</vt:lpstr>
      <vt:lpstr>Massendichte_Riemen</vt:lpstr>
      <vt:lpstr>Motorkonstante</vt:lpstr>
      <vt:lpstr>n_1</vt:lpstr>
      <vt:lpstr>n_2</vt:lpstr>
      <vt:lpstr>n_EM</vt:lpstr>
      <vt:lpstr>n_Motor_0</vt:lpstr>
      <vt:lpstr>n_Motor_max</vt:lpstr>
      <vt:lpstr>n_parallel</vt:lpstr>
      <vt:lpstr>n_R</vt:lpstr>
      <vt:lpstr>n_R_max</vt:lpstr>
      <vt:lpstr>n_serie</vt:lpstr>
      <vt:lpstr>n_Zell_Serie</vt:lpstr>
      <vt:lpstr>n_Zellen</vt:lpstr>
      <vt:lpstr>omega_1</vt:lpstr>
      <vt:lpstr>omega_2</vt:lpstr>
      <vt:lpstr>p</vt:lpstr>
      <vt:lpstr>P_1_Riemen_max</vt:lpstr>
      <vt:lpstr>P_Bed_Batt</vt:lpstr>
      <vt:lpstr>P_Bed_Lade</vt:lpstr>
      <vt:lpstr>P_Bed_Motor</vt:lpstr>
      <vt:lpstr>P_Bed_Motor_vmax</vt:lpstr>
      <vt:lpstr>P_Bed_Nebenaggregate</vt:lpstr>
      <vt:lpstr>P_Bed_R</vt:lpstr>
      <vt:lpstr>P_Bed_Ü_Motor</vt:lpstr>
      <vt:lpstr>P_Bed_Ü_R</vt:lpstr>
      <vt:lpstr>P_Bed_Zelle</vt:lpstr>
      <vt:lpstr>P_Motor_max</vt:lpstr>
      <vt:lpstr>P_Motor_max_0</vt:lpstr>
      <vt:lpstr>P_Motor_nutz</vt:lpstr>
      <vt:lpstr>P_Motor_verl</vt:lpstr>
      <vt:lpstr>p_Riemen</vt:lpstr>
      <vt:lpstr>P_Zelle</vt:lpstr>
      <vt:lpstr>P_Zelle_Nutz</vt:lpstr>
      <vt:lpstr>P_Zelle_Verl</vt:lpstr>
      <vt:lpstr>Polpaarzahl</vt:lpstr>
      <vt:lpstr>Polzahl</vt:lpstr>
      <vt:lpstr>Preis_Zelle</vt:lpstr>
      <vt:lpstr>Preis_Zelle_gesamt</vt:lpstr>
      <vt:lpstr>r_dyn</vt:lpstr>
      <vt:lpstr>R_Motor_innen</vt:lpstr>
      <vt:lpstr>R_Zelle_innen</vt:lpstr>
      <vt:lpstr>Reibwert_high</vt:lpstr>
      <vt:lpstr>Reibwert_low</vt:lpstr>
      <vt:lpstr>rho_Luft</vt:lpstr>
      <vt:lpstr>Riemendehnung_1</vt:lpstr>
      <vt:lpstr>Riemendehnung_2</vt:lpstr>
      <vt:lpstr>Riemenlängenänderung_1</vt:lpstr>
      <vt:lpstr>Riemenlängenänderung_2</vt:lpstr>
      <vt:lpstr>s_0</vt:lpstr>
      <vt:lpstr>s_1</vt:lpstr>
      <vt:lpstr>S_1_Riemen</vt:lpstr>
      <vt:lpstr>S_2_Riemen</vt:lpstr>
      <vt:lpstr>S_Flieh</vt:lpstr>
      <vt:lpstr>S_Fliehkraft</vt:lpstr>
      <vt:lpstr>s_inf</vt:lpstr>
      <vt:lpstr>s_Riemen</vt:lpstr>
      <vt:lpstr>S_Riemen_zul</vt:lpstr>
      <vt:lpstr>S_vor</vt:lpstr>
      <vt:lpstr>Sicherheitsfaktor</vt:lpstr>
      <vt:lpstr>sigma_Biegung</vt:lpstr>
      <vt:lpstr>sigma_Fliehkraft</vt:lpstr>
      <vt:lpstr>sigma_max</vt:lpstr>
      <vt:lpstr>sigma_Trumkraft</vt:lpstr>
      <vt:lpstr>sigma_Vorspannung</vt:lpstr>
      <vt:lpstr>sigma_zulässig</vt:lpstr>
      <vt:lpstr>t_0</vt:lpstr>
      <vt:lpstr>t_1</vt:lpstr>
      <vt:lpstr>t_inf</vt:lpstr>
      <vt:lpstr>T_max</vt:lpstr>
      <vt:lpstr>T_min</vt:lpstr>
      <vt:lpstr>U_Motor_max</vt:lpstr>
      <vt:lpstr>U_Riemen</vt:lpstr>
      <vt:lpstr>U_System</vt:lpstr>
      <vt:lpstr>U_Zelle_max</vt:lpstr>
      <vt:lpstr>U_Zelle_min</vt:lpstr>
      <vt:lpstr>U_Zelle_nenn</vt:lpstr>
      <vt:lpstr>U_Zelle_verl</vt:lpstr>
      <vt:lpstr>Übersetzungsverhältnis</vt:lpstr>
      <vt:lpstr>v_0</vt:lpstr>
      <vt:lpstr>v_1</vt:lpstr>
      <vt:lpstr>v_max</vt:lpstr>
      <vt:lpstr>v_rel_Riemen</vt:lpstr>
      <vt:lpstr>v_Riemen</vt:lpstr>
      <vt:lpstr>w_R</vt:lpstr>
      <vt:lpstr>w_R_max</vt:lpstr>
      <vt:lpstr>W_Riemen</vt:lpstr>
      <vt:lpstr>z_mot</vt:lpstr>
      <vt:lpstr>z_rad</vt:lpstr>
      <vt:lpstr>z_Riemen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Petar Hristov</dc:creator>
  <cp:lastModifiedBy>Petar Hristov</cp:lastModifiedBy>
  <dcterms:created xsi:type="dcterms:W3CDTF">2018-10-28T18:20:26Z</dcterms:created>
  <dcterms:modified xsi:type="dcterms:W3CDTF">2019-07-19T15:45:03Z</dcterms:modified>
</cp:coreProperties>
</file>