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Table of Contents"/>
    <sheet r:id="rId2" sheetId="2" name="Summary"/>
    <sheet r:id="rId3" sheetId="3" name="TubeLoading"/>
    <sheet r:id="rId4" sheetId="4" name="Tube A"/>
    <sheet r:id="rId5" sheetId="5" name="Tube B"/>
    <sheet r:id="rId6" sheetId="6" name="Tube C"/>
    <sheet r:id="rId7" sheetId="7" name="Tube D"/>
    <sheet r:id="rId8" sheetId="8" name="Tube E"/>
    <sheet r:id="rId9" sheetId="9" name="Tube F"/>
    <sheet r:id="rId10" sheetId="10" name="Tube G"/>
    <sheet r:id="rId11" sheetId="11" name="Tube H"/>
    <sheet r:id="rId12" sheetId="12" name="Tube I"/>
    <sheet r:id="rId13" sheetId="13" name="Tube J"/>
    <sheet r:id="rId14" sheetId="14" name="Tube K"/>
    <sheet r:id="rId15" sheetId="15" name="Tube L"/>
    <sheet r:id="rId16" sheetId="16" name="Tube M"/>
    <sheet r:id="rId17" sheetId="17" name="Tube N"/>
    <sheet r:id="rId18" sheetId="18" name="Tube O"/>
    <sheet r:id="rId19" sheetId="19" name="Tube P"/>
    <sheet r:id="rId20" sheetId="20" name="time"/>
  </sheets>
  <calcPr fullCalcOnLoad="1"/>
</workbook>
</file>

<file path=xl/sharedStrings.xml><?xml version="1.0" encoding="utf-8"?>
<sst xmlns="http://schemas.openxmlformats.org/spreadsheetml/2006/main" count="1296" uniqueCount="218">
  <si>
    <t>Vti 65.2, full, 20 C, 65000rpm</t>
  </si>
  <si>
    <t>CsCl Density at 25 °C (g/ml)</t>
  </si>
  <si>
    <t>β°-value</t>
  </si>
  <si>
    <r>
      <t>r</t>
    </r>
    <r>
      <rPr>
        <b/>
        <sz val="10"/>
        <color theme="1"/>
        <rFont val="Arial"/>
        <family val="2"/>
      </rPr>
      <t>b</t>
    </r>
  </si>
  <si>
    <t xml:space="preserve">distance (cm) to bottom of gradient </t>
  </si>
  <si>
    <r>
      <t>r</t>
    </r>
    <r>
      <rPr>
        <b/>
        <sz val="10"/>
        <color theme="1"/>
        <rFont val="Arial"/>
        <family val="2"/>
      </rPr>
      <t>t</t>
    </r>
  </si>
  <si>
    <t xml:space="preserve">distance (cm) to top of gradient </t>
  </si>
  <si>
    <t>β°</t>
  </si>
  <si>
    <t>β°-value of CsCl (dependent on concentration)</t>
  </si>
  <si>
    <t>N</t>
  </si>
  <si>
    <t>angular velocity of rotor (rev/min)</t>
  </si>
  <si>
    <t>ω</t>
  </si>
  <si>
    <t>angular velocity of rotor ((π/30)(rev/min))</t>
  </si>
  <si>
    <t>L</t>
  </si>
  <si>
    <t>Size of DNA (bp)</t>
  </si>
  <si>
    <t>M</t>
  </si>
  <si>
    <t>Molecular mass of DNA (Dependent on size)</t>
  </si>
  <si>
    <r>
      <t>S</t>
    </r>
    <r>
      <rPr>
        <b/>
        <sz val="10"/>
        <color theme="1"/>
        <rFont val="Arial"/>
        <family val="2"/>
      </rPr>
      <t>20,w</t>
    </r>
  </si>
  <si>
    <t>Sedimentation coefficient of DNA at 20 °C in water (DNA size and density dependent?)</t>
  </si>
  <si>
    <r>
      <t>k</t>
    </r>
    <r>
      <rPr>
        <sz val="10"/>
        <color theme="1"/>
        <rFont val="Arial"/>
        <family val="2"/>
      </rPr>
      <t xml:space="preserve"> (for 1.5 g/ml CsCl)</t>
    </r>
  </si>
  <si>
    <t>constant which is inversely proportional to the diffusion coefficient of the solute which forms the gradient</t>
  </si>
  <si>
    <r>
      <t>ρ</t>
    </r>
    <r>
      <rPr>
        <b/>
        <sz val="10"/>
        <color theme="1"/>
        <rFont val="Arial"/>
        <family val="2"/>
      </rPr>
      <t>m</t>
    </r>
  </si>
  <si>
    <t>density of solution (g/ml) (if homogeneous)</t>
  </si>
  <si>
    <r>
      <t>ρ</t>
    </r>
    <r>
      <rPr>
        <b/>
        <sz val="10"/>
        <color theme="1"/>
        <rFont val="Arial"/>
        <family val="2"/>
      </rPr>
      <t>p</t>
    </r>
  </si>
  <si>
    <t>buoyant density of the DNA (dependent on GC and %labeling, use the lightest density)</t>
  </si>
  <si>
    <r>
      <t>r</t>
    </r>
    <r>
      <rPr>
        <b/>
        <sz val="10"/>
        <color theme="1"/>
        <rFont val="Arial"/>
        <family val="2"/>
      </rPr>
      <t>p</t>
    </r>
  </si>
  <si>
    <t>the distance from the axis of rotation to the position occupied by the DNA at equilibrium (cm)</t>
  </si>
  <si>
    <r>
      <t>r</t>
    </r>
    <r>
      <rPr>
        <b/>
        <sz val="10"/>
        <color theme="1"/>
        <rFont val="Arial"/>
        <family val="2"/>
      </rPr>
      <t>c</t>
    </r>
  </si>
  <si>
    <t>the isoconcentration point in a cylindrical tube (cm) (a tube in a swing-out rotor)</t>
  </si>
  <si>
    <r>
      <t>v</t>
    </r>
    <r>
      <rPr>
        <b/>
        <sz val="10"/>
        <color theme="1"/>
        <rFont val="Arial"/>
        <family val="2"/>
      </rPr>
      <t>t</t>
    </r>
  </si>
  <si>
    <t>volume of tube (ml)</t>
  </si>
  <si>
    <t>time to equilibrate gradient (h) without pre-gradient</t>
  </si>
  <si>
    <t>time to equilibrate gradient (h) with 3 layered pre-gradient</t>
  </si>
  <si>
    <t>particle equilibrium time at selected rpm (h)</t>
  </si>
  <si>
    <t>fraction</t>
  </si>
  <si>
    <t>measurement</t>
  </si>
  <si>
    <t>raw nD</t>
  </si>
  <si>
    <t>temp C</t>
  </si>
  <si>
    <t>nD-20 blank corrected</t>
  </si>
  <si>
    <t>density (g/ml)</t>
  </si>
  <si>
    <t>sample well</t>
  </si>
  <si>
    <t>nD</t>
  </si>
  <si>
    <t>C9</t>
  </si>
  <si>
    <t>CsCl Start</t>
  </si>
  <si>
    <t>D9</t>
  </si>
  <si>
    <t>CsCl end</t>
  </si>
  <si>
    <t>E9</t>
  </si>
  <si>
    <t>Time Start</t>
  </si>
  <si>
    <t>F9</t>
  </si>
  <si>
    <t>Time End</t>
  </si>
  <si>
    <t>G9</t>
  </si>
  <si>
    <t>H9</t>
  </si>
  <si>
    <t>H10</t>
  </si>
  <si>
    <t>G10</t>
  </si>
  <si>
    <t>F10</t>
  </si>
  <si>
    <t>E10</t>
  </si>
  <si>
    <t>D10</t>
  </si>
  <si>
    <t>C10</t>
  </si>
  <si>
    <t>B10</t>
  </si>
  <si>
    <t>A10</t>
  </si>
  <si>
    <t>A11</t>
  </si>
  <si>
    <t>B11</t>
  </si>
  <si>
    <t>C11</t>
  </si>
  <si>
    <t>D11</t>
  </si>
  <si>
    <t>E11</t>
  </si>
  <si>
    <t>F11</t>
  </si>
  <si>
    <t>G11</t>
  </si>
  <si>
    <t>H11</t>
  </si>
  <si>
    <t>G3</t>
  </si>
  <si>
    <t>H3</t>
  </si>
  <si>
    <t>H4</t>
  </si>
  <si>
    <t>G4</t>
  </si>
  <si>
    <t>F4</t>
  </si>
  <si>
    <t>E4</t>
  </si>
  <si>
    <t>D4</t>
  </si>
  <si>
    <t>C4</t>
  </si>
  <si>
    <t>B4</t>
  </si>
  <si>
    <t>A4</t>
  </si>
  <si>
    <t>A5</t>
  </si>
  <si>
    <t>B5</t>
  </si>
  <si>
    <t>C5</t>
  </si>
  <si>
    <t>D5</t>
  </si>
  <si>
    <t>E5</t>
  </si>
  <si>
    <t>F5</t>
  </si>
  <si>
    <t>G5</t>
  </si>
  <si>
    <t>H5</t>
  </si>
  <si>
    <t>H6</t>
  </si>
  <si>
    <t>G6</t>
  </si>
  <si>
    <t>F6</t>
  </si>
  <si>
    <t>E6</t>
  </si>
  <si>
    <t>D6</t>
  </si>
  <si>
    <t>C6</t>
  </si>
  <si>
    <t>B6</t>
  </si>
  <si>
    <t>A6</t>
  </si>
  <si>
    <t>A7</t>
  </si>
  <si>
    <t>B7</t>
  </si>
  <si>
    <t>C7</t>
  </si>
  <si>
    <t>D7</t>
  </si>
  <si>
    <t>E7</t>
  </si>
  <si>
    <t>F7</t>
  </si>
  <si>
    <t>G7</t>
  </si>
  <si>
    <t>H7</t>
  </si>
  <si>
    <t>H8</t>
  </si>
  <si>
    <t>G8</t>
  </si>
  <si>
    <t>F8</t>
  </si>
  <si>
    <t>E8</t>
  </si>
  <si>
    <t>D8</t>
  </si>
  <si>
    <t>C8</t>
  </si>
  <si>
    <t>B8</t>
  </si>
  <si>
    <t>A8</t>
  </si>
  <si>
    <t>A9</t>
  </si>
  <si>
    <t>B9</t>
  </si>
  <si>
    <t>A1</t>
  </si>
  <si>
    <t>B1</t>
  </si>
  <si>
    <t>C1</t>
  </si>
  <si>
    <t>D1</t>
  </si>
  <si>
    <t>E1</t>
  </si>
  <si>
    <t>F1</t>
  </si>
  <si>
    <t>G1</t>
  </si>
  <si>
    <t>H1</t>
  </si>
  <si>
    <t>H2</t>
  </si>
  <si>
    <t>G2</t>
  </si>
  <si>
    <t>F2</t>
  </si>
  <si>
    <t>E2</t>
  </si>
  <si>
    <t>D2</t>
  </si>
  <si>
    <t>C2</t>
  </si>
  <si>
    <t>B2</t>
  </si>
  <si>
    <t>A2</t>
  </si>
  <si>
    <t>A3</t>
  </si>
  <si>
    <t>B3</t>
  </si>
  <si>
    <t>C3</t>
  </si>
  <si>
    <t>D3</t>
  </si>
  <si>
    <t>E3</t>
  </si>
  <si>
    <t>F3</t>
  </si>
  <si>
    <t>Order of operations</t>
  </si>
  <si>
    <t>1) Measure CsCl stock nD and enter nD and temp into B40 and C40</t>
  </si>
  <si>
    <t>2) Calculate how much CsCl stock to use by choosing the total volume in C14-C27 that is just above 5.6 ml</t>
  </si>
  <si>
    <t>3) Calculate how much GB to use ([Total Volume] - [CsCl stock volume] - [DNA volume])</t>
  </si>
  <si>
    <t>4) Prep samples in 15 ml tubes (mix CsCl stock with GB and then add DNA), mix gently, and then quick spin</t>
  </si>
  <si>
    <t>5) Measure refractive index for each sample and record nD and temps in B34-B39 and C34-C39, to verify all samples are similar and near target final density</t>
  </si>
  <si>
    <t>6) load ultracentrifuge tubes</t>
  </si>
  <si>
    <t>using density (p(20)) CsCl stock = 1.887, Final density = 1.730 g/ml</t>
  </si>
  <si>
    <t>Volume CsCl (mL)</t>
  </si>
  <si>
    <t>Volume GB/DNA (mL)</t>
  </si>
  <si>
    <t>Total Volume (mL)</t>
  </si>
  <si>
    <t>Final volume 5.6+ ml</t>
  </si>
  <si>
    <t>cscl</t>
  </si>
  <si>
    <t>TE+DNA</t>
  </si>
  <si>
    <t>GB</t>
  </si>
  <si>
    <t>GB + Tween</t>
  </si>
  <si>
    <t xml:space="preserve">Sample </t>
  </si>
  <si>
    <t>measured nD</t>
  </si>
  <si>
    <t>temp</t>
  </si>
  <si>
    <t>temp corrected nd</t>
  </si>
  <si>
    <t>calculated density p(20)</t>
  </si>
  <si>
    <t>Sample name</t>
  </si>
  <si>
    <t>DNA conc ng/ul</t>
  </si>
  <si>
    <t xml:space="preserve">DNA </t>
  </si>
  <si>
    <t>TE</t>
  </si>
  <si>
    <t>Total DNA</t>
  </si>
  <si>
    <t>GB*</t>
  </si>
  <si>
    <t>GB+Tween</t>
  </si>
  <si>
    <t>Tube A</t>
  </si>
  <si>
    <t>Tube B</t>
  </si>
  <si>
    <t>Tube C</t>
  </si>
  <si>
    <t>Tube D</t>
  </si>
  <si>
    <t>Tube E</t>
  </si>
  <si>
    <t>Tube F</t>
  </si>
  <si>
    <t>Tube G</t>
  </si>
  <si>
    <t>Tube H</t>
  </si>
  <si>
    <t>Tube I</t>
  </si>
  <si>
    <t>Tube J</t>
  </si>
  <si>
    <t>Tube K</t>
  </si>
  <si>
    <t>Tube L</t>
  </si>
  <si>
    <t>Tube M</t>
  </si>
  <si>
    <t>Tube N</t>
  </si>
  <si>
    <t>Tube O</t>
  </si>
  <si>
    <t>Tube P</t>
  </si>
  <si>
    <t>CsCl stock</t>
  </si>
  <si>
    <t>*Add ~20 ul extra GB to bring into 1.725-1.73 g/ml density range</t>
  </si>
  <si>
    <t>Sample ID</t>
  </si>
  <si>
    <t>Tube Label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</si>
  <si>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</si>
  <si>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</si>
  <si>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</si>
  <si>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</si>
  <si>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</si>
  <si>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</si>
  <si>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</si>
  <si>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</si>
  <si>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</si>
  <si>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</si>
  <si>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</si>
  <si>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Fraction</t>
  </si>
  <si>
    <t>Well Location</t>
  </si>
  <si>
    <t>CsCl g/ml</t>
  </si>
  <si>
    <t>DNA (ng/ul)</t>
  </si>
  <si>
    <t>% Yield:</t>
  </si>
  <si>
    <t>Project Name</t>
  </si>
  <si>
    <t>Water Yr</t>
  </si>
  <si>
    <t>PI</t>
  </si>
  <si>
    <t>Petar Penev</t>
  </si>
  <si>
    <t>Tube Letter</t>
  </si>
  <si>
    <t>Plate Label</t>
  </si>
  <si>
    <t>Centrifuge Start Date</t>
  </si>
  <si>
    <t>Total Hours Centrifuged</t>
  </si>
  <si>
    <t>Isotope</t>
  </si>
  <si>
    <t>DNA Loaded (ng)</t>
  </si>
  <si>
    <t>Percent DNA Recovered</t>
  </si>
  <si>
    <t>Final Volume per fraction (ul)</t>
  </si>
  <si>
    <t>Notes</t>
  </si>
  <si>
    <t>ABCD</t>
  </si>
  <si>
    <t>Control</t>
  </si>
  <si>
    <t>Sample fail due to pump malfuction</t>
  </si>
  <si>
    <t>EFGH</t>
  </si>
  <si>
    <t>IJKL</t>
  </si>
  <si>
    <t xml:space="preserve">Fraction 3 and 4 accidentally combined during fractioning. </t>
  </si>
  <si>
    <t>Notes: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</si>
</sst>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5">
    <numFmt numFmtId="164" formatCode="#,##0.0"/>
    <numFmt numFmtId="165" formatCode="#,##0.000000"/>
    <numFmt numFmtId="166" formatCode="#,##0.0000"/>
    <numFmt numFmtId="167" formatCode="#,##0.000"/>
    <numFmt numFmtId="168" formatCode="#,##0.00000"/>
  </numFmts>
  <fonts count="12" x14ac:knownFonts="1">
    <font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sz val="12"/>
      <color theme="1"/>
      <name val="Times New Roman"/>
      <family val="2"/>
    </font>
    <font>
      <sz val="10"/>
      <color rgb="FFff0000"/>
      <name val="Arial"/>
      <family val="2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Calibri (Body)"/>
      <family val="2"/>
    </font>
    <font>
      <sz val="11"/>
      <color theme="1"/>
      <name val="Calibri"/>
      <family val="2"/>
    </font>
    <font>
      <sz val="11"/>
      <color rgb="FF000000"/>
      <name val="Calibri (Body)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d9f1"/>
      </patternFill>
    </fill>
    <fill>
      <patternFill patternType="solid">
        <fgColor rgb="FFd9d9d9"/>
      </patternFill>
    </fill>
    <fill>
      <patternFill patternType="solid">
        <fgColor rgb="FFdce6f2"/>
      </patternFill>
    </fill>
    <fill>
      <patternFill patternType="solid">
        <fgColor rgb="FFffff00"/>
      </patternFill>
    </fill>
    <fill>
      <patternFill patternType="solid">
        <fgColor rgb="FFf2dcdb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ck">
        <color rgb="FF000000"/>
      </right>
      <top style="thin">
        <color rgb="FFc6c6c6"/>
      </top>
      <bottom style="thin">
        <color rgb="FFc6c6c6"/>
      </bottom>
      <diagonal/>
    </border>
    <border>
      <left style="thick">
        <color rgb="FF000000"/>
      </left>
      <right style="thin">
        <color rgb="FFc6c6c6"/>
      </right>
      <top style="thin">
        <color rgb="FFc6c6c6"/>
      </top>
      <bottom style="thick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ck">
        <color rgb="FF000000"/>
      </bottom>
      <diagonal/>
    </border>
    <border>
      <left style="thin">
        <color rgb="FFc6c6c6"/>
      </left>
      <right style="thick">
        <color rgb="FF000000"/>
      </right>
      <top style="thin">
        <color rgb="FFc6c6c6"/>
      </top>
      <bottom style="thick">
        <color rgb="FF000000"/>
      </bottom>
      <diagonal/>
    </border>
    <border>
      <left style="thin">
        <color rgb="FFc6c6c6"/>
      </left>
      <right style="thick">
        <color rgb="FF000000"/>
      </right>
      <top style="thin">
        <color rgb="FFc6c6c6"/>
      </top>
      <bottom style="medium">
        <color rgb="FF000000"/>
      </bottom>
      <diagonal/>
    </border>
    <border>
      <left style="thick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70">
    <xf xfId="0" numFmtId="0" borderId="0" fontId="0" fillId="0"/>
    <xf xfId="0" numFmtId="0" borderId="1" applyBorder="1" fontId="1" applyFont="1" fillId="0" applyAlignment="1">
      <alignment horizontal="left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center"/>
    </xf>
    <xf xfId="0" numFmtId="165" applyNumberFormat="1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0" borderId="0" fontId="0" fillId="0" applyAlignment="1">
      <alignment wrapText="1"/>
    </xf>
    <xf xfId="0" numFmtId="4" applyNumberFormat="1" borderId="0" fontId="0" fillId="0" applyAlignment="1">
      <alignment horizontal="general" wrapText="1"/>
    </xf>
    <xf xfId="0" numFmtId="164" applyNumberFormat="1" borderId="0" fontId="0" fillId="0" applyAlignment="1">
      <alignment horizontal="center" wrapText="1"/>
    </xf>
    <xf xfId="0" numFmtId="4" applyNumberFormat="1" borderId="2" applyBorder="1" fontId="2" applyFont="1" fillId="0" applyAlignment="1">
      <alignment horizontal="center" wrapText="1"/>
    </xf>
    <xf xfId="0" numFmtId="165" applyNumberFormat="1" borderId="2" applyBorder="1" fontId="2" applyFont="1" fillId="0" applyAlignment="1">
      <alignment horizontal="center" wrapText="1"/>
    </xf>
    <xf xfId="0" numFmtId="0" borderId="1" applyBorder="1" fontId="3" applyFont="1" fillId="0" applyAlignment="1">
      <alignment horizontal="left"/>
    </xf>
    <xf xfId="0" numFmtId="4" applyNumberFormat="1" borderId="1" applyBorder="1" fontId="4" applyFont="1" fillId="0" applyAlignment="1">
      <alignment horizontal="right"/>
    </xf>
    <xf xfId="0" numFmtId="0" borderId="1" applyBorder="1" fontId="5" applyFont="1" fillId="0" applyAlignment="1">
      <alignment horizontal="left"/>
    </xf>
    <xf xfId="0" numFmtId="4" applyNumberFormat="1" borderId="1" applyBorder="1" fontId="2" applyFont="1" fillId="0" applyAlignment="1">
      <alignment horizontal="center"/>
    </xf>
    <xf xfId="0" numFmtId="165" applyNumberFormat="1" borderId="1" applyBorder="1" fontId="2" applyFont="1" fillId="0" applyAlignment="1">
      <alignment horizontal="center"/>
    </xf>
    <xf xfId="0" numFmtId="165" applyNumberFormat="1" borderId="1" applyBorder="1" fontId="2" applyFont="1" fillId="0" applyAlignment="1">
      <alignment horizontal="right"/>
    </xf>
    <xf xfId="0" numFmtId="3" applyNumberFormat="1" borderId="1" applyBorder="1" fontId="4" applyFont="1" fillId="0" applyAlignment="1">
      <alignment horizontal="right"/>
    </xf>
    <xf xfId="0" numFmtId="4" applyNumberFormat="1" borderId="3" applyBorder="1" fontId="2" applyFont="1" fillId="0" applyAlignment="1">
      <alignment horizontal="center"/>
    </xf>
    <xf xfId="0" numFmtId="165" applyNumberFormat="1" borderId="3" applyBorder="1" fontId="2" applyFont="1" fillId="0" applyAlignment="1">
      <alignment horizontal="center"/>
    </xf>
    <xf xfId="0" numFmtId="3" applyNumberFormat="1" borderId="1" applyBorder="1" fontId="6" applyFont="1" fillId="0" applyAlignment="1">
      <alignment horizontal="right"/>
    </xf>
    <xf xfId="0" numFmtId="0" borderId="1" applyBorder="1" fontId="5" applyFont="1" fillId="0" applyAlignment="1">
      <alignment horizontal="right"/>
    </xf>
    <xf xfId="0" numFmtId="164" applyNumberFormat="1" borderId="1" applyBorder="1" fontId="2" applyFont="1" fillId="0" applyAlignment="1">
      <alignment horizontal="center"/>
    </xf>
    <xf xfId="0" numFmtId="164" applyNumberFormat="1" borderId="1" applyBorder="1" fontId="7" applyFont="1" fillId="0" applyAlignment="1">
      <alignment horizontal="center"/>
    </xf>
    <xf xfId="0" numFmtId="4" applyNumberFormat="1" borderId="1" applyBorder="1" fontId="6" applyFont="1" fillId="0" applyAlignment="1">
      <alignment horizontal="left"/>
    </xf>
    <xf xfId="0" numFmtId="0" borderId="1" applyBorder="1" fontId="3" applyFont="1" fillId="0" applyAlignment="1">
      <alignment horizontal="left" wrapText="1"/>
    </xf>
    <xf xfId="0" numFmtId="0" borderId="1" applyBorder="1" fontId="5" applyFont="1" fillId="0" applyAlignment="1">
      <alignment horizontal="left" wrapText="1"/>
    </xf>
    <xf xfId="0" numFmtId="165" applyNumberFormat="1" borderId="0" fontId="0" fillId="0" applyAlignment="1">
      <alignment horizontal="general" wrapText="1"/>
    </xf>
    <xf xfId="0" numFmtId="0" borderId="1" applyBorder="1" fontId="4" applyFont="1" fillId="0" applyAlignment="1">
      <alignment horizontal="center" wrapText="1"/>
    </xf>
    <xf xfId="0" numFmtId="0" borderId="1" applyBorder="1" fontId="5" applyFont="1" fillId="0" applyAlignment="1">
      <alignment horizontal="center" wrapText="1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64" applyNumberFormat="1" borderId="0" fontId="0" fillId="0" applyAlignment="1">
      <alignment horizontal="center"/>
    </xf>
    <xf xfId="0" numFmtId="165" applyNumberFormat="1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3" applyNumberFormat="1" borderId="4" applyBorder="1" fontId="3" applyFont="1" fillId="0" applyAlignment="1">
      <alignment horizontal="center" wrapText="1"/>
    </xf>
    <xf xfId="0" numFmtId="0" borderId="4" applyBorder="1" fontId="3" applyFont="1" fillId="0" applyAlignment="1">
      <alignment horizontal="center" wrapText="1"/>
    </xf>
    <xf xfId="0" numFmtId="4" applyNumberFormat="1" borderId="2" applyBorder="1" fontId="3" applyFont="1" fillId="0" applyAlignment="1">
      <alignment horizontal="center" wrapText="1"/>
    </xf>
    <xf xfId="0" numFmtId="166" applyNumberFormat="1" borderId="2" applyBorder="1" fontId="3" applyFont="1" fillId="0" applyAlignment="1">
      <alignment horizontal="center" wrapText="1"/>
    </xf>
    <xf xfId="0" numFmtId="0" borderId="2" applyBorder="1" fontId="3" applyFont="1" fillId="0" applyAlignment="1">
      <alignment horizontal="center" wrapText="1"/>
    </xf>
    <xf xfId="0" numFmtId="166" applyNumberFormat="1" borderId="0" fontId="0" fillId="0" applyAlignment="1">
      <alignment horizontal="general" wrapText="1"/>
    </xf>
    <xf xfId="0" numFmtId="3" applyNumberFormat="1" borderId="5" applyBorder="1" fontId="4" applyFont="1" fillId="2" applyFill="1" applyAlignment="1">
      <alignment horizontal="right"/>
    </xf>
    <xf xfId="0" numFmtId="0" borderId="5" applyBorder="1" fontId="4" applyFont="1" fillId="2" applyFill="1" applyAlignment="1">
      <alignment horizontal="left"/>
    </xf>
    <xf xfId="0" numFmtId="166" applyNumberFormat="1" borderId="5" applyBorder="1" fontId="4" applyFont="1" fillId="2" applyFill="1" applyAlignment="1">
      <alignment horizontal="right"/>
    </xf>
    <xf xfId="0" numFmtId="4" applyNumberFormat="1" borderId="5" applyBorder="1" fontId="4" applyFont="1" fillId="2" applyFill="1" applyAlignment="1">
      <alignment horizontal="right"/>
    </xf>
    <xf xfId="0" numFmtId="166" applyNumberFormat="1" borderId="1" applyBorder="1" fontId="4" applyFont="1" fillId="0" applyAlignment="1">
      <alignment horizontal="right"/>
    </xf>
    <xf xfId="0" numFmtId="166" applyNumberFormat="1" borderId="0" fontId="0" fillId="0" applyAlignment="1">
      <alignment horizontal="general"/>
    </xf>
    <xf xfId="0" numFmtId="3" applyNumberFormat="1" borderId="5" applyBorder="1" fontId="4" applyFont="1" fillId="3" applyFill="1" applyAlignment="1">
      <alignment horizontal="right"/>
    </xf>
    <xf xfId="0" numFmtId="0" borderId="5" applyBorder="1" fontId="4" applyFont="1" fillId="3" applyFill="1" applyAlignment="1">
      <alignment horizontal="left"/>
    </xf>
    <xf xfId="0" numFmtId="166" applyNumberFormat="1" borderId="5" applyBorder="1" fontId="4" applyFont="1" fillId="3" applyFill="1" applyAlignment="1">
      <alignment horizontal="right"/>
    </xf>
    <xf xfId="0" numFmtId="4" applyNumberFormat="1" borderId="5" applyBorder="1" fontId="4" applyFont="1" fillId="3" applyFill="1" applyAlignment="1">
      <alignment horizontal="right"/>
    </xf>
    <xf xfId="0" numFmtId="166" applyNumberFormat="1" borderId="5" applyBorder="1" fontId="4" applyFont="1" fillId="4" applyFill="1" applyAlignment="1">
      <alignment horizontal="right"/>
    </xf>
    <xf xfId="0" numFmtId="0" borderId="5" applyBorder="1" fontId="4" applyFont="1" fillId="4" applyFill="1" applyAlignment="1">
      <alignment horizontal="left"/>
    </xf>
    <xf xfId="0" numFmtId="3" applyNumberFormat="1" borderId="5" applyBorder="1" fontId="4" applyFont="1" fillId="5" applyFill="1" applyAlignment="1">
      <alignment horizontal="right"/>
    </xf>
    <xf xfId="0" numFmtId="0" borderId="5" applyBorder="1" fontId="4" applyFont="1" fillId="5" applyFill="1" applyAlignment="1">
      <alignment horizontal="left"/>
    </xf>
    <xf xfId="0" numFmtId="166" applyNumberFormat="1" borderId="5" applyBorder="1" fontId="4" applyFont="1" fillId="5" applyFill="1" applyAlignment="1">
      <alignment horizontal="right"/>
    </xf>
    <xf xfId="0" numFmtId="4" applyNumberFormat="1" borderId="5" applyBorder="1" fontId="4" applyFont="1" fillId="5" applyFill="1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166" applyNumberFormat="1" borderId="0" fontId="0" fillId="0" applyAlignment="1">
      <alignment horizontal="right"/>
    </xf>
    <xf xfId="0" numFmtId="166" applyNumberFormat="1" borderId="0" fontId="0" fillId="0" applyAlignment="1">
      <alignment horizontal="general"/>
    </xf>
    <xf xfId="0" numFmtId="166" applyNumberFormat="1" borderId="4" applyBorder="1" fontId="3" applyFont="1" fillId="0" applyAlignment="1">
      <alignment horizontal="center" wrapText="1"/>
    </xf>
    <xf xfId="0" numFmtId="4" applyNumberFormat="1" borderId="4" applyBorder="1" fontId="3" applyFont="1" fillId="0" applyAlignment="1">
      <alignment horizontal="center" wrapText="1"/>
    </xf>
    <xf xfId="0" numFmtId="4" applyNumberFormat="1" borderId="1" applyBorder="1" fontId="3" applyFont="1" fillId="0" applyAlignment="1">
      <alignment horizontal="left"/>
    </xf>
    <xf xfId="0" numFmtId="4" applyNumberFormat="1" borderId="1" applyBorder="1" fontId="4" applyFont="1" fillId="0" applyAlignment="1">
      <alignment horizontal="center" wrapText="1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167" applyNumberFormat="1" borderId="0" fontId="0" fillId="0" applyAlignment="1">
      <alignment horizontal="general"/>
    </xf>
    <xf xfId="0" numFmtId="164" applyNumberFormat="1" borderId="1" applyBorder="1" fontId="4" applyFont="1" fillId="0" applyAlignment="1">
      <alignment horizontal="center" wrapText="1"/>
    </xf>
    <xf xfId="0" numFmtId="1" applyNumberFormat="1" borderId="1" applyBorder="1" fontId="4" applyFont="1" fillId="0" applyAlignment="1">
      <alignment horizontal="center" wrapText="1"/>
    </xf>
    <xf xfId="0" numFmtId="167" applyNumberFormat="1" borderId="1" applyBorder="1" fontId="4" applyFont="1" fillId="0" applyAlignment="1">
      <alignment horizontal="center"/>
    </xf>
    <xf xfId="0" numFmtId="168" applyNumberFormat="1" borderId="0" fontId="0" fillId="0" applyAlignment="1">
      <alignment horizontal="general"/>
    </xf>
    <xf xfId="0" numFmtId="166" applyNumberFormat="1" borderId="1" applyBorder="1" fontId="3" applyFont="1" fillId="0" applyAlignment="1">
      <alignment horizontal="left"/>
    </xf>
    <xf xfId="0" numFmtId="168" applyNumberFormat="1" borderId="1" applyBorder="1" fontId="3" applyFont="1" fillId="0" applyAlignment="1">
      <alignment horizontal="left"/>
    </xf>
    <xf xfId="0" numFmtId="167" applyNumberFormat="1" borderId="1" applyBorder="1" fontId="3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4" applyNumberFormat="1" borderId="1" applyBorder="1" fontId="8" applyFont="1" fillId="0" applyAlignment="1">
      <alignment horizontal="right"/>
    </xf>
    <xf xfId="0" numFmtId="167" applyNumberFormat="1" borderId="3" applyBorder="1" fontId="3" applyFont="1" fillId="0" applyAlignment="1">
      <alignment horizontal="center"/>
    </xf>
    <xf xfId="0" numFmtId="3" applyNumberFormat="1" borderId="3" applyBorder="1" fontId="3" applyFont="1" fillId="0" applyAlignment="1">
      <alignment horizontal="center"/>
    </xf>
    <xf xfId="0" numFmtId="164" applyNumberFormat="1" borderId="1" applyBorder="1" fontId="3" applyFont="1" fillId="0" applyAlignment="1">
      <alignment horizontal="center"/>
    </xf>
    <xf xfId="0" numFmtId="4" applyNumberFormat="1" borderId="5" applyBorder="1" fontId="4" applyFont="1" fillId="4" applyFill="1" applyAlignment="1">
      <alignment horizontal="right"/>
    </xf>
    <xf xfId="0" numFmtId="167" applyNumberFormat="1" borderId="1" applyBorder="1" fontId="4" applyFont="1" fillId="0" applyAlignment="1">
      <alignment horizontal="right"/>
    </xf>
    <xf xfId="0" numFmtId="164" applyNumberFormat="1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left"/>
    </xf>
    <xf xfId="0" numFmtId="167" applyNumberFormat="1" borderId="1" applyBorder="1" fontId="2" applyFont="1" fillId="0" applyAlignment="1">
      <alignment horizontal="left"/>
    </xf>
    <xf xfId="0" numFmtId="4" applyNumberFormat="1" borderId="5" applyBorder="1" fontId="8" applyFont="1" fillId="6" applyFill="1" applyAlignment="1">
      <alignment horizontal="right"/>
    </xf>
    <xf xfId="0" numFmtId="168" applyNumberFormat="1" borderId="5" applyBorder="1" fontId="8" applyFont="1" fillId="6" applyFill="1" applyAlignment="1">
      <alignment horizontal="left"/>
    </xf>
    <xf xfId="0" numFmtId="167" applyNumberFormat="1" borderId="5" applyBorder="1" fontId="8" applyFont="1" fillId="6" applyFill="1" applyAlignment="1">
      <alignment horizontal="right"/>
    </xf>
    <xf xfId="0" numFmtId="4" applyNumberFormat="1" borderId="5" applyBorder="1" fontId="4" applyFont="1" fillId="6" applyFill="1" applyAlignment="1">
      <alignment horizontal="right"/>
    </xf>
    <xf xfId="0" numFmtId="167" applyNumberFormat="1" borderId="1" applyBorder="1" fontId="8" applyFont="1" fillId="0" applyAlignment="1">
      <alignment horizontal="left"/>
    </xf>
    <xf xfId="0" numFmtId="4" applyNumberFormat="1" borderId="1" applyBorder="1" fontId="8" applyFont="1" fillId="0" applyAlignment="1">
      <alignment horizontal="left"/>
    </xf>
    <xf xfId="0" numFmtId="166" applyNumberFormat="1" borderId="1" applyBorder="1" fontId="2" applyFont="1" fillId="0" applyAlignment="1">
      <alignment horizontal="left"/>
    </xf>
    <xf xfId="0" numFmtId="4" applyNumberFormat="1" borderId="6" applyBorder="1" fontId="3" applyFont="1" fillId="0" applyAlignment="1">
      <alignment horizontal="left"/>
    </xf>
    <xf xfId="0" numFmtId="166" applyNumberFormat="1" borderId="6" applyBorder="1" fontId="3" applyFont="1" fillId="0" applyAlignment="1">
      <alignment horizontal="left" wrapText="1"/>
    </xf>
    <xf xfId="0" numFmtId="4" applyNumberFormat="1" borderId="6" applyBorder="1" fontId="3" applyFont="1" fillId="0" applyAlignment="1">
      <alignment horizontal="left" wrapText="1"/>
    </xf>
    <xf xfId="0" numFmtId="168" applyNumberFormat="1" borderId="6" applyBorder="1" fontId="3" applyFont="1" fillId="0" applyAlignment="1">
      <alignment horizontal="left" wrapText="1"/>
    </xf>
    <xf xfId="0" numFmtId="167" applyNumberFormat="1" borderId="6" applyBorder="1" fontId="3" applyFont="1" fillId="0" applyAlignment="1">
      <alignment horizontal="left" wrapText="1"/>
    </xf>
    <xf xfId="0" numFmtId="3" applyNumberFormat="1" borderId="6" applyBorder="1" fontId="3" applyFont="1" fillId="0" applyAlignment="1">
      <alignment horizontal="left" wrapText="1"/>
    </xf>
    <xf xfId="0" numFmtId="164" applyNumberFormat="1" borderId="6" applyBorder="1" fontId="3" applyFont="1" fillId="0" applyAlignment="1">
      <alignment horizontal="left" wrapText="1"/>
    </xf>
    <xf xfId="0" numFmtId="4" applyNumberFormat="1" borderId="5" applyBorder="1" fontId="4" applyFont="1" fillId="4" applyFill="1" applyAlignment="1">
      <alignment horizontal="left"/>
    </xf>
    <xf xfId="0" numFmtId="4" applyNumberFormat="1" borderId="5" applyBorder="1" fontId="4" applyFont="1" fillId="4" applyFill="1" applyAlignment="1">
      <alignment horizontal="right" wrapText="1"/>
    </xf>
    <xf xfId="0" numFmtId="3" applyNumberFormat="1" borderId="5" applyBorder="1" fontId="4" applyFont="1" fillId="4" applyFill="1" applyAlignment="1">
      <alignment horizontal="right" wrapText="1"/>
    </xf>
    <xf xfId="0" numFmtId="166" applyNumberFormat="1" borderId="5" applyBorder="1" fontId="2" applyFont="1" fillId="4" applyFill="1" applyAlignment="1">
      <alignment horizontal="right"/>
    </xf>
    <xf xfId="0" numFmtId="3" applyNumberFormat="1" borderId="5" applyBorder="1" fontId="9" applyFont="1" fillId="4" applyFill="1" applyAlignment="1">
      <alignment horizontal="center" wrapText="1"/>
    </xf>
    <xf xfId="0" numFmtId="3" applyNumberFormat="1" borderId="5" applyBorder="1" fontId="4" applyFont="1" fillId="4" applyFill="1" applyAlignment="1">
      <alignment horizontal="right"/>
    </xf>
    <xf xfId="0" numFmtId="164" applyNumberFormat="1" borderId="5" applyBorder="1" fontId="4" applyFont="1" fillId="4" applyFill="1" applyAlignment="1">
      <alignment horizontal="right"/>
    </xf>
    <xf xfId="0" numFmtId="167" applyNumberFormat="1" borderId="5" applyBorder="1" fontId="4" applyFont="1" fillId="4" applyFill="1" applyAlignment="1">
      <alignment horizontal="right"/>
    </xf>
    <xf xfId="0" numFmtId="4" applyNumberFormat="1" borderId="1" applyBorder="1" fontId="4" applyFont="1" fillId="0" applyAlignment="1">
      <alignment horizontal="right" wrapText="1"/>
    </xf>
    <xf xfId="0" numFmtId="3" applyNumberFormat="1" borderId="1" applyBorder="1" fontId="4" applyFont="1" fillId="0" applyAlignment="1">
      <alignment horizontal="right" wrapText="1"/>
    </xf>
    <xf xfId="0" numFmtId="166" applyNumberFormat="1" borderId="1" applyBorder="1" fontId="2" applyFont="1" fillId="0" applyAlignment="1">
      <alignment horizontal="right"/>
    </xf>
    <xf xfId="0" numFmtId="3" applyNumberFormat="1" borderId="1" applyBorder="1" fontId="9" applyFont="1" fillId="0" applyAlignment="1">
      <alignment horizontal="center" wrapText="1"/>
    </xf>
    <xf xfId="0" numFmtId="164" applyNumberFormat="1" borderId="1" applyBorder="1" fontId="4" applyFont="1" fillId="0" applyAlignment="1">
      <alignment horizontal="right"/>
    </xf>
    <xf xfId="0" numFmtId="3" applyNumberFormat="1" borderId="1" applyBorder="1" fontId="4" applyFont="1" fillId="0" applyAlignment="1">
      <alignment horizontal="center" wrapText="1"/>
    </xf>
    <xf xfId="0" numFmtId="4" applyNumberFormat="1" borderId="5" applyBorder="1" fontId="2" applyFont="1" fillId="4" applyFill="1" applyAlignment="1">
      <alignment horizontal="right"/>
    </xf>
    <xf xfId="0" numFmtId="3" applyNumberFormat="1" borderId="5" applyBorder="1" fontId="10" applyFont="1" fillId="4" applyFill="1" applyAlignment="1">
      <alignment horizontal="right"/>
    </xf>
    <xf xfId="0" numFmtId="3" applyNumberFormat="1" borderId="1" applyBorder="1" fontId="9" applyFont="1" fillId="0" applyAlignment="1">
      <alignment horizontal="center"/>
    </xf>
    <xf xfId="0" numFmtId="3" applyNumberFormat="1" borderId="5" applyBorder="1" fontId="9" applyFont="1" fillId="4" applyFill="1" applyAlignment="1">
      <alignment horizontal="center"/>
    </xf>
    <xf xfId="0" numFmtId="3" applyNumberFormat="1" borderId="5" applyBorder="1" fontId="4" applyFont="1" fillId="4" applyFill="1" applyAlignment="1">
      <alignment horizontal="left"/>
    </xf>
    <xf xfId="0" numFmtId="164" applyNumberFormat="1" borderId="5" applyBorder="1" fontId="4" applyFont="1" fillId="4" applyFill="1" applyAlignment="1">
      <alignment horizontal="left"/>
    </xf>
    <xf xfId="0" numFmtId="164" applyNumberFormat="1" borderId="1" applyBorder="1" fontId="4" applyFont="1" fillId="0" applyAlignment="1">
      <alignment horizontal="left"/>
    </xf>
    <xf xfId="0" numFmtId="4" applyNumberFormat="1" borderId="7" applyBorder="1" fontId="4" applyFont="1" fillId="7" applyFill="1" applyAlignment="1">
      <alignment horizontal="left"/>
    </xf>
    <xf xfId="0" numFmtId="166" applyNumberFormat="1" borderId="7" applyBorder="1" fontId="2" applyFont="1" fillId="7" applyFill="1" applyAlignment="1">
      <alignment horizontal="right"/>
    </xf>
    <xf xfId="0" numFmtId="4" applyNumberFormat="1" borderId="7" applyBorder="1" fontId="2" applyFont="1" fillId="7" applyFill="1" applyAlignment="1">
      <alignment horizontal="right"/>
    </xf>
    <xf xfId="0" numFmtId="168" applyNumberFormat="1" borderId="7" applyBorder="1" fontId="4" applyFont="1" fillId="7" applyFill="1" applyAlignment="1">
      <alignment horizontal="right"/>
    </xf>
    <xf xfId="0" numFmtId="167" applyNumberFormat="1" borderId="7" applyBorder="1" fontId="4" applyFont="1" fillId="7" applyFill="1" applyAlignment="1">
      <alignment horizontal="right"/>
    </xf>
    <xf xfId="0" numFmtId="3" applyNumberFormat="1" borderId="1" applyBorder="1" fontId="11" applyFont="1" fillId="0" applyAlignment="1">
      <alignment horizontal="center"/>
    </xf>
    <xf xfId="0" numFmtId="168" applyNumberFormat="1" borderId="1" applyBorder="1" fontId="4" applyFont="1" fillId="0" applyAlignment="1">
      <alignment horizontal="right"/>
    </xf>
    <xf xfId="0" numFmtId="168" applyNumberFormat="1" borderId="0" fontId="0" fillId="0" applyAlignment="1">
      <alignment horizontal="general"/>
    </xf>
    <xf xfId="0" numFmtId="167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3" applyNumberFormat="1" borderId="8" applyBorder="1" fontId="2" applyFont="1" fillId="0" applyAlignment="1">
      <alignment horizontal="right"/>
    </xf>
    <xf xfId="0" numFmtId="166" applyNumberFormat="1" borderId="9" applyBorder="1" fontId="2" applyFont="1" fillId="0" applyAlignment="1">
      <alignment horizontal="left"/>
    </xf>
    <xf xfId="0" numFmtId="1" applyNumberFormat="1" borderId="8" applyBorder="1" fontId="2" applyFont="1" fillId="0" applyAlignment="1">
      <alignment horizontal="right"/>
    </xf>
    <xf xfId="0" numFmtId="3" applyNumberFormat="1" borderId="10" applyBorder="1" fontId="2" applyFont="1" fillId="0" applyAlignment="1">
      <alignment horizontal="center"/>
    </xf>
    <xf xfId="0" numFmtId="166" applyNumberFormat="1" borderId="1" applyBorder="1" fontId="2" applyFont="1" fillId="0" applyAlignment="1">
      <alignment horizontal="center"/>
    </xf>
    <xf xfId="0" numFmtId="166" applyNumberFormat="1" borderId="11" applyBorder="1" fontId="2" applyFont="1" fillId="0" applyAlignment="1">
      <alignment horizontal="center"/>
    </xf>
    <xf xfId="0" numFmtId="1" applyNumberFormat="1" borderId="10" applyBorder="1" fontId="2" applyFont="1" fillId="0" applyAlignment="1">
      <alignment horizontal="center"/>
    </xf>
    <xf xfId="0" numFmtId="3" applyNumberFormat="1" borderId="12" applyBorder="1" fontId="2" applyFont="1" fillId="4" applyFill="1" applyAlignment="1">
      <alignment horizontal="right"/>
    </xf>
    <xf xfId="0" numFmtId="166" applyNumberFormat="1" borderId="13" applyBorder="1" fontId="2" applyFont="1" fillId="4" applyFill="1" applyAlignment="1">
      <alignment horizontal="right"/>
    </xf>
    <xf xfId="0" numFmtId="1" applyNumberFormat="1" borderId="12" applyBorder="1" fontId="2" applyFont="1" fillId="4" applyFill="1" applyAlignment="1">
      <alignment horizontal="right"/>
    </xf>
    <xf xfId="0" numFmtId="3" applyNumberFormat="1" borderId="10" applyBorder="1" fontId="2" applyFont="1" fillId="0" applyAlignment="1">
      <alignment horizontal="right"/>
    </xf>
    <xf xfId="0" numFmtId="166" applyNumberFormat="1" borderId="11" applyBorder="1" fontId="2" applyFont="1" fillId="0" applyAlignment="1">
      <alignment horizontal="right"/>
    </xf>
    <xf xfId="0" numFmtId="1" applyNumberFormat="1" borderId="10" applyBorder="1" fontId="2" applyFont="1" fillId="0" applyAlignment="1">
      <alignment horizontal="right"/>
    </xf>
    <xf xfId="0" numFmtId="166" applyNumberFormat="1" borderId="11" applyBorder="1" fontId="8" applyFont="1" fillId="0" applyAlignment="1">
      <alignment horizontal="right"/>
    </xf>
    <xf xfId="0" numFmtId="166" applyNumberFormat="1" borderId="1" applyBorder="1" fontId="8" applyFont="1" fillId="0" applyAlignment="1">
      <alignment horizontal="right"/>
    </xf>
    <xf xfId="0" numFmtId="3" applyNumberFormat="1" borderId="14" applyBorder="1" fontId="2" applyFont="1" fillId="4" applyFill="1" applyAlignment="1">
      <alignment horizontal="right"/>
    </xf>
    <xf xfId="0" numFmtId="166" applyNumberFormat="1" borderId="15" applyBorder="1" fontId="2" applyFont="1" fillId="4" applyFill="1" applyAlignment="1">
      <alignment horizontal="right"/>
    </xf>
    <xf xfId="0" numFmtId="166" applyNumberFormat="1" borderId="16" applyBorder="1" fontId="2" applyFont="1" fillId="4" applyFill="1" applyAlignment="1">
      <alignment horizontal="right"/>
    </xf>
    <xf xfId="0" numFmtId="1" applyNumberFormat="1" borderId="14" applyBorder="1" fontId="2" applyFont="1" fillId="4" applyFill="1" applyAlignment="1">
      <alignment horizontal="right"/>
    </xf>
    <xf xfId="0" numFmtId="166" applyNumberFormat="1" borderId="17" applyBorder="1" fontId="2" applyFont="1" fillId="4" applyFill="1" applyAlignment="1">
      <alignment horizontal="right"/>
    </xf>
    <xf xfId="0" numFmtId="1" applyNumberFormat="1" borderId="18" applyBorder="1" fontId="2" applyFont="1" fillId="4" applyFill="1" applyAlignment="1">
      <alignment horizontal="right"/>
    </xf>
    <xf xfId="0" numFmtId="166" applyNumberFormat="1" borderId="19" applyBorder="1" fontId="2" applyFont="1" fillId="4" applyFill="1" applyAlignment="1">
      <alignment horizontal="right"/>
    </xf>
    <xf xfId="0" numFmtId="3" applyNumberFormat="1" borderId="0" fontId="0" fillId="0" applyAlignment="1">
      <alignment horizontal="right"/>
    </xf>
    <xf xfId="0" numFmtId="166" applyNumberFormat="1" borderId="9" applyBorder="1" fontId="2" applyFont="1" fillId="0" applyAlignment="1">
      <alignment horizontal="right"/>
    </xf>
    <xf xfId="0" numFmtId="166" applyNumberFormat="1" borderId="20" applyBorder="1" fontId="2" applyFont="1" fillId="0" applyAlignment="1">
      <alignment horizontal="right"/>
    </xf>
    <xf xfId="0" numFmtId="1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14" applyNumberFormat="1" borderId="0" fontId="0" fillId="0" applyAlignment="1">
      <alignment horizontal="general"/>
    </xf>
    <xf xfId="0" numFmtId="3" applyNumberFormat="1" borderId="1" applyBorder="1" fontId="4" applyFont="1" fillId="0" applyAlignment="1">
      <alignment horizontal="center"/>
    </xf>
    <xf xfId="0" numFmtId="0" borderId="1" applyBorder="1" fontId="4" applyFont="1" fillId="0" applyAlignment="1">
      <alignment horizontal="center"/>
    </xf>
    <xf xfId="0" numFmtId="14" applyNumberFormat="1" borderId="1" applyBorder="1" fontId="4" applyFont="1" fillId="0" applyAlignment="1">
      <alignment horizontal="center"/>
    </xf>
    <xf xfId="0" numFmtId="4" applyNumberFormat="1" borderId="1" applyBorder="1" fontId="4" applyFont="1" fillId="0" applyAlignment="1">
      <alignment horizontal="center"/>
    </xf>
    <xf xfId="0" numFmtId="164" applyNumberFormat="1" borderId="1" applyBorder="1" fontId="4" applyFont="1" fillId="0" applyAlignment="1">
      <alignment horizontal="center"/>
    </xf>
    <xf xfId="0" numFmtId="0" borderId="1" applyBorder="1" fontId="4" applyFont="1" fillId="0" applyAlignment="1">
      <alignment horizontal="right"/>
    </xf>
    <xf xfId="0" numFmtId="0" borderId="1" applyBorder="1" fontId="4" applyFont="1" fillId="0" applyAlignment="1">
      <alignment horizontal="right"/>
    </xf>
    <xf xfId="0" numFmtId="14" applyNumberFormat="1" borderId="1" applyBorder="1" fontId="4" applyFont="1" fillId="0" applyAlignment="1">
      <alignment horizontal="right"/>
    </xf>
    <xf xfId="0" numFmtId="1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worksheets/sheet14.xml" Type="http://schemas.openxmlformats.org/officeDocument/2006/relationships/worksheet" Id="rId14"/><Relationship Target="worksheets/sheet15.xml" Type="http://schemas.openxmlformats.org/officeDocument/2006/relationships/worksheet" Id="rId15"/><Relationship Target="worksheets/sheet16.xml" Type="http://schemas.openxmlformats.org/officeDocument/2006/relationships/worksheet" Id="rId16"/><Relationship Target="worksheets/sheet17.xml" Type="http://schemas.openxmlformats.org/officeDocument/2006/relationships/worksheet" Id="rId17"/><Relationship Target="worksheets/sheet18.xml" Type="http://schemas.openxmlformats.org/officeDocument/2006/relationships/worksheet" Id="rId18"/><Relationship Target="worksheets/sheet19.xml" Type="http://schemas.openxmlformats.org/officeDocument/2006/relationships/worksheet" Id="rId19"/><Relationship Target="worksheets/sheet20.xml" Type="http://schemas.openxmlformats.org/officeDocument/2006/relationships/worksheet" Id="rId20"/><Relationship Target="sharedStrings.xml" Type="http://schemas.openxmlformats.org/officeDocument/2006/relationships/sharedStrings" Id="rId21"/><Relationship Target="styles.xml" Type="http://schemas.openxmlformats.org/officeDocument/2006/relationships/styles" Id="rId22"/><Relationship Target="theme/theme1.xml" Type="http://schemas.openxmlformats.org/officeDocument/2006/relationships/theme" Id="rId23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20"/>
  <sheetViews>
    <sheetView workbookViewId="0" tabSelected="1"/>
  </sheetViews>
  <sheetFormatPr defaultRowHeight="15" x14ac:dyDescent="0.25"/>
  <cols>
    <col min="1" max="1" style="131" width="11.290714285714287" customWidth="1" bestFit="1"/>
    <col min="2" max="2" style="31" width="9.719285714285713" customWidth="1" bestFit="1"/>
    <col min="3" max="3" style="31" width="9.719285714285713" customWidth="1" bestFit="1"/>
    <col min="4" max="4" style="169" width="17.290714285714284" customWidth="1" bestFit="1"/>
    <col min="5" max="5" style="131" width="18.719285714285714" customWidth="1" bestFit="1"/>
    <col min="6" max="6" style="31" width="12.576428571428572" customWidth="1" bestFit="1"/>
    <col min="7" max="7" style="32" width="18.719285714285714" customWidth="1" bestFit="1"/>
    <col min="8" max="8" style="132" width="20.005" customWidth="1" bestFit="1"/>
    <col min="9" max="9" style="132" width="23.290714285714284" customWidth="1" bestFit="1"/>
    <col min="10" max="10" style="31" width="13.576428571428572" customWidth="1" bestFit="1"/>
  </cols>
  <sheetData>
    <row x14ac:dyDescent="0.25" r="1" customHeight="1" ht="18.75">
      <c r="A1" s="66" t="s">
        <v>198</v>
      </c>
      <c r="B1" s="3" t="s">
        <v>199</v>
      </c>
      <c r="C1" s="3"/>
      <c r="D1" s="160"/>
      <c r="E1" s="66"/>
      <c r="F1" s="3"/>
      <c r="G1" s="2"/>
      <c r="H1" s="67"/>
      <c r="I1" s="67"/>
      <c r="J1" s="3"/>
    </row>
    <row x14ac:dyDescent="0.25" r="2" customHeight="1" ht="18.75">
      <c r="A2" s="66" t="s">
        <v>200</v>
      </c>
      <c r="B2" s="3" t="s">
        <v>201</v>
      </c>
      <c r="C2" s="3"/>
      <c r="D2" s="160"/>
      <c r="E2" s="66"/>
      <c r="F2" s="3"/>
      <c r="G2" s="2"/>
      <c r="H2" s="67"/>
      <c r="I2" s="67"/>
      <c r="J2" s="3"/>
    </row>
    <row x14ac:dyDescent="0.25" r="3" customHeight="1" ht="18.75">
      <c r="A3" s="66"/>
      <c r="B3" s="3"/>
      <c r="C3" s="3"/>
      <c r="D3" s="160"/>
      <c r="E3" s="66"/>
      <c r="F3" s="3"/>
      <c r="G3" s="2"/>
      <c r="H3" s="67"/>
      <c r="I3" s="67"/>
      <c r="J3" s="3"/>
    </row>
    <row x14ac:dyDescent="0.25" r="4" customHeight="1" ht="18.75">
      <c r="A4" s="161" t="s">
        <v>180</v>
      </c>
      <c r="B4" s="162" t="s">
        <v>202</v>
      </c>
      <c r="C4" s="162" t="s">
        <v>203</v>
      </c>
      <c r="D4" s="163" t="s">
        <v>204</v>
      </c>
      <c r="E4" s="161" t="s">
        <v>205</v>
      </c>
      <c r="F4" s="162" t="s">
        <v>206</v>
      </c>
      <c r="G4" s="164" t="s">
        <v>207</v>
      </c>
      <c r="H4" s="165" t="s">
        <v>208</v>
      </c>
      <c r="I4" s="165" t="s">
        <v>209</v>
      </c>
      <c r="J4" s="162" t="s">
        <v>210</v>
      </c>
    </row>
    <row x14ac:dyDescent="0.25" r="5" customHeight="1" ht="18.75">
      <c r="A5" s="18">
        <f>TubeLoading!F29</f>
      </c>
      <c r="B5" s="166">
        <f>TubeLoading!A29</f>
      </c>
      <c r="C5" s="167" t="s">
        <v>211</v>
      </c>
      <c r="D5" s="168">
        <v>44965</v>
      </c>
      <c r="E5" s="18">
        <v>111</v>
      </c>
      <c r="F5" s="3" t="s">
        <v>212</v>
      </c>
      <c r="G5" s="18">
        <f>TubeLoading!J29</f>
      </c>
      <c r="H5" s="113">
        <f>Summary!D26</f>
      </c>
      <c r="I5" s="113">
        <v>37</v>
      </c>
      <c r="J5" s="3"/>
    </row>
    <row x14ac:dyDescent="0.25" r="6" customHeight="1" ht="18.75">
      <c r="A6" s="18">
        <f>TubeLoading!F30</f>
      </c>
      <c r="B6" s="166">
        <f>TubeLoading!A30</f>
      </c>
      <c r="C6" s="167" t="s">
        <v>211</v>
      </c>
      <c r="D6" s="168">
        <v>44965</v>
      </c>
      <c r="E6" s="18">
        <v>111</v>
      </c>
      <c r="F6" s="3" t="s">
        <v>212</v>
      </c>
      <c r="G6" s="13">
        <f>TubeLoading!J30</f>
      </c>
      <c r="H6" s="113">
        <f>Summary!G26</f>
      </c>
      <c r="I6" s="113">
        <v>37</v>
      </c>
      <c r="J6" s="3" t="s">
        <v>213</v>
      </c>
    </row>
    <row x14ac:dyDescent="0.25" r="7" customHeight="1" ht="18.75">
      <c r="A7" s="18">
        <f>TubeLoading!F31</f>
      </c>
      <c r="B7" s="166">
        <f>TubeLoading!A31</f>
      </c>
      <c r="C7" s="167" t="s">
        <v>211</v>
      </c>
      <c r="D7" s="168">
        <v>44965</v>
      </c>
      <c r="E7" s="18">
        <v>111</v>
      </c>
      <c r="F7" s="3" t="s">
        <v>212</v>
      </c>
      <c r="G7" s="18">
        <f>TubeLoading!J31</f>
      </c>
      <c r="H7" s="113">
        <f>Summary!J26</f>
      </c>
      <c r="I7" s="113">
        <v>37</v>
      </c>
      <c r="J7" s="3"/>
    </row>
    <row x14ac:dyDescent="0.25" r="8" customHeight="1" ht="18.75">
      <c r="A8" s="18">
        <f>TubeLoading!F32</f>
      </c>
      <c r="B8" s="166">
        <f>TubeLoading!A32</f>
      </c>
      <c r="C8" s="167" t="s">
        <v>211</v>
      </c>
      <c r="D8" s="168">
        <v>44965</v>
      </c>
      <c r="E8" s="18">
        <v>111</v>
      </c>
      <c r="F8" s="3" t="s">
        <v>212</v>
      </c>
      <c r="G8" s="18">
        <f>TubeLoading!J32</f>
      </c>
      <c r="H8" s="113">
        <f>Summary!M26</f>
      </c>
      <c r="I8" s="113">
        <v>37</v>
      </c>
      <c r="J8" s="3"/>
    </row>
    <row x14ac:dyDescent="0.25" r="9" customHeight="1" ht="18.75">
      <c r="A9" s="18">
        <f>TubeLoading!F33</f>
      </c>
      <c r="B9" s="166">
        <f>TubeLoading!A33</f>
      </c>
      <c r="C9" s="167" t="s">
        <v>214</v>
      </c>
      <c r="D9" s="168">
        <v>44965</v>
      </c>
      <c r="E9" s="18">
        <v>114</v>
      </c>
      <c r="F9" s="3" t="s">
        <v>212</v>
      </c>
      <c r="G9" s="18">
        <f>TubeLoading!J33</f>
      </c>
      <c r="H9" s="113">
        <f>Summary!P26</f>
      </c>
      <c r="I9" s="113">
        <v>37</v>
      </c>
      <c r="J9" s="3"/>
    </row>
    <row x14ac:dyDescent="0.25" r="10" customHeight="1" ht="18.75">
      <c r="A10" s="18">
        <f>TubeLoading!F34</f>
      </c>
      <c r="B10" s="166">
        <f>TubeLoading!A34</f>
      </c>
      <c r="C10" s="167" t="s">
        <v>214</v>
      </c>
      <c r="D10" s="168">
        <v>44965</v>
      </c>
      <c r="E10" s="18">
        <v>114</v>
      </c>
      <c r="F10" s="3" t="s">
        <v>212</v>
      </c>
      <c r="G10" s="18">
        <f>TubeLoading!J34</f>
      </c>
      <c r="H10" s="113">
        <f>Summary!S26</f>
      </c>
      <c r="I10" s="113">
        <v>37</v>
      </c>
      <c r="J10" s="3"/>
    </row>
    <row x14ac:dyDescent="0.25" r="11" customHeight="1" ht="18.75">
      <c r="A11" s="18">
        <f>TubeLoading!F35</f>
      </c>
      <c r="B11" s="166">
        <f>TubeLoading!A35</f>
      </c>
      <c r="C11" s="167" t="s">
        <v>214</v>
      </c>
      <c r="D11" s="168">
        <v>44965</v>
      </c>
      <c r="E11" s="18">
        <v>114</v>
      </c>
      <c r="F11" s="3" t="s">
        <v>212</v>
      </c>
      <c r="G11" s="13">
        <f>TubeLoading!J35</f>
      </c>
      <c r="H11" s="113">
        <f>Summary!V26</f>
      </c>
      <c r="I11" s="113">
        <v>37</v>
      </c>
      <c r="J11" s="3"/>
    </row>
    <row x14ac:dyDescent="0.25" r="12" customHeight="1" ht="18.75">
      <c r="A12" s="18">
        <f>TubeLoading!F36</f>
      </c>
      <c r="B12" s="166">
        <f>TubeLoading!A36</f>
      </c>
      <c r="C12" s="167" t="s">
        <v>214</v>
      </c>
      <c r="D12" s="168">
        <v>44965</v>
      </c>
      <c r="E12" s="18">
        <v>114</v>
      </c>
      <c r="F12" s="3" t="s">
        <v>212</v>
      </c>
      <c r="G12" s="18">
        <f>TubeLoading!J36</f>
      </c>
      <c r="H12" s="113">
        <f>Summary!Y26</f>
      </c>
      <c r="I12" s="113">
        <v>37</v>
      </c>
      <c r="J12" s="3"/>
    </row>
    <row x14ac:dyDescent="0.25" r="13" customHeight="1" ht="18.75">
      <c r="A13" s="18">
        <f>TubeLoading!F37</f>
      </c>
      <c r="B13" s="166">
        <f>TubeLoading!A37</f>
      </c>
      <c r="C13" s="167" t="s">
        <v>215</v>
      </c>
      <c r="D13" s="168">
        <v>44965</v>
      </c>
      <c r="E13" s="18">
        <v>135</v>
      </c>
      <c r="F13" s="3" t="s">
        <v>212</v>
      </c>
      <c r="G13" s="18">
        <f>TubeLoading!J37</f>
      </c>
      <c r="H13" s="113">
        <f>Summary!AB26</f>
      </c>
      <c r="I13" s="113">
        <v>37</v>
      </c>
      <c r="J13" s="3"/>
    </row>
    <row x14ac:dyDescent="0.25" r="14" customHeight="1" ht="18.75">
      <c r="A14" s="18">
        <f>TubeLoading!F38</f>
      </c>
      <c r="B14" s="166">
        <f>TubeLoading!A38</f>
      </c>
      <c r="C14" s="167" t="s">
        <v>215</v>
      </c>
      <c r="D14" s="168">
        <v>44965</v>
      </c>
      <c r="E14" s="18">
        <v>135</v>
      </c>
      <c r="F14" s="3" t="s">
        <v>212</v>
      </c>
      <c r="G14" s="18">
        <f>TubeLoading!J38</f>
      </c>
      <c r="H14" s="113">
        <f>Summary!AE26</f>
      </c>
      <c r="I14" s="113">
        <v>37</v>
      </c>
      <c r="J14" s="3"/>
    </row>
    <row x14ac:dyDescent="0.25" r="15" customHeight="1" ht="18.75">
      <c r="A15" s="18">
        <f>TubeLoading!F39</f>
      </c>
      <c r="B15" s="166">
        <f>TubeLoading!A39</f>
      </c>
      <c r="C15" s="167" t="s">
        <v>215</v>
      </c>
      <c r="D15" s="168">
        <v>44965</v>
      </c>
      <c r="E15" s="18">
        <v>135</v>
      </c>
      <c r="F15" s="3" t="s">
        <v>212</v>
      </c>
      <c r="G15" s="18">
        <f>TubeLoading!J39</f>
      </c>
      <c r="H15" s="113">
        <f>Summary!AH26</f>
      </c>
      <c r="I15" s="113">
        <v>37</v>
      </c>
      <c r="J15" s="3"/>
    </row>
    <row x14ac:dyDescent="0.25" r="16" customHeight="1" ht="18.75">
      <c r="A16" s="18">
        <f>TubeLoading!F40</f>
      </c>
      <c r="B16" s="166">
        <f>TubeLoading!A40</f>
      </c>
      <c r="C16" s="167" t="s">
        <v>215</v>
      </c>
      <c r="D16" s="168">
        <v>44965</v>
      </c>
      <c r="E16" s="18">
        <v>135</v>
      </c>
      <c r="F16" s="3" t="s">
        <v>212</v>
      </c>
      <c r="G16" s="13">
        <f>TubeLoading!J40</f>
      </c>
      <c r="H16" s="113">
        <f>Summary!AK26</f>
      </c>
      <c r="I16" s="113">
        <v>37</v>
      </c>
      <c r="J16" s="3" t="s">
        <v>216</v>
      </c>
    </row>
    <row x14ac:dyDescent="0.25" r="17" customHeight="1" ht="18.75">
      <c r="A17" s="66"/>
      <c r="B17" s="3"/>
      <c r="C17" s="3"/>
      <c r="D17" s="160"/>
      <c r="E17" s="66"/>
      <c r="F17" s="3"/>
      <c r="G17" s="2"/>
      <c r="H17" s="67"/>
      <c r="I17" s="67"/>
      <c r="J17" s="3"/>
    </row>
    <row x14ac:dyDescent="0.25" r="18" customHeight="1" ht="18.75">
      <c r="A18" s="66"/>
      <c r="B18" s="3"/>
      <c r="C18" s="3"/>
      <c r="D18" s="160"/>
      <c r="E18" s="66"/>
      <c r="F18" s="3"/>
      <c r="G18" s="2"/>
      <c r="H18" s="67"/>
      <c r="I18" s="67"/>
      <c r="J18" s="3"/>
    </row>
    <row x14ac:dyDescent="0.25" r="19" customHeight="1" ht="18.75">
      <c r="A19" s="66"/>
      <c r="B19" s="3"/>
      <c r="C19" s="3"/>
      <c r="D19" s="160"/>
      <c r="E19" s="66"/>
      <c r="F19" s="3"/>
      <c r="G19" s="2"/>
      <c r="H19" s="67"/>
      <c r="I19" s="67"/>
      <c r="J19" s="3"/>
    </row>
    <row x14ac:dyDescent="0.25" r="20" customHeight="1" ht="18.75">
      <c r="A20" s="66" t="s">
        <v>217</v>
      </c>
      <c r="B20" s="3"/>
      <c r="C20" s="3"/>
      <c r="D20" s="160"/>
      <c r="E20" s="66"/>
      <c r="F20" s="3"/>
      <c r="G20" s="2"/>
      <c r="H20" s="67"/>
      <c r="I20" s="67"/>
      <c r="J2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3"/>
  <sheetViews>
    <sheetView workbookViewId="0"/>
  </sheetViews>
  <sheetFormatPr defaultRowHeight="15" x14ac:dyDescent="0.25"/>
  <cols>
    <col min="1" max="1" style="58" width="13.576428571428572" customWidth="1" bestFit="1"/>
    <col min="2" max="2" style="31" width="13.576428571428572" customWidth="1" bestFit="1"/>
    <col min="3" max="3" style="60" width="13.576428571428572" customWidth="1" bestFit="1"/>
    <col min="4" max="4" style="58" width="13.576428571428572" customWidth="1" bestFit="1"/>
    <col min="5" max="5" style="59" width="13.576428571428572" customWidth="1" bestFit="1"/>
    <col min="6" max="6" style="60" width="13.576428571428572" customWidth="1" bestFit="1"/>
    <col min="7" max="7" style="31" width="13.576428571428572" customWidth="1" bestFit="1"/>
    <col min="8" max="8" style="31" width="13.576428571428572" customWidth="1" bestFit="1"/>
    <col min="9" max="9" style="31" width="13.576428571428572" customWidth="1" bestFit="1"/>
    <col min="10" max="10" style="31" width="13.576428571428572" customWidth="1" bestFit="1"/>
    <col min="11" max="11" style="31" width="13.576428571428572" customWidth="1" bestFit="1"/>
    <col min="12" max="12" style="32" width="13.576428571428572" customWidth="1" bestFit="1"/>
    <col min="13" max="13" style="61" width="13.576428571428572" customWidth="1" bestFit="1"/>
  </cols>
  <sheetData>
    <row x14ac:dyDescent="0.25" r="1" customHeight="1" ht="18.75" customFormat="1" s="7">
      <c r="A1" s="36" t="s">
        <v>34</v>
      </c>
      <c r="B1" s="37" t="s">
        <v>35</v>
      </c>
      <c r="C1" s="62" t="s">
        <v>36</v>
      </c>
      <c r="D1" s="36" t="s">
        <v>37</v>
      </c>
      <c r="E1" s="38" t="s">
        <v>38</v>
      </c>
      <c r="F1" s="39" t="s">
        <v>39</v>
      </c>
      <c r="G1" s="40" t="s">
        <v>40</v>
      </c>
      <c r="H1" s="6"/>
      <c r="I1" s="6"/>
      <c r="J1" s="6"/>
      <c r="K1" s="6"/>
      <c r="L1" s="8"/>
      <c r="M1" s="41"/>
    </row>
    <row x14ac:dyDescent="0.25" r="2" customHeight="1" ht="18.75">
      <c r="A2" s="48">
        <v>1</v>
      </c>
      <c r="B2" s="49" t="s">
        <v>41</v>
      </c>
      <c r="C2" s="50">
        <v>1.4061</v>
      </c>
      <c r="D2" s="51">
        <v>21.8</v>
      </c>
      <c r="E2" s="51">
        <f>((20-D2)*-0.000175+C2)-0.0008</f>
      </c>
      <c r="F2" s="50">
        <f>E2*10.9276-13.593</f>
      </c>
      <c r="G2" s="49" t="s">
        <v>90</v>
      </c>
      <c r="H2" s="3"/>
      <c r="I2" s="3" t="s">
        <v>43</v>
      </c>
      <c r="J2" s="3"/>
      <c r="K2" s="3"/>
      <c r="L2" s="13">
        <f>((20-K2)*-0.000175+J2)-0.0008</f>
      </c>
      <c r="M2" s="46">
        <f>L2*10.9276-13.593</f>
      </c>
    </row>
    <row x14ac:dyDescent="0.25" r="3" customHeight="1" ht="18.75">
      <c r="A3" s="48">
        <v>2</v>
      </c>
      <c r="B3" s="49" t="s">
        <v>41</v>
      </c>
      <c r="C3" s="50">
        <v>1.4061</v>
      </c>
      <c r="D3" s="51">
        <v>21.8</v>
      </c>
      <c r="E3" s="51">
        <f>((20-D3)*-0.000175+C3)-0.0008</f>
      </c>
      <c r="F3" s="50">
        <f>E3*10.9276-13.593</f>
      </c>
      <c r="G3" s="49" t="s">
        <v>91</v>
      </c>
      <c r="H3" s="3"/>
      <c r="I3" s="3" t="s">
        <v>45</v>
      </c>
      <c r="J3" s="3"/>
      <c r="K3" s="3"/>
      <c r="L3" s="13">
        <f>((20-K3)*-0.000175+J3)-0.0008</f>
      </c>
      <c r="M3" s="46">
        <f>L3*10.9276-13.593</f>
      </c>
    </row>
    <row x14ac:dyDescent="0.25" r="4" customHeight="1" ht="18.75">
      <c r="A4" s="48">
        <v>3</v>
      </c>
      <c r="B4" s="49" t="s">
        <v>41</v>
      </c>
      <c r="C4" s="50">
        <v>1.4058</v>
      </c>
      <c r="D4" s="51">
        <v>21.8</v>
      </c>
      <c r="E4" s="51">
        <f>((20-D4)*-0.000175+C4)-0.0008</f>
      </c>
      <c r="F4" s="50">
        <f>E4*10.9276-13.593</f>
      </c>
      <c r="G4" s="49" t="s">
        <v>92</v>
      </c>
      <c r="H4" s="3"/>
      <c r="I4" s="3" t="s">
        <v>47</v>
      </c>
      <c r="J4" s="3"/>
      <c r="K4" s="3"/>
      <c r="L4" s="2"/>
      <c r="M4" s="47"/>
    </row>
    <row x14ac:dyDescent="0.25" r="5" customHeight="1" ht="18.75">
      <c r="A5" s="48">
        <v>4</v>
      </c>
      <c r="B5" s="49" t="s">
        <v>41</v>
      </c>
      <c r="C5" s="50">
        <v>1.4054</v>
      </c>
      <c r="D5" s="51">
        <v>21.8</v>
      </c>
      <c r="E5" s="51">
        <f>((20-D5)*-0.000175+C5)-0.0008</f>
      </c>
      <c r="F5" s="50">
        <f>E5*10.9276-13.593</f>
      </c>
      <c r="G5" s="49" t="s">
        <v>93</v>
      </c>
      <c r="H5" s="3"/>
      <c r="I5" s="3" t="s">
        <v>49</v>
      </c>
      <c r="J5" s="3"/>
      <c r="K5" s="3"/>
      <c r="L5" s="2"/>
      <c r="M5" s="47"/>
    </row>
    <row x14ac:dyDescent="0.25" r="6" customHeight="1" ht="18.75">
      <c r="A6" s="42">
        <v>5</v>
      </c>
      <c r="B6" s="43" t="s">
        <v>41</v>
      </c>
      <c r="C6" s="44">
        <v>1.405</v>
      </c>
      <c r="D6" s="45">
        <v>21.8</v>
      </c>
      <c r="E6" s="45">
        <f>((20-D6)*-0.000175+C6)-0.0008</f>
      </c>
      <c r="F6" s="44">
        <f>E6*10.9276-13.593</f>
      </c>
      <c r="G6" s="43" t="s">
        <v>94</v>
      </c>
      <c r="H6" s="3"/>
      <c r="I6" s="3"/>
      <c r="J6" s="3"/>
      <c r="K6" s="3"/>
      <c r="L6" s="2"/>
      <c r="M6" s="47"/>
    </row>
    <row x14ac:dyDescent="0.25" r="7" customHeight="1" ht="18.75">
      <c r="A7" s="42">
        <v>6</v>
      </c>
      <c r="B7" s="43" t="s">
        <v>41</v>
      </c>
      <c r="C7" s="44">
        <v>1.4044</v>
      </c>
      <c r="D7" s="45">
        <v>21.8</v>
      </c>
      <c r="E7" s="45">
        <f>((20-D7)*-0.000175+C7)-0.0008</f>
      </c>
      <c r="F7" s="44">
        <f>E7*10.9276-13.593</f>
      </c>
      <c r="G7" s="43" t="s">
        <v>95</v>
      </c>
      <c r="H7" s="3"/>
      <c r="I7" s="3"/>
      <c r="J7" s="3"/>
      <c r="K7" s="3"/>
      <c r="L7" s="2"/>
      <c r="M7" s="47"/>
    </row>
    <row x14ac:dyDescent="0.25" r="8" customHeight="1" ht="18.75">
      <c r="A8" s="42">
        <v>7</v>
      </c>
      <c r="B8" s="43" t="s">
        <v>41</v>
      </c>
      <c r="C8" s="44">
        <v>1.4038</v>
      </c>
      <c r="D8" s="45">
        <v>21.8</v>
      </c>
      <c r="E8" s="45">
        <f>((20-D8)*-0.000175+C8)-0.0008</f>
      </c>
      <c r="F8" s="44">
        <f>E8*10.9276-13.593</f>
      </c>
      <c r="G8" s="43" t="s">
        <v>96</v>
      </c>
      <c r="H8" s="3"/>
      <c r="I8" s="3"/>
      <c r="J8" s="3"/>
      <c r="K8" s="3"/>
      <c r="L8" s="2"/>
      <c r="M8" s="47"/>
    </row>
    <row x14ac:dyDescent="0.25" r="9" customHeight="1" ht="18.75">
      <c r="A9" s="42">
        <v>8</v>
      </c>
      <c r="B9" s="43" t="s">
        <v>41</v>
      </c>
      <c r="C9" s="44">
        <v>1.4033</v>
      </c>
      <c r="D9" s="45">
        <v>21.8</v>
      </c>
      <c r="E9" s="45">
        <f>((20-D9)*-0.000175+C9)-0.0008</f>
      </c>
      <c r="F9" s="44">
        <f>E9*10.9276-13.593</f>
      </c>
      <c r="G9" s="43" t="s">
        <v>97</v>
      </c>
      <c r="H9" s="3"/>
      <c r="I9" s="3"/>
      <c r="J9" s="3"/>
      <c r="K9" s="3"/>
      <c r="L9" s="2"/>
      <c r="M9" s="47"/>
    </row>
    <row x14ac:dyDescent="0.25" r="10" customHeight="1" ht="18.75">
      <c r="A10" s="42">
        <v>9</v>
      </c>
      <c r="B10" s="43" t="s">
        <v>41</v>
      </c>
      <c r="C10" s="44">
        <v>1.4028</v>
      </c>
      <c r="D10" s="45">
        <v>21.8</v>
      </c>
      <c r="E10" s="45">
        <f>((20-D10)*-0.000175+C10)-0.0008</f>
      </c>
      <c r="F10" s="44">
        <f>E10*10.9276-13.593</f>
      </c>
      <c r="G10" s="43" t="s">
        <v>98</v>
      </c>
      <c r="H10" s="3"/>
      <c r="I10" s="3"/>
      <c r="J10" s="3"/>
      <c r="K10" s="3"/>
      <c r="L10" s="2"/>
      <c r="M10" s="47"/>
    </row>
    <row x14ac:dyDescent="0.25" r="11" customHeight="1" ht="18.75">
      <c r="A11" s="42">
        <v>10</v>
      </c>
      <c r="B11" s="43" t="s">
        <v>41</v>
      </c>
      <c r="C11" s="44">
        <v>1.4022</v>
      </c>
      <c r="D11" s="45">
        <v>21.9</v>
      </c>
      <c r="E11" s="45">
        <f>((20-D11)*-0.000175+C11)-0.0008</f>
      </c>
      <c r="F11" s="44">
        <f>E11*10.9276-13.593</f>
      </c>
      <c r="G11" s="43" t="s">
        <v>99</v>
      </c>
      <c r="H11" s="3"/>
      <c r="I11" s="3"/>
      <c r="J11" s="3"/>
      <c r="K11" s="3"/>
      <c r="L11" s="2"/>
      <c r="M11" s="47"/>
    </row>
    <row x14ac:dyDescent="0.25" r="12" customHeight="1" ht="18.75">
      <c r="A12" s="42">
        <v>11</v>
      </c>
      <c r="B12" s="43" t="s">
        <v>41</v>
      </c>
      <c r="C12" s="44">
        <v>1.4017</v>
      </c>
      <c r="D12" s="45">
        <v>21.9</v>
      </c>
      <c r="E12" s="45">
        <f>((20-D12)*-0.000175+C12)-0.0008</f>
      </c>
      <c r="F12" s="44">
        <f>E12*10.9276-13.593</f>
      </c>
      <c r="G12" s="43" t="s">
        <v>100</v>
      </c>
      <c r="H12" s="3"/>
      <c r="I12" s="3"/>
      <c r="J12" s="3"/>
      <c r="K12" s="3"/>
      <c r="L12" s="2"/>
      <c r="M12" s="47"/>
    </row>
    <row x14ac:dyDescent="0.25" r="13" customHeight="1" ht="18.75">
      <c r="A13" s="42">
        <v>12</v>
      </c>
      <c r="B13" s="43" t="s">
        <v>41</v>
      </c>
      <c r="C13" s="44">
        <v>1.4012</v>
      </c>
      <c r="D13" s="45">
        <v>21.9</v>
      </c>
      <c r="E13" s="45">
        <f>((20-D13)*-0.000175+C13)-0.0008</f>
      </c>
      <c r="F13" s="44">
        <f>E13*10.9276-13.593</f>
      </c>
      <c r="G13" s="43" t="s">
        <v>101</v>
      </c>
      <c r="H13" s="3"/>
      <c r="I13" s="3"/>
      <c r="J13" s="3"/>
      <c r="K13" s="3"/>
      <c r="L13" s="2"/>
      <c r="M13" s="47"/>
    </row>
    <row x14ac:dyDescent="0.25" r="14" customHeight="1" ht="18.75">
      <c r="A14" s="48">
        <v>13</v>
      </c>
      <c r="B14" s="49" t="s">
        <v>41</v>
      </c>
      <c r="C14" s="50">
        <v>1.4007</v>
      </c>
      <c r="D14" s="51">
        <v>21.9</v>
      </c>
      <c r="E14" s="51">
        <f>((20-D14)*-0.000175+C14)-0.0008</f>
      </c>
      <c r="F14" s="50">
        <f>E14*10.9276-13.593</f>
      </c>
      <c r="G14" s="49" t="s">
        <v>102</v>
      </c>
      <c r="H14" s="3"/>
      <c r="I14" s="3"/>
      <c r="J14" s="3"/>
      <c r="K14" s="3"/>
      <c r="L14" s="2"/>
      <c r="M14" s="47"/>
    </row>
    <row x14ac:dyDescent="0.25" r="15" customHeight="1" ht="18.75">
      <c r="A15" s="48">
        <v>14</v>
      </c>
      <c r="B15" s="49" t="s">
        <v>41</v>
      </c>
      <c r="C15" s="50">
        <v>1.4002</v>
      </c>
      <c r="D15" s="51">
        <v>21.9</v>
      </c>
      <c r="E15" s="51">
        <f>((20-D15)*-0.000175+C15)-0.0008</f>
      </c>
      <c r="F15" s="50">
        <f>E15*10.9276-13.593</f>
      </c>
      <c r="G15" s="49" t="s">
        <v>103</v>
      </c>
      <c r="H15" s="3"/>
      <c r="I15" s="3"/>
      <c r="J15" s="3"/>
      <c r="K15" s="3"/>
      <c r="L15" s="2"/>
      <c r="M15" s="47"/>
    </row>
    <row x14ac:dyDescent="0.25" r="16" customHeight="1" ht="18.75">
      <c r="A16" s="48">
        <v>15</v>
      </c>
      <c r="B16" s="49" t="s">
        <v>41</v>
      </c>
      <c r="C16" s="50">
        <v>1.3997</v>
      </c>
      <c r="D16" s="51">
        <v>21.9</v>
      </c>
      <c r="E16" s="51">
        <f>((20-D16)*-0.000175+C16)-0.0008</f>
      </c>
      <c r="F16" s="50">
        <f>E16*10.9276-13.593</f>
      </c>
      <c r="G16" s="49" t="s">
        <v>104</v>
      </c>
      <c r="H16" s="3"/>
      <c r="I16" s="3"/>
      <c r="J16" s="3"/>
      <c r="K16" s="3"/>
      <c r="L16" s="2"/>
      <c r="M16" s="47"/>
    </row>
    <row x14ac:dyDescent="0.25" r="17" customHeight="1" ht="18.75">
      <c r="A17" s="48">
        <v>16</v>
      </c>
      <c r="B17" s="49" t="s">
        <v>41</v>
      </c>
      <c r="C17" s="50">
        <v>1.3991</v>
      </c>
      <c r="D17" s="51">
        <v>21.9</v>
      </c>
      <c r="E17" s="51">
        <f>((20-D17)*-0.000175+C17)-0.0008</f>
      </c>
      <c r="F17" s="50">
        <f>E17*10.9276-13.593</f>
      </c>
      <c r="G17" s="49" t="s">
        <v>105</v>
      </c>
      <c r="H17" s="3"/>
      <c r="I17" s="3"/>
      <c r="J17" s="3"/>
      <c r="K17" s="3"/>
      <c r="L17" s="2"/>
      <c r="M17" s="47"/>
    </row>
    <row x14ac:dyDescent="0.25" r="18" customHeight="1" ht="18.75">
      <c r="A18" s="48">
        <v>17</v>
      </c>
      <c r="B18" s="49" t="s">
        <v>41</v>
      </c>
      <c r="C18" s="50">
        <v>1.3986</v>
      </c>
      <c r="D18" s="51">
        <v>21.9</v>
      </c>
      <c r="E18" s="51">
        <f>((20-D18)*-0.000175+C18)-0.0008</f>
      </c>
      <c r="F18" s="50">
        <f>E18*10.9276-13.593</f>
      </c>
      <c r="G18" s="49" t="s">
        <v>106</v>
      </c>
      <c r="H18" s="3"/>
      <c r="I18" s="3"/>
      <c r="J18" s="3"/>
      <c r="K18" s="3"/>
      <c r="L18" s="2"/>
      <c r="M18" s="47"/>
    </row>
    <row x14ac:dyDescent="0.25" r="19" customHeight="1" ht="18.75">
      <c r="A19" s="48">
        <v>18</v>
      </c>
      <c r="B19" s="49" t="s">
        <v>41</v>
      </c>
      <c r="C19" s="50">
        <v>1.398</v>
      </c>
      <c r="D19" s="51">
        <v>21.9</v>
      </c>
      <c r="E19" s="51">
        <f>((20-D19)*-0.000175+C19)-0.0008</f>
      </c>
      <c r="F19" s="50">
        <f>E19*10.9276-13.593</f>
      </c>
      <c r="G19" s="49" t="s">
        <v>107</v>
      </c>
      <c r="H19" s="3"/>
      <c r="I19" s="3"/>
      <c r="J19" s="3"/>
      <c r="K19" s="3"/>
      <c r="L19" s="2"/>
      <c r="M19" s="47"/>
    </row>
    <row x14ac:dyDescent="0.25" r="20" customHeight="1" ht="18.75">
      <c r="A20" s="48">
        <v>19</v>
      </c>
      <c r="B20" s="49" t="s">
        <v>41</v>
      </c>
      <c r="C20" s="50">
        <v>1.3963</v>
      </c>
      <c r="D20" s="48">
        <v>22</v>
      </c>
      <c r="E20" s="51">
        <f>((20-D20)*-0.000175+C20)-0.0008</f>
      </c>
      <c r="F20" s="50">
        <f>E20*10.9276-13.593</f>
      </c>
      <c r="G20" s="49" t="s">
        <v>108</v>
      </c>
      <c r="H20" s="3"/>
      <c r="I20" s="3"/>
      <c r="J20" s="3"/>
      <c r="K20" s="3"/>
      <c r="L20" s="2"/>
      <c r="M20" s="47"/>
    </row>
    <row x14ac:dyDescent="0.25" r="21" customHeight="1" ht="18.75">
      <c r="A21" s="48">
        <v>20</v>
      </c>
      <c r="B21" s="49" t="s">
        <v>41</v>
      </c>
      <c r="C21" s="50">
        <v>1.3895</v>
      </c>
      <c r="D21" s="48">
        <v>22</v>
      </c>
      <c r="E21" s="51">
        <f>((20-D21)*-0.000175+C21)-0.0008</f>
      </c>
      <c r="F21" s="50">
        <f>E21*10.9276-13.593</f>
      </c>
      <c r="G21" s="49" t="s">
        <v>109</v>
      </c>
      <c r="H21" s="3"/>
      <c r="I21" s="3"/>
      <c r="J21" s="3"/>
      <c r="K21" s="3"/>
      <c r="L21" s="2"/>
      <c r="M21" s="47"/>
    </row>
    <row x14ac:dyDescent="0.25" r="22" customHeight="1" ht="18.75">
      <c r="A22" s="42">
        <v>21</v>
      </c>
      <c r="B22" s="43" t="s">
        <v>41</v>
      </c>
      <c r="C22" s="44">
        <v>1.3733</v>
      </c>
      <c r="D22" s="42">
        <v>22</v>
      </c>
      <c r="E22" s="45">
        <f>((20-D22)*-0.000175+C22)-0.0008</f>
      </c>
      <c r="F22" s="44">
        <f>E22*10.9276-13.593</f>
      </c>
      <c r="G22" s="43" t="s">
        <v>110</v>
      </c>
      <c r="H22" s="3"/>
      <c r="I22" s="3"/>
      <c r="J22" s="3"/>
      <c r="K22" s="3"/>
      <c r="L22" s="2"/>
      <c r="M22" s="47"/>
    </row>
    <row x14ac:dyDescent="0.25" r="23" customHeight="1" ht="18.75">
      <c r="A23" s="42">
        <v>22</v>
      </c>
      <c r="B23" s="43" t="s">
        <v>41</v>
      </c>
      <c r="C23" s="44">
        <v>1.3541</v>
      </c>
      <c r="D23" s="42">
        <v>22</v>
      </c>
      <c r="E23" s="45">
        <f>((20-D23)*-0.000175+C23)-0.0008</f>
      </c>
      <c r="F23" s="44">
        <f>E23*10.9276-13.593</f>
      </c>
      <c r="G23" s="43" t="s">
        <v>111</v>
      </c>
      <c r="H23" s="3"/>
      <c r="I23" s="3"/>
      <c r="J23" s="3"/>
      <c r="K23" s="3"/>
      <c r="L23" s="2"/>
      <c r="M23" s="4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3"/>
  <sheetViews>
    <sheetView workbookViewId="0"/>
  </sheetViews>
  <sheetFormatPr defaultRowHeight="15" x14ac:dyDescent="0.25"/>
  <cols>
    <col min="1" max="1" style="58" width="13.576428571428572" customWidth="1" bestFit="1"/>
    <col min="2" max="2" style="31" width="13.576428571428572" customWidth="1" bestFit="1"/>
    <col min="3" max="3" style="60" width="13.576428571428572" customWidth="1" bestFit="1"/>
    <col min="4" max="4" style="59" width="13.576428571428572" customWidth="1" bestFit="1"/>
    <col min="5" max="5" style="59" width="13.576428571428572" customWidth="1" bestFit="1"/>
    <col min="6" max="6" style="60" width="13.576428571428572" customWidth="1" bestFit="1"/>
    <col min="7" max="7" style="31" width="13.576428571428572" customWidth="1" bestFit="1"/>
    <col min="8" max="8" style="31" width="13.576428571428572" customWidth="1" bestFit="1"/>
    <col min="9" max="9" style="31" width="13.576428571428572" customWidth="1" bestFit="1"/>
    <col min="10" max="10" style="31" width="13.576428571428572" customWidth="1" bestFit="1"/>
    <col min="11" max="11" style="31" width="13.576428571428572" customWidth="1" bestFit="1"/>
    <col min="12" max="12" style="32" width="13.576428571428572" customWidth="1" bestFit="1"/>
    <col min="13" max="13" style="61" width="13.576428571428572" customWidth="1" bestFit="1"/>
  </cols>
  <sheetData>
    <row x14ac:dyDescent="0.25" r="1" customHeight="1" ht="18.75" customFormat="1" s="7">
      <c r="A1" s="36" t="s">
        <v>34</v>
      </c>
      <c r="B1" s="37" t="s">
        <v>35</v>
      </c>
      <c r="C1" s="62" t="s">
        <v>36</v>
      </c>
      <c r="D1" s="63" t="s">
        <v>37</v>
      </c>
      <c r="E1" s="38" t="s">
        <v>38</v>
      </c>
      <c r="F1" s="39" t="s">
        <v>39</v>
      </c>
      <c r="G1" s="40" t="s">
        <v>40</v>
      </c>
      <c r="H1" s="6"/>
      <c r="I1" s="6"/>
      <c r="J1" s="6"/>
      <c r="K1" s="6"/>
      <c r="L1" s="8"/>
      <c r="M1" s="41"/>
    </row>
    <row x14ac:dyDescent="0.25" r="2" customHeight="1" ht="18.75">
      <c r="A2" s="42">
        <v>1</v>
      </c>
      <c r="B2" s="43" t="s">
        <v>41</v>
      </c>
      <c r="C2" s="44">
        <v>1.4059</v>
      </c>
      <c r="D2" s="42">
        <v>22</v>
      </c>
      <c r="E2" s="45">
        <f>((20-D2)*-0.000175+C2)-0.0008</f>
      </c>
      <c r="F2" s="44">
        <f>E2*10.9276-13.593</f>
      </c>
      <c r="G2" s="43" t="s">
        <v>42</v>
      </c>
      <c r="H2" s="3"/>
      <c r="I2" s="3" t="s">
        <v>43</v>
      </c>
      <c r="J2" s="3"/>
      <c r="K2" s="3"/>
      <c r="L2" s="13">
        <f>((20-K2)*-0.000175+J2)-0.0008</f>
      </c>
      <c r="M2" s="46">
        <f>L2*10.9276-13.593</f>
      </c>
    </row>
    <row x14ac:dyDescent="0.25" r="3" customHeight="1" ht="18.75">
      <c r="A3" s="42">
        <v>2</v>
      </c>
      <c r="B3" s="43" t="s">
        <v>41</v>
      </c>
      <c r="C3" s="44">
        <v>1.4061</v>
      </c>
      <c r="D3" s="42">
        <v>22</v>
      </c>
      <c r="E3" s="45">
        <f>((20-D3)*-0.000175+C3)-0.0008</f>
      </c>
      <c r="F3" s="44">
        <f>E3*10.9276-13.593</f>
      </c>
      <c r="G3" s="43" t="s">
        <v>44</v>
      </c>
      <c r="H3" s="3"/>
      <c r="I3" s="3" t="s">
        <v>45</v>
      </c>
      <c r="J3" s="3"/>
      <c r="K3" s="3"/>
      <c r="L3" s="13">
        <f>((20-K3)*-0.000175+J3)-0.0008</f>
      </c>
      <c r="M3" s="46">
        <f>L3*10.9276-13.593</f>
      </c>
    </row>
    <row x14ac:dyDescent="0.25" r="4" customHeight="1" ht="18.75">
      <c r="A4" s="42">
        <v>3</v>
      </c>
      <c r="B4" s="43" t="s">
        <v>41</v>
      </c>
      <c r="C4" s="44">
        <v>1.4057</v>
      </c>
      <c r="D4" s="45">
        <v>22.1</v>
      </c>
      <c r="E4" s="45">
        <f>((20-D4)*-0.000175+C4)-0.0008</f>
      </c>
      <c r="F4" s="44">
        <f>E4*10.9276-13.593</f>
      </c>
      <c r="G4" s="43" t="s">
        <v>46</v>
      </c>
      <c r="H4" s="3"/>
      <c r="I4" s="3" t="s">
        <v>47</v>
      </c>
      <c r="J4" s="3"/>
      <c r="K4" s="3"/>
      <c r="L4" s="2"/>
      <c r="M4" s="47"/>
    </row>
    <row x14ac:dyDescent="0.25" r="5" customHeight="1" ht="18.75">
      <c r="A5" s="42">
        <v>4</v>
      </c>
      <c r="B5" s="43" t="s">
        <v>41</v>
      </c>
      <c r="C5" s="44">
        <v>1.4053</v>
      </c>
      <c r="D5" s="45">
        <v>22.1</v>
      </c>
      <c r="E5" s="45">
        <f>((20-D5)*-0.000175+C5)-0.0008</f>
      </c>
      <c r="F5" s="44">
        <f>E5*10.9276-13.593</f>
      </c>
      <c r="G5" s="43" t="s">
        <v>48</v>
      </c>
      <c r="H5" s="3"/>
      <c r="I5" s="3" t="s">
        <v>49</v>
      </c>
      <c r="J5" s="3"/>
      <c r="K5" s="3"/>
      <c r="L5" s="2"/>
      <c r="M5" s="47"/>
    </row>
    <row x14ac:dyDescent="0.25" r="6" customHeight="1" ht="18.75">
      <c r="A6" s="42">
        <v>5</v>
      </c>
      <c r="B6" s="43" t="s">
        <v>41</v>
      </c>
      <c r="C6" s="44">
        <v>1.4049</v>
      </c>
      <c r="D6" s="45">
        <v>22.1</v>
      </c>
      <c r="E6" s="45">
        <f>((20-D6)*-0.000175+C6)-0.0008</f>
      </c>
      <c r="F6" s="44">
        <f>E6*10.9276-13.593</f>
      </c>
      <c r="G6" s="43" t="s">
        <v>50</v>
      </c>
      <c r="H6" s="3"/>
      <c r="I6" s="3"/>
      <c r="J6" s="3"/>
      <c r="K6" s="3"/>
      <c r="L6" s="2"/>
      <c r="M6" s="47"/>
    </row>
    <row x14ac:dyDescent="0.25" r="7" customHeight="1" ht="18.75">
      <c r="A7" s="42">
        <v>6</v>
      </c>
      <c r="B7" s="43" t="s">
        <v>41</v>
      </c>
      <c r="C7" s="44">
        <v>1.4042</v>
      </c>
      <c r="D7" s="45">
        <v>22.2</v>
      </c>
      <c r="E7" s="45">
        <f>((20-D7)*-0.000175+C7)-0.0008</f>
      </c>
      <c r="F7" s="44">
        <f>E7*10.9276-13.593</f>
      </c>
      <c r="G7" s="43" t="s">
        <v>51</v>
      </c>
      <c r="H7" s="3"/>
      <c r="I7" s="3"/>
      <c r="J7" s="3"/>
      <c r="K7" s="3"/>
      <c r="L7" s="2"/>
      <c r="M7" s="47"/>
    </row>
    <row x14ac:dyDescent="0.25" r="8" customHeight="1" ht="18.75">
      <c r="A8" s="48">
        <v>7</v>
      </c>
      <c r="B8" s="49" t="s">
        <v>41</v>
      </c>
      <c r="C8" s="50">
        <v>1.4036</v>
      </c>
      <c r="D8" s="51">
        <v>22.1</v>
      </c>
      <c r="E8" s="51">
        <f>((20-D8)*-0.000175+C8)-0.0008</f>
      </c>
      <c r="F8" s="50">
        <f>E8*10.9276-13.593</f>
      </c>
      <c r="G8" s="49" t="s">
        <v>52</v>
      </c>
      <c r="H8" s="3"/>
      <c r="I8" s="3"/>
      <c r="J8" s="3"/>
      <c r="K8" s="3"/>
      <c r="L8" s="2"/>
      <c r="M8" s="47"/>
    </row>
    <row x14ac:dyDescent="0.25" r="9" customHeight="1" ht="18.75">
      <c r="A9" s="48">
        <v>8</v>
      </c>
      <c r="B9" s="49" t="s">
        <v>41</v>
      </c>
      <c r="C9" s="50">
        <v>1.4033</v>
      </c>
      <c r="D9" s="51">
        <v>22.1</v>
      </c>
      <c r="E9" s="51">
        <f>((20-D9)*-0.000175+C9)-0.0008</f>
      </c>
      <c r="F9" s="50">
        <f>E9*10.9276-13.593</f>
      </c>
      <c r="G9" s="49" t="s">
        <v>53</v>
      </c>
      <c r="H9" s="3"/>
      <c r="I9" s="3"/>
      <c r="J9" s="3"/>
      <c r="K9" s="3"/>
      <c r="L9" s="2"/>
      <c r="M9" s="47"/>
    </row>
    <row x14ac:dyDescent="0.25" r="10" customHeight="1" ht="18.75">
      <c r="A10" s="48">
        <v>9</v>
      </c>
      <c r="B10" s="49" t="s">
        <v>41</v>
      </c>
      <c r="C10" s="50">
        <v>1.4027</v>
      </c>
      <c r="D10" s="51">
        <v>22.1</v>
      </c>
      <c r="E10" s="51">
        <f>((20-D10)*-0.000175+C10)-0.0008</f>
      </c>
      <c r="F10" s="50">
        <f>E10*10.9276-13.593</f>
      </c>
      <c r="G10" s="49" t="s">
        <v>54</v>
      </c>
      <c r="H10" s="3"/>
      <c r="I10" s="3"/>
      <c r="J10" s="3"/>
      <c r="K10" s="3"/>
      <c r="L10" s="2"/>
      <c r="M10" s="47"/>
    </row>
    <row x14ac:dyDescent="0.25" r="11" customHeight="1" ht="18.75">
      <c r="A11" s="48">
        <v>10</v>
      </c>
      <c r="B11" s="49" t="s">
        <v>41</v>
      </c>
      <c r="C11" s="50">
        <v>1.4021</v>
      </c>
      <c r="D11" s="51">
        <v>22.2</v>
      </c>
      <c r="E11" s="51">
        <f>((20-D11)*-0.000175+C11)-0.0008</f>
      </c>
      <c r="F11" s="50">
        <f>E11*10.9276-13.593</f>
      </c>
      <c r="G11" s="49" t="s">
        <v>55</v>
      </c>
      <c r="H11" s="3"/>
      <c r="I11" s="3"/>
      <c r="J11" s="3"/>
      <c r="K11" s="3"/>
      <c r="L11" s="2"/>
      <c r="M11" s="47"/>
    </row>
    <row x14ac:dyDescent="0.25" r="12" customHeight="1" ht="18.75">
      <c r="A12" s="48">
        <v>11</v>
      </c>
      <c r="B12" s="49" t="s">
        <v>41</v>
      </c>
      <c r="C12" s="50">
        <v>1.4016</v>
      </c>
      <c r="D12" s="51">
        <v>22.2</v>
      </c>
      <c r="E12" s="51">
        <f>((20-D12)*-0.000175+C12)-0.0008</f>
      </c>
      <c r="F12" s="50">
        <f>E12*10.9276-13.593</f>
      </c>
      <c r="G12" s="49" t="s">
        <v>56</v>
      </c>
      <c r="H12" s="3"/>
      <c r="I12" s="3"/>
      <c r="J12" s="3"/>
      <c r="K12" s="3"/>
      <c r="L12" s="2"/>
      <c r="M12" s="47"/>
    </row>
    <row x14ac:dyDescent="0.25" r="13" customHeight="1" ht="18.75">
      <c r="A13" s="48">
        <v>12</v>
      </c>
      <c r="B13" s="49" t="s">
        <v>41</v>
      </c>
      <c r="C13" s="50">
        <v>1.4011</v>
      </c>
      <c r="D13" s="51">
        <v>22.2</v>
      </c>
      <c r="E13" s="51">
        <f>((20-D13)*-0.000175+C13)-0.0008</f>
      </c>
      <c r="F13" s="50">
        <f>E13*10.9276-13.593</f>
      </c>
      <c r="G13" s="49" t="s">
        <v>57</v>
      </c>
      <c r="H13" s="3"/>
      <c r="I13" s="3"/>
      <c r="J13" s="3"/>
      <c r="K13" s="3"/>
      <c r="L13" s="2"/>
      <c r="M13" s="47"/>
    </row>
    <row x14ac:dyDescent="0.25" r="14" customHeight="1" ht="18.75">
      <c r="A14" s="48">
        <v>13</v>
      </c>
      <c r="B14" s="49" t="s">
        <v>41</v>
      </c>
      <c r="C14" s="50">
        <v>1.4005</v>
      </c>
      <c r="D14" s="51">
        <v>22.3</v>
      </c>
      <c r="E14" s="51">
        <f>((20-D14)*-0.000175+C14)-0.0008</f>
      </c>
      <c r="F14" s="50">
        <f>E14*10.9276-13.593</f>
      </c>
      <c r="G14" s="49" t="s">
        <v>58</v>
      </c>
      <c r="H14" s="3"/>
      <c r="I14" s="3"/>
      <c r="J14" s="3"/>
      <c r="K14" s="3"/>
      <c r="L14" s="2"/>
      <c r="M14" s="47"/>
    </row>
    <row x14ac:dyDescent="0.25" r="15" customHeight="1" ht="18.75">
      <c r="A15" s="48">
        <v>14</v>
      </c>
      <c r="B15" s="49" t="s">
        <v>41</v>
      </c>
      <c r="C15" s="50">
        <v>1.4001</v>
      </c>
      <c r="D15" s="51">
        <v>22.3</v>
      </c>
      <c r="E15" s="51">
        <f>((20-D15)*-0.000175+C15)-0.0008</f>
      </c>
      <c r="F15" s="50">
        <f>E15*10.9276-13.593</f>
      </c>
      <c r="G15" s="49" t="s">
        <v>59</v>
      </c>
      <c r="H15" s="3"/>
      <c r="I15" s="3"/>
      <c r="J15" s="3"/>
      <c r="K15" s="3"/>
      <c r="L15" s="2"/>
      <c r="M15" s="47"/>
    </row>
    <row x14ac:dyDescent="0.25" r="16" customHeight="1" ht="18.75">
      <c r="A16" s="42">
        <v>15</v>
      </c>
      <c r="B16" s="43" t="s">
        <v>41</v>
      </c>
      <c r="C16" s="44">
        <v>1.3996</v>
      </c>
      <c r="D16" s="45">
        <v>22.3</v>
      </c>
      <c r="E16" s="45">
        <f>((20-D16)*-0.000175+C16)-0.0008</f>
      </c>
      <c r="F16" s="44">
        <f>E16*10.9276-13.593</f>
      </c>
      <c r="G16" s="43" t="s">
        <v>60</v>
      </c>
      <c r="H16" s="3"/>
      <c r="I16" s="3"/>
      <c r="J16" s="3"/>
      <c r="K16" s="3"/>
      <c r="L16" s="2"/>
      <c r="M16" s="47"/>
    </row>
    <row x14ac:dyDescent="0.25" r="17" customHeight="1" ht="18.75">
      <c r="A17" s="42">
        <v>16</v>
      </c>
      <c r="B17" s="43" t="s">
        <v>41</v>
      </c>
      <c r="C17" s="44">
        <v>1.399</v>
      </c>
      <c r="D17" s="45">
        <v>22.3</v>
      </c>
      <c r="E17" s="45">
        <f>((20-D17)*-0.000175+C17)-0.0008</f>
      </c>
      <c r="F17" s="44">
        <f>E17*10.9276-13.593</f>
      </c>
      <c r="G17" s="43" t="s">
        <v>61</v>
      </c>
      <c r="H17" s="3"/>
      <c r="I17" s="3"/>
      <c r="J17" s="3"/>
      <c r="K17" s="3"/>
      <c r="L17" s="2"/>
      <c r="M17" s="47"/>
    </row>
    <row x14ac:dyDescent="0.25" r="18" customHeight="1" ht="18.75">
      <c r="A18" s="42">
        <v>17</v>
      </c>
      <c r="B18" s="43" t="s">
        <v>41</v>
      </c>
      <c r="C18" s="44">
        <v>1.3986</v>
      </c>
      <c r="D18" s="45">
        <v>22.3</v>
      </c>
      <c r="E18" s="45">
        <f>((20-D18)*-0.000175+C18)-0.0008</f>
      </c>
      <c r="F18" s="44">
        <f>E18*10.9276-13.593</f>
      </c>
      <c r="G18" s="43" t="s">
        <v>62</v>
      </c>
      <c r="H18" s="3"/>
      <c r="I18" s="3"/>
      <c r="J18" s="3"/>
      <c r="K18" s="3"/>
      <c r="L18" s="2"/>
      <c r="M18" s="47"/>
    </row>
    <row x14ac:dyDescent="0.25" r="19" customHeight="1" ht="18.75">
      <c r="A19" s="42">
        <v>18</v>
      </c>
      <c r="B19" s="43" t="s">
        <v>41</v>
      </c>
      <c r="C19" s="44">
        <v>1.398</v>
      </c>
      <c r="D19" s="45">
        <v>22.3</v>
      </c>
      <c r="E19" s="45">
        <f>((20-D19)*-0.000175+C19)-0.0008</f>
      </c>
      <c r="F19" s="44">
        <f>E19*10.9276-13.593</f>
      </c>
      <c r="G19" s="43" t="s">
        <v>63</v>
      </c>
      <c r="H19" s="3"/>
      <c r="I19" s="3"/>
      <c r="J19" s="3"/>
      <c r="K19" s="3"/>
      <c r="L19" s="2"/>
      <c r="M19" s="47"/>
    </row>
    <row x14ac:dyDescent="0.25" r="20" customHeight="1" ht="18.75">
      <c r="A20" s="42">
        <v>19</v>
      </c>
      <c r="B20" s="43" t="s">
        <v>41</v>
      </c>
      <c r="C20" s="44">
        <v>1.3968</v>
      </c>
      <c r="D20" s="45">
        <v>22.3</v>
      </c>
      <c r="E20" s="45">
        <f>((20-D20)*-0.000175+C20)-0.0008</f>
      </c>
      <c r="F20" s="44">
        <f>E20*10.9276-13.593</f>
      </c>
      <c r="G20" s="43" t="s">
        <v>64</v>
      </c>
      <c r="H20" s="3"/>
      <c r="I20" s="3"/>
      <c r="J20" s="3"/>
      <c r="K20" s="3"/>
      <c r="L20" s="2"/>
      <c r="M20" s="47"/>
    </row>
    <row x14ac:dyDescent="0.25" r="21" customHeight="1" ht="18.75">
      <c r="A21" s="42">
        <v>20</v>
      </c>
      <c r="B21" s="43" t="s">
        <v>41</v>
      </c>
      <c r="C21" s="44">
        <v>1.3911</v>
      </c>
      <c r="D21" s="45">
        <v>22.3</v>
      </c>
      <c r="E21" s="45">
        <f>((20-D21)*-0.000175+C21)-0.0008</f>
      </c>
      <c r="F21" s="44">
        <f>E21*10.9276-13.593</f>
      </c>
      <c r="G21" s="43" t="s">
        <v>65</v>
      </c>
      <c r="H21" s="3"/>
      <c r="I21" s="3"/>
      <c r="J21" s="3"/>
      <c r="K21" s="3"/>
      <c r="L21" s="2"/>
      <c r="M21" s="47"/>
    </row>
    <row x14ac:dyDescent="0.25" r="22" customHeight="1" ht="18.75">
      <c r="A22" s="42">
        <v>21</v>
      </c>
      <c r="B22" s="43" t="s">
        <v>41</v>
      </c>
      <c r="C22" s="44">
        <v>1.3754</v>
      </c>
      <c r="D22" s="45">
        <v>22.3</v>
      </c>
      <c r="E22" s="45">
        <f>((20-D22)*-0.000175+C22)-0.0008</f>
      </c>
      <c r="F22" s="44">
        <f>E22*10.9276-13.593</f>
      </c>
      <c r="G22" s="43" t="s">
        <v>66</v>
      </c>
      <c r="H22" s="3"/>
      <c r="I22" s="3"/>
      <c r="J22" s="3"/>
      <c r="K22" s="3"/>
      <c r="L22" s="2"/>
      <c r="M22" s="47"/>
    </row>
    <row x14ac:dyDescent="0.25" r="23" customHeight="1" ht="18.75">
      <c r="A23" s="42">
        <v>22</v>
      </c>
      <c r="B23" s="43" t="s">
        <v>41</v>
      </c>
      <c r="C23" s="44">
        <v>1.3548</v>
      </c>
      <c r="D23" s="45">
        <v>22.3</v>
      </c>
      <c r="E23" s="45">
        <f>((20-D23)*-0.000175+C23)-0.0008</f>
      </c>
      <c r="F23" s="44">
        <f>E23*10.9276-13.593</f>
      </c>
      <c r="G23" s="43" t="s">
        <v>67</v>
      </c>
      <c r="H23" s="3"/>
      <c r="I23" s="3"/>
      <c r="J23" s="3"/>
      <c r="K23" s="3"/>
      <c r="L23" s="2"/>
      <c r="M23" s="4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3"/>
  <sheetViews>
    <sheetView workbookViewId="0"/>
  </sheetViews>
  <sheetFormatPr defaultRowHeight="15" x14ac:dyDescent="0.25"/>
  <cols>
    <col min="1" max="1" style="58" width="13.576428571428572" customWidth="1" bestFit="1"/>
    <col min="2" max="2" style="31" width="13.576428571428572" customWidth="1" bestFit="1"/>
    <col min="3" max="3" style="60" width="13.576428571428572" customWidth="1" bestFit="1"/>
    <col min="4" max="4" style="59" width="13.576428571428572" customWidth="1" bestFit="1"/>
    <col min="5" max="5" style="59" width="13.576428571428572" customWidth="1" bestFit="1"/>
    <col min="6" max="6" style="60" width="13.576428571428572" customWidth="1" bestFit="1"/>
    <col min="7" max="7" style="31" width="13.576428571428572" customWidth="1" bestFit="1"/>
    <col min="8" max="8" style="31" width="13.576428571428572" customWidth="1" bestFit="1"/>
    <col min="9" max="9" style="31" width="13.576428571428572" customWidth="1" bestFit="1"/>
    <col min="10" max="10" style="31" width="13.576428571428572" customWidth="1" bestFit="1"/>
    <col min="11" max="11" style="31" width="13.576428571428572" customWidth="1" bestFit="1"/>
    <col min="12" max="12" style="32" width="13.576428571428572" customWidth="1" bestFit="1"/>
    <col min="13" max="13" style="61" width="13.576428571428572" customWidth="1" bestFit="1"/>
  </cols>
  <sheetData>
    <row x14ac:dyDescent="0.25" r="1" customHeight="1" ht="18.75" customFormat="1" s="7">
      <c r="A1" s="36" t="s">
        <v>34</v>
      </c>
      <c r="B1" s="37" t="s">
        <v>35</v>
      </c>
      <c r="C1" s="62" t="s">
        <v>36</v>
      </c>
      <c r="D1" s="63" t="s">
        <v>37</v>
      </c>
      <c r="E1" s="38" t="s">
        <v>38</v>
      </c>
      <c r="F1" s="39" t="s">
        <v>39</v>
      </c>
      <c r="G1" s="40" t="s">
        <v>40</v>
      </c>
      <c r="H1" s="6"/>
      <c r="I1" s="6"/>
      <c r="J1" s="6"/>
      <c r="K1" s="6"/>
      <c r="L1" s="8"/>
      <c r="M1" s="41"/>
    </row>
    <row x14ac:dyDescent="0.25" r="2" customHeight="1" ht="18.75">
      <c r="A2" s="42">
        <v>1</v>
      </c>
      <c r="B2" s="43" t="s">
        <v>41</v>
      </c>
      <c r="C2" s="44">
        <v>1.4076</v>
      </c>
      <c r="D2" s="45">
        <v>22.1</v>
      </c>
      <c r="E2" s="45">
        <f>((20-D2)*-0.000175+C2)-0.0008</f>
      </c>
      <c r="F2" s="44">
        <f>E2*10.9276-13.593</f>
      </c>
      <c r="G2" s="43" t="s">
        <v>112</v>
      </c>
      <c r="H2" s="3"/>
      <c r="I2" s="3" t="s">
        <v>43</v>
      </c>
      <c r="J2" s="3"/>
      <c r="K2" s="3"/>
      <c r="L2" s="13">
        <f>((20-K2)*-0.000175+J2)-0.0008</f>
      </c>
      <c r="M2" s="46">
        <f>L2*10.9276-13.593</f>
      </c>
    </row>
    <row x14ac:dyDescent="0.25" r="3" customHeight="1" ht="18.75">
      <c r="A3" s="42">
        <v>2</v>
      </c>
      <c r="B3" s="43" t="s">
        <v>41</v>
      </c>
      <c r="C3" s="44">
        <v>1.4067</v>
      </c>
      <c r="D3" s="45">
        <v>22.1</v>
      </c>
      <c r="E3" s="45">
        <f>((20-D3)*-0.000175+C3)-0.0008</f>
      </c>
      <c r="F3" s="44">
        <f>E3*10.9276-13.593</f>
      </c>
      <c r="G3" s="43" t="s">
        <v>113</v>
      </c>
      <c r="H3" s="3"/>
      <c r="I3" s="3" t="s">
        <v>45</v>
      </c>
      <c r="J3" s="3"/>
      <c r="K3" s="3"/>
      <c r="L3" s="13">
        <f>((20-K3)*-0.000175+J3)-0.0008</f>
      </c>
      <c r="M3" s="46">
        <f>L3*10.9276-13.593</f>
      </c>
    </row>
    <row x14ac:dyDescent="0.25" r="4" customHeight="1" ht="18.75">
      <c r="A4" s="42">
        <v>3</v>
      </c>
      <c r="B4" s="43" t="s">
        <v>41</v>
      </c>
      <c r="C4" s="44">
        <v>1.4063</v>
      </c>
      <c r="D4" s="45">
        <v>22.1</v>
      </c>
      <c r="E4" s="45">
        <f>((20-D4)*-0.000175+C4)-0.0008</f>
      </c>
      <c r="F4" s="44">
        <f>E4*10.9276-13.593</f>
      </c>
      <c r="G4" s="43" t="s">
        <v>114</v>
      </c>
      <c r="H4" s="3"/>
      <c r="I4" s="3" t="s">
        <v>47</v>
      </c>
      <c r="J4" s="3"/>
      <c r="K4" s="3"/>
      <c r="L4" s="2"/>
      <c r="M4" s="47"/>
    </row>
    <row x14ac:dyDescent="0.25" r="5" customHeight="1" ht="18.75">
      <c r="A5" s="42">
        <v>4</v>
      </c>
      <c r="B5" s="43" t="s">
        <v>41</v>
      </c>
      <c r="C5" s="44">
        <v>1.4057</v>
      </c>
      <c r="D5" s="45">
        <v>22.1</v>
      </c>
      <c r="E5" s="45">
        <f>((20-D5)*-0.000175+C5)-0.0008</f>
      </c>
      <c r="F5" s="44">
        <f>E5*10.9276-13.593</f>
      </c>
      <c r="G5" s="43" t="s">
        <v>115</v>
      </c>
      <c r="H5" s="3"/>
      <c r="I5" s="3" t="s">
        <v>49</v>
      </c>
      <c r="J5" s="3"/>
      <c r="K5" s="3"/>
      <c r="L5" s="2"/>
      <c r="M5" s="47"/>
    </row>
    <row x14ac:dyDescent="0.25" r="6" customHeight="1" ht="18.75">
      <c r="A6" s="42">
        <v>5</v>
      </c>
      <c r="B6" s="43" t="s">
        <v>41</v>
      </c>
      <c r="C6" s="44">
        <v>1.4051</v>
      </c>
      <c r="D6" s="45">
        <v>22.1</v>
      </c>
      <c r="E6" s="45">
        <f>((20-D6)*-0.000175+C6)-0.0008</f>
      </c>
      <c r="F6" s="44">
        <f>E6*10.9276-13.593</f>
      </c>
      <c r="G6" s="43" t="s">
        <v>116</v>
      </c>
      <c r="H6" s="3"/>
      <c r="I6" s="3"/>
      <c r="J6" s="3"/>
      <c r="K6" s="3"/>
      <c r="L6" s="2"/>
      <c r="M6" s="47"/>
    </row>
    <row x14ac:dyDescent="0.25" r="7" customHeight="1" ht="18.75">
      <c r="A7" s="42">
        <v>6</v>
      </c>
      <c r="B7" s="43" t="s">
        <v>41</v>
      </c>
      <c r="C7" s="44">
        <v>1.4046</v>
      </c>
      <c r="D7" s="45">
        <v>22.1</v>
      </c>
      <c r="E7" s="45">
        <f>((20-D7)*-0.000175+C7)-0.0008</f>
      </c>
      <c r="F7" s="44">
        <f>E7*10.9276-13.593</f>
      </c>
      <c r="G7" s="43" t="s">
        <v>117</v>
      </c>
      <c r="H7" s="3"/>
      <c r="I7" s="3"/>
      <c r="J7" s="3"/>
      <c r="K7" s="3"/>
      <c r="L7" s="2"/>
      <c r="M7" s="47"/>
    </row>
    <row x14ac:dyDescent="0.25" r="8" customHeight="1" ht="18.75">
      <c r="A8" s="42">
        <v>7</v>
      </c>
      <c r="B8" s="43" t="s">
        <v>41</v>
      </c>
      <c r="C8" s="44">
        <v>1.4039</v>
      </c>
      <c r="D8" s="42">
        <v>22</v>
      </c>
      <c r="E8" s="45">
        <f>((20-D8)*-0.000175+C8)-0.0008</f>
      </c>
      <c r="F8" s="44">
        <f>E8*10.9276-13.593</f>
      </c>
      <c r="G8" s="43" t="s">
        <v>118</v>
      </c>
      <c r="H8" s="3"/>
      <c r="I8" s="3"/>
      <c r="J8" s="3"/>
      <c r="K8" s="3"/>
      <c r="L8" s="2"/>
      <c r="M8" s="47"/>
    </row>
    <row x14ac:dyDescent="0.25" r="9" customHeight="1" ht="18.75">
      <c r="A9" s="42">
        <v>8</v>
      </c>
      <c r="B9" s="43" t="s">
        <v>41</v>
      </c>
      <c r="C9" s="44">
        <v>1.4034</v>
      </c>
      <c r="D9" s="42">
        <v>22</v>
      </c>
      <c r="E9" s="45">
        <f>((20-D9)*-0.000175+C9)-0.0008</f>
      </c>
      <c r="F9" s="44">
        <f>E9*10.9276-13.593</f>
      </c>
      <c r="G9" s="43" t="s">
        <v>119</v>
      </c>
      <c r="H9" s="3"/>
      <c r="I9" s="3"/>
      <c r="J9" s="3"/>
      <c r="K9" s="3"/>
      <c r="L9" s="2"/>
      <c r="M9" s="47"/>
    </row>
    <row x14ac:dyDescent="0.25" r="10" customHeight="1" ht="18.75">
      <c r="A10" s="54">
        <v>9</v>
      </c>
      <c r="B10" s="55" t="s">
        <v>41</v>
      </c>
      <c r="C10" s="56">
        <v>1.403</v>
      </c>
      <c r="D10" s="54">
        <v>22</v>
      </c>
      <c r="E10" s="57">
        <f>((20-D10)*-0.000175+C10)-0.0008</f>
      </c>
      <c r="F10" s="56">
        <f>E10*10.9276-13.593</f>
      </c>
      <c r="G10" s="55" t="s">
        <v>120</v>
      </c>
      <c r="H10" s="3"/>
      <c r="I10" s="3"/>
      <c r="J10" s="3"/>
      <c r="K10" s="3"/>
      <c r="L10" s="2"/>
      <c r="M10" s="47"/>
    </row>
    <row x14ac:dyDescent="0.25" r="11" customHeight="1" ht="18.75">
      <c r="A11" s="54">
        <v>10</v>
      </c>
      <c r="B11" s="55" t="s">
        <v>41</v>
      </c>
      <c r="C11" s="56">
        <v>1.4023</v>
      </c>
      <c r="D11" s="54">
        <v>22</v>
      </c>
      <c r="E11" s="57">
        <f>((20-D11)*-0.000175+C11)-0.0008</f>
      </c>
      <c r="F11" s="56">
        <f>E11*10.9276-13.593</f>
      </c>
      <c r="G11" s="55" t="s">
        <v>121</v>
      </c>
      <c r="H11" s="3"/>
      <c r="I11" s="3"/>
      <c r="J11" s="3"/>
      <c r="K11" s="3"/>
      <c r="L11" s="2"/>
      <c r="M11" s="47"/>
    </row>
    <row x14ac:dyDescent="0.25" r="12" customHeight="1" ht="18.75">
      <c r="A12" s="54">
        <v>11</v>
      </c>
      <c r="B12" s="55" t="s">
        <v>41</v>
      </c>
      <c r="C12" s="56">
        <v>1.4018</v>
      </c>
      <c r="D12" s="54">
        <v>22</v>
      </c>
      <c r="E12" s="57">
        <f>((20-D12)*-0.000175+C12)-0.0008</f>
      </c>
      <c r="F12" s="56">
        <f>E12*10.9276-13.593</f>
      </c>
      <c r="G12" s="55" t="s">
        <v>122</v>
      </c>
      <c r="H12" s="3"/>
      <c r="I12" s="3"/>
      <c r="J12" s="3"/>
      <c r="K12" s="3"/>
      <c r="L12" s="2"/>
      <c r="M12" s="47"/>
    </row>
    <row x14ac:dyDescent="0.25" r="13" customHeight="1" ht="18.75">
      <c r="A13" s="54">
        <v>12</v>
      </c>
      <c r="B13" s="55" t="s">
        <v>41</v>
      </c>
      <c r="C13" s="56">
        <v>1.4012</v>
      </c>
      <c r="D13" s="54">
        <v>22</v>
      </c>
      <c r="E13" s="57">
        <f>((20-D13)*-0.000175+C13)-0.0008</f>
      </c>
      <c r="F13" s="56">
        <f>E13*10.9276-13.593</f>
      </c>
      <c r="G13" s="55" t="s">
        <v>123</v>
      </c>
      <c r="H13" s="3"/>
      <c r="I13" s="3"/>
      <c r="J13" s="3"/>
      <c r="K13" s="3"/>
      <c r="L13" s="2"/>
      <c r="M13" s="47"/>
    </row>
    <row x14ac:dyDescent="0.25" r="14" customHeight="1" ht="18.75">
      <c r="A14" s="54">
        <v>13</v>
      </c>
      <c r="B14" s="55" t="s">
        <v>41</v>
      </c>
      <c r="C14" s="56">
        <v>1.4007</v>
      </c>
      <c r="D14" s="54">
        <v>22</v>
      </c>
      <c r="E14" s="57">
        <f>((20-D14)*-0.000175+C14)-0.0008</f>
      </c>
      <c r="F14" s="56">
        <f>E14*10.9276-13.593</f>
      </c>
      <c r="G14" s="55" t="s">
        <v>124</v>
      </c>
      <c r="H14" s="3"/>
      <c r="I14" s="3"/>
      <c r="J14" s="3"/>
      <c r="K14" s="3"/>
      <c r="L14" s="2"/>
      <c r="M14" s="47"/>
    </row>
    <row x14ac:dyDescent="0.25" r="15" customHeight="1" ht="18.75">
      <c r="A15" s="54">
        <v>14</v>
      </c>
      <c r="B15" s="55" t="s">
        <v>41</v>
      </c>
      <c r="C15" s="56">
        <v>1.4002</v>
      </c>
      <c r="D15" s="54">
        <v>22</v>
      </c>
      <c r="E15" s="57">
        <f>((20-D15)*-0.000175+C15)-0.0008</f>
      </c>
      <c r="F15" s="56">
        <f>E15*10.9276-13.593</f>
      </c>
      <c r="G15" s="55" t="s">
        <v>125</v>
      </c>
      <c r="H15" s="3"/>
      <c r="I15" s="3"/>
      <c r="J15" s="3"/>
      <c r="K15" s="3"/>
      <c r="L15" s="2"/>
      <c r="M15" s="47"/>
    </row>
    <row x14ac:dyDescent="0.25" r="16" customHeight="1" ht="18.75">
      <c r="A16" s="54">
        <v>15</v>
      </c>
      <c r="B16" s="55" t="s">
        <v>41</v>
      </c>
      <c r="C16" s="56">
        <v>1.3996</v>
      </c>
      <c r="D16" s="54">
        <v>22</v>
      </c>
      <c r="E16" s="57">
        <f>((20-D16)*-0.000175+C16)-0.0008</f>
      </c>
      <c r="F16" s="56">
        <f>E16*10.9276-13.593</f>
      </c>
      <c r="G16" s="55" t="s">
        <v>126</v>
      </c>
      <c r="H16" s="3"/>
      <c r="I16" s="3"/>
      <c r="J16" s="3"/>
      <c r="K16" s="3"/>
      <c r="L16" s="2"/>
      <c r="M16" s="47"/>
    </row>
    <row x14ac:dyDescent="0.25" r="17" customHeight="1" ht="18.75">
      <c r="A17" s="54">
        <v>16</v>
      </c>
      <c r="B17" s="55" t="s">
        <v>41</v>
      </c>
      <c r="C17" s="56">
        <v>1.3991</v>
      </c>
      <c r="D17" s="54">
        <v>22</v>
      </c>
      <c r="E17" s="57">
        <f>((20-D17)*-0.000175+C17)-0.0008</f>
      </c>
      <c r="F17" s="56">
        <f>E17*10.9276-13.593</f>
      </c>
      <c r="G17" s="55" t="s">
        <v>127</v>
      </c>
      <c r="H17" s="3"/>
      <c r="I17" s="3"/>
      <c r="J17" s="3"/>
      <c r="K17" s="3"/>
      <c r="L17" s="2"/>
      <c r="M17" s="47"/>
    </row>
    <row x14ac:dyDescent="0.25" r="18" customHeight="1" ht="18.75">
      <c r="A18" s="42">
        <v>17</v>
      </c>
      <c r="B18" s="43" t="s">
        <v>41</v>
      </c>
      <c r="C18" s="44">
        <v>1.3986</v>
      </c>
      <c r="D18" s="45">
        <v>22.1</v>
      </c>
      <c r="E18" s="45">
        <f>((20-D18)*-0.000175+C18)-0.0008</f>
      </c>
      <c r="F18" s="44">
        <f>E18*10.9276-13.593</f>
      </c>
      <c r="G18" s="43" t="s">
        <v>128</v>
      </c>
      <c r="H18" s="3"/>
      <c r="I18" s="3"/>
      <c r="J18" s="3"/>
      <c r="K18" s="3"/>
      <c r="L18" s="2"/>
      <c r="M18" s="47"/>
    </row>
    <row x14ac:dyDescent="0.25" r="19" customHeight="1" ht="18.75">
      <c r="A19" s="42">
        <v>18</v>
      </c>
      <c r="B19" s="43" t="s">
        <v>41</v>
      </c>
      <c r="C19" s="44">
        <v>1.398</v>
      </c>
      <c r="D19" s="45">
        <v>22.1</v>
      </c>
      <c r="E19" s="45">
        <f>((20-D19)*-0.000175+C19)-0.0008</f>
      </c>
      <c r="F19" s="44">
        <f>E19*10.9276-13.593</f>
      </c>
      <c r="G19" s="43" t="s">
        <v>129</v>
      </c>
      <c r="H19" s="3"/>
      <c r="I19" s="3"/>
      <c r="J19" s="3"/>
      <c r="K19" s="3"/>
      <c r="L19" s="2"/>
      <c r="M19" s="47"/>
    </row>
    <row x14ac:dyDescent="0.25" r="20" customHeight="1" ht="18.75">
      <c r="A20" s="42">
        <v>19</v>
      </c>
      <c r="B20" s="43" t="s">
        <v>41</v>
      </c>
      <c r="C20" s="44">
        <v>1.397</v>
      </c>
      <c r="D20" s="45">
        <v>22.1</v>
      </c>
      <c r="E20" s="45">
        <f>((20-D20)*-0.000175+C20)-0.0008</f>
      </c>
      <c r="F20" s="44">
        <f>E20*10.9276-13.593</f>
      </c>
      <c r="G20" s="43" t="s">
        <v>130</v>
      </c>
      <c r="H20" s="3"/>
      <c r="I20" s="3"/>
      <c r="J20" s="3"/>
      <c r="K20" s="3"/>
      <c r="L20" s="2"/>
      <c r="M20" s="47"/>
    </row>
    <row x14ac:dyDescent="0.25" r="21" customHeight="1" ht="18.75">
      <c r="A21" s="42">
        <v>20</v>
      </c>
      <c r="B21" s="43" t="s">
        <v>41</v>
      </c>
      <c r="C21" s="44">
        <v>1.3927</v>
      </c>
      <c r="D21" s="45">
        <v>22.1</v>
      </c>
      <c r="E21" s="45">
        <f>((20-D21)*-0.000175+C21)-0.0008</f>
      </c>
      <c r="F21" s="44">
        <f>E21*10.9276-13.593</f>
      </c>
      <c r="G21" s="43" t="s">
        <v>131</v>
      </c>
      <c r="H21" s="3"/>
      <c r="I21" s="3"/>
      <c r="J21" s="3"/>
      <c r="K21" s="3"/>
      <c r="L21" s="2"/>
      <c r="M21" s="47"/>
    </row>
    <row x14ac:dyDescent="0.25" r="22" customHeight="1" ht="18.75">
      <c r="A22" s="42">
        <v>21</v>
      </c>
      <c r="B22" s="43" t="s">
        <v>41</v>
      </c>
      <c r="C22" s="44">
        <v>1.379</v>
      </c>
      <c r="D22" s="45">
        <v>22.1</v>
      </c>
      <c r="E22" s="45">
        <f>((20-D22)*-0.000175+C22)-0.0008</f>
      </c>
      <c r="F22" s="44">
        <f>E22*10.9276-13.593</f>
      </c>
      <c r="G22" s="43" t="s">
        <v>132</v>
      </c>
      <c r="H22" s="3"/>
      <c r="I22" s="3"/>
      <c r="J22" s="3"/>
      <c r="K22" s="3"/>
      <c r="L22" s="2"/>
      <c r="M22" s="47"/>
    </row>
    <row x14ac:dyDescent="0.25" r="23" customHeight="1" ht="18.75">
      <c r="A23" s="42">
        <v>22</v>
      </c>
      <c r="B23" s="43" t="s">
        <v>41</v>
      </c>
      <c r="C23" s="44">
        <v>1.3577</v>
      </c>
      <c r="D23" s="45">
        <v>22.1</v>
      </c>
      <c r="E23" s="45">
        <f>((20-D23)*-0.000175+C23)-0.0008</f>
      </c>
      <c r="F23" s="44">
        <f>E23*10.9276-13.593</f>
      </c>
      <c r="G23" s="43" t="s">
        <v>133</v>
      </c>
      <c r="H23" s="3"/>
      <c r="I23" s="3"/>
      <c r="J23" s="3"/>
      <c r="K23" s="3"/>
      <c r="L23" s="2"/>
      <c r="M23" s="4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3"/>
  <sheetViews>
    <sheetView workbookViewId="0"/>
  </sheetViews>
  <sheetFormatPr defaultRowHeight="15" x14ac:dyDescent="0.25"/>
  <cols>
    <col min="1" max="1" style="58" width="13.576428571428572" customWidth="1" bestFit="1"/>
    <col min="2" max="2" style="31" width="13.576428571428572" customWidth="1" bestFit="1"/>
    <col min="3" max="3" style="60" width="13.576428571428572" customWidth="1" bestFit="1"/>
    <col min="4" max="4" style="59" width="13.576428571428572" customWidth="1" bestFit="1"/>
    <col min="5" max="5" style="59" width="13.576428571428572" customWidth="1" bestFit="1"/>
    <col min="6" max="6" style="60" width="13.576428571428572" customWidth="1" bestFit="1"/>
    <col min="7" max="7" style="31" width="13.576428571428572" customWidth="1" bestFit="1"/>
    <col min="8" max="8" style="31" width="13.576428571428572" customWidth="1" bestFit="1"/>
    <col min="9" max="9" style="31" width="13.576428571428572" customWidth="1" bestFit="1"/>
    <col min="10" max="10" style="31" width="13.576428571428572" customWidth="1" bestFit="1"/>
    <col min="11" max="11" style="31" width="13.576428571428572" customWidth="1" bestFit="1"/>
    <col min="12" max="12" style="32" width="13.576428571428572" customWidth="1" bestFit="1"/>
    <col min="13" max="13" style="61" width="13.576428571428572" customWidth="1" bestFit="1"/>
  </cols>
  <sheetData>
    <row x14ac:dyDescent="0.25" r="1" customHeight="1" ht="18.75" customFormat="1" s="7">
      <c r="A1" s="36" t="s">
        <v>34</v>
      </c>
      <c r="B1" s="37" t="s">
        <v>35</v>
      </c>
      <c r="C1" s="62" t="s">
        <v>36</v>
      </c>
      <c r="D1" s="63" t="s">
        <v>37</v>
      </c>
      <c r="E1" s="38" t="s">
        <v>38</v>
      </c>
      <c r="F1" s="39" t="s">
        <v>39</v>
      </c>
      <c r="G1" s="40" t="s">
        <v>40</v>
      </c>
      <c r="H1" s="6"/>
      <c r="I1" s="6"/>
      <c r="J1" s="6"/>
      <c r="K1" s="6"/>
      <c r="L1" s="8"/>
      <c r="M1" s="41"/>
    </row>
    <row x14ac:dyDescent="0.25" r="2" customHeight="1" ht="18.75">
      <c r="A2" s="42">
        <v>1</v>
      </c>
      <c r="B2" s="43" t="s">
        <v>41</v>
      </c>
      <c r="C2" s="44">
        <v>1.4063</v>
      </c>
      <c r="D2" s="45">
        <v>22.1</v>
      </c>
      <c r="E2" s="45">
        <f>((20-D2)*-0.000175+C2)-0.0008</f>
      </c>
      <c r="F2" s="44">
        <f>E2*10.9276-13.593</f>
      </c>
      <c r="G2" s="43" t="s">
        <v>68</v>
      </c>
      <c r="H2" s="3"/>
      <c r="I2" s="3" t="s">
        <v>43</v>
      </c>
      <c r="J2" s="3"/>
      <c r="K2" s="3"/>
      <c r="L2" s="13">
        <f>((20-K2)*-0.000175+J2)-0.0008</f>
      </c>
      <c r="M2" s="46">
        <f>L2*10.9276-13.593</f>
      </c>
    </row>
    <row x14ac:dyDescent="0.25" r="3" customHeight="1" ht="18.75">
      <c r="A3" s="42">
        <v>2</v>
      </c>
      <c r="B3" s="43" t="s">
        <v>41</v>
      </c>
      <c r="C3" s="44">
        <v>1.4064</v>
      </c>
      <c r="D3" s="45">
        <v>22.1</v>
      </c>
      <c r="E3" s="45">
        <f>((20-D3)*-0.000175+C3)-0.0008</f>
      </c>
      <c r="F3" s="44">
        <f>E3*10.9276-13.593</f>
      </c>
      <c r="G3" s="43" t="s">
        <v>69</v>
      </c>
      <c r="H3" s="3"/>
      <c r="I3" s="3" t="s">
        <v>45</v>
      </c>
      <c r="J3" s="3"/>
      <c r="K3" s="3"/>
      <c r="L3" s="13">
        <f>((20-K3)*-0.000175+J3)-0.0008</f>
      </c>
      <c r="M3" s="46">
        <f>L3*10.9276-13.593</f>
      </c>
    </row>
    <row x14ac:dyDescent="0.25" r="4" customHeight="1" ht="18.75">
      <c r="A4" s="48">
        <v>3</v>
      </c>
      <c r="B4" s="49" t="s">
        <v>41</v>
      </c>
      <c r="C4" s="50">
        <v>1.4061</v>
      </c>
      <c r="D4" s="51">
        <v>22.1</v>
      </c>
      <c r="E4" s="51">
        <f>((20-D4)*-0.000175+C4)-0.0008</f>
      </c>
      <c r="F4" s="50">
        <f>E4*10.9276-13.593</f>
      </c>
      <c r="G4" s="49" t="s">
        <v>70</v>
      </c>
      <c r="H4" s="3"/>
      <c r="I4" s="3" t="s">
        <v>47</v>
      </c>
      <c r="J4" s="3"/>
      <c r="K4" s="3"/>
      <c r="L4" s="2"/>
      <c r="M4" s="47"/>
    </row>
    <row x14ac:dyDescent="0.25" r="5" customHeight="1" ht="18.75">
      <c r="A5" s="48">
        <v>4</v>
      </c>
      <c r="B5" s="49" t="s">
        <v>41</v>
      </c>
      <c r="C5" s="50">
        <v>1.4057</v>
      </c>
      <c r="D5" s="51">
        <v>22.1</v>
      </c>
      <c r="E5" s="51">
        <f>((20-D5)*-0.000175+C5)-0.0008</f>
      </c>
      <c r="F5" s="50">
        <f>E5*10.9276-13.593</f>
      </c>
      <c r="G5" s="49" t="s">
        <v>71</v>
      </c>
      <c r="H5" s="3"/>
      <c r="I5" s="3" t="s">
        <v>49</v>
      </c>
      <c r="J5" s="3"/>
      <c r="K5" s="3"/>
      <c r="L5" s="2"/>
      <c r="M5" s="47"/>
    </row>
    <row x14ac:dyDescent="0.25" r="6" customHeight="1" ht="18.75">
      <c r="A6" s="48">
        <v>5</v>
      </c>
      <c r="B6" s="49" t="s">
        <v>41</v>
      </c>
      <c r="C6" s="50">
        <v>1.4051</v>
      </c>
      <c r="D6" s="51">
        <v>22.1</v>
      </c>
      <c r="E6" s="51">
        <f>((20-D6)*-0.000175+C6)-0.0008</f>
      </c>
      <c r="F6" s="50">
        <f>E6*10.9276-13.593</f>
      </c>
      <c r="G6" s="49" t="s">
        <v>72</v>
      </c>
      <c r="H6" s="3"/>
      <c r="I6" s="3"/>
      <c r="J6" s="3"/>
      <c r="K6" s="3"/>
      <c r="L6" s="2"/>
      <c r="M6" s="47"/>
    </row>
    <row x14ac:dyDescent="0.25" r="7" customHeight="1" ht="18.75">
      <c r="A7" s="48">
        <v>6</v>
      </c>
      <c r="B7" s="49" t="s">
        <v>41</v>
      </c>
      <c r="C7" s="50">
        <v>1.4044</v>
      </c>
      <c r="D7" s="51">
        <v>22.2</v>
      </c>
      <c r="E7" s="51">
        <f>((20-D7)*-0.000175+C7)-0.0008</f>
      </c>
      <c r="F7" s="50">
        <f>E7*10.9276-13.593</f>
      </c>
      <c r="G7" s="49" t="s">
        <v>73</v>
      </c>
      <c r="H7" s="3"/>
      <c r="I7" s="3"/>
      <c r="J7" s="3"/>
      <c r="K7" s="3"/>
      <c r="L7" s="2"/>
      <c r="M7" s="47"/>
    </row>
    <row x14ac:dyDescent="0.25" r="8" customHeight="1" ht="18.75">
      <c r="A8" s="48">
        <v>7</v>
      </c>
      <c r="B8" s="49" t="s">
        <v>41</v>
      </c>
      <c r="C8" s="50">
        <v>1.4038</v>
      </c>
      <c r="D8" s="51">
        <v>22.2</v>
      </c>
      <c r="E8" s="51">
        <f>((20-D8)*-0.000175+C8)-0.0008</f>
      </c>
      <c r="F8" s="50">
        <f>E8*10.9276-13.593</f>
      </c>
      <c r="G8" s="49" t="s">
        <v>74</v>
      </c>
      <c r="H8" s="3"/>
      <c r="I8" s="3"/>
      <c r="J8" s="3"/>
      <c r="K8" s="3"/>
      <c r="L8" s="2"/>
      <c r="M8" s="47"/>
    </row>
    <row x14ac:dyDescent="0.25" r="9" customHeight="1" ht="18.75">
      <c r="A9" s="48">
        <v>8</v>
      </c>
      <c r="B9" s="49" t="s">
        <v>41</v>
      </c>
      <c r="C9" s="50">
        <v>1.4033</v>
      </c>
      <c r="D9" s="51">
        <v>22.2</v>
      </c>
      <c r="E9" s="51">
        <f>((20-D9)*-0.000175+C9)-0.0008</f>
      </c>
      <c r="F9" s="50">
        <f>E9*10.9276-13.593</f>
      </c>
      <c r="G9" s="49" t="s">
        <v>75</v>
      </c>
      <c r="H9" s="3"/>
      <c r="I9" s="3"/>
      <c r="J9" s="3"/>
      <c r="K9" s="3"/>
      <c r="L9" s="2"/>
      <c r="M9" s="47"/>
    </row>
    <row x14ac:dyDescent="0.25" r="10" customHeight="1" ht="18.75">
      <c r="A10" s="48">
        <v>9</v>
      </c>
      <c r="B10" s="49" t="s">
        <v>41</v>
      </c>
      <c r="C10" s="50">
        <v>1.4028</v>
      </c>
      <c r="D10" s="51">
        <v>22.2</v>
      </c>
      <c r="E10" s="51">
        <f>((20-D10)*-0.000175+C10)-0.0008</f>
      </c>
      <c r="F10" s="50">
        <f>E10*10.9276-13.593</f>
      </c>
      <c r="G10" s="49" t="s">
        <v>76</v>
      </c>
      <c r="H10" s="3"/>
      <c r="I10" s="3"/>
      <c r="J10" s="3"/>
      <c r="K10" s="3"/>
      <c r="L10" s="2"/>
      <c r="M10" s="47"/>
    </row>
    <row x14ac:dyDescent="0.25" r="11" customHeight="1" ht="18.75">
      <c r="A11" s="48">
        <v>10</v>
      </c>
      <c r="B11" s="49" t="s">
        <v>41</v>
      </c>
      <c r="C11" s="50">
        <v>1.4022</v>
      </c>
      <c r="D11" s="51">
        <v>22.2</v>
      </c>
      <c r="E11" s="51">
        <f>((20-D11)*-0.000175+C11)-0.0008</f>
      </c>
      <c r="F11" s="50">
        <f>E11*10.9276-13.593</f>
      </c>
      <c r="G11" s="49" t="s">
        <v>77</v>
      </c>
      <c r="H11" s="3"/>
      <c r="I11" s="3"/>
      <c r="J11" s="3"/>
      <c r="K11" s="3"/>
      <c r="L11" s="2"/>
      <c r="M11" s="47"/>
    </row>
    <row x14ac:dyDescent="0.25" r="12" customHeight="1" ht="18.75">
      <c r="A12" s="42">
        <v>11</v>
      </c>
      <c r="B12" s="43" t="s">
        <v>41</v>
      </c>
      <c r="C12" s="44">
        <v>1.4019</v>
      </c>
      <c r="D12" s="45">
        <v>22.2</v>
      </c>
      <c r="E12" s="45">
        <f>((20-D12)*-0.000175+C12)-0.0008</f>
      </c>
      <c r="F12" s="44">
        <f>E12*10.9276-13.593</f>
      </c>
      <c r="G12" s="43" t="s">
        <v>78</v>
      </c>
      <c r="H12" s="3"/>
      <c r="I12" s="3"/>
      <c r="J12" s="3"/>
      <c r="K12" s="3"/>
      <c r="L12" s="2"/>
      <c r="M12" s="47"/>
    </row>
    <row x14ac:dyDescent="0.25" r="13" customHeight="1" ht="18.75">
      <c r="A13" s="42">
        <v>12</v>
      </c>
      <c r="B13" s="43" t="s">
        <v>41</v>
      </c>
      <c r="C13" s="44">
        <v>1.4012</v>
      </c>
      <c r="D13" s="45">
        <v>22.2</v>
      </c>
      <c r="E13" s="45">
        <f>((20-D13)*-0.000175+C13)-0.0008</f>
      </c>
      <c r="F13" s="44">
        <f>E13*10.9276-13.593</f>
      </c>
      <c r="G13" s="43" t="s">
        <v>79</v>
      </c>
      <c r="H13" s="3"/>
      <c r="I13" s="3"/>
      <c r="J13" s="3"/>
      <c r="K13" s="3"/>
      <c r="L13" s="2"/>
      <c r="M13" s="47"/>
    </row>
    <row x14ac:dyDescent="0.25" r="14" customHeight="1" ht="18.75">
      <c r="A14" s="42">
        <v>13</v>
      </c>
      <c r="B14" s="43" t="s">
        <v>41</v>
      </c>
      <c r="C14" s="44">
        <v>1.4006</v>
      </c>
      <c r="D14" s="45">
        <v>22.3</v>
      </c>
      <c r="E14" s="45">
        <f>((20-D14)*-0.000175+C14)-0.0008</f>
      </c>
      <c r="F14" s="44">
        <f>E14*10.9276-13.593</f>
      </c>
      <c r="G14" s="43" t="s">
        <v>80</v>
      </c>
      <c r="H14" s="3"/>
      <c r="I14" s="3"/>
      <c r="J14" s="3"/>
      <c r="K14" s="3"/>
      <c r="L14" s="2"/>
      <c r="M14" s="47"/>
    </row>
    <row x14ac:dyDescent="0.25" r="15" customHeight="1" ht="18.75">
      <c r="A15" s="42">
        <v>14</v>
      </c>
      <c r="B15" s="43" t="s">
        <v>41</v>
      </c>
      <c r="C15" s="44">
        <v>1.4002</v>
      </c>
      <c r="D15" s="45">
        <v>22.3</v>
      </c>
      <c r="E15" s="45">
        <f>((20-D15)*-0.000175+C15)-0.0008</f>
      </c>
      <c r="F15" s="44">
        <f>E15*10.9276-13.593</f>
      </c>
      <c r="G15" s="43" t="s">
        <v>81</v>
      </c>
      <c r="H15" s="3"/>
      <c r="I15" s="3"/>
      <c r="J15" s="3"/>
      <c r="K15" s="3"/>
      <c r="L15" s="2"/>
      <c r="M15" s="47"/>
    </row>
    <row x14ac:dyDescent="0.25" r="16" customHeight="1" ht="18.75">
      <c r="A16" s="42">
        <v>15</v>
      </c>
      <c r="B16" s="43" t="s">
        <v>41</v>
      </c>
      <c r="C16" s="44">
        <v>1.3996</v>
      </c>
      <c r="D16" s="45">
        <v>22.3</v>
      </c>
      <c r="E16" s="45">
        <f>((20-D16)*-0.000175+C16)-0.0008</f>
      </c>
      <c r="F16" s="44">
        <f>E16*10.9276-13.593</f>
      </c>
      <c r="G16" s="43" t="s">
        <v>82</v>
      </c>
      <c r="H16" s="3"/>
      <c r="I16" s="3"/>
      <c r="J16" s="3"/>
      <c r="K16" s="3"/>
      <c r="L16" s="2"/>
      <c r="M16" s="47"/>
    </row>
    <row x14ac:dyDescent="0.25" r="17" customHeight="1" ht="18.75">
      <c r="A17" s="42">
        <v>16</v>
      </c>
      <c r="B17" s="43" t="s">
        <v>41</v>
      </c>
      <c r="C17" s="44">
        <v>1.399</v>
      </c>
      <c r="D17" s="45">
        <v>22.3</v>
      </c>
      <c r="E17" s="45">
        <f>((20-D17)*-0.000175+C17)-0.0008</f>
      </c>
      <c r="F17" s="44">
        <f>E17*10.9276-13.593</f>
      </c>
      <c r="G17" s="43" t="s">
        <v>83</v>
      </c>
      <c r="H17" s="3"/>
      <c r="I17" s="3"/>
      <c r="J17" s="3"/>
      <c r="K17" s="3"/>
      <c r="L17" s="2"/>
      <c r="M17" s="47"/>
    </row>
    <row x14ac:dyDescent="0.25" r="18" customHeight="1" ht="18.75">
      <c r="A18" s="42">
        <v>17</v>
      </c>
      <c r="B18" s="43" t="s">
        <v>41</v>
      </c>
      <c r="C18" s="44">
        <v>1.3985</v>
      </c>
      <c r="D18" s="45">
        <v>22.3</v>
      </c>
      <c r="E18" s="45">
        <f>((20-D18)*-0.000175+C18)-0.0008</f>
      </c>
      <c r="F18" s="44">
        <f>E18*10.9276-13.593</f>
      </c>
      <c r="G18" s="43" t="s">
        <v>84</v>
      </c>
      <c r="H18" s="3"/>
      <c r="I18" s="3"/>
      <c r="J18" s="3"/>
      <c r="K18" s="3"/>
      <c r="L18" s="2"/>
      <c r="M18" s="47"/>
    </row>
    <row x14ac:dyDescent="0.25" r="19" customHeight="1" ht="18.75">
      <c r="A19" s="42">
        <v>18</v>
      </c>
      <c r="B19" s="43" t="s">
        <v>41</v>
      </c>
      <c r="C19" s="44">
        <v>1.3979</v>
      </c>
      <c r="D19" s="45">
        <v>22.3</v>
      </c>
      <c r="E19" s="45">
        <f>((20-D19)*-0.000175+C19)-0.0008</f>
      </c>
      <c r="F19" s="44">
        <f>E19*10.9276-13.593</f>
      </c>
      <c r="G19" s="43" t="s">
        <v>85</v>
      </c>
      <c r="H19" s="3"/>
      <c r="I19" s="3"/>
      <c r="J19" s="3"/>
      <c r="K19" s="3"/>
      <c r="L19" s="2"/>
      <c r="M19" s="47"/>
    </row>
    <row x14ac:dyDescent="0.25" r="20" customHeight="1" ht="18.75">
      <c r="A20" s="48">
        <v>19</v>
      </c>
      <c r="B20" s="49" t="s">
        <v>41</v>
      </c>
      <c r="C20" s="50">
        <v>1.3963</v>
      </c>
      <c r="D20" s="51">
        <v>22.3</v>
      </c>
      <c r="E20" s="51">
        <f>((20-D20)*-0.000175+C20)-0.0008</f>
      </c>
      <c r="F20" s="50">
        <f>E20*10.9276-13.593</f>
      </c>
      <c r="G20" s="49" t="s">
        <v>86</v>
      </c>
      <c r="H20" s="3"/>
      <c r="I20" s="3"/>
      <c r="J20" s="3"/>
      <c r="K20" s="3"/>
      <c r="L20" s="2"/>
      <c r="M20" s="47"/>
    </row>
    <row x14ac:dyDescent="0.25" r="21" customHeight="1" ht="18.75">
      <c r="A21" s="48">
        <v>20</v>
      </c>
      <c r="B21" s="49" t="s">
        <v>41</v>
      </c>
      <c r="C21" s="50">
        <v>1.3899</v>
      </c>
      <c r="D21" s="51">
        <v>22.3</v>
      </c>
      <c r="E21" s="51">
        <f>((20-D21)*-0.000175+C21)-0.0008</f>
      </c>
      <c r="F21" s="50">
        <f>E21*10.9276-13.593</f>
      </c>
      <c r="G21" s="49" t="s">
        <v>87</v>
      </c>
      <c r="H21" s="3"/>
      <c r="I21" s="3"/>
      <c r="J21" s="3"/>
      <c r="K21" s="3"/>
      <c r="L21" s="2"/>
      <c r="M21" s="47"/>
    </row>
    <row x14ac:dyDescent="0.25" r="22" customHeight="1" ht="18.75">
      <c r="A22" s="48">
        <v>21</v>
      </c>
      <c r="B22" s="49" t="s">
        <v>41</v>
      </c>
      <c r="C22" s="50">
        <v>1.3751</v>
      </c>
      <c r="D22" s="51">
        <v>22.3</v>
      </c>
      <c r="E22" s="51">
        <f>((20-D22)*-0.000175+C22)-0.0008</f>
      </c>
      <c r="F22" s="50">
        <f>E22*10.9276-13.593</f>
      </c>
      <c r="G22" s="49" t="s">
        <v>88</v>
      </c>
      <c r="H22" s="3"/>
      <c r="I22" s="3"/>
      <c r="J22" s="3"/>
      <c r="K22" s="3"/>
      <c r="L22" s="2"/>
      <c r="M22" s="47"/>
    </row>
    <row x14ac:dyDescent="0.25" r="23" customHeight="1" ht="18.75">
      <c r="A23" s="48">
        <v>22</v>
      </c>
      <c r="B23" s="49" t="s">
        <v>41</v>
      </c>
      <c r="C23" s="50">
        <v>1.3561</v>
      </c>
      <c r="D23" s="51">
        <v>22.3</v>
      </c>
      <c r="E23" s="51">
        <f>((20-D23)*-0.000175+C23)-0.0008</f>
      </c>
      <c r="F23" s="50">
        <f>E23*10.9276-13.593</f>
      </c>
      <c r="G23" s="49" t="s">
        <v>89</v>
      </c>
      <c r="H23" s="3"/>
      <c r="I23" s="3"/>
      <c r="J23" s="3"/>
      <c r="K23" s="3"/>
      <c r="L23" s="2"/>
      <c r="M23" s="4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3"/>
  <sheetViews>
    <sheetView workbookViewId="0"/>
  </sheetViews>
  <sheetFormatPr defaultRowHeight="15" x14ac:dyDescent="0.25"/>
  <cols>
    <col min="1" max="1" style="58" width="13.576428571428572" customWidth="1" bestFit="1"/>
    <col min="2" max="2" style="31" width="13.576428571428572" customWidth="1" bestFit="1"/>
    <col min="3" max="3" style="60" width="13.576428571428572" customWidth="1" bestFit="1"/>
    <col min="4" max="4" style="59" width="13.576428571428572" customWidth="1" bestFit="1"/>
    <col min="5" max="5" style="59" width="13.576428571428572" customWidth="1" bestFit="1"/>
    <col min="6" max="6" style="60" width="13.576428571428572" customWidth="1" bestFit="1"/>
    <col min="7" max="7" style="31" width="13.576428571428572" customWidth="1" bestFit="1"/>
    <col min="8" max="8" style="31" width="13.576428571428572" customWidth="1" bestFit="1"/>
    <col min="9" max="9" style="31" width="13.576428571428572" customWidth="1" bestFit="1"/>
    <col min="10" max="10" style="31" width="13.576428571428572" customWidth="1" bestFit="1"/>
    <col min="11" max="11" style="31" width="13.576428571428572" customWidth="1" bestFit="1"/>
    <col min="12" max="12" style="32" width="13.576428571428572" customWidth="1" bestFit="1"/>
    <col min="13" max="13" style="61" width="13.576428571428572" customWidth="1" bestFit="1"/>
  </cols>
  <sheetData>
    <row x14ac:dyDescent="0.25" r="1" customHeight="1" ht="18.75" customFormat="1" s="7">
      <c r="A1" s="36" t="s">
        <v>34</v>
      </c>
      <c r="B1" s="37" t="s">
        <v>35</v>
      </c>
      <c r="C1" s="62" t="s">
        <v>36</v>
      </c>
      <c r="D1" s="63" t="s">
        <v>37</v>
      </c>
      <c r="E1" s="38" t="s">
        <v>38</v>
      </c>
      <c r="F1" s="39" t="s">
        <v>39</v>
      </c>
      <c r="G1" s="40" t="s">
        <v>40</v>
      </c>
      <c r="H1" s="6"/>
      <c r="I1" s="6"/>
      <c r="J1" s="6"/>
      <c r="K1" s="6"/>
      <c r="L1" s="8"/>
      <c r="M1" s="41"/>
    </row>
    <row x14ac:dyDescent="0.25" r="2" customHeight="1" ht="18.75">
      <c r="A2" s="48">
        <v>1</v>
      </c>
      <c r="B2" s="49" t="s">
        <v>41</v>
      </c>
      <c r="C2" s="50">
        <v>1.4059</v>
      </c>
      <c r="D2" s="51">
        <v>22.3</v>
      </c>
      <c r="E2" s="51">
        <f>((20-D2)*-0.000175+C2)-0.0008</f>
      </c>
      <c r="F2" s="50">
        <f>E2*10.9276-13.593</f>
      </c>
      <c r="G2" s="49" t="s">
        <v>90</v>
      </c>
      <c r="H2" s="3"/>
      <c r="I2" s="3" t="s">
        <v>43</v>
      </c>
      <c r="J2" s="3"/>
      <c r="K2" s="3"/>
      <c r="L2" s="13">
        <f>((20-K2)*-0.000175+J2)-0.0008</f>
      </c>
      <c r="M2" s="46">
        <f>L2*10.9276-13.593</f>
      </c>
    </row>
    <row x14ac:dyDescent="0.25" r="3" customHeight="1" ht="18.75">
      <c r="A3" s="48">
        <v>2</v>
      </c>
      <c r="B3" s="49" t="s">
        <v>41</v>
      </c>
      <c r="C3" s="50">
        <v>1.4062</v>
      </c>
      <c r="D3" s="51">
        <v>22.3</v>
      </c>
      <c r="E3" s="51">
        <f>((20-D3)*-0.000175+C3)-0.0008</f>
      </c>
      <c r="F3" s="50">
        <f>E3*10.9276-13.593</f>
      </c>
      <c r="G3" s="49" t="s">
        <v>91</v>
      </c>
      <c r="H3" s="3"/>
      <c r="I3" s="3" t="s">
        <v>45</v>
      </c>
      <c r="J3" s="3"/>
      <c r="K3" s="3"/>
      <c r="L3" s="13">
        <f>((20-K3)*-0.000175+J3)-0.0008</f>
      </c>
      <c r="M3" s="46">
        <f>L3*10.9276-13.593</f>
      </c>
    </row>
    <row x14ac:dyDescent="0.25" r="4" customHeight="1" ht="18.75">
      <c r="A4" s="48">
        <v>3</v>
      </c>
      <c r="B4" s="49" t="s">
        <v>41</v>
      </c>
      <c r="C4" s="50">
        <v>1.4059</v>
      </c>
      <c r="D4" s="51">
        <v>22.4</v>
      </c>
      <c r="E4" s="51">
        <f>((20-D4)*-0.000175+C4)-0.0008</f>
      </c>
      <c r="F4" s="50">
        <f>E4*10.9276-13.593</f>
      </c>
      <c r="G4" s="49" t="s">
        <v>92</v>
      </c>
      <c r="H4" s="3"/>
      <c r="I4" s="3" t="s">
        <v>47</v>
      </c>
      <c r="J4" s="3"/>
      <c r="K4" s="3"/>
      <c r="L4" s="2"/>
      <c r="M4" s="47"/>
    </row>
    <row x14ac:dyDescent="0.25" r="5" customHeight="1" ht="18.75">
      <c r="A5" s="48">
        <v>4</v>
      </c>
      <c r="B5" s="49" t="s">
        <v>41</v>
      </c>
      <c r="C5" s="50">
        <v>1.4055</v>
      </c>
      <c r="D5" s="51">
        <v>22.4</v>
      </c>
      <c r="E5" s="51">
        <f>((20-D5)*-0.000175+C5)-0.0008</f>
      </c>
      <c r="F5" s="50">
        <f>E5*10.9276-13.593</f>
      </c>
      <c r="G5" s="49" t="s">
        <v>93</v>
      </c>
      <c r="H5" s="3"/>
      <c r="I5" s="3" t="s">
        <v>49</v>
      </c>
      <c r="J5" s="3"/>
      <c r="K5" s="3"/>
      <c r="L5" s="2"/>
      <c r="M5" s="47"/>
    </row>
    <row x14ac:dyDescent="0.25" r="6" customHeight="1" ht="18.75">
      <c r="A6" s="42">
        <v>5</v>
      </c>
      <c r="B6" s="43" t="s">
        <v>41</v>
      </c>
      <c r="C6" s="44">
        <v>1.405</v>
      </c>
      <c r="D6" s="45">
        <v>22.4</v>
      </c>
      <c r="E6" s="45">
        <f>((20-D6)*-0.000175+C6)-0.0008</f>
      </c>
      <c r="F6" s="44">
        <f>E6*10.9276-13.593</f>
      </c>
      <c r="G6" s="43" t="s">
        <v>94</v>
      </c>
      <c r="H6" s="3"/>
      <c r="I6" s="3"/>
      <c r="J6" s="3"/>
      <c r="K6" s="3"/>
      <c r="L6" s="2"/>
      <c r="M6" s="47"/>
    </row>
    <row x14ac:dyDescent="0.25" r="7" customHeight="1" ht="18.75">
      <c r="A7" s="42">
        <v>6</v>
      </c>
      <c r="B7" s="43" t="s">
        <v>41</v>
      </c>
      <c r="C7" s="44">
        <v>1.4044</v>
      </c>
      <c r="D7" s="45">
        <v>22.4</v>
      </c>
      <c r="E7" s="45">
        <f>((20-D7)*-0.000175+C7)-0.0008</f>
      </c>
      <c r="F7" s="44">
        <f>E7*10.9276-13.593</f>
      </c>
      <c r="G7" s="43" t="s">
        <v>95</v>
      </c>
      <c r="H7" s="3"/>
      <c r="I7" s="3"/>
      <c r="J7" s="3"/>
      <c r="K7" s="3"/>
      <c r="L7" s="2"/>
      <c r="M7" s="47"/>
    </row>
    <row x14ac:dyDescent="0.25" r="8" customHeight="1" ht="18.75">
      <c r="A8" s="42">
        <v>7</v>
      </c>
      <c r="B8" s="43" t="s">
        <v>41</v>
      </c>
      <c r="C8" s="44">
        <v>1.4038</v>
      </c>
      <c r="D8" s="45">
        <v>22.4</v>
      </c>
      <c r="E8" s="45">
        <f>((20-D8)*-0.000175+C8)-0.0008</f>
      </c>
      <c r="F8" s="44">
        <f>E8*10.9276-13.593</f>
      </c>
      <c r="G8" s="43" t="s">
        <v>96</v>
      </c>
      <c r="H8" s="3"/>
      <c r="I8" s="3"/>
      <c r="J8" s="3"/>
      <c r="K8" s="3"/>
      <c r="L8" s="2"/>
      <c r="M8" s="47"/>
    </row>
    <row x14ac:dyDescent="0.25" r="9" customHeight="1" ht="18.75">
      <c r="A9" s="42">
        <v>8</v>
      </c>
      <c r="B9" s="43" t="s">
        <v>41</v>
      </c>
      <c r="C9" s="44">
        <v>1.4033</v>
      </c>
      <c r="D9" s="45">
        <v>22.4</v>
      </c>
      <c r="E9" s="45">
        <f>((20-D9)*-0.000175+C9)-0.0008</f>
      </c>
      <c r="F9" s="44">
        <f>E9*10.9276-13.593</f>
      </c>
      <c r="G9" s="43" t="s">
        <v>97</v>
      </c>
      <c r="H9" s="3"/>
      <c r="I9" s="3"/>
      <c r="J9" s="3"/>
      <c r="K9" s="3"/>
      <c r="L9" s="2"/>
      <c r="M9" s="47"/>
    </row>
    <row x14ac:dyDescent="0.25" r="10" customHeight="1" ht="18.75">
      <c r="A10" s="42">
        <v>9</v>
      </c>
      <c r="B10" s="43" t="s">
        <v>41</v>
      </c>
      <c r="C10" s="44">
        <v>1.4027</v>
      </c>
      <c r="D10" s="45">
        <v>22.4</v>
      </c>
      <c r="E10" s="45">
        <f>((20-D10)*-0.000175+C10)-0.0008</f>
      </c>
      <c r="F10" s="44">
        <f>E10*10.9276-13.593</f>
      </c>
      <c r="G10" s="43" t="s">
        <v>98</v>
      </c>
      <c r="H10" s="3"/>
      <c r="I10" s="3"/>
      <c r="J10" s="3"/>
      <c r="K10" s="3"/>
      <c r="L10" s="2"/>
      <c r="M10" s="47"/>
    </row>
    <row x14ac:dyDescent="0.25" r="11" customHeight="1" ht="18.75">
      <c r="A11" s="42">
        <v>10</v>
      </c>
      <c r="B11" s="43" t="s">
        <v>41</v>
      </c>
      <c r="C11" s="44">
        <v>1.4021</v>
      </c>
      <c r="D11" s="45">
        <v>22.4</v>
      </c>
      <c r="E11" s="45">
        <f>((20-D11)*-0.000175+C11)-0.0008</f>
      </c>
      <c r="F11" s="44">
        <f>E11*10.9276-13.593</f>
      </c>
      <c r="G11" s="43" t="s">
        <v>99</v>
      </c>
      <c r="H11" s="3"/>
      <c r="I11" s="3"/>
      <c r="J11" s="3"/>
      <c r="K11" s="3"/>
      <c r="L11" s="2"/>
      <c r="M11" s="47"/>
    </row>
    <row x14ac:dyDescent="0.25" r="12" customHeight="1" ht="18.75">
      <c r="A12" s="42">
        <v>11</v>
      </c>
      <c r="B12" s="43" t="s">
        <v>41</v>
      </c>
      <c r="C12" s="44">
        <v>1.4016</v>
      </c>
      <c r="D12" s="45">
        <v>22.4</v>
      </c>
      <c r="E12" s="45">
        <f>((20-D12)*-0.000175+C12)-0.0008</f>
      </c>
      <c r="F12" s="44">
        <f>E12*10.9276-13.593</f>
      </c>
      <c r="G12" s="43" t="s">
        <v>100</v>
      </c>
      <c r="H12" s="3"/>
      <c r="I12" s="3"/>
      <c r="J12" s="3"/>
      <c r="K12" s="3"/>
      <c r="L12" s="2"/>
      <c r="M12" s="47"/>
    </row>
    <row x14ac:dyDescent="0.25" r="13" customHeight="1" ht="18.75">
      <c r="A13" s="42">
        <v>12</v>
      </c>
      <c r="B13" s="43" t="s">
        <v>41</v>
      </c>
      <c r="C13" s="44">
        <v>1.401</v>
      </c>
      <c r="D13" s="45">
        <v>22.4</v>
      </c>
      <c r="E13" s="45">
        <f>((20-D13)*-0.000175+C13)-0.0008</f>
      </c>
      <c r="F13" s="44">
        <f>E13*10.9276-13.593</f>
      </c>
      <c r="G13" s="43" t="s">
        <v>101</v>
      </c>
      <c r="H13" s="3"/>
      <c r="I13" s="3"/>
      <c r="J13" s="3"/>
      <c r="K13" s="3"/>
      <c r="L13" s="2"/>
      <c r="M13" s="47"/>
    </row>
    <row x14ac:dyDescent="0.25" r="14" customHeight="1" ht="18.75">
      <c r="A14" s="48">
        <v>13</v>
      </c>
      <c r="B14" s="49" t="s">
        <v>41</v>
      </c>
      <c r="C14" s="50">
        <v>1.4006</v>
      </c>
      <c r="D14" s="51">
        <v>22.4</v>
      </c>
      <c r="E14" s="51">
        <f>((20-D14)*-0.000175+C14)-0.0008</f>
      </c>
      <c r="F14" s="50">
        <f>E14*10.9276-13.593</f>
      </c>
      <c r="G14" s="49" t="s">
        <v>102</v>
      </c>
      <c r="H14" s="3"/>
      <c r="I14" s="3"/>
      <c r="J14" s="3"/>
      <c r="K14" s="3"/>
      <c r="L14" s="2"/>
      <c r="M14" s="47"/>
    </row>
    <row x14ac:dyDescent="0.25" r="15" customHeight="1" ht="18.75">
      <c r="A15" s="48">
        <v>14</v>
      </c>
      <c r="B15" s="49" t="s">
        <v>41</v>
      </c>
      <c r="C15" s="50">
        <v>1.4</v>
      </c>
      <c r="D15" s="51">
        <v>22.4</v>
      </c>
      <c r="E15" s="51">
        <f>((20-D15)*-0.000175+C15)-0.0008</f>
      </c>
      <c r="F15" s="50">
        <f>E15*10.9276-13.593</f>
      </c>
      <c r="G15" s="49" t="s">
        <v>103</v>
      </c>
      <c r="H15" s="3"/>
      <c r="I15" s="3"/>
      <c r="J15" s="3"/>
      <c r="K15" s="3"/>
      <c r="L15" s="2"/>
      <c r="M15" s="47"/>
    </row>
    <row x14ac:dyDescent="0.25" r="16" customHeight="1" ht="18.75">
      <c r="A16" s="48">
        <v>15</v>
      </c>
      <c r="B16" s="49" t="s">
        <v>41</v>
      </c>
      <c r="C16" s="50">
        <v>1.3995</v>
      </c>
      <c r="D16" s="51">
        <v>22.4</v>
      </c>
      <c r="E16" s="51">
        <f>((20-D16)*-0.000175+C16)-0.0008</f>
      </c>
      <c r="F16" s="50">
        <f>E16*10.9276-13.593</f>
      </c>
      <c r="G16" s="49" t="s">
        <v>104</v>
      </c>
      <c r="H16" s="3"/>
      <c r="I16" s="3"/>
      <c r="J16" s="3"/>
      <c r="K16" s="3"/>
      <c r="L16" s="2"/>
      <c r="M16" s="47"/>
    </row>
    <row x14ac:dyDescent="0.25" r="17" customHeight="1" ht="18.75">
      <c r="A17" s="48">
        <v>16</v>
      </c>
      <c r="B17" s="49" t="s">
        <v>41</v>
      </c>
      <c r="C17" s="50">
        <v>1.3989</v>
      </c>
      <c r="D17" s="51">
        <v>22.4</v>
      </c>
      <c r="E17" s="51">
        <f>((20-D17)*-0.000175+C17)-0.0008</f>
      </c>
      <c r="F17" s="50">
        <f>E17*10.9276-13.593</f>
      </c>
      <c r="G17" s="49" t="s">
        <v>105</v>
      </c>
      <c r="H17" s="3"/>
      <c r="I17" s="3"/>
      <c r="J17" s="3"/>
      <c r="K17" s="3"/>
      <c r="L17" s="2"/>
      <c r="M17" s="47"/>
    </row>
    <row x14ac:dyDescent="0.25" r="18" customHeight="1" ht="18.75">
      <c r="A18" s="48">
        <v>17</v>
      </c>
      <c r="B18" s="49" t="s">
        <v>41</v>
      </c>
      <c r="C18" s="50">
        <v>1.3984</v>
      </c>
      <c r="D18" s="51">
        <v>22.4</v>
      </c>
      <c r="E18" s="51">
        <f>((20-D18)*-0.000175+C18)-0.0008</f>
      </c>
      <c r="F18" s="50">
        <f>E18*10.9276-13.593</f>
      </c>
      <c r="G18" s="49" t="s">
        <v>106</v>
      </c>
      <c r="H18" s="3"/>
      <c r="I18" s="3"/>
      <c r="J18" s="3"/>
      <c r="K18" s="3"/>
      <c r="L18" s="2"/>
      <c r="M18" s="47"/>
    </row>
    <row x14ac:dyDescent="0.25" r="19" customHeight="1" ht="18.75">
      <c r="A19" s="48">
        <v>18</v>
      </c>
      <c r="B19" s="49" t="s">
        <v>41</v>
      </c>
      <c r="C19" s="50">
        <v>1.3978</v>
      </c>
      <c r="D19" s="51">
        <v>22.4</v>
      </c>
      <c r="E19" s="51">
        <f>((20-D19)*-0.000175+C19)-0.0008</f>
      </c>
      <c r="F19" s="50">
        <f>E19*10.9276-13.593</f>
      </c>
      <c r="G19" s="49" t="s">
        <v>107</v>
      </c>
      <c r="H19" s="3"/>
      <c r="I19" s="3"/>
      <c r="J19" s="3"/>
      <c r="K19" s="3"/>
      <c r="L19" s="2"/>
      <c r="M19" s="47"/>
    </row>
    <row x14ac:dyDescent="0.25" r="20" customHeight="1" ht="18.75">
      <c r="A20" s="48">
        <v>19</v>
      </c>
      <c r="B20" s="49" t="s">
        <v>41</v>
      </c>
      <c r="C20" s="50">
        <v>1.3961</v>
      </c>
      <c r="D20" s="51">
        <v>22.5</v>
      </c>
      <c r="E20" s="51">
        <f>((20-D20)*-0.000175+C20)-0.0008</f>
      </c>
      <c r="F20" s="50">
        <f>E20*10.9276-13.593</f>
      </c>
      <c r="G20" s="49" t="s">
        <v>108</v>
      </c>
      <c r="H20" s="3"/>
      <c r="I20" s="3"/>
      <c r="J20" s="3"/>
      <c r="K20" s="3"/>
      <c r="L20" s="2"/>
      <c r="M20" s="47"/>
    </row>
    <row x14ac:dyDescent="0.25" r="21" customHeight="1" ht="18.75">
      <c r="A21" s="48">
        <v>20</v>
      </c>
      <c r="B21" s="49" t="s">
        <v>41</v>
      </c>
      <c r="C21" s="50">
        <v>1.3895</v>
      </c>
      <c r="D21" s="51">
        <v>22.5</v>
      </c>
      <c r="E21" s="51">
        <f>((20-D21)*-0.000175+C21)-0.0008</f>
      </c>
      <c r="F21" s="50">
        <f>E21*10.9276-13.593</f>
      </c>
      <c r="G21" s="49" t="s">
        <v>109</v>
      </c>
      <c r="H21" s="3"/>
      <c r="I21" s="3"/>
      <c r="J21" s="3"/>
      <c r="K21" s="3"/>
      <c r="L21" s="2"/>
      <c r="M21" s="47"/>
    </row>
    <row x14ac:dyDescent="0.25" r="22" customHeight="1" ht="18.75">
      <c r="A22" s="42">
        <v>21</v>
      </c>
      <c r="B22" s="43" t="s">
        <v>41</v>
      </c>
      <c r="C22" s="44">
        <v>1.3739</v>
      </c>
      <c r="D22" s="45">
        <v>22.5</v>
      </c>
      <c r="E22" s="45">
        <f>((20-D22)*-0.000175+C22)-0.0008</f>
      </c>
      <c r="F22" s="44">
        <f>E22*10.9276-13.593</f>
      </c>
      <c r="G22" s="43" t="s">
        <v>110</v>
      </c>
      <c r="H22" s="3"/>
      <c r="I22" s="3"/>
      <c r="J22" s="3"/>
      <c r="K22" s="3"/>
      <c r="L22" s="2"/>
      <c r="M22" s="47"/>
    </row>
    <row x14ac:dyDescent="0.25" r="23" customHeight="1" ht="18.75">
      <c r="A23" s="42">
        <v>22</v>
      </c>
      <c r="B23" s="43" t="s">
        <v>41</v>
      </c>
      <c r="C23" s="44">
        <v>1.3543</v>
      </c>
      <c r="D23" s="45">
        <v>22.5</v>
      </c>
      <c r="E23" s="45">
        <f>((20-D23)*-0.000175+C23)-0.0008</f>
      </c>
      <c r="F23" s="44">
        <f>E23*10.9276-13.593</f>
      </c>
      <c r="G23" s="43" t="s">
        <v>111</v>
      </c>
      <c r="H23" s="3"/>
      <c r="I23" s="3"/>
      <c r="J23" s="3"/>
      <c r="K23" s="3"/>
      <c r="L23" s="2"/>
      <c r="M23" s="4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3"/>
  <sheetViews>
    <sheetView workbookViewId="0"/>
  </sheetViews>
  <sheetFormatPr defaultRowHeight="15" x14ac:dyDescent="0.25"/>
  <cols>
    <col min="1" max="1" style="58" width="13.576428571428572" customWidth="1" bestFit="1"/>
    <col min="2" max="2" style="31" width="13.576428571428572" customWidth="1" bestFit="1"/>
    <col min="3" max="3" style="60" width="13.576428571428572" customWidth="1" bestFit="1"/>
    <col min="4" max="4" style="59" width="13.576428571428572" customWidth="1" bestFit="1"/>
    <col min="5" max="5" style="59" width="13.576428571428572" customWidth="1" bestFit="1"/>
    <col min="6" max="6" style="60" width="13.576428571428572" customWidth="1" bestFit="1"/>
    <col min="7" max="7" style="31" width="13.576428571428572" customWidth="1" bestFit="1"/>
    <col min="8" max="8" style="31" width="13.576428571428572" customWidth="1" bestFit="1"/>
    <col min="9" max="9" style="31" width="13.576428571428572" customWidth="1" bestFit="1"/>
    <col min="10" max="10" style="31" width="13.576428571428572" customWidth="1" bestFit="1"/>
    <col min="11" max="11" style="31" width="13.576428571428572" customWidth="1" bestFit="1"/>
    <col min="12" max="12" style="32" width="13.576428571428572" customWidth="1" bestFit="1"/>
    <col min="13" max="13" style="61" width="13.576428571428572" customWidth="1" bestFit="1"/>
  </cols>
  <sheetData>
    <row x14ac:dyDescent="0.25" r="1" customHeight="1" ht="18.75" customFormat="1" s="7">
      <c r="A1" s="36" t="s">
        <v>34</v>
      </c>
      <c r="B1" s="37" t="s">
        <v>35</v>
      </c>
      <c r="C1" s="62" t="s">
        <v>36</v>
      </c>
      <c r="D1" s="63" t="s">
        <v>37</v>
      </c>
      <c r="E1" s="38" t="s">
        <v>38</v>
      </c>
      <c r="F1" s="39" t="s">
        <v>39</v>
      </c>
      <c r="G1" s="40" t="s">
        <v>40</v>
      </c>
      <c r="H1" s="6"/>
      <c r="I1" s="6"/>
      <c r="J1" s="6"/>
      <c r="K1" s="6"/>
      <c r="L1" s="8"/>
      <c r="M1" s="41"/>
    </row>
    <row x14ac:dyDescent="0.25" r="2" customHeight="1" ht="18.75">
      <c r="A2" s="42">
        <v>1</v>
      </c>
      <c r="B2" s="43" t="s">
        <v>41</v>
      </c>
      <c r="C2" s="44">
        <v>1.4061</v>
      </c>
      <c r="D2" s="45">
        <v>22.5</v>
      </c>
      <c r="E2" s="45">
        <f>((20-D2)*-0.000175+C2)-0.0008</f>
      </c>
      <c r="F2" s="44">
        <f>E2*10.9276-13.593</f>
      </c>
      <c r="G2" s="43" t="s">
        <v>42</v>
      </c>
      <c r="H2" s="3"/>
      <c r="I2" s="3" t="s">
        <v>43</v>
      </c>
      <c r="J2" s="3"/>
      <c r="K2" s="3"/>
      <c r="L2" s="13">
        <f>((20-K2)*-0.000175+J2)-0.0008</f>
      </c>
      <c r="M2" s="46">
        <f>L2*10.9276-13.593</f>
      </c>
    </row>
    <row x14ac:dyDescent="0.25" r="3" customHeight="1" ht="18.75">
      <c r="A3" s="42">
        <v>2</v>
      </c>
      <c r="B3" s="43" t="s">
        <v>41</v>
      </c>
      <c r="C3" s="44">
        <v>1.4061</v>
      </c>
      <c r="D3" s="45">
        <v>22.5</v>
      </c>
      <c r="E3" s="45">
        <f>((20-D3)*-0.000175+C3)-0.0008</f>
      </c>
      <c r="F3" s="44">
        <f>E3*10.9276-13.593</f>
      </c>
      <c r="G3" s="43" t="s">
        <v>44</v>
      </c>
      <c r="H3" s="3"/>
      <c r="I3" s="3" t="s">
        <v>45</v>
      </c>
      <c r="J3" s="3"/>
      <c r="K3" s="3"/>
      <c r="L3" s="13">
        <f>((20-K3)*-0.000175+J3)-0.0008</f>
      </c>
      <c r="M3" s="46">
        <f>L3*10.9276-13.593</f>
      </c>
    </row>
    <row x14ac:dyDescent="0.25" r="4" customHeight="1" ht="18.75">
      <c r="A4" s="42">
        <v>3</v>
      </c>
      <c r="B4" s="43" t="s">
        <v>41</v>
      </c>
      <c r="C4" s="44">
        <v>1.4055</v>
      </c>
      <c r="D4" s="45">
        <v>22.5</v>
      </c>
      <c r="E4" s="45">
        <f>((20-D4)*-0.000175+C4)-0.0008</f>
      </c>
      <c r="F4" s="44">
        <f>E4*10.9276-13.593</f>
      </c>
      <c r="G4" s="43" t="s">
        <v>46</v>
      </c>
      <c r="H4" s="3"/>
      <c r="I4" s="3" t="s">
        <v>47</v>
      </c>
      <c r="J4" s="3"/>
      <c r="K4" s="3"/>
      <c r="L4" s="2"/>
      <c r="M4" s="47"/>
    </row>
    <row x14ac:dyDescent="0.25" r="5" customHeight="1" ht="18.75">
      <c r="A5" s="42">
        <v>4</v>
      </c>
      <c r="B5" s="43" t="s">
        <v>41</v>
      </c>
      <c r="C5" s="44">
        <v>1.4048</v>
      </c>
      <c r="D5" s="45">
        <v>22.5</v>
      </c>
      <c r="E5" s="45">
        <f>((20-D5)*-0.000175+C5)-0.0008</f>
      </c>
      <c r="F5" s="44">
        <f>E5*10.9276-13.593</f>
      </c>
      <c r="G5" s="43" t="s">
        <v>48</v>
      </c>
      <c r="H5" s="3"/>
      <c r="I5" s="3" t="s">
        <v>49</v>
      </c>
      <c r="J5" s="3"/>
      <c r="K5" s="3"/>
      <c r="L5" s="2"/>
      <c r="M5" s="47"/>
    </row>
    <row x14ac:dyDescent="0.25" r="6" customHeight="1" ht="18.75">
      <c r="A6" s="42">
        <v>5</v>
      </c>
      <c r="B6" s="43" t="s">
        <v>41</v>
      </c>
      <c r="C6" s="44">
        <v>1.4042</v>
      </c>
      <c r="D6" s="45">
        <v>22.5</v>
      </c>
      <c r="E6" s="45">
        <f>((20-D6)*-0.000175+C6)-0.0008</f>
      </c>
      <c r="F6" s="44">
        <f>E6*10.9276-13.593</f>
      </c>
      <c r="G6" s="43" t="s">
        <v>50</v>
      </c>
      <c r="H6" s="3"/>
      <c r="I6" s="3"/>
      <c r="J6" s="3"/>
      <c r="K6" s="3"/>
      <c r="L6" s="2"/>
      <c r="M6" s="47"/>
    </row>
    <row x14ac:dyDescent="0.25" r="7" customHeight="1" ht="18.75">
      <c r="A7" s="42">
        <v>6</v>
      </c>
      <c r="B7" s="43" t="s">
        <v>41</v>
      </c>
      <c r="C7" s="44">
        <v>1.4036</v>
      </c>
      <c r="D7" s="45">
        <v>22.5</v>
      </c>
      <c r="E7" s="45">
        <f>((20-D7)*-0.000175+C7)-0.0008</f>
      </c>
      <c r="F7" s="44">
        <f>E7*10.9276-13.593</f>
      </c>
      <c r="G7" s="43" t="s">
        <v>51</v>
      </c>
      <c r="H7" s="3"/>
      <c r="I7" s="3"/>
      <c r="J7" s="3"/>
      <c r="K7" s="3"/>
      <c r="L7" s="2"/>
      <c r="M7" s="47"/>
    </row>
    <row x14ac:dyDescent="0.25" r="8" customHeight="1" ht="18.75">
      <c r="A8" s="48">
        <v>7</v>
      </c>
      <c r="B8" s="49" t="s">
        <v>41</v>
      </c>
      <c r="C8" s="50">
        <v>1.4032</v>
      </c>
      <c r="D8" s="51">
        <v>22.5</v>
      </c>
      <c r="E8" s="51">
        <f>((20-D8)*-0.000175+C8)-0.0008</f>
      </c>
      <c r="F8" s="50">
        <f>E8*10.9276-13.593</f>
      </c>
      <c r="G8" s="49" t="s">
        <v>52</v>
      </c>
      <c r="H8" s="3"/>
      <c r="I8" s="3"/>
      <c r="J8" s="3"/>
      <c r="K8" s="3"/>
      <c r="L8" s="2"/>
      <c r="M8" s="47"/>
    </row>
    <row x14ac:dyDescent="0.25" r="9" customHeight="1" ht="18.75">
      <c r="A9" s="48">
        <v>8</v>
      </c>
      <c r="B9" s="49" t="s">
        <v>41</v>
      </c>
      <c r="C9" s="50">
        <v>1.4027</v>
      </c>
      <c r="D9" s="51">
        <v>22.5</v>
      </c>
      <c r="E9" s="51">
        <f>((20-D9)*-0.000175+C9)-0.0008</f>
      </c>
      <c r="F9" s="50">
        <f>E9*10.9276-13.593</f>
      </c>
      <c r="G9" s="49" t="s">
        <v>53</v>
      </c>
      <c r="H9" s="3"/>
      <c r="I9" s="3"/>
      <c r="J9" s="3"/>
      <c r="K9" s="3"/>
      <c r="L9" s="2"/>
      <c r="M9" s="47"/>
    </row>
    <row x14ac:dyDescent="0.25" r="10" customHeight="1" ht="18.75">
      <c r="A10" s="48">
        <v>9</v>
      </c>
      <c r="B10" s="49" t="s">
        <v>41</v>
      </c>
      <c r="C10" s="50">
        <v>1.4021</v>
      </c>
      <c r="D10" s="51">
        <v>22.5</v>
      </c>
      <c r="E10" s="51">
        <f>((20-D10)*-0.000175+C10)-0.0008</f>
      </c>
      <c r="F10" s="50">
        <f>E10*10.9276-13.593</f>
      </c>
      <c r="G10" s="49" t="s">
        <v>54</v>
      </c>
      <c r="H10" s="3"/>
      <c r="I10" s="3"/>
      <c r="J10" s="3"/>
      <c r="K10" s="3"/>
      <c r="L10" s="2"/>
      <c r="M10" s="47"/>
    </row>
    <row x14ac:dyDescent="0.25" r="11" customHeight="1" ht="18.75">
      <c r="A11" s="48">
        <v>10</v>
      </c>
      <c r="B11" s="49" t="s">
        <v>41</v>
      </c>
      <c r="C11" s="50">
        <v>1.4015</v>
      </c>
      <c r="D11" s="51">
        <v>22.5</v>
      </c>
      <c r="E11" s="51">
        <f>((20-D11)*-0.000175+C11)-0.0008</f>
      </c>
      <c r="F11" s="50">
        <f>E11*10.9276-13.593</f>
      </c>
      <c r="G11" s="49" t="s">
        <v>55</v>
      </c>
      <c r="H11" s="3"/>
      <c r="I11" s="3"/>
      <c r="J11" s="3"/>
      <c r="K11" s="3"/>
      <c r="L11" s="2"/>
      <c r="M11" s="47"/>
    </row>
    <row x14ac:dyDescent="0.25" r="12" customHeight="1" ht="18.75">
      <c r="A12" s="48">
        <v>11</v>
      </c>
      <c r="B12" s="49" t="s">
        <v>41</v>
      </c>
      <c r="C12" s="50">
        <v>1.4009</v>
      </c>
      <c r="D12" s="51">
        <v>22.5</v>
      </c>
      <c r="E12" s="51">
        <f>((20-D12)*-0.000175+C12)-0.0008</f>
      </c>
      <c r="F12" s="50">
        <f>E12*10.9276-13.593</f>
      </c>
      <c r="G12" s="49" t="s">
        <v>56</v>
      </c>
      <c r="H12" s="3"/>
      <c r="I12" s="3"/>
      <c r="J12" s="3"/>
      <c r="K12" s="3"/>
      <c r="L12" s="2"/>
      <c r="M12" s="47"/>
    </row>
    <row x14ac:dyDescent="0.25" r="13" customHeight="1" ht="18.75">
      <c r="A13" s="48">
        <v>12</v>
      </c>
      <c r="B13" s="49" t="s">
        <v>41</v>
      </c>
      <c r="C13" s="50">
        <v>1.4005</v>
      </c>
      <c r="D13" s="51">
        <v>22.5</v>
      </c>
      <c r="E13" s="51">
        <f>((20-D13)*-0.000175+C13)-0.0008</f>
      </c>
      <c r="F13" s="50">
        <f>E13*10.9276-13.593</f>
      </c>
      <c r="G13" s="49" t="s">
        <v>57</v>
      </c>
      <c r="H13" s="3"/>
      <c r="I13" s="3"/>
      <c r="J13" s="3"/>
      <c r="K13" s="3"/>
      <c r="L13" s="2"/>
      <c r="M13" s="47"/>
    </row>
    <row x14ac:dyDescent="0.25" r="14" customHeight="1" ht="18.75">
      <c r="A14" s="48">
        <v>13</v>
      </c>
      <c r="B14" s="49" t="s">
        <v>41</v>
      </c>
      <c r="C14" s="50">
        <v>1.3999</v>
      </c>
      <c r="D14" s="51">
        <v>22.5</v>
      </c>
      <c r="E14" s="51">
        <f>((20-D14)*-0.000175+C14)-0.0008</f>
      </c>
      <c r="F14" s="50">
        <f>E14*10.9276-13.593</f>
      </c>
      <c r="G14" s="49" t="s">
        <v>58</v>
      </c>
      <c r="H14" s="3"/>
      <c r="I14" s="3"/>
      <c r="J14" s="3"/>
      <c r="K14" s="3"/>
      <c r="L14" s="2"/>
      <c r="M14" s="47"/>
    </row>
    <row x14ac:dyDescent="0.25" r="15" customHeight="1" ht="18.75">
      <c r="A15" s="48">
        <v>14</v>
      </c>
      <c r="B15" s="49" t="s">
        <v>41</v>
      </c>
      <c r="C15" s="50">
        <v>1.3994</v>
      </c>
      <c r="D15" s="51">
        <v>22.5</v>
      </c>
      <c r="E15" s="51">
        <f>((20-D15)*-0.000175+C15)-0.0008</f>
      </c>
      <c r="F15" s="50">
        <f>E15*10.9276-13.593</f>
      </c>
      <c r="G15" s="49" t="s">
        <v>59</v>
      </c>
      <c r="H15" s="3"/>
      <c r="I15" s="3"/>
      <c r="J15" s="3"/>
      <c r="K15" s="3"/>
      <c r="L15" s="2"/>
      <c r="M15" s="47"/>
    </row>
    <row x14ac:dyDescent="0.25" r="16" customHeight="1" ht="18.75">
      <c r="A16" s="42">
        <v>15</v>
      </c>
      <c r="B16" s="43" t="s">
        <v>41</v>
      </c>
      <c r="C16" s="44">
        <v>1.3989</v>
      </c>
      <c r="D16" s="45">
        <v>22.5</v>
      </c>
      <c r="E16" s="45">
        <f>((20-D16)*-0.000175+C16)-0.0008</f>
      </c>
      <c r="F16" s="44">
        <f>E16*10.9276-13.593</f>
      </c>
      <c r="G16" s="43" t="s">
        <v>60</v>
      </c>
      <c r="H16" s="3"/>
      <c r="I16" s="3"/>
      <c r="J16" s="3"/>
      <c r="K16" s="3"/>
      <c r="L16" s="2"/>
      <c r="M16" s="47"/>
    </row>
    <row x14ac:dyDescent="0.25" r="17" customHeight="1" ht="18.75">
      <c r="A17" s="42">
        <v>16</v>
      </c>
      <c r="B17" s="43" t="s">
        <v>41</v>
      </c>
      <c r="C17" s="44">
        <v>1.3984</v>
      </c>
      <c r="D17" s="45">
        <v>22.6</v>
      </c>
      <c r="E17" s="45">
        <f>((20-D17)*-0.000175+C17)-0.0008</f>
      </c>
      <c r="F17" s="44">
        <f>E17*10.9276-13.593</f>
      </c>
      <c r="G17" s="43" t="s">
        <v>61</v>
      </c>
      <c r="H17" s="3"/>
      <c r="I17" s="3"/>
      <c r="J17" s="3"/>
      <c r="K17" s="3"/>
      <c r="L17" s="2"/>
      <c r="M17" s="47"/>
    </row>
    <row x14ac:dyDescent="0.25" r="18" customHeight="1" ht="18.75">
      <c r="A18" s="42">
        <v>17</v>
      </c>
      <c r="B18" s="43" t="s">
        <v>41</v>
      </c>
      <c r="C18" s="44">
        <v>1.3978</v>
      </c>
      <c r="D18" s="45">
        <v>22.6</v>
      </c>
      <c r="E18" s="45">
        <f>((20-D18)*-0.000175+C18)-0.0008</f>
      </c>
      <c r="F18" s="44">
        <f>E18*10.9276-13.593</f>
      </c>
      <c r="G18" s="43" t="s">
        <v>62</v>
      </c>
      <c r="H18" s="3"/>
      <c r="I18" s="3"/>
      <c r="J18" s="3"/>
      <c r="K18" s="3"/>
      <c r="L18" s="2"/>
      <c r="M18" s="47"/>
    </row>
    <row x14ac:dyDescent="0.25" r="19" customHeight="1" ht="18.75">
      <c r="A19" s="42">
        <v>18</v>
      </c>
      <c r="B19" s="43" t="s">
        <v>41</v>
      </c>
      <c r="C19" s="44">
        <v>1.3965</v>
      </c>
      <c r="D19" s="45">
        <v>22.6</v>
      </c>
      <c r="E19" s="45">
        <f>((20-D19)*-0.000175+C19)-0.0008</f>
      </c>
      <c r="F19" s="44">
        <f>E19*10.9276-13.593</f>
      </c>
      <c r="G19" s="43" t="s">
        <v>63</v>
      </c>
      <c r="H19" s="3"/>
      <c r="I19" s="3"/>
      <c r="J19" s="3"/>
      <c r="K19" s="3"/>
      <c r="L19" s="2"/>
      <c r="M19" s="47"/>
    </row>
    <row x14ac:dyDescent="0.25" r="20" customHeight="1" ht="18.75">
      <c r="A20" s="42">
        <v>19</v>
      </c>
      <c r="B20" s="43" t="s">
        <v>41</v>
      </c>
      <c r="C20" s="44">
        <v>1.3909</v>
      </c>
      <c r="D20" s="45">
        <v>22.6</v>
      </c>
      <c r="E20" s="45">
        <f>((20-D20)*-0.000175+C20)-0.0008</f>
      </c>
      <c r="F20" s="44">
        <f>E20*10.9276-13.593</f>
      </c>
      <c r="G20" s="43" t="s">
        <v>64</v>
      </c>
      <c r="H20" s="3"/>
      <c r="I20" s="3"/>
      <c r="J20" s="3"/>
      <c r="K20" s="3"/>
      <c r="L20" s="2"/>
      <c r="M20" s="47"/>
    </row>
    <row x14ac:dyDescent="0.25" r="21" customHeight="1" ht="18.75">
      <c r="A21" s="42">
        <v>20</v>
      </c>
      <c r="B21" s="43" t="s">
        <v>41</v>
      </c>
      <c r="C21" s="44">
        <v>1.376</v>
      </c>
      <c r="D21" s="45">
        <v>22.6</v>
      </c>
      <c r="E21" s="45">
        <f>((20-D21)*-0.000175+C21)-0.0008</f>
      </c>
      <c r="F21" s="44">
        <f>E21*10.9276-13.593</f>
      </c>
      <c r="G21" s="43" t="s">
        <v>65</v>
      </c>
      <c r="H21" s="3"/>
      <c r="I21" s="3"/>
      <c r="J21" s="3"/>
      <c r="K21" s="3"/>
      <c r="L21" s="2"/>
      <c r="M21" s="47"/>
    </row>
    <row x14ac:dyDescent="0.25" r="22" customHeight="1" ht="18.75">
      <c r="A22" s="42">
        <v>21</v>
      </c>
      <c r="B22" s="43" t="s">
        <v>41</v>
      </c>
      <c r="C22" s="44">
        <v>1.3553</v>
      </c>
      <c r="D22" s="45">
        <v>22.6</v>
      </c>
      <c r="E22" s="45">
        <f>((20-D22)*-0.000175+C22)-0.0008</f>
      </c>
      <c r="F22" s="44">
        <f>E22*10.9276-13.593</f>
      </c>
      <c r="G22" s="43" t="s">
        <v>66</v>
      </c>
      <c r="H22" s="3"/>
      <c r="I22" s="3"/>
      <c r="J22" s="3"/>
      <c r="K22" s="3"/>
      <c r="L22" s="2"/>
      <c r="M22" s="47"/>
    </row>
    <row x14ac:dyDescent="0.25" r="23" customHeight="1" ht="18.75">
      <c r="A23" s="42">
        <v>22</v>
      </c>
      <c r="B23" s="43" t="s">
        <v>41</v>
      </c>
      <c r="C23" s="44">
        <v>1.3422</v>
      </c>
      <c r="D23" s="45">
        <v>22.6</v>
      </c>
      <c r="E23" s="45">
        <f>((20-D23)*-0.000175+C23)-0.0008</f>
      </c>
      <c r="F23" s="44">
        <f>E23*10.9276-13.593</f>
      </c>
      <c r="G23" s="43" t="s">
        <v>67</v>
      </c>
      <c r="H23" s="3"/>
      <c r="I23" s="3"/>
      <c r="J23" s="3"/>
      <c r="K23" s="3"/>
      <c r="L23" s="2"/>
      <c r="M23" s="4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3"/>
  <sheetViews>
    <sheetView workbookViewId="0"/>
  </sheetViews>
  <sheetFormatPr defaultRowHeight="15" x14ac:dyDescent="0.25"/>
  <cols>
    <col min="1" max="1" style="58" width="13.576428571428572" customWidth="1" bestFit="1"/>
    <col min="2" max="2" style="31" width="13.576428571428572" customWidth="1" bestFit="1"/>
    <col min="3" max="3" style="31" width="13.576428571428572" customWidth="1" bestFit="1"/>
    <col min="4" max="4" style="31" width="13.576428571428572" customWidth="1" bestFit="1"/>
    <col min="5" max="5" style="59" width="13.576428571428572" customWidth="1" bestFit="1"/>
    <col min="6" max="6" style="60" width="13.576428571428572" customWidth="1" bestFit="1"/>
    <col min="7" max="7" style="31" width="13.576428571428572" customWidth="1" bestFit="1"/>
    <col min="8" max="8" style="31" width="13.576428571428572" customWidth="1" bestFit="1"/>
    <col min="9" max="9" style="31" width="13.576428571428572" customWidth="1" bestFit="1"/>
    <col min="10" max="10" style="31" width="13.576428571428572" customWidth="1" bestFit="1"/>
    <col min="11" max="11" style="31" width="13.576428571428572" customWidth="1" bestFit="1"/>
    <col min="12" max="12" style="32" width="13.576428571428572" customWidth="1" bestFit="1"/>
    <col min="13" max="13" style="61" width="13.576428571428572" customWidth="1" bestFit="1"/>
  </cols>
  <sheetData>
    <row x14ac:dyDescent="0.25" r="1" customHeight="1" ht="18.75" customFormat="1" s="7">
      <c r="A1" s="36" t="s">
        <v>34</v>
      </c>
      <c r="B1" s="37" t="s">
        <v>35</v>
      </c>
      <c r="C1" s="37" t="s">
        <v>36</v>
      </c>
      <c r="D1" s="37" t="s">
        <v>37</v>
      </c>
      <c r="E1" s="38" t="s">
        <v>38</v>
      </c>
      <c r="F1" s="39" t="s">
        <v>39</v>
      </c>
      <c r="G1" s="40" t="s">
        <v>40</v>
      </c>
      <c r="H1" s="6"/>
      <c r="I1" s="6"/>
      <c r="J1" s="6"/>
      <c r="K1" s="6"/>
      <c r="L1" s="8"/>
      <c r="M1" s="41"/>
    </row>
    <row x14ac:dyDescent="0.25" r="2" customHeight="1" ht="18.75">
      <c r="A2" s="18">
        <v>1</v>
      </c>
      <c r="B2" s="3" t="s">
        <v>41</v>
      </c>
      <c r="C2" s="52"/>
      <c r="D2" s="53"/>
      <c r="E2" s="13">
        <f>((20-D2)*-0.000175+C2)-0.0008</f>
      </c>
      <c r="F2" s="46">
        <f>E2*10.9276-13.593</f>
      </c>
      <c r="G2" s="3" t="s">
        <v>112</v>
      </c>
      <c r="H2" s="3"/>
      <c r="I2" s="3" t="s">
        <v>43</v>
      </c>
      <c r="J2" s="3"/>
      <c r="K2" s="3"/>
      <c r="L2" s="13">
        <f>((20-K2)*-0.000175+J2)-0.0008</f>
      </c>
      <c r="M2" s="46">
        <f>L2*10.9276-13.593</f>
      </c>
    </row>
    <row x14ac:dyDescent="0.25" r="3" customHeight="1" ht="18.75">
      <c r="A3" s="18">
        <v>2</v>
      </c>
      <c r="B3" s="3" t="s">
        <v>41</v>
      </c>
      <c r="C3" s="52"/>
      <c r="D3" s="53"/>
      <c r="E3" s="13">
        <f>((20-D3)*-0.000175+C3)-0.0008</f>
      </c>
      <c r="F3" s="46">
        <f>E3*10.9276-13.593</f>
      </c>
      <c r="G3" s="3" t="s">
        <v>113</v>
      </c>
      <c r="H3" s="3"/>
      <c r="I3" s="3" t="s">
        <v>45</v>
      </c>
      <c r="J3" s="3"/>
      <c r="K3" s="3"/>
      <c r="L3" s="13">
        <f>((20-K3)*-0.000175+J3)-0.0008</f>
      </c>
      <c r="M3" s="46">
        <f>L3*10.9276-13.593</f>
      </c>
    </row>
    <row x14ac:dyDescent="0.25" r="4" customHeight="1" ht="18.75">
      <c r="A4" s="18">
        <v>3</v>
      </c>
      <c r="B4" s="3" t="s">
        <v>41</v>
      </c>
      <c r="C4" s="52"/>
      <c r="D4" s="53"/>
      <c r="E4" s="13">
        <f>((20-D4)*-0.000175+C4)-0.0008</f>
      </c>
      <c r="F4" s="46">
        <f>E4*10.9276-13.593</f>
      </c>
      <c r="G4" s="3" t="s">
        <v>114</v>
      </c>
      <c r="H4" s="3"/>
      <c r="I4" s="3" t="s">
        <v>47</v>
      </c>
      <c r="J4" s="3"/>
      <c r="K4" s="3"/>
      <c r="L4" s="2"/>
      <c r="M4" s="47"/>
    </row>
    <row x14ac:dyDescent="0.25" r="5" customHeight="1" ht="18.75">
      <c r="A5" s="18">
        <v>4</v>
      </c>
      <c r="B5" s="3" t="s">
        <v>41</v>
      </c>
      <c r="C5" s="52"/>
      <c r="D5" s="53"/>
      <c r="E5" s="13">
        <f>((20-D5)*-0.000175+C5)-0.0008</f>
      </c>
      <c r="F5" s="46">
        <f>E5*10.9276-13.593</f>
      </c>
      <c r="G5" s="3" t="s">
        <v>115</v>
      </c>
      <c r="H5" s="3"/>
      <c r="I5" s="3" t="s">
        <v>49</v>
      </c>
      <c r="J5" s="3"/>
      <c r="K5" s="3"/>
      <c r="L5" s="2"/>
      <c r="M5" s="47"/>
    </row>
    <row x14ac:dyDescent="0.25" r="6" customHeight="1" ht="18.75">
      <c r="A6" s="18">
        <v>5</v>
      </c>
      <c r="B6" s="3" t="s">
        <v>41</v>
      </c>
      <c r="C6" s="52"/>
      <c r="D6" s="53"/>
      <c r="E6" s="13">
        <f>((20-D6)*-0.000175+C6)-0.0008</f>
      </c>
      <c r="F6" s="46">
        <f>E6*10.9276-13.593</f>
      </c>
      <c r="G6" s="3" t="s">
        <v>116</v>
      </c>
      <c r="H6" s="3"/>
      <c r="I6" s="3"/>
      <c r="J6" s="3"/>
      <c r="K6" s="3"/>
      <c r="L6" s="2"/>
      <c r="M6" s="47"/>
    </row>
    <row x14ac:dyDescent="0.25" r="7" customHeight="1" ht="18.75">
      <c r="A7" s="18">
        <v>6</v>
      </c>
      <c r="B7" s="3" t="s">
        <v>41</v>
      </c>
      <c r="C7" s="52"/>
      <c r="D7" s="53"/>
      <c r="E7" s="13">
        <f>((20-D7)*-0.000175+C7)-0.0008</f>
      </c>
      <c r="F7" s="46">
        <f>E7*10.9276-13.593</f>
      </c>
      <c r="G7" s="3" t="s">
        <v>117</v>
      </c>
      <c r="H7" s="3"/>
      <c r="I7" s="3"/>
      <c r="J7" s="3"/>
      <c r="K7" s="3"/>
      <c r="L7" s="2"/>
      <c r="M7" s="47"/>
    </row>
    <row x14ac:dyDescent="0.25" r="8" customHeight="1" ht="18.75">
      <c r="A8" s="18">
        <v>7</v>
      </c>
      <c r="B8" s="3" t="s">
        <v>41</v>
      </c>
      <c r="C8" s="52"/>
      <c r="D8" s="53"/>
      <c r="E8" s="13">
        <f>((20-D8)*-0.000175+C8)-0.0008</f>
      </c>
      <c r="F8" s="46">
        <f>E8*10.9276-13.593</f>
      </c>
      <c r="G8" s="3" t="s">
        <v>118</v>
      </c>
      <c r="H8" s="3"/>
      <c r="I8" s="3"/>
      <c r="J8" s="3"/>
      <c r="K8" s="3"/>
      <c r="L8" s="2"/>
      <c r="M8" s="47"/>
    </row>
    <row x14ac:dyDescent="0.25" r="9" customHeight="1" ht="18.75">
      <c r="A9" s="18">
        <v>8</v>
      </c>
      <c r="B9" s="3" t="s">
        <v>41</v>
      </c>
      <c r="C9" s="52"/>
      <c r="D9" s="53"/>
      <c r="E9" s="13">
        <f>((20-D9)*-0.000175+C9)-0.0008</f>
      </c>
      <c r="F9" s="46">
        <f>E9*10.9276-13.593</f>
      </c>
      <c r="G9" s="3" t="s">
        <v>119</v>
      </c>
      <c r="H9" s="3"/>
      <c r="I9" s="3"/>
      <c r="J9" s="3"/>
      <c r="K9" s="3"/>
      <c r="L9" s="2"/>
      <c r="M9" s="47"/>
    </row>
    <row x14ac:dyDescent="0.25" r="10" customHeight="1" ht="18.75">
      <c r="A10" s="54">
        <v>9</v>
      </c>
      <c r="B10" s="55" t="s">
        <v>41</v>
      </c>
      <c r="C10" s="56"/>
      <c r="D10" s="55"/>
      <c r="E10" s="57">
        <f>((20-D10)*-0.000175+C10)-0.0008</f>
      </c>
      <c r="F10" s="56">
        <f>E10*10.9276-13.593</f>
      </c>
      <c r="G10" s="55" t="s">
        <v>120</v>
      </c>
      <c r="H10" s="3"/>
      <c r="I10" s="3"/>
      <c r="J10" s="3"/>
      <c r="K10" s="3"/>
      <c r="L10" s="2"/>
      <c r="M10" s="47"/>
    </row>
    <row x14ac:dyDescent="0.25" r="11" customHeight="1" ht="18.75">
      <c r="A11" s="54">
        <v>10</v>
      </c>
      <c r="B11" s="55" t="s">
        <v>41</v>
      </c>
      <c r="C11" s="56"/>
      <c r="D11" s="55"/>
      <c r="E11" s="57">
        <f>((20-D11)*-0.000175+C11)-0.0008</f>
      </c>
      <c r="F11" s="56">
        <f>E11*10.9276-13.593</f>
      </c>
      <c r="G11" s="55" t="s">
        <v>121</v>
      </c>
      <c r="H11" s="3"/>
      <c r="I11" s="3"/>
      <c r="J11" s="3"/>
      <c r="K11" s="3"/>
      <c r="L11" s="2"/>
      <c r="M11" s="47"/>
    </row>
    <row x14ac:dyDescent="0.25" r="12" customHeight="1" ht="18.75">
      <c r="A12" s="54">
        <v>11</v>
      </c>
      <c r="B12" s="55" t="s">
        <v>41</v>
      </c>
      <c r="C12" s="56"/>
      <c r="D12" s="55"/>
      <c r="E12" s="57">
        <f>((20-D12)*-0.000175+C12)-0.0008</f>
      </c>
      <c r="F12" s="56">
        <f>E12*10.9276-13.593</f>
      </c>
      <c r="G12" s="55" t="s">
        <v>122</v>
      </c>
      <c r="H12" s="3"/>
      <c r="I12" s="3"/>
      <c r="J12" s="3"/>
      <c r="K12" s="3"/>
      <c r="L12" s="2"/>
      <c r="M12" s="47"/>
    </row>
    <row x14ac:dyDescent="0.25" r="13" customHeight="1" ht="18.75">
      <c r="A13" s="54">
        <v>12</v>
      </c>
      <c r="B13" s="55" t="s">
        <v>41</v>
      </c>
      <c r="C13" s="56"/>
      <c r="D13" s="55"/>
      <c r="E13" s="57">
        <f>((20-D13)*-0.000175+C13)-0.0008</f>
      </c>
      <c r="F13" s="56">
        <f>E13*10.9276-13.593</f>
      </c>
      <c r="G13" s="55" t="s">
        <v>123</v>
      </c>
      <c r="H13" s="3"/>
      <c r="I13" s="3"/>
      <c r="J13" s="3"/>
      <c r="K13" s="3"/>
      <c r="L13" s="2"/>
      <c r="M13" s="47"/>
    </row>
    <row x14ac:dyDescent="0.25" r="14" customHeight="1" ht="18.75">
      <c r="A14" s="54">
        <v>13</v>
      </c>
      <c r="B14" s="55" t="s">
        <v>41</v>
      </c>
      <c r="C14" s="56"/>
      <c r="D14" s="55"/>
      <c r="E14" s="57">
        <f>((20-D14)*-0.000175+C14)-0.0008</f>
      </c>
      <c r="F14" s="56">
        <f>E14*10.9276-13.593</f>
      </c>
      <c r="G14" s="55" t="s">
        <v>124</v>
      </c>
      <c r="H14" s="3"/>
      <c r="I14" s="3"/>
      <c r="J14" s="3"/>
      <c r="K14" s="3"/>
      <c r="L14" s="2"/>
      <c r="M14" s="47"/>
    </row>
    <row x14ac:dyDescent="0.25" r="15" customHeight="1" ht="18.75">
      <c r="A15" s="54">
        <v>14</v>
      </c>
      <c r="B15" s="55" t="s">
        <v>41</v>
      </c>
      <c r="C15" s="56"/>
      <c r="D15" s="55"/>
      <c r="E15" s="57">
        <f>((20-D15)*-0.000175+C15)-0.0008</f>
      </c>
      <c r="F15" s="56">
        <f>E15*10.9276-13.593</f>
      </c>
      <c r="G15" s="55" t="s">
        <v>125</v>
      </c>
      <c r="H15" s="3"/>
      <c r="I15" s="3"/>
      <c r="J15" s="3"/>
      <c r="K15" s="3"/>
      <c r="L15" s="2"/>
      <c r="M15" s="47"/>
    </row>
    <row x14ac:dyDescent="0.25" r="16" customHeight="1" ht="18.75">
      <c r="A16" s="54">
        <v>15</v>
      </c>
      <c r="B16" s="55" t="s">
        <v>41</v>
      </c>
      <c r="C16" s="56"/>
      <c r="D16" s="55"/>
      <c r="E16" s="57">
        <f>((20-D16)*-0.000175+C16)-0.0008</f>
      </c>
      <c r="F16" s="56">
        <f>E16*10.9276-13.593</f>
      </c>
      <c r="G16" s="55" t="s">
        <v>126</v>
      </c>
      <c r="H16" s="3"/>
      <c r="I16" s="3"/>
      <c r="J16" s="3"/>
      <c r="K16" s="3"/>
      <c r="L16" s="2"/>
      <c r="M16" s="47"/>
    </row>
    <row x14ac:dyDescent="0.25" r="17" customHeight="1" ht="18.75">
      <c r="A17" s="54">
        <v>16</v>
      </c>
      <c r="B17" s="55" t="s">
        <v>41</v>
      </c>
      <c r="C17" s="56"/>
      <c r="D17" s="55"/>
      <c r="E17" s="57">
        <f>((20-D17)*-0.000175+C17)-0.0008</f>
      </c>
      <c r="F17" s="56">
        <f>E17*10.9276-13.593</f>
      </c>
      <c r="G17" s="55" t="s">
        <v>127</v>
      </c>
      <c r="H17" s="3"/>
      <c r="I17" s="3"/>
      <c r="J17" s="3"/>
      <c r="K17" s="3"/>
      <c r="L17" s="2"/>
      <c r="M17" s="47"/>
    </row>
    <row x14ac:dyDescent="0.25" r="18" customHeight="1" ht="18.75">
      <c r="A18" s="18">
        <v>17</v>
      </c>
      <c r="B18" s="3" t="s">
        <v>41</v>
      </c>
      <c r="C18" s="52"/>
      <c r="D18" s="53"/>
      <c r="E18" s="13">
        <f>((20-D18)*-0.000175+C18)-0.0008</f>
      </c>
      <c r="F18" s="46">
        <f>E18*10.9276-13.593</f>
      </c>
      <c r="G18" s="3" t="s">
        <v>128</v>
      </c>
      <c r="H18" s="3"/>
      <c r="I18" s="3"/>
      <c r="J18" s="3"/>
      <c r="K18" s="3"/>
      <c r="L18" s="2"/>
      <c r="M18" s="47"/>
    </row>
    <row x14ac:dyDescent="0.25" r="19" customHeight="1" ht="18.75">
      <c r="A19" s="18">
        <v>18</v>
      </c>
      <c r="B19" s="3" t="s">
        <v>41</v>
      </c>
      <c r="C19" s="52"/>
      <c r="D19" s="53"/>
      <c r="E19" s="13">
        <f>((20-D19)*-0.000175+C19)-0.0008</f>
      </c>
      <c r="F19" s="46">
        <f>E19*10.9276-13.593</f>
      </c>
      <c r="G19" s="3" t="s">
        <v>129</v>
      </c>
      <c r="H19" s="3"/>
      <c r="I19" s="3"/>
      <c r="J19" s="3"/>
      <c r="K19" s="3"/>
      <c r="L19" s="2"/>
      <c r="M19" s="47"/>
    </row>
    <row x14ac:dyDescent="0.25" r="20" customHeight="1" ht="18.75">
      <c r="A20" s="18">
        <v>19</v>
      </c>
      <c r="B20" s="3" t="s">
        <v>41</v>
      </c>
      <c r="C20" s="52"/>
      <c r="D20" s="53"/>
      <c r="E20" s="13">
        <f>((20-D20)*-0.000175+C20)-0.0008</f>
      </c>
      <c r="F20" s="46">
        <f>E20*10.9276-13.593</f>
      </c>
      <c r="G20" s="3" t="s">
        <v>130</v>
      </c>
      <c r="H20" s="3"/>
      <c r="I20" s="3"/>
      <c r="J20" s="3"/>
      <c r="K20" s="3"/>
      <c r="L20" s="2"/>
      <c r="M20" s="47"/>
    </row>
    <row x14ac:dyDescent="0.25" r="21" customHeight="1" ht="18.75">
      <c r="A21" s="18">
        <v>20</v>
      </c>
      <c r="B21" s="3" t="s">
        <v>41</v>
      </c>
      <c r="C21" s="52"/>
      <c r="D21" s="53"/>
      <c r="E21" s="13">
        <f>((20-D21)*-0.000175+C21)-0.0008</f>
      </c>
      <c r="F21" s="46">
        <f>E21*10.9276-13.593</f>
      </c>
      <c r="G21" s="3" t="s">
        <v>131</v>
      </c>
      <c r="H21" s="3"/>
      <c r="I21" s="3"/>
      <c r="J21" s="3"/>
      <c r="K21" s="3"/>
      <c r="L21" s="2"/>
      <c r="M21" s="47"/>
    </row>
    <row x14ac:dyDescent="0.25" r="22" customHeight="1" ht="18.75">
      <c r="A22" s="18">
        <v>21</v>
      </c>
      <c r="B22" s="3" t="s">
        <v>41</v>
      </c>
      <c r="C22" s="52"/>
      <c r="D22" s="53"/>
      <c r="E22" s="13">
        <f>((20-D22)*-0.000175+C22)-0.0008</f>
      </c>
      <c r="F22" s="46">
        <f>E22*10.9276-13.593</f>
      </c>
      <c r="G22" s="3" t="s">
        <v>132</v>
      </c>
      <c r="H22" s="3"/>
      <c r="I22" s="3"/>
      <c r="J22" s="3"/>
      <c r="K22" s="3"/>
      <c r="L22" s="2"/>
      <c r="M22" s="47"/>
    </row>
    <row x14ac:dyDescent="0.25" r="23" customHeight="1" ht="18.75">
      <c r="A23" s="18">
        <v>22</v>
      </c>
      <c r="B23" s="3" t="s">
        <v>41</v>
      </c>
      <c r="C23" s="52"/>
      <c r="D23" s="53"/>
      <c r="E23" s="13">
        <f>((20-D23)*-0.000175+C23)-0.0008</f>
      </c>
      <c r="F23" s="46">
        <f>E23*10.9276-13.593</f>
      </c>
      <c r="G23" s="3" t="s">
        <v>133</v>
      </c>
      <c r="H23" s="3"/>
      <c r="I23" s="3"/>
      <c r="J23" s="3"/>
      <c r="K23" s="3"/>
      <c r="L23" s="2"/>
      <c r="M23" s="4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81"/>
  <sheetViews>
    <sheetView workbookViewId="0"/>
  </sheetViews>
  <sheetFormatPr defaultRowHeight="15" x14ac:dyDescent="0.25"/>
  <cols>
    <col min="1" max="1" style="58" width="13.576428571428572" customWidth="1" bestFit="1"/>
    <col min="2" max="2" style="31" width="13.576428571428572" customWidth="1" bestFit="1"/>
    <col min="3" max="3" style="31" width="13.576428571428572" customWidth="1" bestFit="1"/>
    <col min="4" max="4" style="31" width="13.576428571428572" customWidth="1" bestFit="1"/>
    <col min="5" max="5" style="59" width="13.576428571428572" customWidth="1" bestFit="1"/>
    <col min="6" max="6" style="60" width="13.576428571428572" customWidth="1" bestFit="1"/>
    <col min="7" max="7" style="31" width="13.576428571428572" customWidth="1" bestFit="1"/>
    <col min="8" max="8" style="31" width="13.576428571428572" customWidth="1" bestFit="1"/>
    <col min="9" max="9" style="31" width="13.576428571428572" customWidth="1" bestFit="1"/>
    <col min="10" max="10" style="31" width="13.576428571428572" customWidth="1" bestFit="1"/>
    <col min="11" max="11" style="31" width="13.576428571428572" customWidth="1" bestFit="1"/>
    <col min="12" max="12" style="32" width="13.576428571428572" customWidth="1" bestFit="1"/>
    <col min="13" max="13" style="61" width="13.576428571428572" customWidth="1" bestFit="1"/>
  </cols>
  <sheetData>
    <row x14ac:dyDescent="0.25" r="1" customHeight="1" ht="18.75" customFormat="1" s="7">
      <c r="A1" s="36" t="s">
        <v>34</v>
      </c>
      <c r="B1" s="37" t="s">
        <v>35</v>
      </c>
      <c r="C1" s="37" t="s">
        <v>36</v>
      </c>
      <c r="D1" s="37" t="s">
        <v>37</v>
      </c>
      <c r="E1" s="38" t="s">
        <v>38</v>
      </c>
      <c r="F1" s="39" t="s">
        <v>39</v>
      </c>
      <c r="G1" s="40" t="s">
        <v>40</v>
      </c>
      <c r="H1" s="6"/>
      <c r="I1" s="6"/>
      <c r="J1" s="6"/>
      <c r="K1" s="6"/>
      <c r="L1" s="8"/>
      <c r="M1" s="41"/>
    </row>
    <row x14ac:dyDescent="0.25" r="2" customHeight="1" ht="18.75">
      <c r="A2" s="42">
        <v>1</v>
      </c>
      <c r="B2" s="43" t="s">
        <v>41</v>
      </c>
      <c r="C2" s="44"/>
      <c r="D2" s="43"/>
      <c r="E2" s="45">
        <f>((20-D2)*-0.000175+C2)-0.0008</f>
      </c>
      <c r="F2" s="44">
        <f>E2*10.9276-13.593</f>
      </c>
      <c r="G2" s="43" t="s">
        <v>68</v>
      </c>
      <c r="H2" s="3"/>
      <c r="I2" s="3" t="s">
        <v>43</v>
      </c>
      <c r="J2" s="3"/>
      <c r="K2" s="3"/>
      <c r="L2" s="13">
        <f>((20-K2)*-0.000175+J2)-0.0008</f>
      </c>
      <c r="M2" s="46">
        <f>L2*10.9276-13.593</f>
      </c>
    </row>
    <row x14ac:dyDescent="0.25" r="3" customHeight="1" ht="18.75">
      <c r="A3" s="42">
        <v>2</v>
      </c>
      <c r="B3" s="43" t="s">
        <v>41</v>
      </c>
      <c r="C3" s="44"/>
      <c r="D3" s="43"/>
      <c r="E3" s="45">
        <f>((20-D3)*-0.000175+C3)-0.0008</f>
      </c>
      <c r="F3" s="44">
        <f>E3*10.9276-13.593</f>
      </c>
      <c r="G3" s="43" t="s">
        <v>69</v>
      </c>
      <c r="H3" s="3"/>
      <c r="I3" s="3" t="s">
        <v>45</v>
      </c>
      <c r="J3" s="3"/>
      <c r="K3" s="3"/>
      <c r="L3" s="13">
        <f>((20-K3)*-0.000175+J3)-0.0008</f>
      </c>
      <c r="M3" s="46">
        <f>L3*10.9276-13.593</f>
      </c>
    </row>
    <row x14ac:dyDescent="0.25" r="4" customHeight="1" ht="18.75">
      <c r="A4" s="48">
        <v>3</v>
      </c>
      <c r="B4" s="49" t="s">
        <v>41</v>
      </c>
      <c r="C4" s="50"/>
      <c r="D4" s="49"/>
      <c r="E4" s="51">
        <f>((20-D4)*-0.000175+C4)-0.0008</f>
      </c>
      <c r="F4" s="50">
        <f>E4*10.9276-13.593</f>
      </c>
      <c r="G4" s="49" t="s">
        <v>70</v>
      </c>
      <c r="H4" s="3"/>
      <c r="I4" s="3" t="s">
        <v>47</v>
      </c>
      <c r="J4" s="3"/>
      <c r="K4" s="3"/>
      <c r="L4" s="2"/>
      <c r="M4" s="47"/>
    </row>
    <row x14ac:dyDescent="0.25" r="5" customHeight="1" ht="18.75">
      <c r="A5" s="48">
        <v>4</v>
      </c>
      <c r="B5" s="49" t="s">
        <v>41</v>
      </c>
      <c r="C5" s="50"/>
      <c r="D5" s="49"/>
      <c r="E5" s="51">
        <f>((20-D5)*-0.000175+C5)-0.0008</f>
      </c>
      <c r="F5" s="50">
        <f>E5*10.9276-13.593</f>
      </c>
      <c r="G5" s="49" t="s">
        <v>71</v>
      </c>
      <c r="H5" s="3"/>
      <c r="I5" s="3" t="s">
        <v>49</v>
      </c>
      <c r="J5" s="3"/>
      <c r="K5" s="3"/>
      <c r="L5" s="2"/>
      <c r="M5" s="47"/>
    </row>
    <row x14ac:dyDescent="0.25" r="6" customHeight="1" ht="18.75">
      <c r="A6" s="48">
        <v>5</v>
      </c>
      <c r="B6" s="49" t="s">
        <v>41</v>
      </c>
      <c r="C6" s="50"/>
      <c r="D6" s="49"/>
      <c r="E6" s="51">
        <f>((20-D6)*-0.000175+C6)-0.0008</f>
      </c>
      <c r="F6" s="50">
        <f>E6*10.9276-13.593</f>
      </c>
      <c r="G6" s="49" t="s">
        <v>72</v>
      </c>
      <c r="H6" s="3"/>
      <c r="I6" s="3"/>
      <c r="J6" s="3"/>
      <c r="K6" s="3"/>
      <c r="L6" s="2"/>
      <c r="M6" s="47"/>
    </row>
    <row x14ac:dyDescent="0.25" r="7" customHeight="1" ht="18.75">
      <c r="A7" s="48">
        <v>6</v>
      </c>
      <c r="B7" s="49" t="s">
        <v>41</v>
      </c>
      <c r="C7" s="50"/>
      <c r="D7" s="49"/>
      <c r="E7" s="51">
        <f>((20-D7)*-0.000175+C7)-0.0008</f>
      </c>
      <c r="F7" s="50">
        <f>E7*10.9276-13.593</f>
      </c>
      <c r="G7" s="49" t="s">
        <v>73</v>
      </c>
      <c r="H7" s="3"/>
      <c r="I7" s="3"/>
      <c r="J7" s="3"/>
      <c r="K7" s="3"/>
      <c r="L7" s="2"/>
      <c r="M7" s="47"/>
    </row>
    <row x14ac:dyDescent="0.25" r="8" customHeight="1" ht="18.75">
      <c r="A8" s="48">
        <v>7</v>
      </c>
      <c r="B8" s="49" t="s">
        <v>41</v>
      </c>
      <c r="C8" s="50"/>
      <c r="D8" s="49"/>
      <c r="E8" s="51">
        <f>((20-D8)*-0.000175+C8)-0.0008</f>
      </c>
      <c r="F8" s="50">
        <f>E8*10.9276-13.593</f>
      </c>
      <c r="G8" s="49" t="s">
        <v>74</v>
      </c>
      <c r="H8" s="3"/>
      <c r="I8" s="3"/>
      <c r="J8" s="3"/>
      <c r="K8" s="3"/>
      <c r="L8" s="2"/>
      <c r="M8" s="47"/>
    </row>
    <row x14ac:dyDescent="0.25" r="9" customHeight="1" ht="18.75">
      <c r="A9" s="48">
        <v>8</v>
      </c>
      <c r="B9" s="49" t="s">
        <v>41</v>
      </c>
      <c r="C9" s="50"/>
      <c r="D9" s="49"/>
      <c r="E9" s="51">
        <f>((20-D9)*-0.000175+C9)-0.0008</f>
      </c>
      <c r="F9" s="50">
        <f>E9*10.9276-13.593</f>
      </c>
      <c r="G9" s="49" t="s">
        <v>75</v>
      </c>
      <c r="H9" s="3"/>
      <c r="I9" s="3"/>
      <c r="J9" s="3"/>
      <c r="K9" s="3"/>
      <c r="L9" s="2"/>
      <c r="M9" s="47"/>
    </row>
    <row x14ac:dyDescent="0.25" r="10" customHeight="1" ht="18.75">
      <c r="A10" s="48">
        <v>9</v>
      </c>
      <c r="B10" s="49" t="s">
        <v>41</v>
      </c>
      <c r="C10" s="50"/>
      <c r="D10" s="49"/>
      <c r="E10" s="51">
        <f>((20-D10)*-0.000175+C10)-0.0008</f>
      </c>
      <c r="F10" s="50">
        <f>E10*10.9276-13.593</f>
      </c>
      <c r="G10" s="49" t="s">
        <v>76</v>
      </c>
      <c r="H10" s="3"/>
      <c r="I10" s="3"/>
      <c r="J10" s="3"/>
      <c r="K10" s="3"/>
      <c r="L10" s="2"/>
      <c r="M10" s="47"/>
    </row>
    <row x14ac:dyDescent="0.25" r="11" customHeight="1" ht="18.75">
      <c r="A11" s="48">
        <v>10</v>
      </c>
      <c r="B11" s="49" t="s">
        <v>41</v>
      </c>
      <c r="C11" s="50"/>
      <c r="D11" s="49"/>
      <c r="E11" s="51">
        <f>((20-D11)*-0.000175+C11)-0.0008</f>
      </c>
      <c r="F11" s="50">
        <f>E11*10.9276-13.593</f>
      </c>
      <c r="G11" s="49" t="s">
        <v>77</v>
      </c>
      <c r="H11" s="3"/>
      <c r="I11" s="3"/>
      <c r="J11" s="3"/>
      <c r="K11" s="3"/>
      <c r="L11" s="2"/>
      <c r="M11" s="47"/>
    </row>
    <row x14ac:dyDescent="0.25" r="12" customHeight="1" ht="18.75">
      <c r="A12" s="42">
        <v>11</v>
      </c>
      <c r="B12" s="43" t="s">
        <v>41</v>
      </c>
      <c r="C12" s="44"/>
      <c r="D12" s="43"/>
      <c r="E12" s="45">
        <f>((20-D12)*-0.000175+C12)-0.0008</f>
      </c>
      <c r="F12" s="44">
        <f>E12*10.9276-13.593</f>
      </c>
      <c r="G12" s="43" t="s">
        <v>78</v>
      </c>
      <c r="H12" s="3"/>
      <c r="I12" s="3"/>
      <c r="J12" s="3"/>
      <c r="K12" s="3"/>
      <c r="L12" s="2"/>
      <c r="M12" s="47"/>
    </row>
    <row x14ac:dyDescent="0.25" r="13" customHeight="1" ht="18.75">
      <c r="A13" s="42">
        <v>12</v>
      </c>
      <c r="B13" s="43" t="s">
        <v>41</v>
      </c>
      <c r="C13" s="44"/>
      <c r="D13" s="43"/>
      <c r="E13" s="45">
        <f>((20-D13)*-0.000175+C13)-0.0008</f>
      </c>
      <c r="F13" s="44">
        <f>E13*10.9276-13.593</f>
      </c>
      <c r="G13" s="43" t="s">
        <v>79</v>
      </c>
      <c r="H13" s="3"/>
      <c r="I13" s="3"/>
      <c r="J13" s="3"/>
      <c r="K13" s="3"/>
      <c r="L13" s="2"/>
      <c r="M13" s="47"/>
    </row>
    <row x14ac:dyDescent="0.25" r="14" customHeight="1" ht="18.75">
      <c r="A14" s="42">
        <v>13</v>
      </c>
      <c r="B14" s="43" t="s">
        <v>41</v>
      </c>
      <c r="C14" s="44"/>
      <c r="D14" s="43"/>
      <c r="E14" s="45">
        <f>((20-D14)*-0.000175+C14)-0.0008</f>
      </c>
      <c r="F14" s="44">
        <f>E14*10.9276-13.593</f>
      </c>
      <c r="G14" s="43" t="s">
        <v>80</v>
      </c>
      <c r="H14" s="3"/>
      <c r="I14" s="3"/>
      <c r="J14" s="3"/>
      <c r="K14" s="3"/>
      <c r="L14" s="2"/>
      <c r="M14" s="47"/>
    </row>
    <row x14ac:dyDescent="0.25" r="15" customHeight="1" ht="18.75">
      <c r="A15" s="42">
        <v>14</v>
      </c>
      <c r="B15" s="43" t="s">
        <v>41</v>
      </c>
      <c r="C15" s="44"/>
      <c r="D15" s="43"/>
      <c r="E15" s="45">
        <f>((20-D15)*-0.000175+C15)-0.0008</f>
      </c>
      <c r="F15" s="44">
        <f>E15*10.9276-13.593</f>
      </c>
      <c r="G15" s="43" t="s">
        <v>81</v>
      </c>
      <c r="H15" s="3"/>
      <c r="I15" s="3"/>
      <c r="J15" s="3"/>
      <c r="K15" s="3"/>
      <c r="L15" s="2"/>
      <c r="M15" s="47"/>
    </row>
    <row x14ac:dyDescent="0.25" r="16" customHeight="1" ht="18.75">
      <c r="A16" s="42">
        <v>15</v>
      </c>
      <c r="B16" s="43" t="s">
        <v>41</v>
      </c>
      <c r="C16" s="44"/>
      <c r="D16" s="43"/>
      <c r="E16" s="45">
        <f>((20-D16)*-0.000175+C16)-0.0008</f>
      </c>
      <c r="F16" s="44">
        <f>E16*10.9276-13.593</f>
      </c>
      <c r="G16" s="43" t="s">
        <v>82</v>
      </c>
      <c r="H16" s="3"/>
      <c r="I16" s="3"/>
      <c r="J16" s="3"/>
      <c r="K16" s="3"/>
      <c r="L16" s="2"/>
      <c r="M16" s="47"/>
    </row>
    <row x14ac:dyDescent="0.25" r="17" customHeight="1" ht="18.75">
      <c r="A17" s="42">
        <v>16</v>
      </c>
      <c r="B17" s="43" t="s">
        <v>41</v>
      </c>
      <c r="C17" s="44"/>
      <c r="D17" s="43"/>
      <c r="E17" s="45">
        <f>((20-D17)*-0.000175+C17)-0.0008</f>
      </c>
      <c r="F17" s="44">
        <f>E17*10.9276-13.593</f>
      </c>
      <c r="G17" s="43" t="s">
        <v>83</v>
      </c>
      <c r="H17" s="3"/>
      <c r="I17" s="3"/>
      <c r="J17" s="3"/>
      <c r="K17" s="3"/>
      <c r="L17" s="2"/>
      <c r="M17" s="47"/>
    </row>
    <row x14ac:dyDescent="0.25" r="18" customHeight="1" ht="18.75">
      <c r="A18" s="42">
        <v>17</v>
      </c>
      <c r="B18" s="43" t="s">
        <v>41</v>
      </c>
      <c r="C18" s="44"/>
      <c r="D18" s="43"/>
      <c r="E18" s="45">
        <f>((20-D18)*-0.000175+C18)-0.0008</f>
      </c>
      <c r="F18" s="44">
        <f>E18*10.9276-13.593</f>
      </c>
      <c r="G18" s="43" t="s">
        <v>84</v>
      </c>
      <c r="H18" s="3"/>
      <c r="I18" s="3"/>
      <c r="J18" s="3"/>
      <c r="K18" s="3"/>
      <c r="L18" s="2"/>
      <c r="M18" s="47"/>
    </row>
    <row x14ac:dyDescent="0.25" r="19" customHeight="1" ht="18.75">
      <c r="A19" s="42">
        <v>18</v>
      </c>
      <c r="B19" s="43" t="s">
        <v>41</v>
      </c>
      <c r="C19" s="44"/>
      <c r="D19" s="43"/>
      <c r="E19" s="45">
        <f>((20-D19)*-0.000175+C19)-0.0008</f>
      </c>
      <c r="F19" s="44">
        <f>E19*10.9276-13.593</f>
      </c>
      <c r="G19" s="43" t="s">
        <v>85</v>
      </c>
      <c r="H19" s="3"/>
      <c r="I19" s="3"/>
      <c r="J19" s="3"/>
      <c r="K19" s="3"/>
      <c r="L19" s="2"/>
      <c r="M19" s="47"/>
    </row>
    <row x14ac:dyDescent="0.25" r="20" customHeight="1" ht="18.75">
      <c r="A20" s="48">
        <v>19</v>
      </c>
      <c r="B20" s="49" t="s">
        <v>41</v>
      </c>
      <c r="C20" s="50"/>
      <c r="D20" s="49"/>
      <c r="E20" s="51">
        <f>((20-D20)*-0.000175+C20)-0.0008</f>
      </c>
      <c r="F20" s="50">
        <f>E20*10.9276-13.593</f>
      </c>
      <c r="G20" s="49" t="s">
        <v>86</v>
      </c>
      <c r="H20" s="3"/>
      <c r="I20" s="3"/>
      <c r="J20" s="3"/>
      <c r="K20" s="3"/>
      <c r="L20" s="2"/>
      <c r="M20" s="47"/>
    </row>
    <row x14ac:dyDescent="0.25" r="21" customHeight="1" ht="18.75">
      <c r="A21" s="48">
        <v>20</v>
      </c>
      <c r="B21" s="49" t="s">
        <v>41</v>
      </c>
      <c r="C21" s="50"/>
      <c r="D21" s="49"/>
      <c r="E21" s="51">
        <f>((20-D21)*-0.000175+C21)-0.0008</f>
      </c>
      <c r="F21" s="50">
        <f>E21*10.9276-13.593</f>
      </c>
      <c r="G21" s="49" t="s">
        <v>87</v>
      </c>
      <c r="H21" s="3"/>
      <c r="I21" s="3"/>
      <c r="J21" s="3"/>
      <c r="K21" s="3"/>
      <c r="L21" s="2"/>
      <c r="M21" s="47"/>
    </row>
    <row x14ac:dyDescent="0.25" r="22" customHeight="1" ht="18.75">
      <c r="A22" s="48">
        <v>21</v>
      </c>
      <c r="B22" s="49" t="s">
        <v>41</v>
      </c>
      <c r="C22" s="50"/>
      <c r="D22" s="49"/>
      <c r="E22" s="51">
        <f>((20-D22)*-0.000175+C22)-0.0008</f>
      </c>
      <c r="F22" s="50">
        <f>E22*10.9276-13.593</f>
      </c>
      <c r="G22" s="49" t="s">
        <v>88</v>
      </c>
      <c r="H22" s="3"/>
      <c r="I22" s="3"/>
      <c r="J22" s="3"/>
      <c r="K22" s="3"/>
      <c r="L22" s="2"/>
      <c r="M22" s="47"/>
    </row>
    <row x14ac:dyDescent="0.25" r="23" customHeight="1" ht="18.75">
      <c r="A23" s="48">
        <v>22</v>
      </c>
      <c r="B23" s="49" t="s">
        <v>41</v>
      </c>
      <c r="C23" s="50"/>
      <c r="D23" s="49"/>
      <c r="E23" s="51">
        <f>((20-D23)*-0.000175+C23)-0.0008</f>
      </c>
      <c r="F23" s="50">
        <f>E23*10.9276-13.593</f>
      </c>
      <c r="G23" s="49" t="s">
        <v>89</v>
      </c>
      <c r="H23" s="3"/>
      <c r="I23" s="3"/>
      <c r="J23" s="3"/>
      <c r="K23" s="3"/>
      <c r="L23" s="2"/>
      <c r="M23" s="47"/>
    </row>
    <row x14ac:dyDescent="0.25" r="24" customHeight="1" ht="18.75">
      <c r="A24" s="18">
        <v>23</v>
      </c>
      <c r="B24" s="3" t="s">
        <v>41</v>
      </c>
      <c r="C24" s="52"/>
      <c r="D24" s="53"/>
      <c r="E24" s="13">
        <f>((20-D24)*-0.000175+C24)-0.0008</f>
      </c>
      <c r="F24" s="46">
        <f>E24*10.9276-13.593</f>
      </c>
      <c r="G24" s="3" t="s">
        <v>68</v>
      </c>
      <c r="H24" s="3"/>
      <c r="I24" s="3"/>
      <c r="J24" s="3"/>
      <c r="K24" s="3"/>
      <c r="L24" s="2"/>
      <c r="M24" s="47"/>
    </row>
    <row x14ac:dyDescent="0.25" r="25" customHeight="1" ht="18.75">
      <c r="A25" s="18">
        <v>24</v>
      </c>
      <c r="B25" s="3" t="s">
        <v>41</v>
      </c>
      <c r="C25" s="52"/>
      <c r="D25" s="53"/>
      <c r="E25" s="13">
        <f>((20-D25)*-0.000175+C25)-0.0008</f>
      </c>
      <c r="F25" s="46">
        <f>E25*10.9276-13.593</f>
      </c>
      <c r="G25" s="3" t="s">
        <v>69</v>
      </c>
      <c r="H25" s="3"/>
      <c r="I25" s="3"/>
      <c r="J25" s="3"/>
      <c r="K25" s="3"/>
      <c r="L25" s="2"/>
      <c r="M25" s="47"/>
    </row>
    <row x14ac:dyDescent="0.25" r="26" customHeight="1" ht="18.75">
      <c r="A26" s="54">
        <v>25</v>
      </c>
      <c r="B26" s="55" t="s">
        <v>41</v>
      </c>
      <c r="C26" s="56"/>
      <c r="D26" s="55"/>
      <c r="E26" s="57">
        <f>((20-D26)*-0.000175+C26)-0.0008</f>
      </c>
      <c r="F26" s="56">
        <f>E26*10.9276-13.593</f>
      </c>
      <c r="G26" s="55" t="s">
        <v>70</v>
      </c>
      <c r="H26" s="3"/>
      <c r="I26" s="3"/>
      <c r="J26" s="3"/>
      <c r="K26" s="3"/>
      <c r="L26" s="2"/>
      <c r="M26" s="47"/>
    </row>
    <row x14ac:dyDescent="0.25" r="27" customHeight="1" ht="18.75">
      <c r="A27" s="54">
        <v>26</v>
      </c>
      <c r="B27" s="55" t="s">
        <v>41</v>
      </c>
      <c r="C27" s="56"/>
      <c r="D27" s="55"/>
      <c r="E27" s="57">
        <f>((20-D27)*-0.000175+C27)-0.0008</f>
      </c>
      <c r="F27" s="56">
        <f>E27*10.9276-13.593</f>
      </c>
      <c r="G27" s="55" t="s">
        <v>71</v>
      </c>
      <c r="H27" s="3"/>
      <c r="I27" s="3"/>
      <c r="J27" s="3"/>
      <c r="K27" s="3"/>
      <c r="L27" s="2"/>
      <c r="M27" s="47"/>
    </row>
    <row x14ac:dyDescent="0.25" r="28" customHeight="1" ht="18.75">
      <c r="A28" s="54">
        <v>27</v>
      </c>
      <c r="B28" s="55" t="s">
        <v>41</v>
      </c>
      <c r="C28" s="56"/>
      <c r="D28" s="55"/>
      <c r="E28" s="57">
        <f>((20-D28)*-0.000175+C28)-0.0008</f>
      </c>
      <c r="F28" s="56">
        <f>E28*10.9276-13.593</f>
      </c>
      <c r="G28" s="55" t="s">
        <v>72</v>
      </c>
      <c r="H28" s="3"/>
      <c r="I28" s="3"/>
      <c r="J28" s="3"/>
      <c r="K28" s="3"/>
      <c r="L28" s="2"/>
      <c r="M28" s="47"/>
    </row>
    <row x14ac:dyDescent="0.25" r="29" customHeight="1" ht="18.75">
      <c r="A29" s="54">
        <v>28</v>
      </c>
      <c r="B29" s="55" t="s">
        <v>41</v>
      </c>
      <c r="C29" s="56"/>
      <c r="D29" s="55"/>
      <c r="E29" s="57">
        <f>((20-D29)*-0.000175+C29)-0.0008</f>
      </c>
      <c r="F29" s="56">
        <f>E29*10.9276-13.593</f>
      </c>
      <c r="G29" s="55" t="s">
        <v>73</v>
      </c>
      <c r="H29" s="3"/>
      <c r="I29" s="3"/>
      <c r="J29" s="3"/>
      <c r="K29" s="3"/>
      <c r="L29" s="2"/>
      <c r="M29" s="47"/>
    </row>
    <row x14ac:dyDescent="0.25" r="30" customHeight="1" ht="18.75">
      <c r="A30" s="54">
        <v>29</v>
      </c>
      <c r="B30" s="55" t="s">
        <v>41</v>
      </c>
      <c r="C30" s="56"/>
      <c r="D30" s="55"/>
      <c r="E30" s="57">
        <f>((20-D30)*-0.000175+C30)-0.0008</f>
      </c>
      <c r="F30" s="56">
        <f>E30*10.9276-13.593</f>
      </c>
      <c r="G30" s="55" t="s">
        <v>74</v>
      </c>
      <c r="H30" s="3"/>
      <c r="I30" s="3"/>
      <c r="J30" s="3"/>
      <c r="K30" s="3"/>
      <c r="L30" s="2"/>
      <c r="M30" s="47"/>
    </row>
    <row x14ac:dyDescent="0.25" r="31" customHeight="1" ht="18.75">
      <c r="A31" s="54">
        <v>30</v>
      </c>
      <c r="B31" s="55" t="s">
        <v>41</v>
      </c>
      <c r="C31" s="56"/>
      <c r="D31" s="55"/>
      <c r="E31" s="57">
        <f>((20-D31)*-0.000175+C31)-0.0008</f>
      </c>
      <c r="F31" s="56">
        <f>E31*10.9276-13.593</f>
      </c>
      <c r="G31" s="55" t="s">
        <v>75</v>
      </c>
      <c r="H31" s="3"/>
      <c r="I31" s="3"/>
      <c r="J31" s="3"/>
      <c r="K31" s="3"/>
      <c r="L31" s="2"/>
      <c r="M31" s="47"/>
    </row>
    <row x14ac:dyDescent="0.25" r="32" customHeight="1" ht="18.75">
      <c r="A32" s="54">
        <v>31</v>
      </c>
      <c r="B32" s="55" t="s">
        <v>41</v>
      </c>
      <c r="C32" s="56"/>
      <c r="D32" s="55"/>
      <c r="E32" s="57">
        <f>((20-D32)*-0.000175+C32)-0.0008</f>
      </c>
      <c r="F32" s="56">
        <f>E32*10.9276-13.593</f>
      </c>
      <c r="G32" s="55" t="s">
        <v>76</v>
      </c>
      <c r="H32" s="3"/>
      <c r="I32" s="3"/>
      <c r="J32" s="3"/>
      <c r="K32" s="3"/>
      <c r="L32" s="2"/>
      <c r="M32" s="47"/>
    </row>
    <row x14ac:dyDescent="0.25" r="33" customHeight="1" ht="18.75">
      <c r="A33" s="54">
        <v>32</v>
      </c>
      <c r="B33" s="55" t="s">
        <v>41</v>
      </c>
      <c r="C33" s="56"/>
      <c r="D33" s="55"/>
      <c r="E33" s="57">
        <f>((20-D33)*-0.000175+C33)-0.0008</f>
      </c>
      <c r="F33" s="56">
        <f>E33*10.9276-13.593</f>
      </c>
      <c r="G33" s="55" t="s">
        <v>77</v>
      </c>
      <c r="H33" s="3"/>
      <c r="I33" s="3"/>
      <c r="J33" s="3"/>
      <c r="K33" s="3"/>
      <c r="L33" s="2"/>
      <c r="M33" s="47"/>
    </row>
    <row x14ac:dyDescent="0.25" r="34" customHeight="1" ht="18.75">
      <c r="A34" s="18">
        <v>33</v>
      </c>
      <c r="B34" s="3" t="s">
        <v>41</v>
      </c>
      <c r="C34" s="52"/>
      <c r="D34" s="53"/>
      <c r="E34" s="13">
        <f>((20-D34)*-0.000175+C34)-0.0008</f>
      </c>
      <c r="F34" s="46">
        <f>E34*10.9276-13.593</f>
      </c>
      <c r="G34" s="3" t="s">
        <v>78</v>
      </c>
      <c r="H34" s="3"/>
      <c r="I34" s="3"/>
      <c r="J34" s="3"/>
      <c r="K34" s="3"/>
      <c r="L34" s="2"/>
      <c r="M34" s="47"/>
    </row>
    <row x14ac:dyDescent="0.25" r="35" customHeight="1" ht="18.75">
      <c r="A35" s="18">
        <v>34</v>
      </c>
      <c r="B35" s="3" t="s">
        <v>41</v>
      </c>
      <c r="C35" s="52"/>
      <c r="D35" s="53"/>
      <c r="E35" s="13">
        <f>((20-D35)*-0.000175+C35)-0.0008</f>
      </c>
      <c r="F35" s="46">
        <f>E35*10.9276-13.593</f>
      </c>
      <c r="G35" s="3" t="s">
        <v>79</v>
      </c>
      <c r="H35" s="3"/>
      <c r="I35" s="3"/>
      <c r="J35" s="3"/>
      <c r="K35" s="3"/>
      <c r="L35" s="2"/>
      <c r="M35" s="47"/>
    </row>
    <row x14ac:dyDescent="0.25" r="36" customHeight="1" ht="18.75">
      <c r="A36" s="18">
        <v>35</v>
      </c>
      <c r="B36" s="3" t="s">
        <v>41</v>
      </c>
      <c r="C36" s="52"/>
      <c r="D36" s="53"/>
      <c r="E36" s="13">
        <f>((20-D36)*-0.000175+C36)-0.0008</f>
      </c>
      <c r="F36" s="46">
        <f>E36*10.9276-13.593</f>
      </c>
      <c r="G36" s="3" t="s">
        <v>80</v>
      </c>
      <c r="H36" s="3"/>
      <c r="I36" s="3"/>
      <c r="J36" s="3"/>
      <c r="K36" s="3"/>
      <c r="L36" s="2"/>
      <c r="M36" s="47"/>
    </row>
    <row x14ac:dyDescent="0.25" r="37" customHeight="1" ht="18.75">
      <c r="A37" s="18">
        <v>36</v>
      </c>
      <c r="B37" s="3" t="s">
        <v>41</v>
      </c>
      <c r="C37" s="52"/>
      <c r="D37" s="53"/>
      <c r="E37" s="13">
        <f>((20-D37)*-0.000175+C37)-0.0008</f>
      </c>
      <c r="F37" s="46">
        <f>E37*10.9276-13.593</f>
      </c>
      <c r="G37" s="3" t="s">
        <v>81</v>
      </c>
      <c r="H37" s="3"/>
      <c r="I37" s="3"/>
      <c r="J37" s="3"/>
      <c r="K37" s="3"/>
      <c r="L37" s="2"/>
      <c r="M37" s="47"/>
    </row>
    <row x14ac:dyDescent="0.25" r="38" customHeight="1" ht="18.75">
      <c r="A38" s="18">
        <v>37</v>
      </c>
      <c r="B38" s="3" t="s">
        <v>41</v>
      </c>
      <c r="C38" s="52"/>
      <c r="D38" s="53"/>
      <c r="E38" s="13">
        <f>((20-D38)*-0.000175+C38)-0.0008</f>
      </c>
      <c r="F38" s="46">
        <f>E38*10.9276-13.593</f>
      </c>
      <c r="G38" s="3" t="s">
        <v>82</v>
      </c>
      <c r="H38" s="3"/>
      <c r="I38" s="3"/>
      <c r="J38" s="3"/>
      <c r="K38" s="3"/>
      <c r="L38" s="2"/>
      <c r="M38" s="47"/>
    </row>
    <row x14ac:dyDescent="0.25" r="39" customHeight="1" ht="18.75">
      <c r="A39" s="18">
        <v>38</v>
      </c>
      <c r="B39" s="3" t="s">
        <v>41</v>
      </c>
      <c r="C39" s="52"/>
      <c r="D39" s="53"/>
      <c r="E39" s="13">
        <f>((20-D39)*-0.000175+C39)-0.0008</f>
      </c>
      <c r="F39" s="46">
        <f>E39*10.9276-13.593</f>
      </c>
      <c r="G39" s="3" t="s">
        <v>83</v>
      </c>
      <c r="H39" s="3"/>
      <c r="I39" s="3"/>
      <c r="J39" s="3"/>
      <c r="K39" s="3"/>
      <c r="L39" s="2"/>
      <c r="M39" s="47"/>
    </row>
    <row x14ac:dyDescent="0.25" r="40" customHeight="1" ht="18.75">
      <c r="A40" s="18">
        <v>39</v>
      </c>
      <c r="B40" s="3" t="s">
        <v>41</v>
      </c>
      <c r="C40" s="52"/>
      <c r="D40" s="53"/>
      <c r="E40" s="13">
        <f>((20-D40)*-0.000175+C40)-0.0008</f>
      </c>
      <c r="F40" s="46">
        <f>E40*10.9276-13.593</f>
      </c>
      <c r="G40" s="3" t="s">
        <v>84</v>
      </c>
      <c r="H40" s="3"/>
      <c r="I40" s="3"/>
      <c r="J40" s="3"/>
      <c r="K40" s="3"/>
      <c r="L40" s="2"/>
      <c r="M40" s="47"/>
    </row>
    <row x14ac:dyDescent="0.25" r="41" customHeight="1" ht="18.75">
      <c r="A41" s="18">
        <v>40</v>
      </c>
      <c r="B41" s="3" t="s">
        <v>41</v>
      </c>
      <c r="C41" s="52"/>
      <c r="D41" s="53"/>
      <c r="E41" s="13">
        <f>((20-D41)*-0.000175+C41)-0.0008</f>
      </c>
      <c r="F41" s="46">
        <f>E41*10.9276-13.593</f>
      </c>
      <c r="G41" s="3" t="s">
        <v>85</v>
      </c>
      <c r="H41" s="3"/>
      <c r="I41" s="3"/>
      <c r="J41" s="3"/>
      <c r="K41" s="3"/>
      <c r="L41" s="2"/>
      <c r="M41" s="47"/>
    </row>
    <row x14ac:dyDescent="0.25" r="42" customHeight="1" ht="18.75">
      <c r="A42" s="54">
        <v>41</v>
      </c>
      <c r="B42" s="55" t="s">
        <v>41</v>
      </c>
      <c r="C42" s="56"/>
      <c r="D42" s="55"/>
      <c r="E42" s="57">
        <f>((20-D42)*-0.000175+C42)-0.0008</f>
      </c>
      <c r="F42" s="56">
        <f>E42*10.9276-13.593</f>
      </c>
      <c r="G42" s="55" t="s">
        <v>86</v>
      </c>
      <c r="H42" s="3"/>
      <c r="I42" s="3"/>
      <c r="J42" s="3"/>
      <c r="K42" s="3"/>
      <c r="L42" s="2"/>
      <c r="M42" s="47"/>
    </row>
    <row x14ac:dyDescent="0.25" r="43" customHeight="1" ht="18.75">
      <c r="A43" s="54">
        <v>42</v>
      </c>
      <c r="B43" s="55" t="s">
        <v>41</v>
      </c>
      <c r="C43" s="56"/>
      <c r="D43" s="55"/>
      <c r="E43" s="57">
        <f>((20-D43)*-0.000175+C43)-0.0008</f>
      </c>
      <c r="F43" s="56">
        <f>E43*10.9276-13.593</f>
      </c>
      <c r="G43" s="55" t="s">
        <v>87</v>
      </c>
      <c r="H43" s="3"/>
      <c r="I43" s="3"/>
      <c r="J43" s="3"/>
      <c r="K43" s="3"/>
      <c r="L43" s="2"/>
      <c r="M43" s="47"/>
    </row>
    <row x14ac:dyDescent="0.25" r="44" customHeight="1" ht="18.75">
      <c r="A44" s="54">
        <v>43</v>
      </c>
      <c r="B44" s="55" t="s">
        <v>41</v>
      </c>
      <c r="C44" s="56"/>
      <c r="D44" s="55"/>
      <c r="E44" s="57">
        <f>((20-D44)*-0.000175+C44)-0.0008</f>
      </c>
      <c r="F44" s="56">
        <f>E44*10.9276-13.593</f>
      </c>
      <c r="G44" s="55" t="s">
        <v>88</v>
      </c>
      <c r="H44" s="3"/>
      <c r="I44" s="3"/>
      <c r="J44" s="3"/>
      <c r="K44" s="3"/>
      <c r="L44" s="2"/>
      <c r="M44" s="47"/>
    </row>
    <row x14ac:dyDescent="0.25" r="45" customHeight="1" ht="18.75">
      <c r="A45" s="54">
        <v>44</v>
      </c>
      <c r="B45" s="55" t="s">
        <v>41</v>
      </c>
      <c r="C45" s="56"/>
      <c r="D45" s="55"/>
      <c r="E45" s="57">
        <f>((20-D45)*-0.000175+C45)-0.0008</f>
      </c>
      <c r="F45" s="56">
        <f>E45*10.9276-13.593</f>
      </c>
      <c r="G45" s="55" t="s">
        <v>89</v>
      </c>
      <c r="H45" s="3"/>
      <c r="I45" s="3"/>
      <c r="J45" s="3"/>
      <c r="K45" s="3"/>
      <c r="L45" s="2"/>
      <c r="M45" s="47"/>
    </row>
    <row x14ac:dyDescent="0.25" r="46" customHeight="1" ht="18.75">
      <c r="A46" s="54">
        <v>45</v>
      </c>
      <c r="B46" s="55" t="s">
        <v>41</v>
      </c>
      <c r="C46" s="56"/>
      <c r="D46" s="55"/>
      <c r="E46" s="57">
        <f>((20-D46)*-0.000175+C46)-0.0008</f>
      </c>
      <c r="F46" s="56">
        <f>E46*10.9276-13.593</f>
      </c>
      <c r="G46" s="55" t="s">
        <v>90</v>
      </c>
      <c r="H46" s="3"/>
      <c r="I46" s="3"/>
      <c r="J46" s="3"/>
      <c r="K46" s="3"/>
      <c r="L46" s="2"/>
      <c r="M46" s="47"/>
    </row>
    <row x14ac:dyDescent="0.25" r="47" customHeight="1" ht="18.75">
      <c r="A47" s="54">
        <v>46</v>
      </c>
      <c r="B47" s="55" t="s">
        <v>41</v>
      </c>
      <c r="C47" s="56"/>
      <c r="D47" s="55"/>
      <c r="E47" s="57">
        <f>((20-D47)*-0.000175+C47)-0.0008</f>
      </c>
      <c r="F47" s="56">
        <f>E47*10.9276-13.593</f>
      </c>
      <c r="G47" s="55" t="s">
        <v>91</v>
      </c>
      <c r="H47" s="3"/>
      <c r="I47" s="3"/>
      <c r="J47" s="3"/>
      <c r="K47" s="3"/>
      <c r="L47" s="2"/>
      <c r="M47" s="47"/>
    </row>
    <row x14ac:dyDescent="0.25" r="48" customHeight="1" ht="18.75">
      <c r="A48" s="54">
        <v>47</v>
      </c>
      <c r="B48" s="55" t="s">
        <v>41</v>
      </c>
      <c r="C48" s="56"/>
      <c r="D48" s="55"/>
      <c r="E48" s="57">
        <f>((20-D48)*-0.000175+C48)-0.0008</f>
      </c>
      <c r="F48" s="56">
        <f>E48*10.9276-13.593</f>
      </c>
      <c r="G48" s="55" t="s">
        <v>92</v>
      </c>
      <c r="H48" s="3"/>
      <c r="I48" s="3"/>
      <c r="J48" s="3"/>
      <c r="K48" s="3"/>
      <c r="L48" s="2"/>
      <c r="M48" s="47"/>
    </row>
    <row x14ac:dyDescent="0.25" r="49" customHeight="1" ht="18.75">
      <c r="A49" s="54">
        <v>48</v>
      </c>
      <c r="B49" s="55" t="s">
        <v>41</v>
      </c>
      <c r="C49" s="56"/>
      <c r="D49" s="55"/>
      <c r="E49" s="57">
        <f>((20-D49)*-0.000175+C49)-0.0008</f>
      </c>
      <c r="F49" s="56">
        <f>E49*10.9276-13.593</f>
      </c>
      <c r="G49" s="55" t="s">
        <v>93</v>
      </c>
      <c r="H49" s="3"/>
      <c r="I49" s="3"/>
      <c r="J49" s="3"/>
      <c r="K49" s="3"/>
      <c r="L49" s="2"/>
      <c r="M49" s="47"/>
    </row>
    <row x14ac:dyDescent="0.25" r="50" customHeight="1" ht="18.75">
      <c r="A50" s="18">
        <v>49</v>
      </c>
      <c r="B50" s="3" t="s">
        <v>41</v>
      </c>
      <c r="C50" s="52"/>
      <c r="D50" s="53"/>
      <c r="E50" s="13">
        <f>((20-D50)*-0.000175+C50)-0.0008</f>
      </c>
      <c r="F50" s="46">
        <f>E50*10.9276-13.593</f>
      </c>
      <c r="G50" s="3" t="s">
        <v>94</v>
      </c>
      <c r="H50" s="3"/>
      <c r="I50" s="3"/>
      <c r="J50" s="3"/>
      <c r="K50" s="3"/>
      <c r="L50" s="2"/>
      <c r="M50" s="47"/>
    </row>
    <row x14ac:dyDescent="0.25" r="51" customHeight="1" ht="18.75">
      <c r="A51" s="18">
        <v>50</v>
      </c>
      <c r="B51" s="3" t="s">
        <v>41</v>
      </c>
      <c r="C51" s="52"/>
      <c r="D51" s="53"/>
      <c r="E51" s="13">
        <f>((20-D51)*-0.000175+C51)-0.0008</f>
      </c>
      <c r="F51" s="46">
        <f>E51*10.9276-13.593</f>
      </c>
      <c r="G51" s="3" t="s">
        <v>95</v>
      </c>
      <c r="H51" s="3"/>
      <c r="I51" s="3"/>
      <c r="J51" s="3"/>
      <c r="K51" s="3"/>
      <c r="L51" s="2"/>
      <c r="M51" s="47"/>
    </row>
    <row x14ac:dyDescent="0.25" r="52" customHeight="1" ht="18.75">
      <c r="A52" s="18">
        <v>51</v>
      </c>
      <c r="B52" s="3" t="s">
        <v>41</v>
      </c>
      <c r="C52" s="52"/>
      <c r="D52" s="53"/>
      <c r="E52" s="13">
        <f>((20-D52)*-0.000175+C52)-0.0008</f>
      </c>
      <c r="F52" s="46">
        <f>E52*10.9276-13.593</f>
      </c>
      <c r="G52" s="3" t="s">
        <v>96</v>
      </c>
      <c r="H52" s="3"/>
      <c r="I52" s="3"/>
      <c r="J52" s="3"/>
      <c r="K52" s="3"/>
      <c r="L52" s="2"/>
      <c r="M52" s="47"/>
    </row>
    <row x14ac:dyDescent="0.25" r="53" customHeight="1" ht="18.75">
      <c r="A53" s="18">
        <v>52</v>
      </c>
      <c r="B53" s="3" t="s">
        <v>41</v>
      </c>
      <c r="C53" s="52"/>
      <c r="D53" s="53"/>
      <c r="E53" s="13">
        <f>((20-D53)*-0.000175+C53)-0.0008</f>
      </c>
      <c r="F53" s="46">
        <f>E53*10.9276-13.593</f>
      </c>
      <c r="G53" s="3" t="s">
        <v>97</v>
      </c>
      <c r="H53" s="3"/>
      <c r="I53" s="3"/>
      <c r="J53" s="3"/>
      <c r="K53" s="3"/>
      <c r="L53" s="2"/>
      <c r="M53" s="47"/>
    </row>
    <row x14ac:dyDescent="0.25" r="54" customHeight="1" ht="18.75">
      <c r="A54" s="18">
        <v>53</v>
      </c>
      <c r="B54" s="3" t="s">
        <v>41</v>
      </c>
      <c r="C54" s="52"/>
      <c r="D54" s="53"/>
      <c r="E54" s="13">
        <f>((20-D54)*-0.000175+C54)-0.0008</f>
      </c>
      <c r="F54" s="46">
        <f>E54*10.9276-13.593</f>
      </c>
      <c r="G54" s="3" t="s">
        <v>98</v>
      </c>
      <c r="H54" s="3"/>
      <c r="I54" s="3"/>
      <c r="J54" s="3"/>
      <c r="K54" s="3"/>
      <c r="L54" s="2"/>
      <c r="M54" s="47"/>
    </row>
    <row x14ac:dyDescent="0.25" r="55" customHeight="1" ht="18.75">
      <c r="A55" s="18">
        <v>54</v>
      </c>
      <c r="B55" s="3" t="s">
        <v>41</v>
      </c>
      <c r="C55" s="52"/>
      <c r="D55" s="53"/>
      <c r="E55" s="13">
        <f>((20-D55)*-0.000175+C55)-0.0008</f>
      </c>
      <c r="F55" s="46">
        <f>E55*10.9276-13.593</f>
      </c>
      <c r="G55" s="3" t="s">
        <v>99</v>
      </c>
      <c r="H55" s="3"/>
      <c r="I55" s="3"/>
      <c r="J55" s="3"/>
      <c r="K55" s="3"/>
      <c r="L55" s="2"/>
      <c r="M55" s="47"/>
    </row>
    <row x14ac:dyDescent="0.25" r="56" customHeight="1" ht="18.75">
      <c r="A56" s="18">
        <v>55</v>
      </c>
      <c r="B56" s="3" t="s">
        <v>41</v>
      </c>
      <c r="C56" s="52"/>
      <c r="D56" s="53"/>
      <c r="E56" s="13">
        <f>((20-D56)*-0.000175+C56)-0.0008</f>
      </c>
      <c r="F56" s="46">
        <f>E56*10.9276-13.593</f>
      </c>
      <c r="G56" s="3" t="s">
        <v>100</v>
      </c>
      <c r="H56" s="3"/>
      <c r="I56" s="3"/>
      <c r="J56" s="3"/>
      <c r="K56" s="3"/>
      <c r="L56" s="2"/>
      <c r="M56" s="47"/>
    </row>
    <row x14ac:dyDescent="0.25" r="57" customHeight="1" ht="18.75">
      <c r="A57" s="18">
        <v>56</v>
      </c>
      <c r="B57" s="3" t="s">
        <v>41</v>
      </c>
      <c r="C57" s="52"/>
      <c r="D57" s="53"/>
      <c r="E57" s="13">
        <f>((20-D57)*-0.000175+C57)-0.0008</f>
      </c>
      <c r="F57" s="46">
        <f>E57*10.9276-13.593</f>
      </c>
      <c r="G57" s="3" t="s">
        <v>101</v>
      </c>
      <c r="H57" s="3"/>
      <c r="I57" s="3"/>
      <c r="J57" s="3"/>
      <c r="K57" s="3"/>
      <c r="L57" s="2"/>
      <c r="M57" s="47"/>
    </row>
    <row x14ac:dyDescent="0.25" r="58" customHeight="1" ht="18.75">
      <c r="A58" s="54">
        <v>57</v>
      </c>
      <c r="B58" s="55" t="s">
        <v>41</v>
      </c>
      <c r="C58" s="56"/>
      <c r="D58" s="55"/>
      <c r="E58" s="57">
        <f>((20-D58)*-0.000175+C58)-0.0008</f>
      </c>
      <c r="F58" s="56">
        <f>E58*10.9276-13.593</f>
      </c>
      <c r="G58" s="55" t="s">
        <v>102</v>
      </c>
      <c r="H58" s="3"/>
      <c r="I58" s="3"/>
      <c r="J58" s="3"/>
      <c r="K58" s="3"/>
      <c r="L58" s="2"/>
      <c r="M58" s="47"/>
    </row>
    <row x14ac:dyDescent="0.25" r="59" customHeight="1" ht="18.75">
      <c r="A59" s="54">
        <v>58</v>
      </c>
      <c r="B59" s="55" t="s">
        <v>41</v>
      </c>
      <c r="C59" s="56"/>
      <c r="D59" s="55"/>
      <c r="E59" s="57">
        <f>((20-D59)*-0.000175+C59)-0.0008</f>
      </c>
      <c r="F59" s="56">
        <f>E59*10.9276-13.593</f>
      </c>
      <c r="G59" s="55" t="s">
        <v>103</v>
      </c>
      <c r="H59" s="3"/>
      <c r="I59" s="3"/>
      <c r="J59" s="3"/>
      <c r="K59" s="3"/>
      <c r="L59" s="2"/>
      <c r="M59" s="47"/>
    </row>
    <row x14ac:dyDescent="0.25" r="60" customHeight="1" ht="18.75">
      <c r="A60" s="54">
        <v>59</v>
      </c>
      <c r="B60" s="55" t="s">
        <v>41</v>
      </c>
      <c r="C60" s="56"/>
      <c r="D60" s="55"/>
      <c r="E60" s="57">
        <f>((20-D60)*-0.000175+C60)-0.0008</f>
      </c>
      <c r="F60" s="56">
        <f>E60*10.9276-13.593</f>
      </c>
      <c r="G60" s="55" t="s">
        <v>104</v>
      </c>
      <c r="H60" s="3"/>
      <c r="I60" s="3"/>
      <c r="J60" s="3"/>
      <c r="K60" s="3"/>
      <c r="L60" s="2"/>
      <c r="M60" s="47"/>
    </row>
    <row x14ac:dyDescent="0.25" r="61" customHeight="1" ht="18.75">
      <c r="A61" s="54">
        <v>60</v>
      </c>
      <c r="B61" s="55" t="s">
        <v>41</v>
      </c>
      <c r="C61" s="56"/>
      <c r="D61" s="55"/>
      <c r="E61" s="57">
        <f>((20-D61)*-0.000175+C61)-0.0008</f>
      </c>
      <c r="F61" s="56">
        <f>E61*10.9276-13.593</f>
      </c>
      <c r="G61" s="55" t="s">
        <v>105</v>
      </c>
      <c r="H61" s="3"/>
      <c r="I61" s="3"/>
      <c r="J61" s="3"/>
      <c r="K61" s="3"/>
      <c r="L61" s="2"/>
      <c r="M61" s="47"/>
    </row>
    <row x14ac:dyDescent="0.25" r="62" customHeight="1" ht="18.75">
      <c r="A62" s="54">
        <v>61</v>
      </c>
      <c r="B62" s="55" t="s">
        <v>41</v>
      </c>
      <c r="C62" s="56"/>
      <c r="D62" s="55"/>
      <c r="E62" s="57">
        <f>((20-D62)*-0.000175+C62)-0.0008</f>
      </c>
      <c r="F62" s="56">
        <f>E62*10.9276-13.593</f>
      </c>
      <c r="G62" s="55" t="s">
        <v>106</v>
      </c>
      <c r="H62" s="3"/>
      <c r="I62" s="3"/>
      <c r="J62" s="3"/>
      <c r="K62" s="3"/>
      <c r="L62" s="2"/>
      <c r="M62" s="47"/>
    </row>
    <row x14ac:dyDescent="0.25" r="63" customHeight="1" ht="18.75">
      <c r="A63" s="54">
        <v>62</v>
      </c>
      <c r="B63" s="55" t="s">
        <v>41</v>
      </c>
      <c r="C63" s="56"/>
      <c r="D63" s="55"/>
      <c r="E63" s="57">
        <f>((20-D63)*-0.000175+C63)-0.0008</f>
      </c>
      <c r="F63" s="56">
        <f>E63*10.9276-13.593</f>
      </c>
      <c r="G63" s="55" t="s">
        <v>107</v>
      </c>
      <c r="H63" s="3"/>
      <c r="I63" s="3"/>
      <c r="J63" s="3"/>
      <c r="K63" s="3"/>
      <c r="L63" s="2"/>
      <c r="M63" s="47"/>
    </row>
    <row x14ac:dyDescent="0.25" r="64" customHeight="1" ht="18.75">
      <c r="A64" s="54">
        <v>63</v>
      </c>
      <c r="B64" s="55" t="s">
        <v>41</v>
      </c>
      <c r="C64" s="56"/>
      <c r="D64" s="55"/>
      <c r="E64" s="57">
        <f>((20-D64)*-0.000175+C64)-0.0008</f>
      </c>
      <c r="F64" s="56">
        <f>E64*10.9276-13.593</f>
      </c>
      <c r="G64" s="55" t="s">
        <v>108</v>
      </c>
      <c r="H64" s="3"/>
      <c r="I64" s="3"/>
      <c r="J64" s="3"/>
      <c r="K64" s="3"/>
      <c r="L64" s="2"/>
      <c r="M64" s="47"/>
    </row>
    <row x14ac:dyDescent="0.25" r="65" customHeight="1" ht="18.75">
      <c r="A65" s="54">
        <v>64</v>
      </c>
      <c r="B65" s="55" t="s">
        <v>41</v>
      </c>
      <c r="C65" s="56"/>
      <c r="D65" s="55"/>
      <c r="E65" s="57">
        <f>((20-D65)*-0.000175+C65)-0.0008</f>
      </c>
      <c r="F65" s="56">
        <f>E65*10.9276-13.593</f>
      </c>
      <c r="G65" s="55" t="s">
        <v>109</v>
      </c>
      <c r="H65" s="3"/>
      <c r="I65" s="3"/>
      <c r="J65" s="3"/>
      <c r="K65" s="3"/>
      <c r="L65" s="2"/>
      <c r="M65" s="47"/>
    </row>
    <row x14ac:dyDescent="0.25" r="66" customHeight="1" ht="18.75">
      <c r="A66" s="18">
        <v>65</v>
      </c>
      <c r="B66" s="3" t="s">
        <v>41</v>
      </c>
      <c r="C66" s="52"/>
      <c r="D66" s="53"/>
      <c r="E66" s="13">
        <f>((20-D66)*-0.000175+C66)-0.0008</f>
      </c>
      <c r="F66" s="46">
        <f>E66*10.9276-13.593</f>
      </c>
      <c r="G66" s="3" t="s">
        <v>110</v>
      </c>
      <c r="H66" s="3"/>
      <c r="I66" s="3"/>
      <c r="J66" s="3"/>
      <c r="K66" s="3"/>
      <c r="L66" s="2"/>
      <c r="M66" s="47"/>
    </row>
    <row x14ac:dyDescent="0.25" r="67" customHeight="1" ht="18.75">
      <c r="A67" s="18">
        <v>66</v>
      </c>
      <c r="B67" s="3" t="s">
        <v>41</v>
      </c>
      <c r="C67" s="52"/>
      <c r="D67" s="53"/>
      <c r="E67" s="13">
        <f>((20-D67)*-0.000175+C67)-0.0008</f>
      </c>
      <c r="F67" s="46">
        <f>E67*10.9276-13.593</f>
      </c>
      <c r="G67" s="3" t="s">
        <v>111</v>
      </c>
      <c r="H67" s="3"/>
      <c r="I67" s="3"/>
      <c r="J67" s="3"/>
      <c r="K67" s="3"/>
      <c r="L67" s="2"/>
      <c r="M67" s="47"/>
    </row>
    <row x14ac:dyDescent="0.25" r="68" customHeight="1" ht="18.75">
      <c r="A68" s="18">
        <v>67</v>
      </c>
      <c r="B68" s="3" t="s">
        <v>41</v>
      </c>
      <c r="C68" s="52"/>
      <c r="D68" s="53"/>
      <c r="E68" s="13">
        <f>((20-D68)*-0.000175+C68)-0.0008</f>
      </c>
      <c r="F68" s="46">
        <f>E68*10.9276-13.593</f>
      </c>
      <c r="G68" s="3" t="s">
        <v>42</v>
      </c>
      <c r="H68" s="3"/>
      <c r="I68" s="3"/>
      <c r="J68" s="3"/>
      <c r="K68" s="3"/>
      <c r="L68" s="2"/>
      <c r="M68" s="47"/>
    </row>
    <row x14ac:dyDescent="0.25" r="69" customHeight="1" ht="18.75">
      <c r="A69" s="18">
        <v>68</v>
      </c>
      <c r="B69" s="3" t="s">
        <v>41</v>
      </c>
      <c r="C69" s="52"/>
      <c r="D69" s="53"/>
      <c r="E69" s="13">
        <f>((20-D69)*-0.000175+C69)-0.0008</f>
      </c>
      <c r="F69" s="46">
        <f>E69*10.9276-13.593</f>
      </c>
      <c r="G69" s="3" t="s">
        <v>44</v>
      </c>
      <c r="H69" s="3"/>
      <c r="I69" s="3"/>
      <c r="J69" s="3"/>
      <c r="K69" s="3"/>
      <c r="L69" s="2"/>
      <c r="M69" s="47"/>
    </row>
    <row x14ac:dyDescent="0.25" r="70" customHeight="1" ht="18.75">
      <c r="A70" s="18">
        <v>69</v>
      </c>
      <c r="B70" s="3" t="s">
        <v>41</v>
      </c>
      <c r="C70" s="52"/>
      <c r="D70" s="53"/>
      <c r="E70" s="13">
        <f>((20-D70)*-0.000175+C70)-0.0008</f>
      </c>
      <c r="F70" s="46">
        <f>E70*10.9276-13.593</f>
      </c>
      <c r="G70" s="3" t="s">
        <v>46</v>
      </c>
      <c r="H70" s="3"/>
      <c r="I70" s="3"/>
      <c r="J70" s="3"/>
      <c r="K70" s="3"/>
      <c r="L70" s="2"/>
      <c r="M70" s="47"/>
    </row>
    <row x14ac:dyDescent="0.25" r="71" customHeight="1" ht="18.75">
      <c r="A71" s="18">
        <v>70</v>
      </c>
      <c r="B71" s="3" t="s">
        <v>41</v>
      </c>
      <c r="C71" s="52"/>
      <c r="D71" s="53"/>
      <c r="E71" s="13">
        <f>((20-D71)*-0.000175+C71)-0.0008</f>
      </c>
      <c r="F71" s="46">
        <f>E71*10.9276-13.593</f>
      </c>
      <c r="G71" s="3" t="s">
        <v>48</v>
      </c>
      <c r="H71" s="3"/>
      <c r="I71" s="3"/>
      <c r="J71" s="3"/>
      <c r="K71" s="3"/>
      <c r="L71" s="2"/>
      <c r="M71" s="47"/>
    </row>
    <row x14ac:dyDescent="0.25" r="72" customHeight="1" ht="18.75">
      <c r="A72" s="18">
        <v>71</v>
      </c>
      <c r="B72" s="3" t="s">
        <v>41</v>
      </c>
      <c r="C72" s="52"/>
      <c r="D72" s="53"/>
      <c r="E72" s="13">
        <f>((20-D72)*-0.000175+C72)-0.0008</f>
      </c>
      <c r="F72" s="46">
        <f>E72*10.9276-13.593</f>
      </c>
      <c r="G72" s="3" t="s">
        <v>50</v>
      </c>
      <c r="H72" s="3"/>
      <c r="I72" s="3"/>
      <c r="J72" s="3"/>
      <c r="K72" s="3"/>
      <c r="L72" s="2"/>
      <c r="M72" s="47"/>
    </row>
    <row x14ac:dyDescent="0.25" r="73" customHeight="1" ht="18.75">
      <c r="A73" s="54">
        <v>72</v>
      </c>
      <c r="B73" s="55" t="s">
        <v>41</v>
      </c>
      <c r="C73" s="56"/>
      <c r="D73" s="55"/>
      <c r="E73" s="57">
        <f>((20-D73)*-0.000175+C73)-0.0008</f>
      </c>
      <c r="F73" s="56">
        <f>E73*10.9276-13.593</f>
      </c>
      <c r="G73" s="55" t="s">
        <v>51</v>
      </c>
      <c r="H73" s="3"/>
      <c r="I73" s="3"/>
      <c r="J73" s="3"/>
      <c r="K73" s="3"/>
      <c r="L73" s="2"/>
      <c r="M73" s="47"/>
    </row>
    <row x14ac:dyDescent="0.25" r="74" customHeight="1" ht="18.75">
      <c r="A74" s="54">
        <v>73</v>
      </c>
      <c r="B74" s="55" t="s">
        <v>41</v>
      </c>
      <c r="C74" s="56"/>
      <c r="D74" s="55"/>
      <c r="E74" s="57">
        <f>((20-D74)*-0.000175+C74)-0.0008</f>
      </c>
      <c r="F74" s="56">
        <f>E74*10.9276-13.593</f>
      </c>
      <c r="G74" s="55" t="s">
        <v>52</v>
      </c>
      <c r="H74" s="3"/>
      <c r="I74" s="3"/>
      <c r="J74" s="3"/>
      <c r="K74" s="3"/>
      <c r="L74" s="2"/>
      <c r="M74" s="47"/>
    </row>
    <row x14ac:dyDescent="0.25" r="75" customHeight="1" ht="18.75">
      <c r="A75" s="54">
        <v>74</v>
      </c>
      <c r="B75" s="55" t="s">
        <v>41</v>
      </c>
      <c r="C75" s="56"/>
      <c r="D75" s="55"/>
      <c r="E75" s="57">
        <f>((20-D75)*-0.000175+C75)-0.0008</f>
      </c>
      <c r="F75" s="56">
        <f>E75*10.9276-13.593</f>
      </c>
      <c r="G75" s="55" t="s">
        <v>53</v>
      </c>
      <c r="H75" s="3"/>
      <c r="I75" s="3"/>
      <c r="J75" s="3"/>
      <c r="K75" s="3"/>
      <c r="L75" s="2"/>
      <c r="M75" s="47"/>
    </row>
    <row x14ac:dyDescent="0.25" r="76" customHeight="1" ht="18.75">
      <c r="A76" s="54">
        <v>75</v>
      </c>
      <c r="B76" s="55" t="s">
        <v>41</v>
      </c>
      <c r="C76" s="56"/>
      <c r="D76" s="55"/>
      <c r="E76" s="57">
        <f>((20-D76)*-0.000175+C76)-0.0008</f>
      </c>
      <c r="F76" s="56">
        <f>E76*10.9276-13.593</f>
      </c>
      <c r="G76" s="55" t="s">
        <v>54</v>
      </c>
      <c r="H76" s="3"/>
      <c r="I76" s="3"/>
      <c r="J76" s="3"/>
      <c r="K76" s="3"/>
      <c r="L76" s="2"/>
      <c r="M76" s="47"/>
    </row>
    <row x14ac:dyDescent="0.25" r="77" customHeight="1" ht="18.75">
      <c r="A77" s="54">
        <v>76</v>
      </c>
      <c r="B77" s="55" t="s">
        <v>41</v>
      </c>
      <c r="C77" s="56"/>
      <c r="D77" s="55"/>
      <c r="E77" s="57">
        <f>((20-D77)*-0.000175+C77)-0.0008</f>
      </c>
      <c r="F77" s="56">
        <f>E77*10.9276-13.593</f>
      </c>
      <c r="G77" s="55" t="s">
        <v>55</v>
      </c>
      <c r="H77" s="3"/>
      <c r="I77" s="3"/>
      <c r="J77" s="3"/>
      <c r="K77" s="3"/>
      <c r="L77" s="2"/>
      <c r="M77" s="47"/>
    </row>
    <row x14ac:dyDescent="0.25" r="78" customHeight="1" ht="18.75">
      <c r="A78" s="54">
        <v>77</v>
      </c>
      <c r="B78" s="55" t="s">
        <v>41</v>
      </c>
      <c r="C78" s="56"/>
      <c r="D78" s="55"/>
      <c r="E78" s="57">
        <f>((20-D78)*-0.000175+C78)-0.0008</f>
      </c>
      <c r="F78" s="56">
        <f>E78*10.9276-13.593</f>
      </c>
      <c r="G78" s="55" t="s">
        <v>56</v>
      </c>
      <c r="H78" s="3"/>
      <c r="I78" s="3"/>
      <c r="J78" s="3"/>
      <c r="K78" s="3"/>
      <c r="L78" s="2"/>
      <c r="M78" s="47"/>
    </row>
    <row x14ac:dyDescent="0.25" r="79" customHeight="1" ht="18.75">
      <c r="A79" s="54">
        <v>78</v>
      </c>
      <c r="B79" s="55" t="s">
        <v>41</v>
      </c>
      <c r="C79" s="56"/>
      <c r="D79" s="55"/>
      <c r="E79" s="57">
        <f>((20-D79)*-0.000175+C79)-0.0008</f>
      </c>
      <c r="F79" s="56">
        <f>E79*10.9276-13.593</f>
      </c>
      <c r="G79" s="55" t="s">
        <v>57</v>
      </c>
      <c r="H79" s="3"/>
      <c r="I79" s="3"/>
      <c r="J79" s="3"/>
      <c r="K79" s="3"/>
      <c r="L79" s="2"/>
      <c r="M79" s="47"/>
    </row>
    <row x14ac:dyDescent="0.25" r="80" customHeight="1" ht="18.75">
      <c r="A80" s="54">
        <v>79</v>
      </c>
      <c r="B80" s="55" t="s">
        <v>41</v>
      </c>
      <c r="C80" s="56"/>
      <c r="D80" s="55"/>
      <c r="E80" s="57">
        <f>((20-D80)*-0.000175+C80)-0.0008</f>
      </c>
      <c r="F80" s="56">
        <f>E80*10.9276-13.593</f>
      </c>
      <c r="G80" s="55" t="s">
        <v>58</v>
      </c>
      <c r="H80" s="3"/>
      <c r="I80" s="3"/>
      <c r="J80" s="3"/>
      <c r="K80" s="3"/>
      <c r="L80" s="2"/>
      <c r="M80" s="47"/>
    </row>
    <row x14ac:dyDescent="0.25" r="81" customHeight="1" ht="18.75">
      <c r="A81" s="54">
        <v>80</v>
      </c>
      <c r="B81" s="55" t="s">
        <v>41</v>
      </c>
      <c r="C81" s="56"/>
      <c r="D81" s="55"/>
      <c r="E81" s="57">
        <f>((20-D81)*-0.000175+C81)-0.0008</f>
      </c>
      <c r="F81" s="56">
        <f>E81*10.9276-13.593</f>
      </c>
      <c r="G81" s="55" t="s">
        <v>59</v>
      </c>
      <c r="H81" s="3"/>
      <c r="I81" s="3"/>
      <c r="J81" s="3"/>
      <c r="K81" s="3"/>
      <c r="L81" s="2"/>
      <c r="M81" s="4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3"/>
  <sheetViews>
    <sheetView workbookViewId="0"/>
  </sheetViews>
  <sheetFormatPr defaultRowHeight="15" x14ac:dyDescent="0.25"/>
  <cols>
    <col min="1" max="1" style="58" width="13.576428571428572" customWidth="1" bestFit="1"/>
    <col min="2" max="2" style="31" width="13.576428571428572" customWidth="1" bestFit="1"/>
    <col min="3" max="3" style="31" width="13.576428571428572" customWidth="1" bestFit="1"/>
    <col min="4" max="4" style="31" width="13.576428571428572" customWidth="1" bestFit="1"/>
    <col min="5" max="5" style="59" width="13.576428571428572" customWidth="1" bestFit="1"/>
    <col min="6" max="6" style="60" width="13.576428571428572" customWidth="1" bestFit="1"/>
    <col min="7" max="7" style="31" width="13.576428571428572" customWidth="1" bestFit="1"/>
    <col min="8" max="8" style="31" width="13.576428571428572" customWidth="1" bestFit="1"/>
    <col min="9" max="9" style="31" width="13.576428571428572" customWidth="1" bestFit="1"/>
    <col min="10" max="10" style="31" width="13.576428571428572" customWidth="1" bestFit="1"/>
    <col min="11" max="11" style="31" width="13.576428571428572" customWidth="1" bestFit="1"/>
    <col min="12" max="12" style="32" width="13.576428571428572" customWidth="1" bestFit="1"/>
    <col min="13" max="13" style="61" width="13.576428571428572" customWidth="1" bestFit="1"/>
  </cols>
  <sheetData>
    <row x14ac:dyDescent="0.25" r="1" customHeight="1" ht="18.75" customFormat="1" s="7">
      <c r="A1" s="36" t="s">
        <v>34</v>
      </c>
      <c r="B1" s="37" t="s">
        <v>35</v>
      </c>
      <c r="C1" s="37" t="s">
        <v>36</v>
      </c>
      <c r="D1" s="37" t="s">
        <v>37</v>
      </c>
      <c r="E1" s="38" t="s">
        <v>38</v>
      </c>
      <c r="F1" s="39" t="s">
        <v>39</v>
      </c>
      <c r="G1" s="40" t="s">
        <v>40</v>
      </c>
      <c r="H1" s="6"/>
      <c r="I1" s="6"/>
      <c r="J1" s="6"/>
      <c r="K1" s="6"/>
      <c r="L1" s="8"/>
      <c r="M1" s="41"/>
    </row>
    <row x14ac:dyDescent="0.25" r="2" customHeight="1" ht="18.75">
      <c r="A2" s="48">
        <v>1</v>
      </c>
      <c r="B2" s="49" t="s">
        <v>41</v>
      </c>
      <c r="C2" s="50"/>
      <c r="D2" s="49"/>
      <c r="E2" s="51">
        <f>((20-D2)*-0.000175+C2)-0.0008</f>
      </c>
      <c r="F2" s="50">
        <f>E2*10.9276-13.593</f>
      </c>
      <c r="G2" s="49" t="s">
        <v>90</v>
      </c>
      <c r="H2" s="3"/>
      <c r="I2" s="3" t="s">
        <v>43</v>
      </c>
      <c r="J2" s="3"/>
      <c r="K2" s="3"/>
      <c r="L2" s="13">
        <f>((20-K2)*-0.000175+J2)-0.0008</f>
      </c>
      <c r="M2" s="46">
        <f>L2*10.9276-13.593</f>
      </c>
    </row>
    <row x14ac:dyDescent="0.25" r="3" customHeight="1" ht="18.75">
      <c r="A3" s="48">
        <v>2</v>
      </c>
      <c r="B3" s="49" t="s">
        <v>41</v>
      </c>
      <c r="C3" s="50"/>
      <c r="D3" s="49"/>
      <c r="E3" s="51">
        <f>((20-D3)*-0.000175+C3)-0.0008</f>
      </c>
      <c r="F3" s="50">
        <f>E3*10.9276-13.593</f>
      </c>
      <c r="G3" s="49" t="s">
        <v>91</v>
      </c>
      <c r="H3" s="3"/>
      <c r="I3" s="3" t="s">
        <v>45</v>
      </c>
      <c r="J3" s="3"/>
      <c r="K3" s="3"/>
      <c r="L3" s="13">
        <f>((20-K3)*-0.000175+J3)-0.0008</f>
      </c>
      <c r="M3" s="46">
        <f>L3*10.9276-13.593</f>
      </c>
    </row>
    <row x14ac:dyDescent="0.25" r="4" customHeight="1" ht="18.75">
      <c r="A4" s="48">
        <v>3</v>
      </c>
      <c r="B4" s="49" t="s">
        <v>41</v>
      </c>
      <c r="C4" s="50"/>
      <c r="D4" s="49"/>
      <c r="E4" s="51">
        <f>((20-D4)*-0.000175+C4)-0.0008</f>
      </c>
      <c r="F4" s="50">
        <f>E4*10.9276-13.593</f>
      </c>
      <c r="G4" s="49" t="s">
        <v>92</v>
      </c>
      <c r="H4" s="3"/>
      <c r="I4" s="3" t="s">
        <v>47</v>
      </c>
      <c r="J4" s="3"/>
      <c r="K4" s="3"/>
      <c r="L4" s="2"/>
      <c r="M4" s="47"/>
    </row>
    <row x14ac:dyDescent="0.25" r="5" customHeight="1" ht="18.75">
      <c r="A5" s="48">
        <v>4</v>
      </c>
      <c r="B5" s="49" t="s">
        <v>41</v>
      </c>
      <c r="C5" s="50"/>
      <c r="D5" s="49"/>
      <c r="E5" s="51">
        <f>((20-D5)*-0.000175+C5)-0.0008</f>
      </c>
      <c r="F5" s="50">
        <f>E5*10.9276-13.593</f>
      </c>
      <c r="G5" s="49" t="s">
        <v>93</v>
      </c>
      <c r="H5" s="3"/>
      <c r="I5" s="3" t="s">
        <v>49</v>
      </c>
      <c r="J5" s="3"/>
      <c r="K5" s="3"/>
      <c r="L5" s="2"/>
      <c r="M5" s="47"/>
    </row>
    <row x14ac:dyDescent="0.25" r="6" customHeight="1" ht="18.75">
      <c r="A6" s="42">
        <v>5</v>
      </c>
      <c r="B6" s="43" t="s">
        <v>41</v>
      </c>
      <c r="C6" s="44"/>
      <c r="D6" s="43"/>
      <c r="E6" s="45">
        <f>((20-D6)*-0.000175+C6)-0.0008</f>
      </c>
      <c r="F6" s="44">
        <f>E6*10.9276-13.593</f>
      </c>
      <c r="G6" s="43" t="s">
        <v>94</v>
      </c>
      <c r="H6" s="3"/>
      <c r="I6" s="3"/>
      <c r="J6" s="3"/>
      <c r="K6" s="3"/>
      <c r="L6" s="2"/>
      <c r="M6" s="47"/>
    </row>
    <row x14ac:dyDescent="0.25" r="7" customHeight="1" ht="18.75">
      <c r="A7" s="42">
        <v>6</v>
      </c>
      <c r="B7" s="43" t="s">
        <v>41</v>
      </c>
      <c r="C7" s="44"/>
      <c r="D7" s="43"/>
      <c r="E7" s="45">
        <f>((20-D7)*-0.000175+C7)-0.0008</f>
      </c>
      <c r="F7" s="44">
        <f>E7*10.9276-13.593</f>
      </c>
      <c r="G7" s="43" t="s">
        <v>95</v>
      </c>
      <c r="H7" s="3"/>
      <c r="I7" s="3"/>
      <c r="J7" s="3"/>
      <c r="K7" s="3"/>
      <c r="L7" s="2"/>
      <c r="M7" s="47"/>
    </row>
    <row x14ac:dyDescent="0.25" r="8" customHeight="1" ht="18.75">
      <c r="A8" s="42">
        <v>7</v>
      </c>
      <c r="B8" s="43" t="s">
        <v>41</v>
      </c>
      <c r="C8" s="44"/>
      <c r="D8" s="43"/>
      <c r="E8" s="45">
        <f>((20-D8)*-0.000175+C8)-0.0008</f>
      </c>
      <c r="F8" s="44">
        <f>E8*10.9276-13.593</f>
      </c>
      <c r="G8" s="43" t="s">
        <v>96</v>
      </c>
      <c r="H8" s="3"/>
      <c r="I8" s="3"/>
      <c r="J8" s="3"/>
      <c r="K8" s="3"/>
      <c r="L8" s="2"/>
      <c r="M8" s="47"/>
    </row>
    <row x14ac:dyDescent="0.25" r="9" customHeight="1" ht="18.75">
      <c r="A9" s="42">
        <v>8</v>
      </c>
      <c r="B9" s="43" t="s">
        <v>41</v>
      </c>
      <c r="C9" s="44"/>
      <c r="D9" s="43"/>
      <c r="E9" s="45">
        <f>((20-D9)*-0.000175+C9)-0.0008</f>
      </c>
      <c r="F9" s="44">
        <f>E9*10.9276-13.593</f>
      </c>
      <c r="G9" s="43" t="s">
        <v>97</v>
      </c>
      <c r="H9" s="3"/>
      <c r="I9" s="3"/>
      <c r="J9" s="3"/>
      <c r="K9" s="3"/>
      <c r="L9" s="2"/>
      <c r="M9" s="47"/>
    </row>
    <row x14ac:dyDescent="0.25" r="10" customHeight="1" ht="18.75">
      <c r="A10" s="42">
        <v>9</v>
      </c>
      <c r="B10" s="43" t="s">
        <v>41</v>
      </c>
      <c r="C10" s="44"/>
      <c r="D10" s="43"/>
      <c r="E10" s="45">
        <f>((20-D10)*-0.000175+C10)-0.0008</f>
      </c>
      <c r="F10" s="44">
        <f>E10*10.9276-13.593</f>
      </c>
      <c r="G10" s="43" t="s">
        <v>98</v>
      </c>
      <c r="H10" s="3"/>
      <c r="I10" s="3"/>
      <c r="J10" s="3"/>
      <c r="K10" s="3"/>
      <c r="L10" s="2"/>
      <c r="M10" s="47"/>
    </row>
    <row x14ac:dyDescent="0.25" r="11" customHeight="1" ht="18.75">
      <c r="A11" s="42">
        <v>10</v>
      </c>
      <c r="B11" s="43" t="s">
        <v>41</v>
      </c>
      <c r="C11" s="44"/>
      <c r="D11" s="43"/>
      <c r="E11" s="45">
        <f>((20-D11)*-0.000175+C11)-0.0008</f>
      </c>
      <c r="F11" s="44">
        <f>E11*10.9276-13.593</f>
      </c>
      <c r="G11" s="43" t="s">
        <v>99</v>
      </c>
      <c r="H11" s="3"/>
      <c r="I11" s="3"/>
      <c r="J11" s="3"/>
      <c r="K11" s="3"/>
      <c r="L11" s="2"/>
      <c r="M11" s="47"/>
    </row>
    <row x14ac:dyDescent="0.25" r="12" customHeight="1" ht="18.75">
      <c r="A12" s="42">
        <v>11</v>
      </c>
      <c r="B12" s="43" t="s">
        <v>41</v>
      </c>
      <c r="C12" s="44"/>
      <c r="D12" s="43"/>
      <c r="E12" s="45">
        <f>((20-D12)*-0.000175+C12)-0.0008</f>
      </c>
      <c r="F12" s="44">
        <f>E12*10.9276-13.593</f>
      </c>
      <c r="G12" s="43" t="s">
        <v>100</v>
      </c>
      <c r="H12" s="3"/>
      <c r="I12" s="3"/>
      <c r="J12" s="3"/>
      <c r="K12" s="3"/>
      <c r="L12" s="2"/>
      <c r="M12" s="47"/>
    </row>
    <row x14ac:dyDescent="0.25" r="13" customHeight="1" ht="18.75">
      <c r="A13" s="42">
        <v>12</v>
      </c>
      <c r="B13" s="43" t="s">
        <v>41</v>
      </c>
      <c r="C13" s="44"/>
      <c r="D13" s="43"/>
      <c r="E13" s="45">
        <f>((20-D13)*-0.000175+C13)-0.0008</f>
      </c>
      <c r="F13" s="44">
        <f>E13*10.9276-13.593</f>
      </c>
      <c r="G13" s="43" t="s">
        <v>101</v>
      </c>
      <c r="H13" s="3"/>
      <c r="I13" s="3"/>
      <c r="J13" s="3"/>
      <c r="K13" s="3"/>
      <c r="L13" s="2"/>
      <c r="M13" s="47"/>
    </row>
    <row x14ac:dyDescent="0.25" r="14" customHeight="1" ht="18.75">
      <c r="A14" s="48">
        <v>13</v>
      </c>
      <c r="B14" s="49" t="s">
        <v>41</v>
      </c>
      <c r="C14" s="50"/>
      <c r="D14" s="49"/>
      <c r="E14" s="51">
        <f>((20-D14)*-0.000175+C14)-0.0008</f>
      </c>
      <c r="F14" s="50">
        <f>E14*10.9276-13.593</f>
      </c>
      <c r="G14" s="49" t="s">
        <v>102</v>
      </c>
      <c r="H14" s="3"/>
      <c r="I14" s="3"/>
      <c r="J14" s="3"/>
      <c r="K14" s="3"/>
      <c r="L14" s="2"/>
      <c r="M14" s="47"/>
    </row>
    <row x14ac:dyDescent="0.25" r="15" customHeight="1" ht="18.75">
      <c r="A15" s="48">
        <v>14</v>
      </c>
      <c r="B15" s="49" t="s">
        <v>41</v>
      </c>
      <c r="C15" s="50"/>
      <c r="D15" s="49"/>
      <c r="E15" s="51">
        <f>((20-D15)*-0.000175+C15)-0.0008</f>
      </c>
      <c r="F15" s="50">
        <f>E15*10.9276-13.593</f>
      </c>
      <c r="G15" s="49" t="s">
        <v>103</v>
      </c>
      <c r="H15" s="3"/>
      <c r="I15" s="3"/>
      <c r="J15" s="3"/>
      <c r="K15" s="3"/>
      <c r="L15" s="2"/>
      <c r="M15" s="47"/>
    </row>
    <row x14ac:dyDescent="0.25" r="16" customHeight="1" ht="18.75">
      <c r="A16" s="48">
        <v>15</v>
      </c>
      <c r="B16" s="49" t="s">
        <v>41</v>
      </c>
      <c r="C16" s="50"/>
      <c r="D16" s="49"/>
      <c r="E16" s="51">
        <f>((20-D16)*-0.000175+C16)-0.0008</f>
      </c>
      <c r="F16" s="50">
        <f>E16*10.9276-13.593</f>
      </c>
      <c r="G16" s="49" t="s">
        <v>104</v>
      </c>
      <c r="H16" s="3"/>
      <c r="I16" s="3"/>
      <c r="J16" s="3"/>
      <c r="K16" s="3"/>
      <c r="L16" s="2"/>
      <c r="M16" s="47"/>
    </row>
    <row x14ac:dyDescent="0.25" r="17" customHeight="1" ht="18.75">
      <c r="A17" s="48">
        <v>16</v>
      </c>
      <c r="B17" s="49" t="s">
        <v>41</v>
      </c>
      <c r="C17" s="50"/>
      <c r="D17" s="49"/>
      <c r="E17" s="51">
        <f>((20-D17)*-0.000175+C17)-0.0008</f>
      </c>
      <c r="F17" s="50">
        <f>E17*10.9276-13.593</f>
      </c>
      <c r="G17" s="49" t="s">
        <v>105</v>
      </c>
      <c r="H17" s="3"/>
      <c r="I17" s="3"/>
      <c r="J17" s="3"/>
      <c r="K17" s="3"/>
      <c r="L17" s="2"/>
      <c r="M17" s="47"/>
    </row>
    <row x14ac:dyDescent="0.25" r="18" customHeight="1" ht="18.75">
      <c r="A18" s="48">
        <v>17</v>
      </c>
      <c r="B18" s="49" t="s">
        <v>41</v>
      </c>
      <c r="C18" s="50"/>
      <c r="D18" s="49"/>
      <c r="E18" s="51">
        <f>((20-D18)*-0.000175+C18)-0.0008</f>
      </c>
      <c r="F18" s="50">
        <f>E18*10.9276-13.593</f>
      </c>
      <c r="G18" s="49" t="s">
        <v>106</v>
      </c>
      <c r="H18" s="3"/>
      <c r="I18" s="3"/>
      <c r="J18" s="3"/>
      <c r="K18" s="3"/>
      <c r="L18" s="2"/>
      <c r="M18" s="47"/>
    </row>
    <row x14ac:dyDescent="0.25" r="19" customHeight="1" ht="18.75">
      <c r="A19" s="48">
        <v>18</v>
      </c>
      <c r="B19" s="49" t="s">
        <v>41</v>
      </c>
      <c r="C19" s="50"/>
      <c r="D19" s="49"/>
      <c r="E19" s="51">
        <f>((20-D19)*-0.000175+C19)-0.0008</f>
      </c>
      <c r="F19" s="50">
        <f>E19*10.9276-13.593</f>
      </c>
      <c r="G19" s="49" t="s">
        <v>107</v>
      </c>
      <c r="H19" s="3"/>
      <c r="I19" s="3"/>
      <c r="J19" s="3"/>
      <c r="K19" s="3"/>
      <c r="L19" s="2"/>
      <c r="M19" s="47"/>
    </row>
    <row x14ac:dyDescent="0.25" r="20" customHeight="1" ht="18.75">
      <c r="A20" s="48">
        <v>19</v>
      </c>
      <c r="B20" s="49" t="s">
        <v>41</v>
      </c>
      <c r="C20" s="50"/>
      <c r="D20" s="49"/>
      <c r="E20" s="51">
        <f>((20-D20)*-0.000175+C20)-0.0008</f>
      </c>
      <c r="F20" s="50">
        <f>E20*10.9276-13.593</f>
      </c>
      <c r="G20" s="49" t="s">
        <v>108</v>
      </c>
      <c r="H20" s="3"/>
      <c r="I20" s="3"/>
      <c r="J20" s="3"/>
      <c r="K20" s="3"/>
      <c r="L20" s="2"/>
      <c r="M20" s="47"/>
    </row>
    <row x14ac:dyDescent="0.25" r="21" customHeight="1" ht="18.75">
      <c r="A21" s="48">
        <v>20</v>
      </c>
      <c r="B21" s="49" t="s">
        <v>41</v>
      </c>
      <c r="C21" s="50"/>
      <c r="D21" s="49"/>
      <c r="E21" s="51">
        <f>((20-D21)*-0.000175+C21)-0.0008</f>
      </c>
      <c r="F21" s="50">
        <f>E21*10.9276-13.593</f>
      </c>
      <c r="G21" s="49" t="s">
        <v>109</v>
      </c>
      <c r="H21" s="3"/>
      <c r="I21" s="3"/>
      <c r="J21" s="3"/>
      <c r="K21" s="3"/>
      <c r="L21" s="2"/>
      <c r="M21" s="47"/>
    </row>
    <row x14ac:dyDescent="0.25" r="22" customHeight="1" ht="18.75">
      <c r="A22" s="42">
        <v>21</v>
      </c>
      <c r="B22" s="43" t="s">
        <v>41</v>
      </c>
      <c r="C22" s="44"/>
      <c r="D22" s="43"/>
      <c r="E22" s="45">
        <f>((20-D22)*-0.000175+C22)-0.0008</f>
      </c>
      <c r="F22" s="44">
        <f>E22*10.9276-13.593</f>
      </c>
      <c r="G22" s="43" t="s">
        <v>110</v>
      </c>
      <c r="H22" s="3"/>
      <c r="I22" s="3"/>
      <c r="J22" s="3"/>
      <c r="K22" s="3"/>
      <c r="L22" s="2"/>
      <c r="M22" s="47"/>
    </row>
    <row x14ac:dyDescent="0.25" r="23" customHeight="1" ht="18.75">
      <c r="A23" s="42">
        <v>22</v>
      </c>
      <c r="B23" s="43" t="s">
        <v>41</v>
      </c>
      <c r="C23" s="44"/>
      <c r="D23" s="43"/>
      <c r="E23" s="45">
        <f>((20-D23)*-0.000175+C23)-0.0008</f>
      </c>
      <c r="F23" s="44">
        <f>E23*10.9276-13.593</f>
      </c>
      <c r="G23" s="43" t="s">
        <v>111</v>
      </c>
      <c r="H23" s="3"/>
      <c r="I23" s="3"/>
      <c r="J23" s="3"/>
      <c r="K23" s="3"/>
      <c r="L23" s="2"/>
      <c r="M23" s="4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81"/>
  <sheetViews>
    <sheetView workbookViewId="0"/>
  </sheetViews>
  <sheetFormatPr defaultRowHeight="15" x14ac:dyDescent="0.25"/>
  <cols>
    <col min="1" max="1" style="58" width="13.576428571428572" customWidth="1" bestFit="1"/>
    <col min="2" max="2" style="31" width="13.576428571428572" customWidth="1" bestFit="1"/>
    <col min="3" max="3" style="31" width="13.576428571428572" customWidth="1" bestFit="1"/>
    <col min="4" max="4" style="31" width="13.576428571428572" customWidth="1" bestFit="1"/>
    <col min="5" max="5" style="59" width="13.576428571428572" customWidth="1" bestFit="1"/>
    <col min="6" max="6" style="60" width="13.576428571428572" customWidth="1" bestFit="1"/>
    <col min="7" max="7" style="31" width="13.576428571428572" customWidth="1" bestFit="1"/>
    <col min="8" max="8" style="31" width="13.576428571428572" customWidth="1" bestFit="1"/>
    <col min="9" max="9" style="31" width="13.576428571428572" customWidth="1" bestFit="1"/>
    <col min="10" max="10" style="31" width="13.576428571428572" customWidth="1" bestFit="1"/>
    <col min="11" max="11" style="31" width="13.576428571428572" customWidth="1" bestFit="1"/>
    <col min="12" max="12" style="32" width="13.576428571428572" customWidth="1" bestFit="1"/>
    <col min="13" max="13" style="61" width="13.576428571428572" customWidth="1" bestFit="1"/>
  </cols>
  <sheetData>
    <row x14ac:dyDescent="0.25" r="1" customHeight="1" ht="18.75" customFormat="1" s="7">
      <c r="A1" s="36" t="s">
        <v>34</v>
      </c>
      <c r="B1" s="37" t="s">
        <v>35</v>
      </c>
      <c r="C1" s="37" t="s">
        <v>36</v>
      </c>
      <c r="D1" s="37" t="s">
        <v>37</v>
      </c>
      <c r="E1" s="38" t="s">
        <v>38</v>
      </c>
      <c r="F1" s="39" t="s">
        <v>39</v>
      </c>
      <c r="G1" s="40" t="s">
        <v>40</v>
      </c>
      <c r="H1" s="6"/>
      <c r="I1" s="6"/>
      <c r="J1" s="6"/>
      <c r="K1" s="6"/>
      <c r="L1" s="8"/>
      <c r="M1" s="41"/>
    </row>
    <row x14ac:dyDescent="0.25" r="2" customHeight="1" ht="18.75">
      <c r="A2" s="42">
        <v>1</v>
      </c>
      <c r="B2" s="43" t="s">
        <v>41</v>
      </c>
      <c r="C2" s="44"/>
      <c r="D2" s="43"/>
      <c r="E2" s="45">
        <f>((20-D2)*-0.000175+C2)-0.0008</f>
      </c>
      <c r="F2" s="44">
        <f>E2*10.9276-13.593</f>
      </c>
      <c r="G2" s="43" t="s">
        <v>42</v>
      </c>
      <c r="H2" s="3"/>
      <c r="I2" s="3" t="s">
        <v>43</v>
      </c>
      <c r="J2" s="3"/>
      <c r="K2" s="3"/>
      <c r="L2" s="13">
        <f>((20-K2)*-0.000175+J2)-0.0008</f>
      </c>
      <c r="M2" s="46">
        <f>L2*10.9276-13.593</f>
      </c>
    </row>
    <row x14ac:dyDescent="0.25" r="3" customHeight="1" ht="18.75">
      <c r="A3" s="42">
        <v>2</v>
      </c>
      <c r="B3" s="43" t="s">
        <v>41</v>
      </c>
      <c r="C3" s="44"/>
      <c r="D3" s="43"/>
      <c r="E3" s="45">
        <f>((20-D3)*-0.000175+C3)-0.0008</f>
      </c>
      <c r="F3" s="44">
        <f>E3*10.9276-13.593</f>
      </c>
      <c r="G3" s="43" t="s">
        <v>44</v>
      </c>
      <c r="H3" s="3"/>
      <c r="I3" s="3" t="s">
        <v>45</v>
      </c>
      <c r="J3" s="3"/>
      <c r="K3" s="3"/>
      <c r="L3" s="13">
        <f>((20-K3)*-0.000175+J3)-0.0008</f>
      </c>
      <c r="M3" s="46">
        <f>L3*10.9276-13.593</f>
      </c>
    </row>
    <row x14ac:dyDescent="0.25" r="4" customHeight="1" ht="18.75">
      <c r="A4" s="42">
        <v>3</v>
      </c>
      <c r="B4" s="43" t="s">
        <v>41</v>
      </c>
      <c r="C4" s="44"/>
      <c r="D4" s="43"/>
      <c r="E4" s="45">
        <f>((20-D4)*-0.000175+C4)-0.0008</f>
      </c>
      <c r="F4" s="44">
        <f>E4*10.9276-13.593</f>
      </c>
      <c r="G4" s="43" t="s">
        <v>46</v>
      </c>
      <c r="H4" s="3"/>
      <c r="I4" s="3" t="s">
        <v>47</v>
      </c>
      <c r="J4" s="3"/>
      <c r="K4" s="3"/>
      <c r="L4" s="2"/>
      <c r="M4" s="47"/>
    </row>
    <row x14ac:dyDescent="0.25" r="5" customHeight="1" ht="18.75">
      <c r="A5" s="42">
        <v>4</v>
      </c>
      <c r="B5" s="43" t="s">
        <v>41</v>
      </c>
      <c r="C5" s="44"/>
      <c r="D5" s="43"/>
      <c r="E5" s="45">
        <f>((20-D5)*-0.000175+C5)-0.0008</f>
      </c>
      <c r="F5" s="44">
        <f>E5*10.9276-13.593</f>
      </c>
      <c r="G5" s="43" t="s">
        <v>48</v>
      </c>
      <c r="H5" s="3"/>
      <c r="I5" s="3" t="s">
        <v>49</v>
      </c>
      <c r="J5" s="3"/>
      <c r="K5" s="3"/>
      <c r="L5" s="2"/>
      <c r="M5" s="47"/>
    </row>
    <row x14ac:dyDescent="0.25" r="6" customHeight="1" ht="18.75">
      <c r="A6" s="42">
        <v>5</v>
      </c>
      <c r="B6" s="43" t="s">
        <v>41</v>
      </c>
      <c r="C6" s="44"/>
      <c r="D6" s="43"/>
      <c r="E6" s="45">
        <f>((20-D6)*-0.000175+C6)-0.0008</f>
      </c>
      <c r="F6" s="44">
        <f>E6*10.9276-13.593</f>
      </c>
      <c r="G6" s="43" t="s">
        <v>50</v>
      </c>
      <c r="H6" s="3"/>
      <c r="I6" s="3"/>
      <c r="J6" s="3"/>
      <c r="K6" s="3"/>
      <c r="L6" s="2"/>
      <c r="M6" s="47"/>
    </row>
    <row x14ac:dyDescent="0.25" r="7" customHeight="1" ht="18.75">
      <c r="A7" s="42">
        <v>6</v>
      </c>
      <c r="B7" s="43" t="s">
        <v>41</v>
      </c>
      <c r="C7" s="44"/>
      <c r="D7" s="43"/>
      <c r="E7" s="45">
        <f>((20-D7)*-0.000175+C7)-0.0008</f>
      </c>
      <c r="F7" s="44">
        <f>E7*10.9276-13.593</f>
      </c>
      <c r="G7" s="43" t="s">
        <v>51</v>
      </c>
      <c r="H7" s="3"/>
      <c r="I7" s="3"/>
      <c r="J7" s="3"/>
      <c r="K7" s="3"/>
      <c r="L7" s="2"/>
      <c r="M7" s="47"/>
    </row>
    <row x14ac:dyDescent="0.25" r="8" customHeight="1" ht="18.75">
      <c r="A8" s="48">
        <v>7</v>
      </c>
      <c r="B8" s="49" t="s">
        <v>41</v>
      </c>
      <c r="C8" s="50"/>
      <c r="D8" s="49"/>
      <c r="E8" s="51">
        <f>((20-D8)*-0.000175+C8)-0.0008</f>
      </c>
      <c r="F8" s="50">
        <f>E8*10.9276-13.593</f>
      </c>
      <c r="G8" s="49" t="s">
        <v>52</v>
      </c>
      <c r="H8" s="3"/>
      <c r="I8" s="3"/>
      <c r="J8" s="3"/>
      <c r="K8" s="3"/>
      <c r="L8" s="2"/>
      <c r="M8" s="47"/>
    </row>
    <row x14ac:dyDescent="0.25" r="9" customHeight="1" ht="18.75">
      <c r="A9" s="48">
        <v>8</v>
      </c>
      <c r="B9" s="49" t="s">
        <v>41</v>
      </c>
      <c r="C9" s="50"/>
      <c r="D9" s="49"/>
      <c r="E9" s="51">
        <f>((20-D9)*-0.000175+C9)-0.0008</f>
      </c>
      <c r="F9" s="50">
        <f>E9*10.9276-13.593</f>
      </c>
      <c r="G9" s="49" t="s">
        <v>53</v>
      </c>
      <c r="H9" s="3"/>
      <c r="I9" s="3"/>
      <c r="J9" s="3"/>
      <c r="K9" s="3"/>
      <c r="L9" s="2"/>
      <c r="M9" s="47"/>
    </row>
    <row x14ac:dyDescent="0.25" r="10" customHeight="1" ht="18.75">
      <c r="A10" s="48">
        <v>9</v>
      </c>
      <c r="B10" s="49" t="s">
        <v>41</v>
      </c>
      <c r="C10" s="50"/>
      <c r="D10" s="49"/>
      <c r="E10" s="51">
        <f>((20-D10)*-0.000175+C10)-0.0008</f>
      </c>
      <c r="F10" s="50">
        <f>E10*10.9276-13.593</f>
      </c>
      <c r="G10" s="49" t="s">
        <v>54</v>
      </c>
      <c r="H10" s="3"/>
      <c r="I10" s="3"/>
      <c r="J10" s="3"/>
      <c r="K10" s="3"/>
      <c r="L10" s="2"/>
      <c r="M10" s="47"/>
    </row>
    <row x14ac:dyDescent="0.25" r="11" customHeight="1" ht="18.75">
      <c r="A11" s="48">
        <v>10</v>
      </c>
      <c r="B11" s="49" t="s">
        <v>41</v>
      </c>
      <c r="C11" s="50"/>
      <c r="D11" s="49"/>
      <c r="E11" s="51">
        <f>((20-D11)*-0.000175+C11)-0.0008</f>
      </c>
      <c r="F11" s="50">
        <f>E11*10.9276-13.593</f>
      </c>
      <c r="G11" s="49" t="s">
        <v>55</v>
      </c>
      <c r="H11" s="3"/>
      <c r="I11" s="3"/>
      <c r="J11" s="3"/>
      <c r="K11" s="3"/>
      <c r="L11" s="2"/>
      <c r="M11" s="47"/>
    </row>
    <row x14ac:dyDescent="0.25" r="12" customHeight="1" ht="18.75">
      <c r="A12" s="48">
        <v>11</v>
      </c>
      <c r="B12" s="49" t="s">
        <v>41</v>
      </c>
      <c r="C12" s="50"/>
      <c r="D12" s="49"/>
      <c r="E12" s="51">
        <f>((20-D12)*-0.000175+C12)-0.0008</f>
      </c>
      <c r="F12" s="50">
        <f>E12*10.9276-13.593</f>
      </c>
      <c r="G12" s="49" t="s">
        <v>56</v>
      </c>
      <c r="H12" s="3"/>
      <c r="I12" s="3"/>
      <c r="J12" s="3"/>
      <c r="K12" s="3"/>
      <c r="L12" s="2"/>
      <c r="M12" s="47"/>
    </row>
    <row x14ac:dyDescent="0.25" r="13" customHeight="1" ht="18.75">
      <c r="A13" s="48">
        <v>12</v>
      </c>
      <c r="B13" s="49" t="s">
        <v>41</v>
      </c>
      <c r="C13" s="50"/>
      <c r="D13" s="49"/>
      <c r="E13" s="51">
        <f>((20-D13)*-0.000175+C13)-0.0008</f>
      </c>
      <c r="F13" s="50">
        <f>E13*10.9276-13.593</f>
      </c>
      <c r="G13" s="49" t="s">
        <v>57</v>
      </c>
      <c r="H13" s="3"/>
      <c r="I13" s="3"/>
      <c r="J13" s="3"/>
      <c r="K13" s="3"/>
      <c r="L13" s="2"/>
      <c r="M13" s="47"/>
    </row>
    <row x14ac:dyDescent="0.25" r="14" customHeight="1" ht="18.75">
      <c r="A14" s="48">
        <v>13</v>
      </c>
      <c r="B14" s="49" t="s">
        <v>41</v>
      </c>
      <c r="C14" s="50"/>
      <c r="D14" s="49"/>
      <c r="E14" s="51">
        <f>((20-D14)*-0.000175+C14)-0.0008</f>
      </c>
      <c r="F14" s="50">
        <f>E14*10.9276-13.593</f>
      </c>
      <c r="G14" s="49" t="s">
        <v>58</v>
      </c>
      <c r="H14" s="3"/>
      <c r="I14" s="3"/>
      <c r="J14" s="3"/>
      <c r="K14" s="3"/>
      <c r="L14" s="2"/>
      <c r="M14" s="47"/>
    </row>
    <row x14ac:dyDescent="0.25" r="15" customHeight="1" ht="18.75">
      <c r="A15" s="48">
        <v>14</v>
      </c>
      <c r="B15" s="49" t="s">
        <v>41</v>
      </c>
      <c r="C15" s="50"/>
      <c r="D15" s="49"/>
      <c r="E15" s="51">
        <f>((20-D15)*-0.000175+C15)-0.0008</f>
      </c>
      <c r="F15" s="50">
        <f>E15*10.9276-13.593</f>
      </c>
      <c r="G15" s="49" t="s">
        <v>59</v>
      </c>
      <c r="H15" s="3"/>
      <c r="I15" s="3"/>
      <c r="J15" s="3"/>
      <c r="K15" s="3"/>
      <c r="L15" s="2"/>
      <c r="M15" s="47"/>
    </row>
    <row x14ac:dyDescent="0.25" r="16" customHeight="1" ht="18.75">
      <c r="A16" s="42">
        <v>15</v>
      </c>
      <c r="B16" s="43" t="s">
        <v>41</v>
      </c>
      <c r="C16" s="44"/>
      <c r="D16" s="43"/>
      <c r="E16" s="45">
        <f>((20-D16)*-0.000175+C16)-0.0008</f>
      </c>
      <c r="F16" s="44">
        <f>E16*10.9276-13.593</f>
      </c>
      <c r="G16" s="43" t="s">
        <v>60</v>
      </c>
      <c r="H16" s="3"/>
      <c r="I16" s="3"/>
      <c r="J16" s="3"/>
      <c r="K16" s="3"/>
      <c r="L16" s="2"/>
      <c r="M16" s="47"/>
    </row>
    <row x14ac:dyDescent="0.25" r="17" customHeight="1" ht="18.75">
      <c r="A17" s="42">
        <v>16</v>
      </c>
      <c r="B17" s="43" t="s">
        <v>41</v>
      </c>
      <c r="C17" s="44"/>
      <c r="D17" s="43"/>
      <c r="E17" s="45">
        <f>((20-D17)*-0.000175+C17)-0.0008</f>
      </c>
      <c r="F17" s="44">
        <f>E17*10.9276-13.593</f>
      </c>
      <c r="G17" s="43" t="s">
        <v>61</v>
      </c>
      <c r="H17" s="3"/>
      <c r="I17" s="3"/>
      <c r="J17" s="3"/>
      <c r="K17" s="3"/>
      <c r="L17" s="2"/>
      <c r="M17" s="47"/>
    </row>
    <row x14ac:dyDescent="0.25" r="18" customHeight="1" ht="18.75">
      <c r="A18" s="42">
        <v>17</v>
      </c>
      <c r="B18" s="43" t="s">
        <v>41</v>
      </c>
      <c r="C18" s="44"/>
      <c r="D18" s="43"/>
      <c r="E18" s="45">
        <f>((20-D18)*-0.000175+C18)-0.0008</f>
      </c>
      <c r="F18" s="44">
        <f>E18*10.9276-13.593</f>
      </c>
      <c r="G18" s="43" t="s">
        <v>62</v>
      </c>
      <c r="H18" s="3"/>
      <c r="I18" s="3"/>
      <c r="J18" s="3"/>
      <c r="K18" s="3"/>
      <c r="L18" s="2"/>
      <c r="M18" s="47"/>
    </row>
    <row x14ac:dyDescent="0.25" r="19" customHeight="1" ht="18.75">
      <c r="A19" s="42">
        <v>18</v>
      </c>
      <c r="B19" s="43" t="s">
        <v>41</v>
      </c>
      <c r="C19" s="44"/>
      <c r="D19" s="43"/>
      <c r="E19" s="45">
        <f>((20-D19)*-0.000175+C19)-0.0008</f>
      </c>
      <c r="F19" s="44">
        <f>E19*10.9276-13.593</f>
      </c>
      <c r="G19" s="43" t="s">
        <v>63</v>
      </c>
      <c r="H19" s="3"/>
      <c r="I19" s="3"/>
      <c r="J19" s="3"/>
      <c r="K19" s="3"/>
      <c r="L19" s="2"/>
      <c r="M19" s="47"/>
    </row>
    <row x14ac:dyDescent="0.25" r="20" customHeight="1" ht="18.75">
      <c r="A20" s="42">
        <v>19</v>
      </c>
      <c r="B20" s="43" t="s">
        <v>41</v>
      </c>
      <c r="C20" s="44"/>
      <c r="D20" s="43"/>
      <c r="E20" s="45">
        <f>((20-D20)*-0.000175+C20)-0.0008</f>
      </c>
      <c r="F20" s="44">
        <f>E20*10.9276-13.593</f>
      </c>
      <c r="G20" s="43" t="s">
        <v>64</v>
      </c>
      <c r="H20" s="3"/>
      <c r="I20" s="3"/>
      <c r="J20" s="3"/>
      <c r="K20" s="3"/>
      <c r="L20" s="2"/>
      <c r="M20" s="47"/>
    </row>
    <row x14ac:dyDescent="0.25" r="21" customHeight="1" ht="18.75">
      <c r="A21" s="42">
        <v>20</v>
      </c>
      <c r="B21" s="43" t="s">
        <v>41</v>
      </c>
      <c r="C21" s="44"/>
      <c r="D21" s="43"/>
      <c r="E21" s="45">
        <f>((20-D21)*-0.000175+C21)-0.0008</f>
      </c>
      <c r="F21" s="44">
        <f>E21*10.9276-13.593</f>
      </c>
      <c r="G21" s="43" t="s">
        <v>65</v>
      </c>
      <c r="H21" s="3"/>
      <c r="I21" s="3"/>
      <c r="J21" s="3"/>
      <c r="K21" s="3"/>
      <c r="L21" s="2"/>
      <c r="M21" s="47"/>
    </row>
    <row x14ac:dyDescent="0.25" r="22" customHeight="1" ht="18.75">
      <c r="A22" s="42">
        <v>21</v>
      </c>
      <c r="B22" s="43" t="s">
        <v>41</v>
      </c>
      <c r="C22" s="44"/>
      <c r="D22" s="43"/>
      <c r="E22" s="45">
        <f>((20-D22)*-0.000175+C22)-0.0008</f>
      </c>
      <c r="F22" s="44">
        <f>E22*10.9276-13.593</f>
      </c>
      <c r="G22" s="43" t="s">
        <v>66</v>
      </c>
      <c r="H22" s="3"/>
      <c r="I22" s="3"/>
      <c r="J22" s="3"/>
      <c r="K22" s="3"/>
      <c r="L22" s="2"/>
      <c r="M22" s="47"/>
    </row>
    <row x14ac:dyDescent="0.25" r="23" customHeight="1" ht="18.75">
      <c r="A23" s="42">
        <v>22</v>
      </c>
      <c r="B23" s="43" t="s">
        <v>41</v>
      </c>
      <c r="C23" s="44"/>
      <c r="D23" s="43"/>
      <c r="E23" s="45">
        <f>((20-D23)*-0.000175+C23)-0.0008</f>
      </c>
      <c r="F23" s="44">
        <f>E23*10.9276-13.593</f>
      </c>
      <c r="G23" s="43" t="s">
        <v>67</v>
      </c>
      <c r="H23" s="3"/>
      <c r="I23" s="3"/>
      <c r="J23" s="3"/>
      <c r="K23" s="3"/>
      <c r="L23" s="2"/>
      <c r="M23" s="47"/>
    </row>
    <row x14ac:dyDescent="0.25" r="24" customHeight="1" ht="18.75">
      <c r="A24" s="18">
        <v>23</v>
      </c>
      <c r="B24" s="3" t="s">
        <v>41</v>
      </c>
      <c r="C24" s="52"/>
      <c r="D24" s="53"/>
      <c r="E24" s="13">
        <f>((20-D24)*-0.000175+C24)-0.0008</f>
      </c>
      <c r="F24" s="46">
        <f>E24*10.9276-13.593</f>
      </c>
      <c r="G24" s="3" t="s">
        <v>68</v>
      </c>
      <c r="H24" s="3"/>
      <c r="I24" s="3"/>
      <c r="J24" s="3"/>
      <c r="K24" s="3"/>
      <c r="L24" s="2"/>
      <c r="M24" s="47"/>
    </row>
    <row x14ac:dyDescent="0.25" r="25" customHeight="1" ht="18.75">
      <c r="A25" s="18">
        <v>24</v>
      </c>
      <c r="B25" s="3" t="s">
        <v>41</v>
      </c>
      <c r="C25" s="52"/>
      <c r="D25" s="53"/>
      <c r="E25" s="13">
        <f>((20-D25)*-0.000175+C25)-0.0008</f>
      </c>
      <c r="F25" s="46">
        <f>E25*10.9276-13.593</f>
      </c>
      <c r="G25" s="3" t="s">
        <v>69</v>
      </c>
      <c r="H25" s="3"/>
      <c r="I25" s="3"/>
      <c r="J25" s="3"/>
      <c r="K25" s="3"/>
      <c r="L25" s="2"/>
      <c r="M25" s="47"/>
    </row>
    <row x14ac:dyDescent="0.25" r="26" customHeight="1" ht="18.75">
      <c r="A26" s="54">
        <v>25</v>
      </c>
      <c r="B26" s="55" t="s">
        <v>41</v>
      </c>
      <c r="C26" s="56"/>
      <c r="D26" s="55"/>
      <c r="E26" s="57">
        <f>((20-D26)*-0.000175+C26)-0.0008</f>
      </c>
      <c r="F26" s="56">
        <f>E26*10.9276-13.593</f>
      </c>
      <c r="G26" s="55" t="s">
        <v>70</v>
      </c>
      <c r="H26" s="3"/>
      <c r="I26" s="3"/>
      <c r="J26" s="3"/>
      <c r="K26" s="3"/>
      <c r="L26" s="2"/>
      <c r="M26" s="47"/>
    </row>
    <row x14ac:dyDescent="0.25" r="27" customHeight="1" ht="18.75">
      <c r="A27" s="54">
        <v>26</v>
      </c>
      <c r="B27" s="55" t="s">
        <v>41</v>
      </c>
      <c r="C27" s="56"/>
      <c r="D27" s="55"/>
      <c r="E27" s="57">
        <f>((20-D27)*-0.000175+C27)-0.0008</f>
      </c>
      <c r="F27" s="56">
        <f>E27*10.9276-13.593</f>
      </c>
      <c r="G27" s="55" t="s">
        <v>71</v>
      </c>
      <c r="H27" s="3"/>
      <c r="I27" s="3"/>
      <c r="J27" s="3"/>
      <c r="K27" s="3"/>
      <c r="L27" s="2"/>
      <c r="M27" s="47"/>
    </row>
    <row x14ac:dyDescent="0.25" r="28" customHeight="1" ht="18.75">
      <c r="A28" s="54">
        <v>27</v>
      </c>
      <c r="B28" s="55" t="s">
        <v>41</v>
      </c>
      <c r="C28" s="56"/>
      <c r="D28" s="55"/>
      <c r="E28" s="57">
        <f>((20-D28)*-0.000175+C28)-0.0008</f>
      </c>
      <c r="F28" s="56">
        <f>E28*10.9276-13.593</f>
      </c>
      <c r="G28" s="55" t="s">
        <v>72</v>
      </c>
      <c r="H28" s="3"/>
      <c r="I28" s="3"/>
      <c r="J28" s="3"/>
      <c r="K28" s="3"/>
      <c r="L28" s="2"/>
      <c r="M28" s="47"/>
    </row>
    <row x14ac:dyDescent="0.25" r="29" customHeight="1" ht="18.75">
      <c r="A29" s="54">
        <v>28</v>
      </c>
      <c r="B29" s="55" t="s">
        <v>41</v>
      </c>
      <c r="C29" s="56"/>
      <c r="D29" s="55"/>
      <c r="E29" s="57">
        <f>((20-D29)*-0.000175+C29)-0.0008</f>
      </c>
      <c r="F29" s="56">
        <f>E29*10.9276-13.593</f>
      </c>
      <c r="G29" s="55" t="s">
        <v>73</v>
      </c>
      <c r="H29" s="3"/>
      <c r="I29" s="3"/>
      <c r="J29" s="3"/>
      <c r="K29" s="3"/>
      <c r="L29" s="2"/>
      <c r="M29" s="47"/>
    </row>
    <row x14ac:dyDescent="0.25" r="30" customHeight="1" ht="18.75">
      <c r="A30" s="54">
        <v>29</v>
      </c>
      <c r="B30" s="55" t="s">
        <v>41</v>
      </c>
      <c r="C30" s="56"/>
      <c r="D30" s="55"/>
      <c r="E30" s="57">
        <f>((20-D30)*-0.000175+C30)-0.0008</f>
      </c>
      <c r="F30" s="56">
        <f>E30*10.9276-13.593</f>
      </c>
      <c r="G30" s="55" t="s">
        <v>74</v>
      </c>
      <c r="H30" s="3"/>
      <c r="I30" s="3"/>
      <c r="J30" s="3"/>
      <c r="K30" s="3"/>
      <c r="L30" s="2"/>
      <c r="M30" s="47"/>
    </row>
    <row x14ac:dyDescent="0.25" r="31" customHeight="1" ht="18.75">
      <c r="A31" s="54">
        <v>30</v>
      </c>
      <c r="B31" s="55" t="s">
        <v>41</v>
      </c>
      <c r="C31" s="56"/>
      <c r="D31" s="55"/>
      <c r="E31" s="57">
        <f>((20-D31)*-0.000175+C31)-0.0008</f>
      </c>
      <c r="F31" s="56">
        <f>E31*10.9276-13.593</f>
      </c>
      <c r="G31" s="55" t="s">
        <v>75</v>
      </c>
      <c r="H31" s="3"/>
      <c r="I31" s="3"/>
      <c r="J31" s="3"/>
      <c r="K31" s="3"/>
      <c r="L31" s="2"/>
      <c r="M31" s="47"/>
    </row>
    <row x14ac:dyDescent="0.25" r="32" customHeight="1" ht="18.75">
      <c r="A32" s="54">
        <v>31</v>
      </c>
      <c r="B32" s="55" t="s">
        <v>41</v>
      </c>
      <c r="C32" s="56"/>
      <c r="D32" s="55"/>
      <c r="E32" s="57">
        <f>((20-D32)*-0.000175+C32)-0.0008</f>
      </c>
      <c r="F32" s="56">
        <f>E32*10.9276-13.593</f>
      </c>
      <c r="G32" s="55" t="s">
        <v>76</v>
      </c>
      <c r="H32" s="3"/>
      <c r="I32" s="3"/>
      <c r="J32" s="3"/>
      <c r="K32" s="3"/>
      <c r="L32" s="2"/>
      <c r="M32" s="47"/>
    </row>
    <row x14ac:dyDescent="0.25" r="33" customHeight="1" ht="18.75">
      <c r="A33" s="54">
        <v>32</v>
      </c>
      <c r="B33" s="55" t="s">
        <v>41</v>
      </c>
      <c r="C33" s="56"/>
      <c r="D33" s="55"/>
      <c r="E33" s="57">
        <f>((20-D33)*-0.000175+C33)-0.0008</f>
      </c>
      <c r="F33" s="56">
        <f>E33*10.9276-13.593</f>
      </c>
      <c r="G33" s="55" t="s">
        <v>77</v>
      </c>
      <c r="H33" s="3"/>
      <c r="I33" s="3"/>
      <c r="J33" s="3"/>
      <c r="K33" s="3"/>
      <c r="L33" s="2"/>
      <c r="M33" s="47"/>
    </row>
    <row x14ac:dyDescent="0.25" r="34" customHeight="1" ht="18.75">
      <c r="A34" s="18">
        <v>33</v>
      </c>
      <c r="B34" s="3" t="s">
        <v>41</v>
      </c>
      <c r="C34" s="52"/>
      <c r="D34" s="53"/>
      <c r="E34" s="13">
        <f>((20-D34)*-0.000175+C34)-0.0008</f>
      </c>
      <c r="F34" s="46">
        <f>E34*10.9276-13.593</f>
      </c>
      <c r="G34" s="3" t="s">
        <v>78</v>
      </c>
      <c r="H34" s="3"/>
      <c r="I34" s="3"/>
      <c r="J34" s="3"/>
      <c r="K34" s="3"/>
      <c r="L34" s="2"/>
      <c r="M34" s="47"/>
    </row>
    <row x14ac:dyDescent="0.25" r="35" customHeight="1" ht="18.75">
      <c r="A35" s="18">
        <v>34</v>
      </c>
      <c r="B35" s="3" t="s">
        <v>41</v>
      </c>
      <c r="C35" s="52"/>
      <c r="D35" s="53"/>
      <c r="E35" s="13">
        <f>((20-D35)*-0.000175+C35)-0.0008</f>
      </c>
      <c r="F35" s="46">
        <f>E35*10.9276-13.593</f>
      </c>
      <c r="G35" s="3" t="s">
        <v>79</v>
      </c>
      <c r="H35" s="3"/>
      <c r="I35" s="3"/>
      <c r="J35" s="3"/>
      <c r="K35" s="3"/>
      <c r="L35" s="2"/>
      <c r="M35" s="47"/>
    </row>
    <row x14ac:dyDescent="0.25" r="36" customHeight="1" ht="18.75">
      <c r="A36" s="18">
        <v>35</v>
      </c>
      <c r="B36" s="3" t="s">
        <v>41</v>
      </c>
      <c r="C36" s="52"/>
      <c r="D36" s="53"/>
      <c r="E36" s="13">
        <f>((20-D36)*-0.000175+C36)-0.0008</f>
      </c>
      <c r="F36" s="46">
        <f>E36*10.9276-13.593</f>
      </c>
      <c r="G36" s="3" t="s">
        <v>80</v>
      </c>
      <c r="H36" s="3"/>
      <c r="I36" s="3"/>
      <c r="J36" s="3"/>
      <c r="K36" s="3"/>
      <c r="L36" s="2"/>
      <c r="M36" s="47"/>
    </row>
    <row x14ac:dyDescent="0.25" r="37" customHeight="1" ht="18.75">
      <c r="A37" s="18">
        <v>36</v>
      </c>
      <c r="B37" s="3" t="s">
        <v>41</v>
      </c>
      <c r="C37" s="52"/>
      <c r="D37" s="53"/>
      <c r="E37" s="13">
        <f>((20-D37)*-0.000175+C37)-0.0008</f>
      </c>
      <c r="F37" s="46">
        <f>E37*10.9276-13.593</f>
      </c>
      <c r="G37" s="3" t="s">
        <v>81</v>
      </c>
      <c r="H37" s="3"/>
      <c r="I37" s="3"/>
      <c r="J37" s="3"/>
      <c r="K37" s="3"/>
      <c r="L37" s="2"/>
      <c r="M37" s="47"/>
    </row>
    <row x14ac:dyDescent="0.25" r="38" customHeight="1" ht="18.75">
      <c r="A38" s="18">
        <v>37</v>
      </c>
      <c r="B38" s="3" t="s">
        <v>41</v>
      </c>
      <c r="C38" s="52"/>
      <c r="D38" s="53"/>
      <c r="E38" s="13">
        <f>((20-D38)*-0.000175+C38)-0.0008</f>
      </c>
      <c r="F38" s="46">
        <f>E38*10.9276-13.593</f>
      </c>
      <c r="G38" s="3" t="s">
        <v>82</v>
      </c>
      <c r="H38" s="3"/>
      <c r="I38" s="3"/>
      <c r="J38" s="3"/>
      <c r="K38" s="3"/>
      <c r="L38" s="2"/>
      <c r="M38" s="47"/>
    </row>
    <row x14ac:dyDescent="0.25" r="39" customHeight="1" ht="18.75">
      <c r="A39" s="18">
        <v>38</v>
      </c>
      <c r="B39" s="3" t="s">
        <v>41</v>
      </c>
      <c r="C39" s="52"/>
      <c r="D39" s="53"/>
      <c r="E39" s="13">
        <f>((20-D39)*-0.000175+C39)-0.0008</f>
      </c>
      <c r="F39" s="46">
        <f>E39*10.9276-13.593</f>
      </c>
      <c r="G39" s="3" t="s">
        <v>83</v>
      </c>
      <c r="H39" s="3"/>
      <c r="I39" s="3"/>
      <c r="J39" s="3"/>
      <c r="K39" s="3"/>
      <c r="L39" s="2"/>
      <c r="M39" s="47"/>
    </row>
    <row x14ac:dyDescent="0.25" r="40" customHeight="1" ht="18.75">
      <c r="A40" s="18">
        <v>39</v>
      </c>
      <c r="B40" s="3" t="s">
        <v>41</v>
      </c>
      <c r="C40" s="52"/>
      <c r="D40" s="53"/>
      <c r="E40" s="13">
        <f>((20-D40)*-0.000175+C40)-0.0008</f>
      </c>
      <c r="F40" s="46">
        <f>E40*10.9276-13.593</f>
      </c>
      <c r="G40" s="3" t="s">
        <v>84</v>
      </c>
      <c r="H40" s="3"/>
      <c r="I40" s="3"/>
      <c r="J40" s="3"/>
      <c r="K40" s="3"/>
      <c r="L40" s="2"/>
      <c r="M40" s="47"/>
    </row>
    <row x14ac:dyDescent="0.25" r="41" customHeight="1" ht="18.75">
      <c r="A41" s="18">
        <v>40</v>
      </c>
      <c r="B41" s="3" t="s">
        <v>41</v>
      </c>
      <c r="C41" s="52"/>
      <c r="D41" s="53"/>
      <c r="E41" s="13">
        <f>((20-D41)*-0.000175+C41)-0.0008</f>
      </c>
      <c r="F41" s="46">
        <f>E41*10.9276-13.593</f>
      </c>
      <c r="G41" s="3" t="s">
        <v>85</v>
      </c>
      <c r="H41" s="3"/>
      <c r="I41" s="3"/>
      <c r="J41" s="3"/>
      <c r="K41" s="3"/>
      <c r="L41" s="2"/>
      <c r="M41" s="47"/>
    </row>
    <row x14ac:dyDescent="0.25" r="42" customHeight="1" ht="18.75">
      <c r="A42" s="54">
        <v>41</v>
      </c>
      <c r="B42" s="55" t="s">
        <v>41</v>
      </c>
      <c r="C42" s="56"/>
      <c r="D42" s="55"/>
      <c r="E42" s="57">
        <f>((20-D42)*-0.000175+C42)-0.0008</f>
      </c>
      <c r="F42" s="56">
        <f>E42*10.9276-13.593</f>
      </c>
      <c r="G42" s="55" t="s">
        <v>86</v>
      </c>
      <c r="H42" s="3"/>
      <c r="I42" s="3"/>
      <c r="J42" s="3"/>
      <c r="K42" s="3"/>
      <c r="L42" s="2"/>
      <c r="M42" s="47"/>
    </row>
    <row x14ac:dyDescent="0.25" r="43" customHeight="1" ht="18.75">
      <c r="A43" s="54">
        <v>42</v>
      </c>
      <c r="B43" s="55" t="s">
        <v>41</v>
      </c>
      <c r="C43" s="56"/>
      <c r="D43" s="55"/>
      <c r="E43" s="57">
        <f>((20-D43)*-0.000175+C43)-0.0008</f>
      </c>
      <c r="F43" s="56">
        <f>E43*10.9276-13.593</f>
      </c>
      <c r="G43" s="55" t="s">
        <v>87</v>
      </c>
      <c r="H43" s="3"/>
      <c r="I43" s="3"/>
      <c r="J43" s="3"/>
      <c r="K43" s="3"/>
      <c r="L43" s="2"/>
      <c r="M43" s="47"/>
    </row>
    <row x14ac:dyDescent="0.25" r="44" customHeight="1" ht="18.75">
      <c r="A44" s="54">
        <v>43</v>
      </c>
      <c r="B44" s="55" t="s">
        <v>41</v>
      </c>
      <c r="C44" s="56"/>
      <c r="D44" s="55"/>
      <c r="E44" s="57">
        <f>((20-D44)*-0.000175+C44)-0.0008</f>
      </c>
      <c r="F44" s="56">
        <f>E44*10.9276-13.593</f>
      </c>
      <c r="G44" s="55" t="s">
        <v>88</v>
      </c>
      <c r="H44" s="3"/>
      <c r="I44" s="3"/>
      <c r="J44" s="3"/>
      <c r="K44" s="3"/>
      <c r="L44" s="2"/>
      <c r="M44" s="47"/>
    </row>
    <row x14ac:dyDescent="0.25" r="45" customHeight="1" ht="18.75">
      <c r="A45" s="54">
        <v>44</v>
      </c>
      <c r="B45" s="55" t="s">
        <v>41</v>
      </c>
      <c r="C45" s="56"/>
      <c r="D45" s="55"/>
      <c r="E45" s="57">
        <f>((20-D45)*-0.000175+C45)-0.0008</f>
      </c>
      <c r="F45" s="56">
        <f>E45*10.9276-13.593</f>
      </c>
      <c r="G45" s="55" t="s">
        <v>89</v>
      </c>
      <c r="H45" s="3"/>
      <c r="I45" s="3"/>
      <c r="J45" s="3"/>
      <c r="K45" s="3"/>
      <c r="L45" s="2"/>
      <c r="M45" s="47"/>
    </row>
    <row x14ac:dyDescent="0.25" r="46" customHeight="1" ht="18.75">
      <c r="A46" s="54">
        <v>45</v>
      </c>
      <c r="B46" s="55" t="s">
        <v>41</v>
      </c>
      <c r="C46" s="56"/>
      <c r="D46" s="55"/>
      <c r="E46" s="57">
        <f>((20-D46)*-0.000175+C46)-0.0008</f>
      </c>
      <c r="F46" s="56">
        <f>E46*10.9276-13.593</f>
      </c>
      <c r="G46" s="55" t="s">
        <v>90</v>
      </c>
      <c r="H46" s="3"/>
      <c r="I46" s="3"/>
      <c r="J46" s="3"/>
      <c r="K46" s="3"/>
      <c r="L46" s="2"/>
      <c r="M46" s="47"/>
    </row>
    <row x14ac:dyDescent="0.25" r="47" customHeight="1" ht="18.75">
      <c r="A47" s="54">
        <v>46</v>
      </c>
      <c r="B47" s="55" t="s">
        <v>41</v>
      </c>
      <c r="C47" s="56"/>
      <c r="D47" s="55"/>
      <c r="E47" s="57">
        <f>((20-D47)*-0.000175+C47)-0.0008</f>
      </c>
      <c r="F47" s="56">
        <f>E47*10.9276-13.593</f>
      </c>
      <c r="G47" s="55" t="s">
        <v>91</v>
      </c>
      <c r="H47" s="3"/>
      <c r="I47" s="3"/>
      <c r="J47" s="3"/>
      <c r="K47" s="3"/>
      <c r="L47" s="2"/>
      <c r="M47" s="47"/>
    </row>
    <row x14ac:dyDescent="0.25" r="48" customHeight="1" ht="18.75">
      <c r="A48" s="54">
        <v>47</v>
      </c>
      <c r="B48" s="55" t="s">
        <v>41</v>
      </c>
      <c r="C48" s="56"/>
      <c r="D48" s="55"/>
      <c r="E48" s="57">
        <f>((20-D48)*-0.000175+C48)-0.0008</f>
      </c>
      <c r="F48" s="56">
        <f>E48*10.9276-13.593</f>
      </c>
      <c r="G48" s="55" t="s">
        <v>92</v>
      </c>
      <c r="H48" s="3"/>
      <c r="I48" s="3"/>
      <c r="J48" s="3"/>
      <c r="K48" s="3"/>
      <c r="L48" s="2"/>
      <c r="M48" s="47"/>
    </row>
    <row x14ac:dyDescent="0.25" r="49" customHeight="1" ht="18.75">
      <c r="A49" s="54">
        <v>48</v>
      </c>
      <c r="B49" s="55" t="s">
        <v>41</v>
      </c>
      <c r="C49" s="56"/>
      <c r="D49" s="55"/>
      <c r="E49" s="57">
        <f>((20-D49)*-0.000175+C49)-0.0008</f>
      </c>
      <c r="F49" s="56">
        <f>E49*10.9276-13.593</f>
      </c>
      <c r="G49" s="55" t="s">
        <v>93</v>
      </c>
      <c r="H49" s="3"/>
      <c r="I49" s="3"/>
      <c r="J49" s="3"/>
      <c r="K49" s="3"/>
      <c r="L49" s="2"/>
      <c r="M49" s="47"/>
    </row>
    <row x14ac:dyDescent="0.25" r="50" customHeight="1" ht="18.75">
      <c r="A50" s="18">
        <v>49</v>
      </c>
      <c r="B50" s="3" t="s">
        <v>41</v>
      </c>
      <c r="C50" s="52"/>
      <c r="D50" s="53"/>
      <c r="E50" s="13">
        <f>((20-D50)*-0.000175+C50)-0.0008</f>
      </c>
      <c r="F50" s="46">
        <f>E50*10.9276-13.593</f>
      </c>
      <c r="G50" s="3" t="s">
        <v>94</v>
      </c>
      <c r="H50" s="3"/>
      <c r="I50" s="3"/>
      <c r="J50" s="3"/>
      <c r="K50" s="3"/>
      <c r="L50" s="2"/>
      <c r="M50" s="47"/>
    </row>
    <row x14ac:dyDescent="0.25" r="51" customHeight="1" ht="18.75">
      <c r="A51" s="18">
        <v>50</v>
      </c>
      <c r="B51" s="3" t="s">
        <v>41</v>
      </c>
      <c r="C51" s="52"/>
      <c r="D51" s="53"/>
      <c r="E51" s="13">
        <f>((20-D51)*-0.000175+C51)-0.0008</f>
      </c>
      <c r="F51" s="46">
        <f>E51*10.9276-13.593</f>
      </c>
      <c r="G51" s="3" t="s">
        <v>95</v>
      </c>
      <c r="H51" s="3"/>
      <c r="I51" s="3"/>
      <c r="J51" s="3"/>
      <c r="K51" s="3"/>
      <c r="L51" s="2"/>
      <c r="M51" s="47"/>
    </row>
    <row x14ac:dyDescent="0.25" r="52" customHeight="1" ht="18.75">
      <c r="A52" s="18">
        <v>51</v>
      </c>
      <c r="B52" s="3" t="s">
        <v>41</v>
      </c>
      <c r="C52" s="52"/>
      <c r="D52" s="53"/>
      <c r="E52" s="13">
        <f>((20-D52)*-0.000175+C52)-0.0008</f>
      </c>
      <c r="F52" s="46">
        <f>E52*10.9276-13.593</f>
      </c>
      <c r="G52" s="3" t="s">
        <v>96</v>
      </c>
      <c r="H52" s="3"/>
      <c r="I52" s="3"/>
      <c r="J52" s="3"/>
      <c r="K52" s="3"/>
      <c r="L52" s="2"/>
      <c r="M52" s="47"/>
    </row>
    <row x14ac:dyDescent="0.25" r="53" customHeight="1" ht="18.75">
      <c r="A53" s="18">
        <v>52</v>
      </c>
      <c r="B53" s="3" t="s">
        <v>41</v>
      </c>
      <c r="C53" s="52"/>
      <c r="D53" s="53"/>
      <c r="E53" s="13">
        <f>((20-D53)*-0.000175+C53)-0.0008</f>
      </c>
      <c r="F53" s="46">
        <f>E53*10.9276-13.593</f>
      </c>
      <c r="G53" s="3" t="s">
        <v>97</v>
      </c>
      <c r="H53" s="3"/>
      <c r="I53" s="3"/>
      <c r="J53" s="3"/>
      <c r="K53" s="3"/>
      <c r="L53" s="2"/>
      <c r="M53" s="47"/>
    </row>
    <row x14ac:dyDescent="0.25" r="54" customHeight="1" ht="18.75">
      <c r="A54" s="18">
        <v>53</v>
      </c>
      <c r="B54" s="3" t="s">
        <v>41</v>
      </c>
      <c r="C54" s="52"/>
      <c r="D54" s="53"/>
      <c r="E54" s="13">
        <f>((20-D54)*-0.000175+C54)-0.0008</f>
      </c>
      <c r="F54" s="46">
        <f>E54*10.9276-13.593</f>
      </c>
      <c r="G54" s="3" t="s">
        <v>98</v>
      </c>
      <c r="H54" s="3"/>
      <c r="I54" s="3"/>
      <c r="J54" s="3"/>
      <c r="K54" s="3"/>
      <c r="L54" s="2"/>
      <c r="M54" s="47"/>
    </row>
    <row x14ac:dyDescent="0.25" r="55" customHeight="1" ht="18.75">
      <c r="A55" s="18">
        <v>54</v>
      </c>
      <c r="B55" s="3" t="s">
        <v>41</v>
      </c>
      <c r="C55" s="52"/>
      <c r="D55" s="53"/>
      <c r="E55" s="13">
        <f>((20-D55)*-0.000175+C55)-0.0008</f>
      </c>
      <c r="F55" s="46">
        <f>E55*10.9276-13.593</f>
      </c>
      <c r="G55" s="3" t="s">
        <v>99</v>
      </c>
      <c r="H55" s="3"/>
      <c r="I55" s="3"/>
      <c r="J55" s="3"/>
      <c r="K55" s="3"/>
      <c r="L55" s="2"/>
      <c r="M55" s="47"/>
    </row>
    <row x14ac:dyDescent="0.25" r="56" customHeight="1" ht="18.75">
      <c r="A56" s="18">
        <v>55</v>
      </c>
      <c r="B56" s="3" t="s">
        <v>41</v>
      </c>
      <c r="C56" s="52"/>
      <c r="D56" s="53"/>
      <c r="E56" s="13">
        <f>((20-D56)*-0.000175+C56)-0.0008</f>
      </c>
      <c r="F56" s="46">
        <f>E56*10.9276-13.593</f>
      </c>
      <c r="G56" s="3" t="s">
        <v>100</v>
      </c>
      <c r="H56" s="3"/>
      <c r="I56" s="3"/>
      <c r="J56" s="3"/>
      <c r="K56" s="3"/>
      <c r="L56" s="2"/>
      <c r="M56" s="47"/>
    </row>
    <row x14ac:dyDescent="0.25" r="57" customHeight="1" ht="18.75">
      <c r="A57" s="18">
        <v>56</v>
      </c>
      <c r="B57" s="3" t="s">
        <v>41</v>
      </c>
      <c r="C57" s="52"/>
      <c r="D57" s="53"/>
      <c r="E57" s="13">
        <f>((20-D57)*-0.000175+C57)-0.0008</f>
      </c>
      <c r="F57" s="46">
        <f>E57*10.9276-13.593</f>
      </c>
      <c r="G57" s="3" t="s">
        <v>101</v>
      </c>
      <c r="H57" s="3"/>
      <c r="I57" s="3"/>
      <c r="J57" s="3"/>
      <c r="K57" s="3"/>
      <c r="L57" s="2"/>
      <c r="M57" s="47"/>
    </row>
    <row x14ac:dyDescent="0.25" r="58" customHeight="1" ht="18.75">
      <c r="A58" s="54">
        <v>57</v>
      </c>
      <c r="B58" s="55" t="s">
        <v>41</v>
      </c>
      <c r="C58" s="56"/>
      <c r="D58" s="55"/>
      <c r="E58" s="57">
        <f>((20-D58)*-0.000175+C58)-0.0008</f>
      </c>
      <c r="F58" s="56">
        <f>E58*10.9276-13.593</f>
      </c>
      <c r="G58" s="55" t="s">
        <v>102</v>
      </c>
      <c r="H58" s="3"/>
      <c r="I58" s="3"/>
      <c r="J58" s="3"/>
      <c r="K58" s="3"/>
      <c r="L58" s="2"/>
      <c r="M58" s="47"/>
    </row>
    <row x14ac:dyDescent="0.25" r="59" customHeight="1" ht="18.75">
      <c r="A59" s="54">
        <v>58</v>
      </c>
      <c r="B59" s="55" t="s">
        <v>41</v>
      </c>
      <c r="C59" s="56"/>
      <c r="D59" s="55"/>
      <c r="E59" s="57">
        <f>((20-D59)*-0.000175+C59)-0.0008</f>
      </c>
      <c r="F59" s="56">
        <f>E59*10.9276-13.593</f>
      </c>
      <c r="G59" s="55" t="s">
        <v>103</v>
      </c>
      <c r="H59" s="3"/>
      <c r="I59" s="3"/>
      <c r="J59" s="3"/>
      <c r="K59" s="3"/>
      <c r="L59" s="2"/>
      <c r="M59" s="47"/>
    </row>
    <row x14ac:dyDescent="0.25" r="60" customHeight="1" ht="18.75">
      <c r="A60" s="54">
        <v>59</v>
      </c>
      <c r="B60" s="55" t="s">
        <v>41</v>
      </c>
      <c r="C60" s="56"/>
      <c r="D60" s="55"/>
      <c r="E60" s="57">
        <f>((20-D60)*-0.000175+C60)-0.0008</f>
      </c>
      <c r="F60" s="56">
        <f>E60*10.9276-13.593</f>
      </c>
      <c r="G60" s="55" t="s">
        <v>104</v>
      </c>
      <c r="H60" s="3"/>
      <c r="I60" s="3"/>
      <c r="J60" s="3"/>
      <c r="K60" s="3"/>
      <c r="L60" s="2"/>
      <c r="M60" s="47"/>
    </row>
    <row x14ac:dyDescent="0.25" r="61" customHeight="1" ht="18.75">
      <c r="A61" s="54">
        <v>60</v>
      </c>
      <c r="B61" s="55" t="s">
        <v>41</v>
      </c>
      <c r="C61" s="56"/>
      <c r="D61" s="55"/>
      <c r="E61" s="57">
        <f>((20-D61)*-0.000175+C61)-0.0008</f>
      </c>
      <c r="F61" s="56">
        <f>E61*10.9276-13.593</f>
      </c>
      <c r="G61" s="55" t="s">
        <v>105</v>
      </c>
      <c r="H61" s="3"/>
      <c r="I61" s="3"/>
      <c r="J61" s="3"/>
      <c r="K61" s="3"/>
      <c r="L61" s="2"/>
      <c r="M61" s="47"/>
    </row>
    <row x14ac:dyDescent="0.25" r="62" customHeight="1" ht="18.75">
      <c r="A62" s="54">
        <v>61</v>
      </c>
      <c r="B62" s="55" t="s">
        <v>41</v>
      </c>
      <c r="C62" s="56"/>
      <c r="D62" s="55"/>
      <c r="E62" s="57">
        <f>((20-D62)*-0.000175+C62)-0.0008</f>
      </c>
      <c r="F62" s="56">
        <f>E62*10.9276-13.593</f>
      </c>
      <c r="G62" s="55" t="s">
        <v>106</v>
      </c>
      <c r="H62" s="3"/>
      <c r="I62" s="3"/>
      <c r="J62" s="3"/>
      <c r="K62" s="3"/>
      <c r="L62" s="2"/>
      <c r="M62" s="47"/>
    </row>
    <row x14ac:dyDescent="0.25" r="63" customHeight="1" ht="18.75">
      <c r="A63" s="54">
        <v>62</v>
      </c>
      <c r="B63" s="55" t="s">
        <v>41</v>
      </c>
      <c r="C63" s="56"/>
      <c r="D63" s="55"/>
      <c r="E63" s="57">
        <f>((20-D63)*-0.000175+C63)-0.0008</f>
      </c>
      <c r="F63" s="56">
        <f>E63*10.9276-13.593</f>
      </c>
      <c r="G63" s="55" t="s">
        <v>107</v>
      </c>
      <c r="H63" s="3"/>
      <c r="I63" s="3"/>
      <c r="J63" s="3"/>
      <c r="K63" s="3"/>
      <c r="L63" s="2"/>
      <c r="M63" s="47"/>
    </row>
    <row x14ac:dyDescent="0.25" r="64" customHeight="1" ht="18.75">
      <c r="A64" s="54">
        <v>63</v>
      </c>
      <c r="B64" s="55" t="s">
        <v>41</v>
      </c>
      <c r="C64" s="56"/>
      <c r="D64" s="55"/>
      <c r="E64" s="57">
        <f>((20-D64)*-0.000175+C64)-0.0008</f>
      </c>
      <c r="F64" s="56">
        <f>E64*10.9276-13.593</f>
      </c>
      <c r="G64" s="55" t="s">
        <v>108</v>
      </c>
      <c r="H64" s="3"/>
      <c r="I64" s="3"/>
      <c r="J64" s="3"/>
      <c r="K64" s="3"/>
      <c r="L64" s="2"/>
      <c r="M64" s="47"/>
    </row>
    <row x14ac:dyDescent="0.25" r="65" customHeight="1" ht="18.75">
      <c r="A65" s="54">
        <v>64</v>
      </c>
      <c r="B65" s="55" t="s">
        <v>41</v>
      </c>
      <c r="C65" s="56"/>
      <c r="D65" s="55"/>
      <c r="E65" s="57">
        <f>((20-D65)*-0.000175+C65)-0.0008</f>
      </c>
      <c r="F65" s="56">
        <f>E65*10.9276-13.593</f>
      </c>
      <c r="G65" s="55" t="s">
        <v>109</v>
      </c>
      <c r="H65" s="3"/>
      <c r="I65" s="3"/>
      <c r="J65" s="3"/>
      <c r="K65" s="3"/>
      <c r="L65" s="2"/>
      <c r="M65" s="47"/>
    </row>
    <row x14ac:dyDescent="0.25" r="66" customHeight="1" ht="18.75">
      <c r="A66" s="18">
        <v>65</v>
      </c>
      <c r="B66" s="3" t="s">
        <v>41</v>
      </c>
      <c r="C66" s="52"/>
      <c r="D66" s="53"/>
      <c r="E66" s="13">
        <f>((20-D66)*-0.000175+C66)-0.0008</f>
      </c>
      <c r="F66" s="46">
        <f>E66*10.9276-13.593</f>
      </c>
      <c r="G66" s="3" t="s">
        <v>110</v>
      </c>
      <c r="H66" s="3"/>
      <c r="I66" s="3"/>
      <c r="J66" s="3"/>
      <c r="K66" s="3"/>
      <c r="L66" s="2"/>
      <c r="M66" s="47"/>
    </row>
    <row x14ac:dyDescent="0.25" r="67" customHeight="1" ht="18.75">
      <c r="A67" s="18">
        <v>66</v>
      </c>
      <c r="B67" s="3" t="s">
        <v>41</v>
      </c>
      <c r="C67" s="52"/>
      <c r="D67" s="53"/>
      <c r="E67" s="13">
        <f>((20-D67)*-0.000175+C67)-0.0008</f>
      </c>
      <c r="F67" s="46">
        <f>E67*10.9276-13.593</f>
      </c>
      <c r="G67" s="3" t="s">
        <v>111</v>
      </c>
      <c r="H67" s="3"/>
      <c r="I67" s="3"/>
      <c r="J67" s="3"/>
      <c r="K67" s="3"/>
      <c r="L67" s="2"/>
      <c r="M67" s="47"/>
    </row>
    <row x14ac:dyDescent="0.25" r="68" customHeight="1" ht="18.75">
      <c r="A68" s="18">
        <v>67</v>
      </c>
      <c r="B68" s="3" t="s">
        <v>41</v>
      </c>
      <c r="C68" s="52"/>
      <c r="D68" s="53"/>
      <c r="E68" s="13">
        <f>((20-D68)*-0.000175+C68)-0.0008</f>
      </c>
      <c r="F68" s="46">
        <f>E68*10.9276-13.593</f>
      </c>
      <c r="G68" s="3" t="s">
        <v>42</v>
      </c>
      <c r="H68" s="3"/>
      <c r="I68" s="3"/>
      <c r="J68" s="3"/>
      <c r="K68" s="3"/>
      <c r="L68" s="2"/>
      <c r="M68" s="47"/>
    </row>
    <row x14ac:dyDescent="0.25" r="69" customHeight="1" ht="18.75">
      <c r="A69" s="18">
        <v>68</v>
      </c>
      <c r="B69" s="3" t="s">
        <v>41</v>
      </c>
      <c r="C69" s="52"/>
      <c r="D69" s="53"/>
      <c r="E69" s="13">
        <f>((20-D69)*-0.000175+C69)-0.0008</f>
      </c>
      <c r="F69" s="46">
        <f>E69*10.9276-13.593</f>
      </c>
      <c r="G69" s="3" t="s">
        <v>44</v>
      </c>
      <c r="H69" s="3"/>
      <c r="I69" s="3"/>
      <c r="J69" s="3"/>
      <c r="K69" s="3"/>
      <c r="L69" s="2"/>
      <c r="M69" s="47"/>
    </row>
    <row x14ac:dyDescent="0.25" r="70" customHeight="1" ht="18.75">
      <c r="A70" s="18">
        <v>69</v>
      </c>
      <c r="B70" s="3" t="s">
        <v>41</v>
      </c>
      <c r="C70" s="52"/>
      <c r="D70" s="53"/>
      <c r="E70" s="13">
        <f>((20-D70)*-0.000175+C70)-0.0008</f>
      </c>
      <c r="F70" s="46">
        <f>E70*10.9276-13.593</f>
      </c>
      <c r="G70" s="3" t="s">
        <v>46</v>
      </c>
      <c r="H70" s="3"/>
      <c r="I70" s="3"/>
      <c r="J70" s="3"/>
      <c r="K70" s="3"/>
      <c r="L70" s="2"/>
      <c r="M70" s="47"/>
    </row>
    <row x14ac:dyDescent="0.25" r="71" customHeight="1" ht="18.75">
      <c r="A71" s="18">
        <v>70</v>
      </c>
      <c r="B71" s="3" t="s">
        <v>41</v>
      </c>
      <c r="C71" s="52"/>
      <c r="D71" s="53"/>
      <c r="E71" s="13">
        <f>((20-D71)*-0.000175+C71)-0.0008</f>
      </c>
      <c r="F71" s="46">
        <f>E71*10.9276-13.593</f>
      </c>
      <c r="G71" s="3" t="s">
        <v>48</v>
      </c>
      <c r="H71" s="3"/>
      <c r="I71" s="3"/>
      <c r="J71" s="3"/>
      <c r="K71" s="3"/>
      <c r="L71" s="2"/>
      <c r="M71" s="47"/>
    </row>
    <row x14ac:dyDescent="0.25" r="72" customHeight="1" ht="18.75">
      <c r="A72" s="18">
        <v>71</v>
      </c>
      <c r="B72" s="3" t="s">
        <v>41</v>
      </c>
      <c r="C72" s="52"/>
      <c r="D72" s="53"/>
      <c r="E72" s="13">
        <f>((20-D72)*-0.000175+C72)-0.0008</f>
      </c>
      <c r="F72" s="46">
        <f>E72*10.9276-13.593</f>
      </c>
      <c r="G72" s="3" t="s">
        <v>50</v>
      </c>
      <c r="H72" s="3"/>
      <c r="I72" s="3"/>
      <c r="J72" s="3"/>
      <c r="K72" s="3"/>
      <c r="L72" s="2"/>
      <c r="M72" s="47"/>
    </row>
    <row x14ac:dyDescent="0.25" r="73" customHeight="1" ht="18.75">
      <c r="A73" s="54">
        <v>72</v>
      </c>
      <c r="B73" s="55" t="s">
        <v>41</v>
      </c>
      <c r="C73" s="56"/>
      <c r="D73" s="55"/>
      <c r="E73" s="57">
        <f>((20-D73)*-0.000175+C73)-0.0008</f>
      </c>
      <c r="F73" s="56">
        <f>E73*10.9276-13.593</f>
      </c>
      <c r="G73" s="55" t="s">
        <v>51</v>
      </c>
      <c r="H73" s="3"/>
      <c r="I73" s="3"/>
      <c r="J73" s="3"/>
      <c r="K73" s="3"/>
      <c r="L73" s="2"/>
      <c r="M73" s="47"/>
    </row>
    <row x14ac:dyDescent="0.25" r="74" customHeight="1" ht="18.75">
      <c r="A74" s="54">
        <v>73</v>
      </c>
      <c r="B74" s="55" t="s">
        <v>41</v>
      </c>
      <c r="C74" s="56"/>
      <c r="D74" s="55"/>
      <c r="E74" s="57">
        <f>((20-D74)*-0.000175+C74)-0.0008</f>
      </c>
      <c r="F74" s="56">
        <f>E74*10.9276-13.593</f>
      </c>
      <c r="G74" s="55" t="s">
        <v>52</v>
      </c>
      <c r="H74" s="3"/>
      <c r="I74" s="3"/>
      <c r="J74" s="3"/>
      <c r="K74" s="3"/>
      <c r="L74" s="2"/>
      <c r="M74" s="47"/>
    </row>
    <row x14ac:dyDescent="0.25" r="75" customHeight="1" ht="18.75">
      <c r="A75" s="54">
        <v>74</v>
      </c>
      <c r="B75" s="55" t="s">
        <v>41</v>
      </c>
      <c r="C75" s="56"/>
      <c r="D75" s="55"/>
      <c r="E75" s="57">
        <f>((20-D75)*-0.000175+C75)-0.0008</f>
      </c>
      <c r="F75" s="56">
        <f>E75*10.9276-13.593</f>
      </c>
      <c r="G75" s="55" t="s">
        <v>53</v>
      </c>
      <c r="H75" s="3"/>
      <c r="I75" s="3"/>
      <c r="J75" s="3"/>
      <c r="K75" s="3"/>
      <c r="L75" s="2"/>
      <c r="M75" s="47"/>
    </row>
    <row x14ac:dyDescent="0.25" r="76" customHeight="1" ht="18.75">
      <c r="A76" s="54">
        <v>75</v>
      </c>
      <c r="B76" s="55" t="s">
        <v>41</v>
      </c>
      <c r="C76" s="56"/>
      <c r="D76" s="55"/>
      <c r="E76" s="57">
        <f>((20-D76)*-0.000175+C76)-0.0008</f>
      </c>
      <c r="F76" s="56">
        <f>E76*10.9276-13.593</f>
      </c>
      <c r="G76" s="55" t="s">
        <v>54</v>
      </c>
      <c r="H76" s="3"/>
      <c r="I76" s="3"/>
      <c r="J76" s="3"/>
      <c r="K76" s="3"/>
      <c r="L76" s="2"/>
      <c r="M76" s="47"/>
    </row>
    <row x14ac:dyDescent="0.25" r="77" customHeight="1" ht="18.75">
      <c r="A77" s="54">
        <v>76</v>
      </c>
      <c r="B77" s="55" t="s">
        <v>41</v>
      </c>
      <c r="C77" s="56"/>
      <c r="D77" s="55"/>
      <c r="E77" s="57">
        <f>((20-D77)*-0.000175+C77)-0.0008</f>
      </c>
      <c r="F77" s="56">
        <f>E77*10.9276-13.593</f>
      </c>
      <c r="G77" s="55" t="s">
        <v>55</v>
      </c>
      <c r="H77" s="3"/>
      <c r="I77" s="3"/>
      <c r="J77" s="3"/>
      <c r="K77" s="3"/>
      <c r="L77" s="2"/>
      <c r="M77" s="47"/>
    </row>
    <row x14ac:dyDescent="0.25" r="78" customHeight="1" ht="18.75">
      <c r="A78" s="54">
        <v>77</v>
      </c>
      <c r="B78" s="55" t="s">
        <v>41</v>
      </c>
      <c r="C78" s="56"/>
      <c r="D78" s="55"/>
      <c r="E78" s="57">
        <f>((20-D78)*-0.000175+C78)-0.0008</f>
      </c>
      <c r="F78" s="56">
        <f>E78*10.9276-13.593</f>
      </c>
      <c r="G78" s="55" t="s">
        <v>56</v>
      </c>
      <c r="H78" s="3"/>
      <c r="I78" s="3"/>
      <c r="J78" s="3"/>
      <c r="K78" s="3"/>
      <c r="L78" s="2"/>
      <c r="M78" s="47"/>
    </row>
    <row x14ac:dyDescent="0.25" r="79" customHeight="1" ht="18.75">
      <c r="A79" s="54">
        <v>78</v>
      </c>
      <c r="B79" s="55" t="s">
        <v>41</v>
      </c>
      <c r="C79" s="56"/>
      <c r="D79" s="55"/>
      <c r="E79" s="57">
        <f>((20-D79)*-0.000175+C79)-0.0008</f>
      </c>
      <c r="F79" s="56">
        <f>E79*10.9276-13.593</f>
      </c>
      <c r="G79" s="55" t="s">
        <v>57</v>
      </c>
      <c r="H79" s="3"/>
      <c r="I79" s="3"/>
      <c r="J79" s="3"/>
      <c r="K79" s="3"/>
      <c r="L79" s="2"/>
      <c r="M79" s="47"/>
    </row>
    <row x14ac:dyDescent="0.25" r="80" customHeight="1" ht="18.75">
      <c r="A80" s="54">
        <v>79</v>
      </c>
      <c r="B80" s="55" t="s">
        <v>41</v>
      </c>
      <c r="C80" s="56"/>
      <c r="D80" s="55"/>
      <c r="E80" s="57">
        <f>((20-D80)*-0.000175+C80)-0.0008</f>
      </c>
      <c r="F80" s="56">
        <f>E80*10.9276-13.593</f>
      </c>
      <c r="G80" s="55" t="s">
        <v>58</v>
      </c>
      <c r="H80" s="3"/>
      <c r="I80" s="3"/>
      <c r="J80" s="3"/>
      <c r="K80" s="3"/>
      <c r="L80" s="2"/>
      <c r="M80" s="47"/>
    </row>
    <row x14ac:dyDescent="0.25" r="81" customHeight="1" ht="18.75">
      <c r="A81" s="54">
        <v>80</v>
      </c>
      <c r="B81" s="55" t="s">
        <v>41</v>
      </c>
      <c r="C81" s="56"/>
      <c r="D81" s="55"/>
      <c r="E81" s="57">
        <f>((20-D81)*-0.000175+C81)-0.0008</f>
      </c>
      <c r="F81" s="56">
        <f>E81*10.9276-13.593</f>
      </c>
      <c r="G81" s="55" t="s">
        <v>59</v>
      </c>
      <c r="H81" s="3"/>
      <c r="I81" s="3"/>
      <c r="J81" s="3"/>
      <c r="K81" s="3"/>
      <c r="L81" s="2"/>
      <c r="M81" s="4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K86"/>
  <sheetViews>
    <sheetView workbookViewId="0"/>
  </sheetViews>
  <sheetFormatPr defaultRowHeight="15" x14ac:dyDescent="0.25"/>
  <cols>
    <col min="1" max="1" style="58" width="9.576428571428572" customWidth="1" bestFit="1"/>
    <col min="2" max="2" style="131" width="11.43357142857143" customWidth="1" bestFit="1"/>
    <col min="3" max="3" style="61" width="11.719285714285713" customWidth="1" bestFit="1"/>
    <col min="4" max="4" style="61" width="10.862142857142858" customWidth="1" bestFit="1"/>
    <col min="5" max="5" style="131" width="10.862142857142858" customWidth="1" bestFit="1"/>
    <col min="6" max="6" style="61" width="10.862142857142858" customWidth="1" bestFit="1"/>
    <col min="7" max="7" style="61" width="10.862142857142858" customWidth="1" bestFit="1"/>
    <col min="8" max="8" style="131" width="10.862142857142858" customWidth="1" bestFit="1"/>
    <col min="9" max="9" style="61" width="10.862142857142858" customWidth="1" bestFit="1"/>
    <col min="10" max="10" style="61" width="11.005" customWidth="1" bestFit="1"/>
    <col min="11" max="11" style="131" width="11.005" customWidth="1" bestFit="1"/>
    <col min="12" max="12" style="61" width="13.576428571428572" customWidth="1" bestFit="1"/>
    <col min="13" max="13" style="61" width="13.576428571428572" customWidth="1" bestFit="1"/>
    <col min="14" max="14" style="159" width="13.576428571428572" customWidth="1" bestFit="1"/>
    <col min="15" max="15" style="61" width="13.576428571428572" customWidth="1" bestFit="1"/>
    <col min="16" max="16" style="61" width="13.576428571428572" customWidth="1" bestFit="1"/>
    <col min="17" max="17" style="159" width="13.576428571428572" customWidth="1" bestFit="1"/>
    <col min="18" max="18" style="61" width="13.576428571428572" customWidth="1" bestFit="1"/>
    <col min="19" max="19" style="61" width="13.576428571428572" customWidth="1" bestFit="1"/>
    <col min="20" max="20" style="159" width="13.576428571428572" customWidth="1" bestFit="1"/>
    <col min="21" max="21" style="61" width="13.576428571428572" customWidth="1" bestFit="1"/>
    <col min="22" max="22" style="61" width="13.576428571428572" customWidth="1" bestFit="1"/>
    <col min="23" max="23" style="159" width="13.576428571428572" customWidth="1" bestFit="1"/>
    <col min="24" max="24" style="61" width="13.576428571428572" customWidth="1" bestFit="1"/>
    <col min="25" max="25" style="61" width="13.576428571428572" customWidth="1" bestFit="1"/>
    <col min="26" max="26" style="159" width="13.576428571428572" customWidth="1" bestFit="1"/>
    <col min="27" max="27" style="61" width="13.576428571428572" customWidth="1" bestFit="1"/>
    <col min="28" max="28" style="61" width="13.576428571428572" customWidth="1" bestFit="1"/>
    <col min="29" max="29" style="159" width="13.576428571428572" customWidth="1" bestFit="1"/>
    <col min="30" max="30" style="61" width="13.576428571428572" customWidth="1" bestFit="1"/>
    <col min="31" max="31" style="61" width="13.576428571428572" customWidth="1" bestFit="1"/>
    <col min="32" max="32" style="159" width="13.576428571428572" customWidth="1" bestFit="1"/>
    <col min="33" max="33" style="61" width="13.576428571428572" customWidth="1" bestFit="1"/>
    <col min="34" max="34" style="61" width="13.576428571428572" customWidth="1" bestFit="1"/>
    <col min="35" max="35" style="159" width="13.576428571428572" customWidth="1" bestFit="1"/>
    <col min="36" max="36" style="61" width="13.576428571428572" customWidth="1" bestFit="1"/>
    <col min="37" max="37" style="61" width="13.576428571428572" customWidth="1" bestFit="1"/>
  </cols>
  <sheetData>
    <row x14ac:dyDescent="0.25" r="1" customHeight="1" ht="18.75">
      <c r="A1" s="76" t="s">
        <v>180</v>
      </c>
      <c r="B1" s="133">
        <f>TubeLoading!F29</f>
      </c>
      <c r="C1" s="134">
        <f>_xlfn.TEXTJOIN("-",TRUE,TubeLoading!$F$29,"density")</f>
      </c>
      <c r="D1" s="134">
        <f>_xlfn.TEXTJOIN("-",TRUE,TubeLoading!$F$29,"conc")</f>
      </c>
      <c r="E1" s="133">
        <f>TubeLoading!F30</f>
      </c>
      <c r="F1" s="134">
        <f>_xlfn.TEXTJOIN("-",TRUE,TubeLoading!$F$30,"density")</f>
      </c>
      <c r="G1" s="134">
        <f>_xlfn.TEXTJOIN("-",TRUE,TubeLoading!$F$30,"conc")</f>
      </c>
      <c r="H1" s="133">
        <f>TubeLoading!F31</f>
      </c>
      <c r="I1" s="134">
        <f>_xlfn.TEXTJOIN("-",TRUE,TubeLoading!$F$31,"density")</f>
      </c>
      <c r="J1" s="134">
        <f>_xlfn.TEXTJOIN("-",TRUE,TubeLoading!$F$31,"conc")</f>
      </c>
      <c r="K1" s="133">
        <f>TubeLoading!F32</f>
      </c>
      <c r="L1" s="134">
        <f>_xlfn.TEXTJOIN("-",TRUE,TubeLoading!$F$32,"density")</f>
      </c>
      <c r="M1" s="134">
        <f>_xlfn.TEXTJOIN("-",TRUE,TubeLoading!$F$32,"conc")</f>
      </c>
      <c r="N1" s="135">
        <f>TubeLoading!F33</f>
      </c>
      <c r="O1" s="134">
        <f>_xlfn.TEXTJOIN("-",TRUE,TubeLoading!$F$33,"density")</f>
      </c>
      <c r="P1" s="134">
        <f>_xlfn.TEXTJOIN("-",TRUE,TubeLoading!$F$33,"conc")</f>
      </c>
      <c r="Q1" s="135">
        <f>TubeLoading!F34</f>
      </c>
      <c r="R1" s="134">
        <f>_xlfn.TEXTJOIN("-",TRUE,TubeLoading!$F$34,"density")</f>
      </c>
      <c r="S1" s="134">
        <f>_xlfn.TEXTJOIN("-",TRUE,TubeLoading!$F$34,"conc")</f>
      </c>
      <c r="T1" s="135">
        <f>TubeLoading!F35</f>
      </c>
      <c r="U1" s="134">
        <f>_xlfn.TEXTJOIN("-",TRUE,TubeLoading!$F$35,"density")</f>
      </c>
      <c r="V1" s="134">
        <f>_xlfn.TEXTJOIN("-",TRUE,TubeLoading!$F$35,"conc")</f>
      </c>
      <c r="W1" s="135">
        <f>TubeLoading!F36</f>
      </c>
      <c r="X1" s="134">
        <f>_xlfn.TEXTJOIN("-",TRUE,TubeLoading!$F$36,"density")</f>
      </c>
      <c r="Y1" s="134">
        <f>_xlfn.TEXTJOIN("-",TRUE,TubeLoading!$F$36,"conc")</f>
      </c>
      <c r="Z1" s="135">
        <f>TubeLoading!F37</f>
      </c>
      <c r="AA1" s="134">
        <f>_xlfn.TEXTJOIN("-",TRUE,TubeLoading!$F$37,"density")</f>
      </c>
      <c r="AB1" s="134">
        <f>_xlfn.TEXTJOIN("-",TRUE,TubeLoading!$F$37,"conc")</f>
      </c>
      <c r="AC1" s="135">
        <f>TubeLoading!F38</f>
      </c>
      <c r="AD1" s="134">
        <f>_xlfn.TEXTJOIN("-",TRUE,TubeLoading!$F$38,"density")</f>
      </c>
      <c r="AE1" s="134">
        <f>_xlfn.TEXTJOIN("-",TRUE,TubeLoading!$F$38,"conc")</f>
      </c>
      <c r="AF1" s="135">
        <f>TubeLoading!F39</f>
      </c>
      <c r="AG1" s="134">
        <f>_xlfn.TEXTJOIN("-",TRUE,TubeLoading!$F$39,"density")</f>
      </c>
      <c r="AH1" s="134">
        <f>_xlfn.TEXTJOIN("-",TRUE,TubeLoading!$F$39,"conc")</f>
      </c>
      <c r="AI1" s="135">
        <f>TubeLoading!F40</f>
      </c>
      <c r="AJ1" s="134">
        <f>_xlfn.TEXTJOIN("-",TRUE,TubeLoading!$F$40,"density")</f>
      </c>
      <c r="AK1" s="134">
        <f>_xlfn.TEXTJOIN("-",TRUE,TubeLoading!$F$40,"conc")</f>
      </c>
    </row>
    <row x14ac:dyDescent="0.25" r="2" customHeight="1" ht="18.75">
      <c r="A2" s="76" t="s">
        <v>181</v>
      </c>
      <c r="B2" s="136" t="s">
        <v>182</v>
      </c>
      <c r="C2" s="137"/>
      <c r="D2" s="138"/>
      <c r="E2" s="136" t="s">
        <v>183</v>
      </c>
      <c r="F2" s="137"/>
      <c r="G2" s="138"/>
      <c r="H2" s="136" t="s">
        <v>184</v>
      </c>
      <c r="I2" s="137"/>
      <c r="J2" s="138"/>
      <c r="K2" s="136" t="s">
        <v>185</v>
      </c>
      <c r="L2" s="137"/>
      <c r="M2" s="138"/>
      <c r="N2" s="139" t="s">
        <v>186</v>
      </c>
      <c r="O2" s="137"/>
      <c r="P2" s="138"/>
      <c r="Q2" s="139" t="s">
        <v>187</v>
      </c>
      <c r="R2" s="137"/>
      <c r="S2" s="138"/>
      <c r="T2" s="139" t="s">
        <v>188</v>
      </c>
      <c r="U2" s="137"/>
      <c r="V2" s="138"/>
      <c r="W2" s="139" t="s">
        <v>189</v>
      </c>
      <c r="X2" s="137"/>
      <c r="Y2" s="138"/>
      <c r="Z2" s="139" t="s">
        <v>190</v>
      </c>
      <c r="AA2" s="137"/>
      <c r="AB2" s="138"/>
      <c r="AC2" s="139" t="s">
        <v>191</v>
      </c>
      <c r="AD2" s="137"/>
      <c r="AE2" s="138"/>
      <c r="AF2" s="139" t="s">
        <v>192</v>
      </c>
      <c r="AG2" s="137"/>
      <c r="AH2" s="138"/>
      <c r="AI2" s="139" t="s">
        <v>13</v>
      </c>
      <c r="AJ2" s="137"/>
      <c r="AK2" s="138"/>
    </row>
    <row x14ac:dyDescent="0.25" r="3" customHeight="1" ht="18.75">
      <c r="A3" s="76" t="s">
        <v>193</v>
      </c>
      <c r="B3" s="136" t="s">
        <v>194</v>
      </c>
      <c r="C3" s="137" t="s">
        <v>195</v>
      </c>
      <c r="D3" s="138" t="s">
        <v>196</v>
      </c>
      <c r="E3" s="136" t="s">
        <v>194</v>
      </c>
      <c r="F3" s="137" t="s">
        <v>195</v>
      </c>
      <c r="G3" s="138" t="s">
        <v>196</v>
      </c>
      <c r="H3" s="136" t="s">
        <v>194</v>
      </c>
      <c r="I3" s="137" t="s">
        <v>195</v>
      </c>
      <c r="J3" s="138" t="s">
        <v>196</v>
      </c>
      <c r="K3" s="136" t="s">
        <v>194</v>
      </c>
      <c r="L3" s="137" t="s">
        <v>195</v>
      </c>
      <c r="M3" s="138" t="s">
        <v>196</v>
      </c>
      <c r="N3" s="139" t="s">
        <v>194</v>
      </c>
      <c r="O3" s="137" t="s">
        <v>195</v>
      </c>
      <c r="P3" s="138" t="s">
        <v>196</v>
      </c>
      <c r="Q3" s="139" t="s">
        <v>194</v>
      </c>
      <c r="R3" s="137" t="s">
        <v>195</v>
      </c>
      <c r="S3" s="138" t="s">
        <v>196</v>
      </c>
      <c r="T3" s="139" t="s">
        <v>194</v>
      </c>
      <c r="U3" s="137" t="s">
        <v>195</v>
      </c>
      <c r="V3" s="138" t="s">
        <v>196</v>
      </c>
      <c r="W3" s="139" t="s">
        <v>194</v>
      </c>
      <c r="X3" s="137" t="s">
        <v>195</v>
      </c>
      <c r="Y3" s="138" t="s">
        <v>196</v>
      </c>
      <c r="Z3" s="139" t="s">
        <v>194</v>
      </c>
      <c r="AA3" s="137" t="s">
        <v>195</v>
      </c>
      <c r="AB3" s="138" t="s">
        <v>196</v>
      </c>
      <c r="AC3" s="139" t="s">
        <v>194</v>
      </c>
      <c r="AD3" s="137" t="s">
        <v>195</v>
      </c>
      <c r="AE3" s="138" t="s">
        <v>196</v>
      </c>
      <c r="AF3" s="139" t="s">
        <v>194</v>
      </c>
      <c r="AG3" s="137" t="s">
        <v>195</v>
      </c>
      <c r="AH3" s="138" t="s">
        <v>196</v>
      </c>
      <c r="AI3" s="139" t="s">
        <v>194</v>
      </c>
      <c r="AJ3" s="137" t="s">
        <v>195</v>
      </c>
      <c r="AK3" s="138" t="s">
        <v>196</v>
      </c>
    </row>
    <row x14ac:dyDescent="0.25" r="4" customHeight="1" ht="18.75">
      <c r="A4" s="76">
        <v>1</v>
      </c>
      <c r="B4" s="140">
        <f>'Tube A'!G2</f>
      </c>
      <c r="C4" s="104">
        <f>'Tube A'!F2</f>
      </c>
      <c r="D4" s="141">
        <v>-0.03247756102940897</v>
      </c>
      <c r="E4" s="140">
        <f>'Tube B'!G2</f>
      </c>
      <c r="F4" s="104">
        <f>'Tube B'!F2</f>
      </c>
      <c r="G4" s="141">
        <v>-0.03422968921802775</v>
      </c>
      <c r="H4" s="140">
        <f>'Tube C'!G2</f>
      </c>
      <c r="I4" s="104">
        <f>'Tube C'!F2</f>
      </c>
      <c r="J4" s="141">
        <v>0.028621331859452804</v>
      </c>
      <c r="K4" s="140">
        <f>'Tube D'!G2</f>
      </c>
      <c r="L4" s="104">
        <f>'Tube D'!F2</f>
      </c>
      <c r="M4" s="141">
        <v>-0.04250473739202129</v>
      </c>
      <c r="N4" s="142">
        <f>'Tube E'!G2</f>
      </c>
      <c r="O4" s="104">
        <f>'Tube E'!F2</f>
      </c>
      <c r="P4" s="141">
        <v>-0.030015028865259835</v>
      </c>
      <c r="Q4" s="142">
        <f>'Tube F'!G2</f>
      </c>
      <c r="R4" s="104">
        <f>'Tube F'!F2</f>
      </c>
      <c r="S4" s="141">
        <v>-0.03730376371554197</v>
      </c>
      <c r="T4" s="142">
        <f>'Tube G'!G2</f>
      </c>
      <c r="U4" s="104">
        <f>'Tube G'!F2</f>
      </c>
      <c r="V4" s="141">
        <v>-0.029894613139375675</v>
      </c>
      <c r="W4" s="142">
        <f>'Tube H'!G2</f>
      </c>
      <c r="X4" s="104">
        <f>'Tube H'!F2</f>
      </c>
      <c r="Y4" s="141">
        <v>-0.02012995776430898</v>
      </c>
      <c r="Z4" s="142">
        <f>'Tube I'!G2</f>
      </c>
      <c r="AA4" s="104">
        <f>'Tube I'!F2</f>
      </c>
      <c r="AB4" s="141">
        <v>-0.01960750933567352</v>
      </c>
      <c r="AC4" s="142">
        <f>'Tube J'!G2</f>
      </c>
      <c r="AD4" s="104">
        <f>'Tube I'!F2</f>
      </c>
      <c r="AE4" s="141">
        <v>-0.0312754547202689</v>
      </c>
      <c r="AF4" s="142">
        <f>'Tube K'!G2</f>
      </c>
      <c r="AG4" s="104">
        <f>'Tube K'!F2</f>
      </c>
      <c r="AH4" s="141">
        <v>-0.000004258881970376401</v>
      </c>
      <c r="AI4" s="142">
        <f>'Tube L'!G2</f>
      </c>
      <c r="AJ4" s="104">
        <f>'Tube L'!F2</f>
      </c>
      <c r="AK4" s="141">
        <v>-0.025054170715139806</v>
      </c>
    </row>
    <row x14ac:dyDescent="0.25" r="5" customHeight="1" ht="18.75">
      <c r="A5" s="76">
        <v>2</v>
      </c>
      <c r="B5" s="143">
        <f>'Tube A'!G3</f>
      </c>
      <c r="C5" s="111">
        <f>'Tube A'!F3</f>
      </c>
      <c r="D5" s="144">
        <v>-0.0054449696814202935</v>
      </c>
      <c r="E5" s="143">
        <f>'Tube B'!G3</f>
      </c>
      <c r="F5" s="111">
        <f>'Tube B'!F3</f>
      </c>
      <c r="G5" s="144">
        <v>-0.03577229006237656</v>
      </c>
      <c r="H5" s="143">
        <f>'Tube C'!G3</f>
      </c>
      <c r="I5" s="111">
        <f>'Tube C'!F3</f>
      </c>
      <c r="J5" s="144">
        <v>-0.0038870304913375185</v>
      </c>
      <c r="K5" s="143">
        <f>'Tube D'!G3</f>
      </c>
      <c r="L5" s="111">
        <f>'Tube D'!F3</f>
      </c>
      <c r="M5" s="144">
        <v>-0.014529359901147926</v>
      </c>
      <c r="N5" s="145">
        <f>'Tube E'!G3</f>
      </c>
      <c r="O5" s="111">
        <f>'Tube E'!F3</f>
      </c>
      <c r="P5" s="144">
        <v>-0.0264108266896283</v>
      </c>
      <c r="Q5" s="145">
        <f>'Tube F'!G3</f>
      </c>
      <c r="R5" s="111">
        <f>'Tube F'!F3</f>
      </c>
      <c r="S5" s="144">
        <v>-0.02831616412038605</v>
      </c>
      <c r="T5" s="145">
        <f>'Tube G'!G3</f>
      </c>
      <c r="U5" s="111">
        <f>'Tube G'!F3</f>
      </c>
      <c r="V5" s="144">
        <v>-0.02405532189072791</v>
      </c>
      <c r="W5" s="145">
        <f>'Tube H'!G3</f>
      </c>
      <c r="X5" s="111">
        <f>'Tube H'!F3</f>
      </c>
      <c r="Y5" s="144">
        <v>-0.037646399895007086</v>
      </c>
      <c r="Z5" s="145">
        <f>'Tube I'!G3</f>
      </c>
      <c r="AA5" s="111">
        <f>'Tube I'!F3</f>
      </c>
      <c r="AB5" s="144">
        <v>-0.014873576111990116</v>
      </c>
      <c r="AC5" s="145">
        <f>'Tube J'!G3</f>
      </c>
      <c r="AD5" s="111">
        <f>'Tube I'!F3</f>
      </c>
      <c r="AE5" s="144">
        <v>-0.027863015321701625</v>
      </c>
      <c r="AF5" s="145">
        <f>'Tube K'!G3</f>
      </c>
      <c r="AG5" s="111">
        <f>'Tube K'!F3</f>
      </c>
      <c r="AH5" s="144">
        <v>-0.016317905810946828</v>
      </c>
      <c r="AI5" s="145">
        <f>'Tube L'!G3</f>
      </c>
      <c r="AJ5" s="111">
        <f>'Tube L'!F3</f>
      </c>
      <c r="AK5" s="144">
        <v>-0.012160318174489074</v>
      </c>
    </row>
    <row x14ac:dyDescent="0.25" r="6" customHeight="1" ht="18.75">
      <c r="A6" s="76">
        <v>3</v>
      </c>
      <c r="B6" s="143">
        <f>'Tube A'!G4</f>
      </c>
      <c r="C6" s="111">
        <f>'Tube A'!F4</f>
      </c>
      <c r="D6" s="144">
        <v>-0.013574588571787075</v>
      </c>
      <c r="E6" s="143">
        <f>'Tube B'!G4</f>
      </c>
      <c r="F6" s="111">
        <f>'Tube B'!F4</f>
      </c>
      <c r="G6" s="144">
        <v>-0.03184298225471537</v>
      </c>
      <c r="H6" s="143">
        <f>'Tube C'!G4</f>
      </c>
      <c r="I6" s="111">
        <f>'Tube C'!F4</f>
      </c>
      <c r="J6" s="144">
        <v>-0.01642743972039318</v>
      </c>
      <c r="K6" s="143">
        <f>'Tube D'!G4</f>
      </c>
      <c r="L6" s="111">
        <f>'Tube D'!F4</f>
      </c>
      <c r="M6" s="144">
        <v>-0.03492676992533384</v>
      </c>
      <c r="N6" s="145">
        <f>'Tube E'!G4</f>
      </c>
      <c r="O6" s="111">
        <f>'Tube E'!F4</f>
      </c>
      <c r="P6" s="144">
        <v>-0.03157773011655246</v>
      </c>
      <c r="Q6" s="145">
        <f>'Tube F'!G4</f>
      </c>
      <c r="R6" s="111">
        <f>'Tube F'!F4</f>
      </c>
      <c r="S6" s="144">
        <v>-0.03213686028861781</v>
      </c>
      <c r="T6" s="145">
        <f>'Tube G'!G4</f>
      </c>
      <c r="U6" s="111">
        <f>'Tube G'!F4</f>
      </c>
      <c r="V6" s="144">
        <v>-0.023946359086805202</v>
      </c>
      <c r="W6" s="145">
        <f>'Tube H'!G4</f>
      </c>
      <c r="X6" s="111">
        <f>'Tube H'!F4</f>
      </c>
      <c r="Y6" s="144">
        <v>-0.025394371073194397</v>
      </c>
      <c r="Z6" s="145">
        <f>'Tube I'!G4</f>
      </c>
      <c r="AA6" s="111">
        <f>'Tube I'!F4</f>
      </c>
      <c r="AB6" s="144">
        <v>-0.014624513584833803</v>
      </c>
      <c r="AC6" s="145">
        <f>'Tube J'!G4</f>
      </c>
      <c r="AD6" s="111">
        <f>'Tube I'!F4</f>
      </c>
      <c r="AE6" s="144">
        <v>-0.03589157817858731</v>
      </c>
      <c r="AF6" s="145">
        <f>'Tube K'!G4</f>
      </c>
      <c r="AG6" s="111">
        <f>'Tube K'!F4</f>
      </c>
      <c r="AH6" s="144">
        <v>-0.011636928587529632</v>
      </c>
      <c r="AI6" s="145">
        <f>'Tube L'!G4</f>
      </c>
      <c r="AJ6" s="111">
        <f>'Tube L'!F4</f>
      </c>
      <c r="AK6" s="144">
        <v>-0.016851205668305558</v>
      </c>
    </row>
    <row x14ac:dyDescent="0.25" r="7" customHeight="1" ht="18.75">
      <c r="A7" s="76">
        <v>4</v>
      </c>
      <c r="B7" s="143">
        <f>'Tube A'!G5</f>
      </c>
      <c r="C7" s="111">
        <f>'Tube A'!F5</f>
      </c>
      <c r="D7" s="144">
        <v>-0.030235404834109813</v>
      </c>
      <c r="E7" s="143">
        <f>'Tube B'!G5</f>
      </c>
      <c r="F7" s="111">
        <f>'Tube B'!F5</f>
      </c>
      <c r="G7" s="144">
        <v>-0.046317300150456514</v>
      </c>
      <c r="H7" s="143">
        <f>'Tube C'!G5</f>
      </c>
      <c r="I7" s="111">
        <f>'Tube C'!F5</f>
      </c>
      <c r="J7" s="144">
        <v>-0.004968859771674256</v>
      </c>
      <c r="K7" s="143">
        <f>'Tube D'!G5</f>
      </c>
      <c r="L7" s="111">
        <f>'Tube D'!F5</f>
      </c>
      <c r="M7" s="144">
        <v>0.03924696152731363</v>
      </c>
      <c r="N7" s="145">
        <f>'Tube E'!G5</f>
      </c>
      <c r="O7" s="111">
        <f>'Tube E'!F5</f>
      </c>
      <c r="P7" s="144">
        <v>-0.0029446988911145514</v>
      </c>
      <c r="Q7" s="145">
        <f>'Tube F'!G5</f>
      </c>
      <c r="R7" s="111">
        <f>'Tube F'!F5</f>
      </c>
      <c r="S7" s="144">
        <v>-0.02102742927010391</v>
      </c>
      <c r="T7" s="145">
        <f>'Tube G'!G5</f>
      </c>
      <c r="U7" s="111">
        <f>'Tube G'!F5</f>
      </c>
      <c r="V7" s="144">
        <v>-0.015416084936017838</v>
      </c>
      <c r="W7" s="145">
        <f>'Tube H'!G5</f>
      </c>
      <c r="X7" s="111">
        <f>'Tube H'!F5</f>
      </c>
      <c r="Y7" s="144">
        <v>-0.017545074435601726</v>
      </c>
      <c r="Z7" s="145">
        <f>'Tube I'!G5</f>
      </c>
      <c r="AA7" s="111">
        <f>'Tube I'!F5</f>
      </c>
      <c r="AB7" s="144">
        <v>-0.016440209324541117</v>
      </c>
      <c r="AC7" s="145">
        <f>'Tube J'!G5</f>
      </c>
      <c r="AD7" s="111">
        <f>'Tube I'!F5</f>
      </c>
      <c r="AE7" s="144">
        <v>-0.034863309180132175</v>
      </c>
      <c r="AF7" s="145">
        <f>'Tube K'!G5</f>
      </c>
      <c r="AG7" s="111">
        <f>'Tube K'!F5</f>
      </c>
      <c r="AH7" s="144">
        <v>0.007438645659654426</v>
      </c>
      <c r="AI7" s="145">
        <f>'Tube L'!G5</f>
      </c>
      <c r="AJ7" s="111">
        <f>'Tube L'!F5</f>
      </c>
      <c r="AK7" s="144">
        <v>-0.005986106737238671</v>
      </c>
    </row>
    <row x14ac:dyDescent="0.25" r="8" customHeight="1" ht="18.75">
      <c r="A8" s="76">
        <v>5</v>
      </c>
      <c r="B8" s="143">
        <f>'Tube A'!G6</f>
      </c>
      <c r="C8" s="111">
        <f>'Tube A'!F6</f>
      </c>
      <c r="D8" s="144">
        <v>-0.03858491451028518</v>
      </c>
      <c r="E8" s="143">
        <f>'Tube B'!G6</f>
      </c>
      <c r="F8" s="111">
        <f>'Tube B'!F6</f>
      </c>
      <c r="G8" s="144">
        <v>-0.03702841703726322</v>
      </c>
      <c r="H8" s="143">
        <f>'Tube C'!G6</f>
      </c>
      <c r="I8" s="111">
        <f>'Tube C'!F6</f>
      </c>
      <c r="J8" s="144">
        <v>-0.02971606984497242</v>
      </c>
      <c r="K8" s="143">
        <f>'Tube D'!G6</f>
      </c>
      <c r="L8" s="111">
        <f>'Tube D'!F6</f>
      </c>
      <c r="M8" s="144">
        <v>-0.00822737470155624</v>
      </c>
      <c r="N8" s="145">
        <f>'Tube E'!G6</f>
      </c>
      <c r="O8" s="111">
        <f>'Tube E'!F6</f>
      </c>
      <c r="P8" s="144">
        <v>0.003687395905140974</v>
      </c>
      <c r="Q8" s="145">
        <f>'Tube F'!G6</f>
      </c>
      <c r="R8" s="111">
        <f>'Tube F'!F6</f>
      </c>
      <c r="S8" s="144">
        <v>-0.0031683509599406932</v>
      </c>
      <c r="T8" s="145">
        <f>'Tube G'!G6</f>
      </c>
      <c r="U8" s="111">
        <f>'Tube G'!F6</f>
      </c>
      <c r="V8" s="144">
        <v>0.0037863374023474118</v>
      </c>
      <c r="W8" s="145">
        <f>'Tube H'!G6</f>
      </c>
      <c r="X8" s="111">
        <f>'Tube H'!F6</f>
      </c>
      <c r="Y8" s="144">
        <v>0.0735053349452281</v>
      </c>
      <c r="Z8" s="145">
        <f>'Tube I'!G6</f>
      </c>
      <c r="AA8" s="111">
        <f>'Tube I'!F6</f>
      </c>
      <c r="AB8" s="144">
        <v>-0.03389428362890879</v>
      </c>
      <c r="AC8" s="145">
        <f>'Tube J'!G6</f>
      </c>
      <c r="AD8" s="111">
        <f>'Tube I'!F6</f>
      </c>
      <c r="AE8" s="144">
        <v>0.018082040879146773</v>
      </c>
      <c r="AF8" s="145">
        <f>'Tube K'!G6</f>
      </c>
      <c r="AG8" s="111">
        <f>'Tube K'!F6</f>
      </c>
      <c r="AH8" s="144">
        <v>-0.007369986321919157</v>
      </c>
      <c r="AI8" s="145">
        <f>'Tube L'!G6</f>
      </c>
      <c r="AJ8" s="111">
        <f>'Tube L'!F6</f>
      </c>
      <c r="AK8" s="144">
        <v>0.010330630654925227</v>
      </c>
    </row>
    <row x14ac:dyDescent="0.25" r="9" customHeight="1" ht="18.75">
      <c r="A9" s="76">
        <v>6</v>
      </c>
      <c r="B9" s="143">
        <f>'Tube A'!G7</f>
      </c>
      <c r="C9" s="111">
        <f>'Tube A'!F7</f>
      </c>
      <c r="D9" s="144">
        <v>-0.0029238265488214002</v>
      </c>
      <c r="E9" s="143">
        <f>'Tube B'!G7</f>
      </c>
      <c r="F9" s="111">
        <f>'Tube B'!F7</f>
      </c>
      <c r="G9" s="144">
        <v>-0.027309567830084817</v>
      </c>
      <c r="H9" s="143">
        <f>'Tube C'!G7</f>
      </c>
      <c r="I9" s="111">
        <f>'Tube C'!F7</f>
      </c>
      <c r="J9" s="144">
        <v>-0.028129776278170898</v>
      </c>
      <c r="K9" s="143">
        <f>'Tube D'!G7</f>
      </c>
      <c r="L9" s="111">
        <f>'Tube D'!F7</f>
      </c>
      <c r="M9" s="144">
        <v>0.004119401111640329</v>
      </c>
      <c r="N9" s="145">
        <f>'Tube E'!G7</f>
      </c>
      <c r="O9" s="111">
        <f>'Tube E'!F7</f>
      </c>
      <c r="P9" s="144">
        <v>0.061757714825586</v>
      </c>
      <c r="Q9" s="145">
        <f>'Tube F'!G7</f>
      </c>
      <c r="R9" s="111">
        <f>'Tube F'!F7</f>
      </c>
      <c r="S9" s="144">
        <v>0.062418649725348156</v>
      </c>
      <c r="T9" s="145">
        <f>'Tube G'!G7</f>
      </c>
      <c r="U9" s="111">
        <f>'Tube G'!F7</f>
      </c>
      <c r="V9" s="144">
        <v>0.06545370042219807</v>
      </c>
      <c r="W9" s="145">
        <f>'Tube H'!G7</f>
      </c>
      <c r="X9" s="111">
        <f>'Tube H'!F7</f>
      </c>
      <c r="Y9" s="144">
        <v>0.08454572834139541</v>
      </c>
      <c r="Z9" s="145">
        <f>'Tube I'!G7</f>
      </c>
      <c r="AA9" s="111">
        <f>'Tube I'!F7</f>
      </c>
      <c r="AB9" s="144">
        <v>-0.0061795378620136815</v>
      </c>
      <c r="AC9" s="145">
        <f>'Tube J'!G7</f>
      </c>
      <c r="AD9" s="111">
        <f>'Tube I'!F7</f>
      </c>
      <c r="AE9" s="144">
        <v>-0.008790157279283508</v>
      </c>
      <c r="AF9" s="145">
        <f>'Tube K'!G7</f>
      </c>
      <c r="AG9" s="111">
        <f>'Tube K'!F7</f>
      </c>
      <c r="AH9" s="144">
        <v>0.008827876584387148</v>
      </c>
      <c r="AI9" s="145">
        <f>'Tube L'!G7</f>
      </c>
      <c r="AJ9" s="111">
        <f>'Tube L'!F7</f>
      </c>
      <c r="AK9" s="144">
        <v>0.04394071520189315</v>
      </c>
    </row>
    <row x14ac:dyDescent="0.25" r="10" customHeight="1" ht="18.75">
      <c r="A10" s="76">
        <v>7</v>
      </c>
      <c r="B10" s="143">
        <f>'Tube A'!G8</f>
      </c>
      <c r="C10" s="111">
        <f>'Tube A'!F8</f>
      </c>
      <c r="D10" s="144">
        <v>0.029114349932031765</v>
      </c>
      <c r="E10" s="143">
        <f>'Tube B'!G8</f>
      </c>
      <c r="F10" s="111">
        <f>'Tube B'!F8</f>
      </c>
      <c r="G10" s="144">
        <v>-0.02946037721668032</v>
      </c>
      <c r="H10" s="143">
        <f>'Tube C'!G8</f>
      </c>
      <c r="I10" s="111">
        <f>'Tube C'!F8</f>
      </c>
      <c r="J10" s="144">
        <v>0.05829372213743839</v>
      </c>
      <c r="K10" s="143">
        <f>'Tube D'!G8</f>
      </c>
      <c r="L10" s="111">
        <f>'Tube D'!F8</f>
      </c>
      <c r="M10" s="144">
        <v>0.039674744062963806</v>
      </c>
      <c r="N10" s="145">
        <f>'Tube E'!G8</f>
      </c>
      <c r="O10" s="111">
        <f>'Tube E'!F8</f>
      </c>
      <c r="P10" s="144">
        <v>0.18787234395791708</v>
      </c>
      <c r="Q10" s="145">
        <f>'Tube F'!G8</f>
      </c>
      <c r="R10" s="111">
        <f>'Tube F'!F8</f>
      </c>
      <c r="S10" s="144">
        <v>0.16988855507613412</v>
      </c>
      <c r="T10" s="145">
        <f>'Tube G'!G8</f>
      </c>
      <c r="U10" s="111">
        <f>'Tube G'!F8</f>
      </c>
      <c r="V10" s="144">
        <v>0.1700089708020183</v>
      </c>
      <c r="W10" s="145">
        <f>'Tube H'!G8</f>
      </c>
      <c r="X10" s="111">
        <f>'Tube H'!F8</f>
      </c>
      <c r="Y10" s="144">
        <v>0.2162774282687933</v>
      </c>
      <c r="Z10" s="145">
        <f>'Tube I'!G8</f>
      </c>
      <c r="AA10" s="111">
        <f>'Tube I'!F8</f>
      </c>
      <c r="AB10" s="144">
        <v>0.030573218489887477</v>
      </c>
      <c r="AC10" s="145">
        <f>'Tube J'!G8</f>
      </c>
      <c r="AD10" s="111">
        <f>'Tube I'!F8</f>
      </c>
      <c r="AE10" s="144">
        <v>0.025630658248917342</v>
      </c>
      <c r="AF10" s="145">
        <f>'Tube K'!G8</f>
      </c>
      <c r="AG10" s="111">
        <f>'Tube K'!F8</f>
      </c>
      <c r="AH10" s="144">
        <v>0.11858087810137881</v>
      </c>
      <c r="AI10" s="145">
        <f>'Tube L'!G8</f>
      </c>
      <c r="AJ10" s="111">
        <f>'Tube L'!F8</f>
      </c>
      <c r="AK10" s="144">
        <v>0.2812622893811573</v>
      </c>
    </row>
    <row x14ac:dyDescent="0.25" r="11" customHeight="1" ht="18.75">
      <c r="A11" s="76">
        <v>8</v>
      </c>
      <c r="B11" s="143">
        <f>'Tube A'!G9</f>
      </c>
      <c r="C11" s="111">
        <f>'Tube A'!F9</f>
      </c>
      <c r="D11" s="144">
        <v>0.05873511091047733</v>
      </c>
      <c r="E11" s="143">
        <f>'Tube B'!G9</f>
      </c>
      <c r="F11" s="111">
        <f>'Tube B'!F9</f>
      </c>
      <c r="G11" s="144">
        <v>-0.02487477098508742</v>
      </c>
      <c r="H11" s="143">
        <f>'Tube C'!G9</f>
      </c>
      <c r="I11" s="111">
        <f>'Tube C'!F9</f>
      </c>
      <c r="J11" s="144">
        <v>0.2588489880769298</v>
      </c>
      <c r="K11" s="143">
        <f>'Tube D'!G9</f>
      </c>
      <c r="L11" s="111">
        <f>'Tube D'!F9</f>
      </c>
      <c r="M11" s="144">
        <v>0.23385802139457287</v>
      </c>
      <c r="N11" s="145">
        <f>'Tube E'!G9</f>
      </c>
      <c r="O11" s="111">
        <f>'Tube E'!F9</f>
      </c>
      <c r="P11" s="144">
        <v>0.5801628300758612</v>
      </c>
      <c r="Q11" s="145">
        <f>'Tube F'!G9</f>
      </c>
      <c r="R11" s="111">
        <f>'Tube F'!F9</f>
      </c>
      <c r="S11" s="144">
        <v>0.46895542228635295</v>
      </c>
      <c r="T11" s="145">
        <f>'Tube G'!G9</f>
      </c>
      <c r="U11" s="111">
        <f>'Tube G'!F9</f>
      </c>
      <c r="V11" s="144">
        <v>0.5279103281753862</v>
      </c>
      <c r="W11" s="145">
        <f>'Tube H'!G9</f>
      </c>
      <c r="X11" s="111">
        <f>'Tube H'!F9</f>
      </c>
      <c r="Y11" s="144">
        <v>0.6321387101434383</v>
      </c>
      <c r="Z11" s="145">
        <f>'Tube I'!G9</f>
      </c>
      <c r="AA11" s="111">
        <f>'Tube I'!F9</f>
      </c>
      <c r="AB11" s="144">
        <v>0.05615050849976657</v>
      </c>
      <c r="AC11" s="145">
        <f>'Tube J'!G9</f>
      </c>
      <c r="AD11" s="111">
        <f>'Tube I'!F9</f>
      </c>
      <c r="AE11" s="144">
        <v>0.13690622359866234</v>
      </c>
      <c r="AF11" s="145">
        <f>'Tube K'!G9</f>
      </c>
      <c r="AG11" s="111">
        <f>'Tube K'!F9</f>
      </c>
      <c r="AH11" s="144">
        <v>0.4023183132363948</v>
      </c>
      <c r="AI11" s="145">
        <f>'Tube L'!G9</f>
      </c>
      <c r="AJ11" s="111">
        <f>'Tube L'!F9</f>
      </c>
      <c r="AK11" s="144">
        <v>3.189316215806931</v>
      </c>
    </row>
    <row x14ac:dyDescent="0.25" r="12" customHeight="1" ht="18.75">
      <c r="A12" s="76">
        <v>9</v>
      </c>
      <c r="B12" s="143">
        <f>'Tube A'!G10</f>
      </c>
      <c r="C12" s="111">
        <f>'Tube A'!F10</f>
      </c>
      <c r="D12" s="144">
        <v>0.43476284018707706</v>
      </c>
      <c r="E12" s="143">
        <f>'Tube B'!G10</f>
      </c>
      <c r="F12" s="111">
        <f>'Tube B'!F10</f>
      </c>
      <c r="G12" s="144">
        <v>-0.016434887186157952</v>
      </c>
      <c r="H12" s="143">
        <f>'Tube C'!G10</f>
      </c>
      <c r="I12" s="111">
        <f>'Tube C'!F10</f>
      </c>
      <c r="J12" s="144">
        <v>1.5506119472554667</v>
      </c>
      <c r="K12" s="143">
        <f>'Tube D'!G10</f>
      </c>
      <c r="L12" s="111">
        <f>'Tube D'!F10</f>
      </c>
      <c r="M12" s="144">
        <v>1.627838397783884</v>
      </c>
      <c r="N12" s="145">
        <f>'Tube E'!G10</f>
      </c>
      <c r="O12" s="111">
        <f>'Tube E'!F10</f>
      </c>
      <c r="P12" s="144">
        <v>2.2532292913797005</v>
      </c>
      <c r="Q12" s="145">
        <f>'Tube F'!G10</f>
      </c>
      <c r="R12" s="111">
        <f>'Tube F'!F10</f>
      </c>
      <c r="S12" s="144">
        <v>2.175860471854175</v>
      </c>
      <c r="T12" s="145">
        <f>'Tube G'!G10</f>
      </c>
      <c r="U12" s="111">
        <f>'Tube G'!F10</f>
      </c>
      <c r="V12" s="144">
        <v>2.6437319925622815</v>
      </c>
      <c r="W12" s="145">
        <f>'Tube H'!G10</f>
      </c>
      <c r="X12" s="111">
        <f>'Tube H'!F10</f>
      </c>
      <c r="Y12" s="144">
        <v>3.1696280205029868</v>
      </c>
      <c r="Z12" s="145">
        <f>'Tube I'!G10</f>
      </c>
      <c r="AA12" s="111">
        <f>'Tube I'!F10</f>
      </c>
      <c r="AB12" s="144">
        <v>0.590850132925448</v>
      </c>
      <c r="AC12" s="145">
        <f>'Tube J'!G10</f>
      </c>
      <c r="AD12" s="111">
        <f>'Tube I'!F10</f>
      </c>
      <c r="AE12" s="144">
        <v>1.138760252045332</v>
      </c>
      <c r="AF12" s="145">
        <f>'Tube K'!G10</f>
      </c>
      <c r="AG12" s="111">
        <f>'Tube K'!F10</f>
      </c>
      <c r="AH12" s="144">
        <v>1.9221259369639874</v>
      </c>
      <c r="AI12" s="145">
        <f>'Tube L'!G10</f>
      </c>
      <c r="AJ12" s="111">
        <f>'Tube L'!F10</f>
      </c>
      <c r="AK12" s="144">
        <v>14.351197218176653</v>
      </c>
    </row>
    <row x14ac:dyDescent="0.25" r="13" customHeight="1" ht="18.75">
      <c r="A13" s="76">
        <v>10</v>
      </c>
      <c r="B13" s="143">
        <f>'Tube A'!G11</f>
      </c>
      <c r="C13" s="111">
        <f>'Tube A'!F11</f>
      </c>
      <c r="D13" s="144">
        <v>4.183234787071547</v>
      </c>
      <c r="E13" s="143">
        <f>'Tube B'!G11</f>
      </c>
      <c r="F13" s="111">
        <f>'Tube B'!F11</f>
      </c>
      <c r="G13" s="144">
        <v>-0.020786647150685098</v>
      </c>
      <c r="H13" s="143">
        <f>'Tube C'!G11</f>
      </c>
      <c r="I13" s="111">
        <f>'Tube C'!F11</f>
      </c>
      <c r="J13" s="144">
        <v>10.053399540975024</v>
      </c>
      <c r="K13" s="143">
        <f>'Tube D'!G11</f>
      </c>
      <c r="L13" s="111">
        <f>'Tube D'!F11</f>
      </c>
      <c r="M13" s="144">
        <v>11.862001341343182</v>
      </c>
      <c r="N13" s="145">
        <f>'Tube E'!G11</f>
      </c>
      <c r="O13" s="111">
        <f>'Tube E'!F11</f>
      </c>
      <c r="P13" s="144">
        <v>10.109498011299918</v>
      </c>
      <c r="Q13" s="145">
        <f>'Tube F'!G11</f>
      </c>
      <c r="R13" s="111">
        <f>'Tube F'!F11</f>
      </c>
      <c r="S13" s="144">
        <v>8.861694488362316</v>
      </c>
      <c r="T13" s="145">
        <f>'Tube G'!G11</f>
      </c>
      <c r="U13" s="111">
        <f>'Tube G'!F11</f>
      </c>
      <c r="V13" s="144">
        <v>9.84890168302242</v>
      </c>
      <c r="W13" s="145">
        <f>'Tube H'!G11</f>
      </c>
      <c r="X13" s="111">
        <f>'Tube H'!F11</f>
      </c>
      <c r="Y13" s="144">
        <v>9.65545856009315</v>
      </c>
      <c r="Z13" s="145">
        <f>'Tube I'!G11</f>
      </c>
      <c r="AA13" s="111">
        <f>'Tube I'!F11</f>
      </c>
      <c r="AB13" s="144">
        <v>4.29432405158641</v>
      </c>
      <c r="AC13" s="145">
        <f>'Tube J'!G11</f>
      </c>
      <c r="AD13" s="111">
        <f>'Tube I'!F11</f>
      </c>
      <c r="AE13" s="144">
        <v>8.664782378070369</v>
      </c>
      <c r="AF13" s="145">
        <f>'Tube K'!G11</f>
      </c>
      <c r="AG13" s="111">
        <f>'Tube K'!F11</f>
      </c>
      <c r="AH13" s="144">
        <v>10.732429204379685</v>
      </c>
      <c r="AI13" s="145">
        <f>'Tube L'!G11</f>
      </c>
      <c r="AJ13" s="111">
        <f>'Tube L'!F11</f>
      </c>
      <c r="AK13" s="144">
        <v>15.835197691633388</v>
      </c>
    </row>
    <row x14ac:dyDescent="0.25" r="14" customHeight="1" ht="18.75">
      <c r="A14" s="76">
        <v>11</v>
      </c>
      <c r="B14" s="143">
        <f>'Tube A'!G12</f>
      </c>
      <c r="C14" s="111">
        <f>'Tube A'!F12</f>
      </c>
      <c r="D14" s="144">
        <v>12.351492462043486</v>
      </c>
      <c r="E14" s="143">
        <f>'Tube B'!G12</f>
      </c>
      <c r="F14" s="111">
        <f>'Tube B'!F12</f>
      </c>
      <c r="G14" s="144">
        <v>-0.01768257462314393</v>
      </c>
      <c r="H14" s="143">
        <f>'Tube C'!G12</f>
      </c>
      <c r="I14" s="111">
        <f>'Tube C'!F12</f>
      </c>
      <c r="J14" s="146">
        <v>10.419517353404961</v>
      </c>
      <c r="K14" s="143">
        <f>'Tube D'!G12</f>
      </c>
      <c r="L14" s="147">
        <f>'Tube D'!F12</f>
      </c>
      <c r="M14" s="146">
        <v>17.386549992433366</v>
      </c>
      <c r="N14" s="145">
        <f>'Tube E'!G12</f>
      </c>
      <c r="O14" s="111">
        <f>'Tube E'!F12</f>
      </c>
      <c r="P14" s="144">
        <v>13.801312709473926</v>
      </c>
      <c r="Q14" s="145">
        <f>'Tube F'!G12</f>
      </c>
      <c r="R14" s="111">
        <f>'Tube F'!F12</f>
      </c>
      <c r="S14" s="144">
        <v>13.137463929222577</v>
      </c>
      <c r="T14" s="145">
        <f>'Tube G'!G12</f>
      </c>
      <c r="U14" s="111">
        <f>'Tube G'!F12</f>
      </c>
      <c r="V14" s="144">
        <v>11.148216122371139</v>
      </c>
      <c r="W14" s="145">
        <f>'Tube H'!G12</f>
      </c>
      <c r="X14" s="111">
        <f>'Tube H'!F12</f>
      </c>
      <c r="Y14" s="144">
        <v>14.457570692850615</v>
      </c>
      <c r="Z14" s="145">
        <f>'Tube I'!G12</f>
      </c>
      <c r="AA14" s="111">
        <f>'Tube I'!F12</f>
      </c>
      <c r="AB14" s="144">
        <v>8.076831361871212</v>
      </c>
      <c r="AC14" s="145">
        <f>'Tube J'!G12</f>
      </c>
      <c r="AD14" s="111">
        <f>'Tube I'!F12</f>
      </c>
      <c r="AE14" s="144">
        <v>15.016715806462473</v>
      </c>
      <c r="AF14" s="145">
        <f>'Tube K'!G12</f>
      </c>
      <c r="AG14" s="111">
        <f>'Tube K'!F12</f>
      </c>
      <c r="AH14" s="144">
        <v>1.2732451811946646</v>
      </c>
      <c r="AI14" s="145">
        <f>'Tube L'!G12</f>
      </c>
      <c r="AJ14" s="111">
        <f>'Tube L'!F12</f>
      </c>
      <c r="AK14" s="146">
        <v>12.738767619357882</v>
      </c>
    </row>
    <row x14ac:dyDescent="0.25" r="15" customHeight="1" ht="18.75">
      <c r="A15" s="76">
        <v>12</v>
      </c>
      <c r="B15" s="143">
        <f>'Tube A'!G13</f>
      </c>
      <c r="C15" s="111">
        <f>'Tube A'!F13</f>
      </c>
      <c r="D15" s="144">
        <v>14.227784786128396</v>
      </c>
      <c r="E15" s="143">
        <f>'Tube B'!G13</f>
      </c>
      <c r="F15" s="111">
        <f>'Tube B'!F13</f>
      </c>
      <c r="G15" s="144">
        <v>0.07038083772782416</v>
      </c>
      <c r="H15" s="143">
        <f>'Tube C'!G13</f>
      </c>
      <c r="I15" s="111">
        <f>'Tube C'!F13</f>
      </c>
      <c r="J15" s="146">
        <v>18.62648164589149</v>
      </c>
      <c r="K15" s="143">
        <f>'Tube D'!G13</f>
      </c>
      <c r="L15" s="147">
        <f>'Tube D'!F13</f>
      </c>
      <c r="M15" s="146">
        <v>12.637520262439068</v>
      </c>
      <c r="N15" s="145">
        <f>'Tube E'!G13</f>
      </c>
      <c r="O15" s="111">
        <f>'Tube E'!F13</f>
      </c>
      <c r="P15" s="144">
        <v>10.739378566481129</v>
      </c>
      <c r="Q15" s="145">
        <f>'Tube F'!G13</f>
      </c>
      <c r="R15" s="111">
        <f>'Tube F'!F13</f>
      </c>
      <c r="S15" s="144">
        <v>12.527605160435842</v>
      </c>
      <c r="T15" s="145">
        <f>'Tube G'!G13</f>
      </c>
      <c r="U15" s="111">
        <f>'Tube G'!F13</f>
      </c>
      <c r="V15" s="144">
        <v>11.583162122835821</v>
      </c>
      <c r="W15" s="145">
        <f>'Tube H'!G13</f>
      </c>
      <c r="X15" s="111">
        <f>'Tube H'!F13</f>
      </c>
      <c r="Y15" s="144">
        <v>8.104290265764583</v>
      </c>
      <c r="Z15" s="145">
        <f>'Tube I'!G13</f>
      </c>
      <c r="AA15" s="111">
        <f>'Tube I'!F13</f>
      </c>
      <c r="AB15" s="144">
        <v>6.436496984728135</v>
      </c>
      <c r="AC15" s="145">
        <f>'Tube J'!G13</f>
      </c>
      <c r="AD15" s="111">
        <f>'Tube I'!F13</f>
      </c>
      <c r="AE15" s="144">
        <v>12.688466346802121</v>
      </c>
      <c r="AF15" s="145">
        <f>'Tube K'!G13</f>
      </c>
      <c r="AG15" s="111">
        <f>'Tube K'!F13</f>
      </c>
      <c r="AH15" s="144">
        <v>13.13416969049131</v>
      </c>
      <c r="AI15" s="145">
        <f>'Tube L'!G13</f>
      </c>
      <c r="AJ15" s="111">
        <f>'Tube L'!F13</f>
      </c>
      <c r="AK15" s="146">
        <v>6.462936689627644</v>
      </c>
    </row>
    <row x14ac:dyDescent="0.25" r="16" customHeight="1" ht="18.75">
      <c r="A16" s="76">
        <v>13</v>
      </c>
      <c r="B16" s="143">
        <f>'Tube A'!G14</f>
      </c>
      <c r="C16" s="111">
        <f>'Tube A'!F14</f>
      </c>
      <c r="D16" s="144">
        <v>9.6049161003449</v>
      </c>
      <c r="E16" s="143">
        <f>'Tube B'!G14</f>
      </c>
      <c r="F16" s="111">
        <f>'Tube B'!F14</f>
      </c>
      <c r="G16" s="144">
        <v>0.1899526865804969</v>
      </c>
      <c r="H16" s="143">
        <f>'Tube C'!G14</f>
      </c>
      <c r="I16" s="111">
        <f>'Tube C'!F14</f>
      </c>
      <c r="J16" s="146">
        <v>11.240144501145886</v>
      </c>
      <c r="K16" s="143">
        <f>'Tube D'!G14</f>
      </c>
      <c r="L16" s="147">
        <f>'Tube D'!F14</f>
      </c>
      <c r="M16" s="146">
        <v>7.616848349479446</v>
      </c>
      <c r="N16" s="145">
        <f>'Tube E'!G14</f>
      </c>
      <c r="O16" s="111">
        <f>'Tube E'!F14</f>
      </c>
      <c r="P16" s="144">
        <v>6.5667217991770555</v>
      </c>
      <c r="Q16" s="145">
        <f>'Tube F'!G14</f>
      </c>
      <c r="R16" s="111">
        <f>'Tube F'!F14</f>
      </c>
      <c r="S16" s="144">
        <v>7.370519509903761</v>
      </c>
      <c r="T16" s="145">
        <f>'Tube G'!G14</f>
      </c>
      <c r="U16" s="111">
        <f>'Tube G'!F14</f>
      </c>
      <c r="V16" s="144">
        <v>5.958088981968419</v>
      </c>
      <c r="W16" s="145">
        <f>'Tube H'!G14</f>
      </c>
      <c r="X16" s="111">
        <f>'Tube H'!F14</f>
      </c>
      <c r="Y16" s="144">
        <v>5.069215365123733</v>
      </c>
      <c r="Z16" s="145">
        <f>'Tube I'!G14</f>
      </c>
      <c r="AA16" s="111">
        <f>'Tube I'!F14</f>
      </c>
      <c r="AB16" s="144">
        <v>3.6093049806093</v>
      </c>
      <c r="AC16" s="145">
        <f>'Tube J'!G14</f>
      </c>
      <c r="AD16" s="111">
        <f>'Tube I'!F14</f>
      </c>
      <c r="AE16" s="144">
        <v>7.0809153362556</v>
      </c>
      <c r="AF16" s="145">
        <f>'Tube K'!G14</f>
      </c>
      <c r="AG16" s="111">
        <f>'Tube K'!F14</f>
      </c>
      <c r="AH16" s="144">
        <v>8.785591306046667</v>
      </c>
      <c r="AI16" s="145">
        <f>'Tube L'!G14</f>
      </c>
      <c r="AJ16" s="111">
        <f>'Tube L'!F14</f>
      </c>
      <c r="AK16" s="146">
        <v>2.204662240765504</v>
      </c>
    </row>
    <row x14ac:dyDescent="0.25" r="17" customHeight="1" ht="18.75">
      <c r="A17" s="76">
        <v>14</v>
      </c>
      <c r="B17" s="143">
        <f>'Tube A'!G15</f>
      </c>
      <c r="C17" s="111">
        <f>'Tube A'!F15</f>
      </c>
      <c r="D17" s="144">
        <v>4.314928641867304</v>
      </c>
      <c r="E17" s="143">
        <f>'Tube B'!G15</f>
      </c>
      <c r="F17" s="111">
        <f>'Tube B'!F15</f>
      </c>
      <c r="G17" s="144">
        <v>0.6018038391829452</v>
      </c>
      <c r="H17" s="143">
        <f>'Tube C'!G15</f>
      </c>
      <c r="I17" s="111">
        <f>'Tube C'!F15</f>
      </c>
      <c r="J17" s="144">
        <v>4.0805485329101066</v>
      </c>
      <c r="K17" s="143">
        <f>'Tube D'!G15</f>
      </c>
      <c r="L17" s="111">
        <f>'Tube D'!F15</f>
      </c>
      <c r="M17" s="144">
        <v>2.7177268546049143</v>
      </c>
      <c r="N17" s="145">
        <f>'Tube E'!G15</f>
      </c>
      <c r="O17" s="111">
        <f>'Tube E'!F15</f>
      </c>
      <c r="P17" s="144">
        <v>3.0107442284871797</v>
      </c>
      <c r="Q17" s="145">
        <f>'Tube F'!G15</f>
      </c>
      <c r="R17" s="111">
        <f>'Tube F'!F15</f>
      </c>
      <c r="S17" s="144">
        <v>2.9446397745172246</v>
      </c>
      <c r="T17" s="145">
        <f>'Tube G'!G15</f>
      </c>
      <c r="U17" s="111">
        <f>'Tube G'!F15</f>
      </c>
      <c r="V17" s="144">
        <v>2.591173916433427</v>
      </c>
      <c r="W17" s="145">
        <f>'Tube H'!G15</f>
      </c>
      <c r="X17" s="111">
        <f>'Tube H'!F15</f>
      </c>
      <c r="Y17" s="144">
        <v>2.608239079671315</v>
      </c>
      <c r="Z17" s="145">
        <f>'Tube I'!G15</f>
      </c>
      <c r="AA17" s="111">
        <f>'Tube I'!F15</f>
      </c>
      <c r="AB17" s="144">
        <v>1.4453863967536813</v>
      </c>
      <c r="AC17" s="145">
        <f>'Tube J'!G15</f>
      </c>
      <c r="AD17" s="111">
        <f>'Tube I'!F15</f>
      </c>
      <c r="AE17" s="144">
        <v>2.904104116145858</v>
      </c>
      <c r="AF17" s="145">
        <f>'Tube K'!G15</f>
      </c>
      <c r="AG17" s="111">
        <f>'Tube K'!F15</f>
      </c>
      <c r="AH17" s="144">
        <v>3.2255115543625315</v>
      </c>
      <c r="AI17" s="145">
        <f>'Tube L'!G15</f>
      </c>
      <c r="AJ17" s="111">
        <f>'Tube L'!F15</f>
      </c>
      <c r="AK17" s="144">
        <v>1.2105832052994503</v>
      </c>
    </row>
    <row x14ac:dyDescent="0.25" r="18" customHeight="1" ht="18.75">
      <c r="A18" s="76">
        <v>15</v>
      </c>
      <c r="B18" s="143">
        <f>'Tube A'!G16</f>
      </c>
      <c r="C18" s="111">
        <f>'Tube A'!F16</f>
      </c>
      <c r="D18" s="144">
        <v>1.7152700268701686</v>
      </c>
      <c r="E18" s="143">
        <f>'Tube B'!G16</f>
      </c>
      <c r="F18" s="111">
        <f>'Tube B'!F16</f>
      </c>
      <c r="G18" s="144">
        <v>1.9244734637164325</v>
      </c>
      <c r="H18" s="143">
        <f>'Tube C'!G16</f>
      </c>
      <c r="I18" s="111">
        <f>'Tube C'!F16</f>
      </c>
      <c r="J18" s="144">
        <v>1.7045790025517433</v>
      </c>
      <c r="K18" s="143">
        <f>'Tube D'!G16</f>
      </c>
      <c r="L18" s="111">
        <f>'Tube D'!F16</f>
      </c>
      <c r="M18" s="144">
        <v>1.4632688843039052</v>
      </c>
      <c r="N18" s="145">
        <f>'Tube E'!G16</f>
      </c>
      <c r="O18" s="111">
        <f>'Tube E'!F16</f>
      </c>
      <c r="P18" s="144">
        <v>1.6963347061079406</v>
      </c>
      <c r="Q18" s="145">
        <f>'Tube F'!G16</f>
      </c>
      <c r="R18" s="111">
        <f>'Tube F'!F16</f>
      </c>
      <c r="S18" s="144">
        <v>1.357604275537544</v>
      </c>
      <c r="T18" s="145">
        <f>'Tube G'!G16</f>
      </c>
      <c r="U18" s="111">
        <f>'Tube G'!F16</f>
      </c>
      <c r="V18" s="144">
        <v>1.4676762435999795</v>
      </c>
      <c r="W18" s="145">
        <f>'Tube H'!G16</f>
      </c>
      <c r="X18" s="111">
        <f>'Tube H'!F16</f>
      </c>
      <c r="Y18" s="144">
        <v>1.6548017557434236</v>
      </c>
      <c r="Z18" s="145">
        <f>'Tube I'!G16</f>
      </c>
      <c r="AA18" s="111">
        <f>'Tube I'!F16</f>
      </c>
      <c r="AB18" s="144">
        <v>0.6546190395180216</v>
      </c>
      <c r="AC18" s="145">
        <f>'Tube J'!G16</f>
      </c>
      <c r="AD18" s="111">
        <f>'Tube I'!F16</f>
      </c>
      <c r="AE18" s="144">
        <v>1.2997656998628737</v>
      </c>
      <c r="AF18" s="145">
        <f>'Tube K'!G16</f>
      </c>
      <c r="AG18" s="111">
        <f>'Tube K'!F16</f>
      </c>
      <c r="AH18" s="144">
        <v>1.3790283529864669</v>
      </c>
      <c r="AI18" s="145">
        <f>'Tube L'!G16</f>
      </c>
      <c r="AJ18" s="111">
        <f>'Tube L'!F16</f>
      </c>
      <c r="AK18" s="144">
        <v>0.670785700055759</v>
      </c>
    </row>
    <row x14ac:dyDescent="0.25" r="19" customHeight="1" ht="18.75">
      <c r="A19" s="76">
        <v>16</v>
      </c>
      <c r="B19" s="143">
        <f>'Tube A'!G17</f>
      </c>
      <c r="C19" s="111">
        <f>'Tube A'!F17</f>
      </c>
      <c r="D19" s="144">
        <v>0.8546447640895352</v>
      </c>
      <c r="E19" s="143">
        <f>'Tube B'!G17</f>
      </c>
      <c r="F19" s="111">
        <f>'Tube B'!F17</f>
      </c>
      <c r="G19" s="144">
        <v>4.658819407313327</v>
      </c>
      <c r="H19" s="143">
        <f>'Tube C'!G17</f>
      </c>
      <c r="I19" s="111">
        <f>'Tube C'!F17</f>
      </c>
      <c r="J19" s="144">
        <v>0.9736808879885918</v>
      </c>
      <c r="K19" s="143">
        <f>'Tube D'!G17</f>
      </c>
      <c r="L19" s="111">
        <f>'Tube D'!F17</f>
      </c>
      <c r="M19" s="144">
        <v>1.0131485731202092</v>
      </c>
      <c r="N19" s="145">
        <f>'Tube E'!G17</f>
      </c>
      <c r="O19" s="111">
        <f>'Tube E'!F17</f>
      </c>
      <c r="P19" s="144">
        <v>1.0169110828812935</v>
      </c>
      <c r="Q19" s="145">
        <f>'Tube F'!G17</f>
      </c>
      <c r="R19" s="111">
        <f>'Tube F'!F17</f>
      </c>
      <c r="S19" s="144">
        <v>0.7588224907545511</v>
      </c>
      <c r="T19" s="145">
        <f>'Tube G'!G17</f>
      </c>
      <c r="U19" s="111">
        <f>'Tube G'!F17</f>
      </c>
      <c r="V19" s="144">
        <v>0.9371509681757372</v>
      </c>
      <c r="W19" s="145">
        <f>'Tube H'!G17</f>
      </c>
      <c r="X19" s="111">
        <f>'Tube H'!F17</f>
      </c>
      <c r="Y19" s="144">
        <v>0.9348471615709523</v>
      </c>
      <c r="Z19" s="145">
        <f>'Tube I'!G17</f>
      </c>
      <c r="AA19" s="111">
        <f>'Tube I'!F17</f>
      </c>
      <c r="AB19" s="144">
        <v>0.33155368475559516</v>
      </c>
      <c r="AC19" s="145">
        <f>'Tube J'!G17</f>
      </c>
      <c r="AD19" s="111">
        <f>'Tube I'!F17</f>
      </c>
      <c r="AE19" s="144">
        <v>0.7080154366870448</v>
      </c>
      <c r="AF19" s="145">
        <f>'Tube K'!G17</f>
      </c>
      <c r="AG19" s="111">
        <f>'Tube K'!F17</f>
      </c>
      <c r="AH19" s="144">
        <v>0.7424664910072231</v>
      </c>
      <c r="AI19" s="145">
        <f>'Tube L'!G17</f>
      </c>
      <c r="AJ19" s="111">
        <f>'Tube L'!F17</f>
      </c>
      <c r="AK19" s="144">
        <v>0.33732588734553975</v>
      </c>
    </row>
    <row x14ac:dyDescent="0.25" r="20" customHeight="1" ht="18.75">
      <c r="A20" s="76">
        <v>17</v>
      </c>
      <c r="B20" s="143">
        <f>'Tube A'!G18</f>
      </c>
      <c r="C20" s="111">
        <f>'Tube A'!F18</f>
      </c>
      <c r="D20" s="144">
        <v>0.40591560486836625</v>
      </c>
      <c r="E20" s="143">
        <f>'Tube B'!G18</f>
      </c>
      <c r="F20" s="111">
        <f>'Tube B'!F18</f>
      </c>
      <c r="G20" s="144">
        <v>7.252518635048559</v>
      </c>
      <c r="H20" s="143">
        <f>'Tube C'!G18</f>
      </c>
      <c r="I20" s="111">
        <f>'Tube C'!F18</f>
      </c>
      <c r="J20" s="144">
        <v>0.5177242868396975</v>
      </c>
      <c r="K20" s="143">
        <f>'Tube D'!G18</f>
      </c>
      <c r="L20" s="111">
        <f>'Tube D'!F18</f>
      </c>
      <c r="M20" s="144">
        <v>0.44559585241324556</v>
      </c>
      <c r="N20" s="145">
        <f>'Tube E'!G18</f>
      </c>
      <c r="O20" s="111">
        <f>'Tube E'!F18</f>
      </c>
      <c r="P20" s="144">
        <v>0.5697746218426959</v>
      </c>
      <c r="Q20" s="145">
        <f>'Tube F'!G18</f>
      </c>
      <c r="R20" s="111">
        <f>'Tube F'!F18</f>
      </c>
      <c r="S20" s="144">
        <v>0.4213464840218662</v>
      </c>
      <c r="T20" s="145">
        <f>'Tube G'!G18</f>
      </c>
      <c r="U20" s="111">
        <f>'Tube G'!F18</f>
      </c>
      <c r="V20" s="144">
        <v>0.45994921169300956</v>
      </c>
      <c r="W20" s="145">
        <f>'Tube H'!G18</f>
      </c>
      <c r="X20" s="111">
        <f>'Tube H'!F18</f>
      </c>
      <c r="Y20" s="144">
        <v>0.5365438386691155</v>
      </c>
      <c r="Z20" s="145">
        <f>'Tube I'!G18</f>
      </c>
      <c r="AA20" s="111">
        <f>'Tube I'!F18</f>
      </c>
      <c r="AB20" s="144">
        <v>0.20077662576899935</v>
      </c>
      <c r="AC20" s="145">
        <f>'Tube J'!G18</f>
      </c>
      <c r="AD20" s="111">
        <f>'Tube I'!F18</f>
      </c>
      <c r="AE20" s="144">
        <v>0.4044507975563807</v>
      </c>
      <c r="AF20" s="145">
        <f>'Tube K'!G18</f>
      </c>
      <c r="AG20" s="111">
        <f>'Tube K'!F18</f>
      </c>
      <c r="AH20" s="144">
        <v>0.3682971422482557</v>
      </c>
      <c r="AI20" s="145">
        <f>'Tube L'!G18</f>
      </c>
      <c r="AJ20" s="111">
        <f>'Tube L'!F18</f>
      </c>
      <c r="AK20" s="144">
        <v>0.2315521617362194</v>
      </c>
    </row>
    <row x14ac:dyDescent="0.25" r="21" customHeight="1" ht="18.75">
      <c r="A21" s="76">
        <v>18</v>
      </c>
      <c r="B21" s="143">
        <f>'Tube A'!G19</f>
      </c>
      <c r="C21" s="111">
        <f>'Tube A'!F19</f>
      </c>
      <c r="D21" s="144">
        <v>0.22316754878718895</v>
      </c>
      <c r="E21" s="143">
        <f>'Tube B'!G19</f>
      </c>
      <c r="F21" s="111">
        <f>'Tube B'!F19</f>
      </c>
      <c r="G21" s="144">
        <v>7.292198129432772</v>
      </c>
      <c r="H21" s="143">
        <f>'Tube C'!G19</f>
      </c>
      <c r="I21" s="111">
        <f>'Tube C'!F19</f>
      </c>
      <c r="J21" s="144">
        <v>0.4110493438800196</v>
      </c>
      <c r="K21" s="143">
        <f>'Tube D'!G19</f>
      </c>
      <c r="L21" s="111">
        <f>'Tube D'!F19</f>
      </c>
      <c r="M21" s="144">
        <v>0.25545742260283383</v>
      </c>
      <c r="N21" s="145">
        <f>'Tube E'!G19</f>
      </c>
      <c r="O21" s="111">
        <f>'Tube E'!F19</f>
      </c>
      <c r="P21" s="144">
        <v>0.2611939520158952</v>
      </c>
      <c r="Q21" s="145">
        <f>'Tube F'!G19</f>
      </c>
      <c r="R21" s="111">
        <f>'Tube F'!F19</f>
      </c>
      <c r="S21" s="144">
        <v>0.2170602105096848</v>
      </c>
      <c r="T21" s="145">
        <f>'Tube G'!G19</f>
      </c>
      <c r="U21" s="111">
        <f>'Tube G'!F19</f>
      </c>
      <c r="V21" s="144">
        <v>0.23581676032564294</v>
      </c>
      <c r="W21" s="145">
        <f>'Tube H'!G19</f>
      </c>
      <c r="X21" s="111">
        <f>'Tube H'!F19</f>
      </c>
      <c r="Y21" s="144">
        <v>0.32473229370061923</v>
      </c>
      <c r="Z21" s="145">
        <f>'Tube I'!G19</f>
      </c>
      <c r="AA21" s="111">
        <f>'Tube I'!F19</f>
      </c>
      <c r="AB21" s="144">
        <v>0.09352236918544521</v>
      </c>
      <c r="AC21" s="145">
        <f>'Tube J'!G19</f>
      </c>
      <c r="AD21" s="111">
        <f>'Tube I'!F19</f>
      </c>
      <c r="AE21" s="144">
        <v>0.1976684655068084</v>
      </c>
      <c r="AF21" s="145">
        <f>'Tube K'!G19</f>
      </c>
      <c r="AG21" s="111">
        <f>'Tube K'!F19</f>
      </c>
      <c r="AH21" s="144">
        <v>0.25166203062870895</v>
      </c>
      <c r="AI21" s="145">
        <f>'Tube L'!G19</f>
      </c>
      <c r="AJ21" s="111">
        <f>'Tube L'!F19</f>
      </c>
      <c r="AK21" s="144">
        <v>0.2769888766514676</v>
      </c>
    </row>
    <row x14ac:dyDescent="0.25" r="22" customHeight="1" ht="18.75">
      <c r="A22" s="76">
        <v>19</v>
      </c>
      <c r="B22" s="143">
        <f>'Tube A'!G20</f>
      </c>
      <c r="C22" s="111">
        <f>'Tube A'!F20</f>
      </c>
      <c r="D22" s="144">
        <v>0.1771059281095587</v>
      </c>
      <c r="E22" s="143">
        <f>'Tube B'!G20</f>
      </c>
      <c r="F22" s="111">
        <f>'Tube B'!F20</f>
      </c>
      <c r="G22" s="144">
        <v>5.4454583754562025</v>
      </c>
      <c r="H22" s="143">
        <f>'Tube C'!G20</f>
      </c>
      <c r="I22" s="111">
        <f>'Tube C'!F20</f>
      </c>
      <c r="J22" s="144">
        <v>0.46170649843534745</v>
      </c>
      <c r="K22" s="143">
        <f>'Tube D'!G20</f>
      </c>
      <c r="L22" s="111">
        <f>'Tube D'!F20</f>
      </c>
      <c r="M22" s="144">
        <v>0.25562276049455823</v>
      </c>
      <c r="N22" s="145">
        <f>'Tube E'!G20</f>
      </c>
      <c r="O22" s="111">
        <f>'Tube E'!F20</f>
      </c>
      <c r="P22" s="144">
        <v>0.18797701191610425</v>
      </c>
      <c r="Q22" s="145">
        <f>'Tube F'!G20</f>
      </c>
      <c r="R22" s="111">
        <f>'Tube F'!F20</f>
      </c>
      <c r="S22" s="144">
        <v>0.19808573508588123</v>
      </c>
      <c r="T22" s="145">
        <f>'Tube G'!G20</f>
      </c>
      <c r="U22" s="111">
        <f>'Tube G'!F20</f>
      </c>
      <c r="V22" s="144">
        <v>0.2564700578808878</v>
      </c>
      <c r="W22" s="145">
        <f>'Tube H'!G20</f>
      </c>
      <c r="X22" s="111">
        <f>'Tube H'!F20</f>
      </c>
      <c r="Y22" s="144">
        <v>0.29633436746596886</v>
      </c>
      <c r="Z22" s="145">
        <f>'Tube I'!G20</f>
      </c>
      <c r="AA22" s="111">
        <f>'Tube I'!F20</f>
      </c>
      <c r="AB22" s="144">
        <v>0.05539203174232343</v>
      </c>
      <c r="AC22" s="145">
        <f>'Tube J'!G20</f>
      </c>
      <c r="AD22" s="111">
        <f>'Tube I'!F20</f>
      </c>
      <c r="AE22" s="144">
        <v>0.1664193017914173</v>
      </c>
      <c r="AF22" s="145">
        <f>'Tube K'!G20</f>
      </c>
      <c r="AG22" s="111">
        <f>'Tube K'!F20</f>
      </c>
      <c r="AH22" s="144">
        <v>0.3285904032687355</v>
      </c>
      <c r="AI22" s="145">
        <f>'Tube L'!G20</f>
      </c>
      <c r="AJ22" s="111">
        <f>'Tube L'!F20</f>
      </c>
      <c r="AK22" s="144">
        <v>0.2116309435048714</v>
      </c>
    </row>
    <row x14ac:dyDescent="0.25" r="23" customHeight="1" ht="18.75">
      <c r="A23" s="76">
        <v>20</v>
      </c>
      <c r="B23" s="143">
        <f>'Tube A'!G21</f>
      </c>
      <c r="C23" s="111">
        <f>'Tube A'!F21</f>
      </c>
      <c r="D23" s="144">
        <v>0.16902848717666338</v>
      </c>
      <c r="E23" s="143">
        <f>'Tube B'!G21</f>
      </c>
      <c r="F23" s="111">
        <f>'Tube B'!F21</f>
      </c>
      <c r="G23" s="144">
        <v>5.219480557647031</v>
      </c>
      <c r="H23" s="143">
        <f>'Tube C'!G21</f>
      </c>
      <c r="I23" s="111">
        <f>'Tube C'!F21</f>
      </c>
      <c r="J23" s="144">
        <v>0.3204175707996608</v>
      </c>
      <c r="K23" s="143">
        <f>'Tube D'!G21</f>
      </c>
      <c r="L23" s="111">
        <f>'Tube D'!F21</f>
      </c>
      <c r="M23" s="144">
        <v>0.21682383562323004</v>
      </c>
      <c r="N23" s="145">
        <f>'Tube E'!G21</f>
      </c>
      <c r="O23" s="111">
        <f>'Tube E'!F21</f>
      </c>
      <c r="P23" s="144">
        <v>0.11497227096317798</v>
      </c>
      <c r="Q23" s="145">
        <f>'Tube F'!G21</f>
      </c>
      <c r="R23" s="111">
        <f>'Tube F'!F21</f>
      </c>
      <c r="S23" s="144">
        <v>0.1637195121852279</v>
      </c>
      <c r="T23" s="145">
        <f>'Tube G'!G21</f>
      </c>
      <c r="U23" s="111">
        <f>'Tube G'!F21</f>
      </c>
      <c r="V23" s="144">
        <v>0.15853542937536155</v>
      </c>
      <c r="W23" s="145">
        <f>'Tube H'!G21</f>
      </c>
      <c r="X23" s="111">
        <f>'Tube H'!F21</f>
      </c>
      <c r="Y23" s="144">
        <v>0.2081858685641871</v>
      </c>
      <c r="Z23" s="145">
        <f>'Tube I'!G21</f>
      </c>
      <c r="AA23" s="111">
        <f>'Tube I'!F21</f>
      </c>
      <c r="AB23" s="144">
        <v>0.04393680566305533</v>
      </c>
      <c r="AC23" s="145">
        <f>'Tube J'!G21</f>
      </c>
      <c r="AD23" s="111">
        <f>'Tube I'!F21</f>
      </c>
      <c r="AE23" s="144">
        <v>0.14020984355062352</v>
      </c>
      <c r="AF23" s="145">
        <f>'Tube K'!G21</f>
      </c>
      <c r="AG23" s="111">
        <f>'Tube K'!F21</f>
      </c>
      <c r="AH23" s="144">
        <v>0.2631462996114931</v>
      </c>
      <c r="AI23" s="145">
        <f>'Tube L'!G21</f>
      </c>
      <c r="AJ23" s="111">
        <f>'Tube L'!F21</f>
      </c>
      <c r="AK23" s="144">
        <v>0.11700548943632783</v>
      </c>
    </row>
    <row x14ac:dyDescent="0.25" r="24" customHeight="1" ht="18.75">
      <c r="A24" s="76">
        <v>21</v>
      </c>
      <c r="B24" s="140">
        <f>'Tube A'!G22</f>
      </c>
      <c r="C24" s="104">
        <f>'Tube A'!F22</f>
      </c>
      <c r="D24" s="141">
        <v>0.09932189934155343</v>
      </c>
      <c r="E24" s="140">
        <f>'Tube B'!G22</f>
      </c>
      <c r="F24" s="104">
        <f>'Tube B'!F22</f>
      </c>
      <c r="G24" s="141">
        <v>4.804978994107245</v>
      </c>
      <c r="H24" s="140">
        <f>'Tube C'!G22</f>
      </c>
      <c r="I24" s="104">
        <f>'Tube C'!F22</f>
      </c>
      <c r="J24" s="141">
        <v>0.171317312310823</v>
      </c>
      <c r="K24" s="140">
        <f>'Tube D'!G22</f>
      </c>
      <c r="L24" s="104">
        <f>'Tube D'!F22</f>
      </c>
      <c r="M24" s="141">
        <v>0.10560946556547222</v>
      </c>
      <c r="N24" s="142">
        <f>'Tube E'!G22</f>
      </c>
      <c r="O24" s="104">
        <f>'Tube E'!F22</f>
      </c>
      <c r="P24" s="141">
        <v>0.0550066359186915</v>
      </c>
      <c r="Q24" s="142">
        <f>'Tube F'!G22</f>
      </c>
      <c r="R24" s="104">
        <f>'Tube F'!F22</f>
      </c>
      <c r="S24" s="141">
        <v>0.08345339711696691</v>
      </c>
      <c r="T24" s="142">
        <f>'Tube G'!G22</f>
      </c>
      <c r="U24" s="104">
        <f>'Tube G'!F22</f>
      </c>
      <c r="V24" s="141">
        <v>0.08655143888460477</v>
      </c>
      <c r="W24" s="142">
        <f>'Tube H'!G22</f>
      </c>
      <c r="X24" s="104">
        <f>'Tube H'!F22</f>
      </c>
      <c r="Y24" s="141">
        <v>0.120471789262851</v>
      </c>
      <c r="Z24" s="142">
        <f>'Tube I'!G22</f>
      </c>
      <c r="AA24" s="104">
        <f>'Tube I'!F22</f>
      </c>
      <c r="AB24" s="141">
        <v>0.023024480730731642</v>
      </c>
      <c r="AC24" s="142">
        <f>'Tube J'!G22</f>
      </c>
      <c r="AD24" s="104">
        <f>'Tube I'!F22</f>
      </c>
      <c r="AE24" s="141">
        <v>0.09747409557204906</v>
      </c>
      <c r="AF24" s="142">
        <f>'Tube K'!G22</f>
      </c>
      <c r="AG24" s="104">
        <f>'Tube K'!F22</f>
      </c>
      <c r="AH24" s="141">
        <v>0.1671831676013522</v>
      </c>
      <c r="AI24" s="142">
        <f>'Tube L'!G22</f>
      </c>
      <c r="AJ24" s="104">
        <f>'Tube L'!F22</f>
      </c>
      <c r="AK24" s="141">
        <v>0.020301416221121648</v>
      </c>
    </row>
    <row x14ac:dyDescent="0.25" r="25" customHeight="1" ht="18.75">
      <c r="A25" s="76">
        <v>22</v>
      </c>
      <c r="B25" s="148">
        <f>'Tube A'!G23</f>
      </c>
      <c r="C25" s="149">
        <f>'Tube A'!F23</f>
      </c>
      <c r="D25" s="150">
        <v>0.06254469675847986</v>
      </c>
      <c r="E25" s="148">
        <f>'Tube B'!G23</f>
      </c>
      <c r="F25" s="149">
        <f>'Tube B'!F23</f>
      </c>
      <c r="G25" s="150">
        <v>3.0267890029598554</v>
      </c>
      <c r="H25" s="148">
        <f>'Tube C'!G23</f>
      </c>
      <c r="I25" s="149">
        <f>'Tube C'!F23</f>
      </c>
      <c r="J25" s="150">
        <v>0.08291032031389393</v>
      </c>
      <c r="K25" s="148">
        <f>'Tube D'!G23</f>
      </c>
      <c r="L25" s="149">
        <f>'Tube D'!F23</f>
      </c>
      <c r="M25" s="150">
        <v>0.05511962681542019</v>
      </c>
      <c r="N25" s="151">
        <f>'Tube E'!G23</f>
      </c>
      <c r="O25" s="149">
        <f>'Tube E'!F23</f>
      </c>
      <c r="P25" s="150">
        <v>0.013231262441871882</v>
      </c>
      <c r="Q25" s="151">
        <f>'Tube F'!G23</f>
      </c>
      <c r="R25" s="149">
        <f>'Tube F'!F23</f>
      </c>
      <c r="S25" s="150">
        <v>0.027015928594828393</v>
      </c>
      <c r="T25" s="142">
        <f>'Tube G'!G23</f>
      </c>
      <c r="U25" s="149">
        <f>'Tube G'!F23</f>
      </c>
      <c r="V25" s="150">
        <v>0.017040505688142193</v>
      </c>
      <c r="W25" s="151">
        <f>'Tube H'!G23</f>
      </c>
      <c r="X25" s="149">
        <f>'Tube H'!F23</f>
      </c>
      <c r="Y25" s="150">
        <v>0.041305163495244435</v>
      </c>
      <c r="Z25" s="142">
        <f>'Tube I'!G23</f>
      </c>
      <c r="AA25" s="104">
        <f>'Tube I'!F23</f>
      </c>
      <c r="AB25" s="152">
        <v>0.0035516013354409634</v>
      </c>
      <c r="AC25" s="153">
        <f>'Tube J'!G23</f>
      </c>
      <c r="AD25" s="104">
        <f>'Tube I'!F23</f>
      </c>
      <c r="AE25" s="141">
        <v>0.03367385999069051</v>
      </c>
      <c r="AF25" s="153">
        <f>'Tube K'!G23</f>
      </c>
      <c r="AG25" s="154">
        <f>'Tube K'!F23</f>
      </c>
      <c r="AH25" s="141">
        <v>0.06304894184305443</v>
      </c>
      <c r="AI25" s="142">
        <f>'Tube L'!G23</f>
      </c>
      <c r="AJ25" s="154">
        <f>'Tube L'!F23</f>
      </c>
      <c r="AK25" s="141">
        <v>0.035724072292373676</v>
      </c>
    </row>
    <row x14ac:dyDescent="0.25" r="26" customHeight="1" ht="18.75">
      <c r="A26" s="155"/>
      <c r="B26" s="111"/>
      <c r="C26" s="111" t="s">
        <v>197</v>
      </c>
      <c r="D26" s="111">
        <f>SUM(D5:D25)*40/TubeLoading!J29*100</f>
      </c>
      <c r="E26" s="111"/>
      <c r="F26" s="111" t="s">
        <v>197</v>
      </c>
      <c r="G26" s="111">
        <f>SUM(G5:G25)*40/TubeLoading!J30*100</f>
      </c>
      <c r="H26" s="111"/>
      <c r="I26" s="111" t="s">
        <v>197</v>
      </c>
      <c r="J26" s="111">
        <f>SUM(J5:J25)*40/TubeLoading!J31*100</f>
      </c>
      <c r="K26" s="111"/>
      <c r="L26" s="111" t="s">
        <v>197</v>
      </c>
      <c r="M26" s="111">
        <f>SUM(M5:M25)*40/TubeLoading!J32*100</f>
      </c>
      <c r="N26" s="111"/>
      <c r="O26" s="111" t="s">
        <v>197</v>
      </c>
      <c r="P26" s="111">
        <f>SUM(P5:P25)*40/TubeLoading!J33*100</f>
      </c>
      <c r="Q26" s="111"/>
      <c r="R26" s="111" t="s">
        <v>197</v>
      </c>
      <c r="S26" s="111">
        <f>SUM(S5:S25)*40/TubeLoading!J34*100</f>
      </c>
      <c r="T26" s="156"/>
      <c r="U26" s="111" t="s">
        <v>197</v>
      </c>
      <c r="V26" s="111">
        <f>SUM(V5:V25)*40/TubeLoading!J35*100</f>
      </c>
      <c r="W26" s="111"/>
      <c r="X26" s="111" t="s">
        <v>197</v>
      </c>
      <c r="Y26" s="111">
        <f>SUM(Y5:Y25)*40/TubeLoading!J36*100</f>
      </c>
      <c r="Z26" s="157"/>
      <c r="AA26" s="157" t="s">
        <v>197</v>
      </c>
      <c r="AB26" s="111">
        <f>SUM(AB5:AB25)*40/TubeLoading!J37*100</f>
      </c>
      <c r="AC26" s="111"/>
      <c r="AD26" s="157" t="s">
        <v>197</v>
      </c>
      <c r="AE26" s="157">
        <f>SUM(AE5:AE25)*40/TubeLoading!J38*100</f>
      </c>
      <c r="AF26" s="111"/>
      <c r="AG26" s="111" t="s">
        <v>197</v>
      </c>
      <c r="AH26" s="157">
        <f>SUM(AH5:AH25)*40/TubeLoading!J39*100</f>
      </c>
      <c r="AI26" s="157"/>
      <c r="AJ26" s="111" t="s">
        <v>197</v>
      </c>
      <c r="AK26" s="157">
        <f>SUM(AK5:AK25)*40/TubeLoading!J40*100</f>
      </c>
    </row>
    <row x14ac:dyDescent="0.25" r="27" customHeight="1" ht="18.75">
      <c r="A27" s="155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58"/>
      <c r="O27" s="47"/>
      <c r="P27" s="47"/>
      <c r="Q27" s="158"/>
      <c r="R27" s="47"/>
      <c r="S27" s="47"/>
      <c r="T27" s="158"/>
      <c r="U27" s="47"/>
      <c r="V27" s="47"/>
      <c r="W27" s="158"/>
      <c r="X27" s="47"/>
      <c r="Y27" s="47"/>
      <c r="Z27" s="158"/>
      <c r="AA27" s="47"/>
      <c r="AB27" s="47"/>
      <c r="AC27" s="158"/>
      <c r="AD27" s="47"/>
      <c r="AE27" s="47"/>
      <c r="AF27" s="158"/>
      <c r="AG27" s="47"/>
      <c r="AH27" s="47"/>
      <c r="AI27" s="158"/>
      <c r="AJ27" s="47"/>
      <c r="AK27" s="47"/>
    </row>
    <row x14ac:dyDescent="0.25" r="28" customHeight="1" ht="18.75">
      <c r="A28" s="155"/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58"/>
      <c r="O28" s="47"/>
      <c r="P28" s="47"/>
      <c r="Q28" s="158"/>
      <c r="R28" s="47"/>
      <c r="S28" s="47"/>
      <c r="T28" s="158"/>
      <c r="U28" s="47"/>
      <c r="V28" s="47"/>
      <c r="W28" s="158"/>
      <c r="X28" s="47"/>
      <c r="Y28" s="47"/>
      <c r="Z28" s="158"/>
      <c r="AA28" s="47"/>
      <c r="AB28" s="47"/>
      <c r="AC28" s="158"/>
      <c r="AD28" s="47"/>
      <c r="AE28" s="47"/>
      <c r="AF28" s="158"/>
      <c r="AG28" s="47"/>
      <c r="AH28" s="47"/>
      <c r="AI28" s="158"/>
      <c r="AJ28" s="47"/>
      <c r="AK28" s="47"/>
    </row>
    <row x14ac:dyDescent="0.25" r="29" customHeight="1" ht="18.75">
      <c r="A29" s="76"/>
      <c r="B29" s="66"/>
      <c r="C29" s="47"/>
      <c r="D29" s="47"/>
      <c r="E29" s="66"/>
      <c r="F29" s="47"/>
      <c r="G29" s="47"/>
      <c r="H29" s="66"/>
      <c r="I29" s="47"/>
      <c r="J29" s="47"/>
      <c r="K29" s="66"/>
      <c r="L29" s="47"/>
      <c r="M29" s="47"/>
      <c r="N29" s="158"/>
      <c r="O29" s="47"/>
      <c r="P29" s="47"/>
      <c r="Q29" s="158"/>
      <c r="R29" s="47"/>
      <c r="S29" s="47"/>
      <c r="T29" s="158"/>
      <c r="U29" s="47"/>
      <c r="V29" s="47"/>
      <c r="W29" s="158"/>
      <c r="X29" s="47"/>
      <c r="Y29" s="47"/>
      <c r="Z29" s="158"/>
      <c r="AA29" s="47"/>
      <c r="AB29" s="47"/>
      <c r="AC29" s="158"/>
      <c r="AD29" s="47"/>
      <c r="AE29" s="47"/>
      <c r="AF29" s="158"/>
      <c r="AG29" s="47"/>
      <c r="AH29" s="47"/>
      <c r="AI29" s="158"/>
      <c r="AJ29" s="47"/>
      <c r="AK29" s="47"/>
    </row>
    <row x14ac:dyDescent="0.25" r="30" customHeight="1" ht="18.75">
      <c r="A30" s="76"/>
      <c r="B30" s="66"/>
      <c r="C30" s="47"/>
      <c r="D30" s="47"/>
      <c r="E30" s="66"/>
      <c r="F30" s="47"/>
      <c r="G30" s="47"/>
      <c r="H30" s="66"/>
      <c r="I30" s="47"/>
      <c r="J30" s="47"/>
      <c r="K30" s="66"/>
      <c r="L30" s="47"/>
      <c r="M30" s="47"/>
      <c r="N30" s="158"/>
      <c r="O30" s="47"/>
      <c r="P30" s="47"/>
      <c r="Q30" s="158"/>
      <c r="R30" s="47"/>
      <c r="S30" s="47"/>
      <c r="T30" s="158"/>
      <c r="U30" s="47"/>
      <c r="V30" s="47"/>
      <c r="W30" s="158"/>
      <c r="X30" s="47"/>
      <c r="Y30" s="47"/>
      <c r="Z30" s="158"/>
      <c r="AA30" s="47"/>
      <c r="AB30" s="47"/>
      <c r="AC30" s="158"/>
      <c r="AD30" s="47"/>
      <c r="AE30" s="47"/>
      <c r="AF30" s="158"/>
      <c r="AG30" s="47"/>
      <c r="AH30" s="47"/>
      <c r="AI30" s="158"/>
      <c r="AJ30" s="47"/>
      <c r="AK30" s="47"/>
    </row>
    <row x14ac:dyDescent="0.25" r="31" customHeight="1" ht="18.75">
      <c r="A31" s="76"/>
      <c r="B31" s="66"/>
      <c r="C31" s="47"/>
      <c r="D31" s="47"/>
      <c r="E31" s="66"/>
      <c r="F31" s="47"/>
      <c r="G31" s="47"/>
      <c r="H31" s="66"/>
      <c r="I31" s="47"/>
      <c r="J31" s="47"/>
      <c r="K31" s="66"/>
      <c r="L31" s="47"/>
      <c r="M31" s="47"/>
      <c r="N31" s="158"/>
      <c r="O31" s="47"/>
      <c r="P31" s="47"/>
      <c r="Q31" s="158"/>
      <c r="R31" s="47"/>
      <c r="S31" s="47"/>
      <c r="T31" s="158"/>
      <c r="U31" s="47"/>
      <c r="V31" s="47"/>
      <c r="W31" s="158"/>
      <c r="X31" s="47"/>
      <c r="Y31" s="47"/>
      <c r="Z31" s="158"/>
      <c r="AA31" s="47"/>
      <c r="AB31" s="47"/>
      <c r="AC31" s="158"/>
      <c r="AD31" s="47"/>
      <c r="AE31" s="47"/>
      <c r="AF31" s="158"/>
      <c r="AG31" s="47"/>
      <c r="AH31" s="47"/>
      <c r="AI31" s="158"/>
      <c r="AJ31" s="47"/>
      <c r="AK31" s="47"/>
    </row>
    <row x14ac:dyDescent="0.25" r="32" customHeight="1" ht="18.75">
      <c r="A32" s="155"/>
      <c r="B32" s="66"/>
      <c r="C32" s="47"/>
      <c r="D32" s="47"/>
      <c r="E32" s="66"/>
      <c r="F32" s="47"/>
      <c r="G32" s="47"/>
      <c r="H32" s="66"/>
      <c r="I32" s="47"/>
      <c r="J32" s="47"/>
      <c r="K32" s="66"/>
      <c r="L32" s="47"/>
      <c r="M32" s="47"/>
      <c r="N32" s="158"/>
      <c r="O32" s="47"/>
      <c r="P32" s="47"/>
      <c r="Q32" s="158"/>
      <c r="R32" s="47"/>
      <c r="S32" s="47"/>
      <c r="T32" s="158"/>
      <c r="U32" s="47"/>
      <c r="V32" s="47"/>
      <c r="W32" s="158"/>
      <c r="X32" s="47"/>
      <c r="Y32" s="47"/>
      <c r="Z32" s="158"/>
      <c r="AA32" s="47"/>
      <c r="AB32" s="47"/>
      <c r="AC32" s="158"/>
      <c r="AD32" s="47"/>
      <c r="AE32" s="47"/>
      <c r="AF32" s="158"/>
      <c r="AG32" s="47"/>
      <c r="AH32" s="47"/>
      <c r="AI32" s="158"/>
      <c r="AJ32" s="47"/>
      <c r="AK32" s="47"/>
    </row>
    <row x14ac:dyDescent="0.25" r="33" customHeight="1" ht="18.75">
      <c r="A33" s="155"/>
      <c r="B33" s="66"/>
      <c r="C33" s="47"/>
      <c r="D33" s="47"/>
      <c r="E33" s="66"/>
      <c r="F33" s="47"/>
      <c r="G33" s="47"/>
      <c r="H33" s="66"/>
      <c r="I33" s="47"/>
      <c r="J33" s="47"/>
      <c r="K33" s="66"/>
      <c r="L33" s="47"/>
      <c r="M33" s="47"/>
      <c r="N33" s="158"/>
      <c r="O33" s="47"/>
      <c r="P33" s="47"/>
      <c r="Q33" s="158"/>
      <c r="R33" s="47"/>
      <c r="S33" s="47"/>
      <c r="T33" s="158"/>
      <c r="U33" s="47"/>
      <c r="V33" s="47"/>
      <c r="W33" s="158"/>
      <c r="X33" s="47"/>
      <c r="Y33" s="47"/>
      <c r="Z33" s="158"/>
      <c r="AA33" s="47"/>
      <c r="AB33" s="47"/>
      <c r="AC33" s="158"/>
      <c r="AD33" s="47"/>
      <c r="AE33" s="47"/>
      <c r="AF33" s="158"/>
      <c r="AG33" s="47"/>
      <c r="AH33" s="47"/>
      <c r="AI33" s="158"/>
      <c r="AJ33" s="47"/>
      <c r="AK33" s="47"/>
    </row>
    <row x14ac:dyDescent="0.25" r="34" customHeight="1" ht="18.75">
      <c r="A34" s="155"/>
      <c r="B34" s="66"/>
      <c r="C34" s="47"/>
      <c r="D34" s="47"/>
      <c r="E34" s="66"/>
      <c r="F34" s="47"/>
      <c r="G34" s="47"/>
      <c r="H34" s="66"/>
      <c r="I34" s="47"/>
      <c r="J34" s="47"/>
      <c r="K34" s="66"/>
      <c r="L34" s="47"/>
      <c r="M34" s="47"/>
      <c r="N34" s="158"/>
      <c r="O34" s="47"/>
      <c r="P34" s="47"/>
      <c r="Q34" s="158"/>
      <c r="R34" s="47"/>
      <c r="S34" s="47"/>
      <c r="T34" s="158"/>
      <c r="U34" s="47"/>
      <c r="V34" s="47"/>
      <c r="W34" s="158"/>
      <c r="X34" s="47"/>
      <c r="Y34" s="47"/>
      <c r="Z34" s="158"/>
      <c r="AA34" s="47"/>
      <c r="AB34" s="47"/>
      <c r="AC34" s="158"/>
      <c r="AD34" s="47"/>
      <c r="AE34" s="47"/>
      <c r="AF34" s="158"/>
      <c r="AG34" s="47"/>
      <c r="AH34" s="47"/>
      <c r="AI34" s="158"/>
      <c r="AJ34" s="47"/>
      <c r="AK34" s="47"/>
    </row>
    <row x14ac:dyDescent="0.25" r="35" customHeight="1" ht="18.75">
      <c r="A35" s="155"/>
      <c r="B35" s="66"/>
      <c r="C35" s="47"/>
      <c r="D35" s="47"/>
      <c r="E35" s="66"/>
      <c r="F35" s="47"/>
      <c r="G35" s="47"/>
      <c r="H35" s="66"/>
      <c r="I35" s="47"/>
      <c r="J35" s="47"/>
      <c r="K35" s="66"/>
      <c r="L35" s="47"/>
      <c r="M35" s="47"/>
      <c r="N35" s="158"/>
      <c r="O35" s="47"/>
      <c r="P35" s="47"/>
      <c r="Q35" s="158"/>
      <c r="R35" s="47"/>
      <c r="S35" s="47"/>
      <c r="T35" s="158"/>
      <c r="U35" s="47"/>
      <c r="V35" s="47"/>
      <c r="W35" s="158"/>
      <c r="X35" s="47"/>
      <c r="Y35" s="47"/>
      <c r="Z35" s="158"/>
      <c r="AA35" s="47"/>
      <c r="AB35" s="47"/>
      <c r="AC35" s="158"/>
      <c r="AD35" s="47"/>
      <c r="AE35" s="47"/>
      <c r="AF35" s="158"/>
      <c r="AG35" s="47"/>
      <c r="AH35" s="47"/>
      <c r="AI35" s="158"/>
      <c r="AJ35" s="47"/>
      <c r="AK35" s="47"/>
    </row>
    <row x14ac:dyDescent="0.25" r="36" customHeight="1" ht="18.75">
      <c r="A36" s="155"/>
      <c r="B36" s="66"/>
      <c r="C36" s="47"/>
      <c r="D36" s="47"/>
      <c r="E36" s="66"/>
      <c r="F36" s="47"/>
      <c r="G36" s="47"/>
      <c r="H36" s="66"/>
      <c r="I36" s="47"/>
      <c r="J36" s="47"/>
      <c r="K36" s="66"/>
      <c r="L36" s="47"/>
      <c r="M36" s="47"/>
      <c r="N36" s="158"/>
      <c r="O36" s="47"/>
      <c r="P36" s="47"/>
      <c r="Q36" s="158"/>
      <c r="R36" s="47"/>
      <c r="S36" s="47"/>
      <c r="T36" s="158"/>
      <c r="U36" s="47"/>
      <c r="V36" s="47"/>
      <c r="W36" s="158"/>
      <c r="X36" s="47"/>
      <c r="Y36" s="47"/>
      <c r="Z36" s="158"/>
      <c r="AA36" s="47"/>
      <c r="AB36" s="47"/>
      <c r="AC36" s="158"/>
      <c r="AD36" s="47"/>
      <c r="AE36" s="47"/>
      <c r="AF36" s="158"/>
      <c r="AG36" s="47"/>
      <c r="AH36" s="47"/>
      <c r="AI36" s="158"/>
      <c r="AJ36" s="47"/>
      <c r="AK36" s="47"/>
    </row>
    <row x14ac:dyDescent="0.25" r="37" customHeight="1" ht="18.75">
      <c r="A37" s="155"/>
      <c r="B37" s="66"/>
      <c r="C37" s="47"/>
      <c r="D37" s="47"/>
      <c r="E37" s="66"/>
      <c r="F37" s="47"/>
      <c r="G37" s="47"/>
      <c r="H37" s="66"/>
      <c r="I37" s="47"/>
      <c r="J37" s="47"/>
      <c r="K37" s="66"/>
      <c r="L37" s="47"/>
      <c r="M37" s="47"/>
      <c r="N37" s="158"/>
      <c r="O37" s="47"/>
      <c r="P37" s="47"/>
      <c r="Q37" s="158"/>
      <c r="R37" s="47"/>
      <c r="S37" s="47"/>
      <c r="T37" s="158"/>
      <c r="U37" s="47"/>
      <c r="V37" s="47"/>
      <c r="W37" s="158"/>
      <c r="X37" s="47"/>
      <c r="Y37" s="47"/>
      <c r="Z37" s="158"/>
      <c r="AA37" s="47"/>
      <c r="AB37" s="47"/>
      <c r="AC37" s="158"/>
      <c r="AD37" s="47"/>
      <c r="AE37" s="47"/>
      <c r="AF37" s="158"/>
      <c r="AG37" s="47"/>
      <c r="AH37" s="47"/>
      <c r="AI37" s="158"/>
      <c r="AJ37" s="47"/>
      <c r="AK37" s="47"/>
    </row>
    <row x14ac:dyDescent="0.25" r="38" customHeight="1" ht="18.75">
      <c r="A38" s="155"/>
      <c r="B38" s="66"/>
      <c r="C38" s="47"/>
      <c r="D38" s="47"/>
      <c r="E38" s="66"/>
      <c r="F38" s="47"/>
      <c r="G38" s="47"/>
      <c r="H38" s="66"/>
      <c r="I38" s="47"/>
      <c r="J38" s="47"/>
      <c r="K38" s="66"/>
      <c r="L38" s="47"/>
      <c r="M38" s="47"/>
      <c r="N38" s="158"/>
      <c r="O38" s="47"/>
      <c r="P38" s="47"/>
      <c r="Q38" s="158"/>
      <c r="R38" s="47"/>
      <c r="S38" s="47"/>
      <c r="T38" s="158"/>
      <c r="U38" s="47"/>
      <c r="V38" s="47"/>
      <c r="W38" s="158"/>
      <c r="X38" s="47"/>
      <c r="Y38" s="47"/>
      <c r="Z38" s="158"/>
      <c r="AA38" s="47"/>
      <c r="AB38" s="47"/>
      <c r="AC38" s="158"/>
      <c r="AD38" s="47"/>
      <c r="AE38" s="47"/>
      <c r="AF38" s="158"/>
      <c r="AG38" s="47"/>
      <c r="AH38" s="47"/>
      <c r="AI38" s="158"/>
      <c r="AJ38" s="47"/>
      <c r="AK38" s="47"/>
    </row>
    <row x14ac:dyDescent="0.25" r="39" customHeight="1" ht="18.75">
      <c r="A39" s="155"/>
      <c r="B39" s="66"/>
      <c r="C39" s="47"/>
      <c r="D39" s="47"/>
      <c r="E39" s="66"/>
      <c r="F39" s="47"/>
      <c r="G39" s="47"/>
      <c r="H39" s="66"/>
      <c r="I39" s="47"/>
      <c r="J39" s="47"/>
      <c r="K39" s="66"/>
      <c r="L39" s="47"/>
      <c r="M39" s="47"/>
      <c r="N39" s="158"/>
      <c r="O39" s="47"/>
      <c r="P39" s="47"/>
      <c r="Q39" s="158"/>
      <c r="R39" s="47"/>
      <c r="S39" s="47"/>
      <c r="T39" s="158"/>
      <c r="U39" s="47"/>
      <c r="V39" s="47"/>
      <c r="W39" s="158"/>
      <c r="X39" s="47"/>
      <c r="Y39" s="47"/>
      <c r="Z39" s="158"/>
      <c r="AA39" s="47"/>
      <c r="AB39" s="47"/>
      <c r="AC39" s="158"/>
      <c r="AD39" s="47"/>
      <c r="AE39" s="47"/>
      <c r="AF39" s="158"/>
      <c r="AG39" s="47"/>
      <c r="AH39" s="47"/>
      <c r="AI39" s="158"/>
      <c r="AJ39" s="47"/>
      <c r="AK39" s="47"/>
    </row>
    <row x14ac:dyDescent="0.25" r="40" customHeight="1" ht="18.75">
      <c r="A40" s="155"/>
      <c r="B40" s="66"/>
      <c r="C40" s="47"/>
      <c r="D40" s="47"/>
      <c r="E40" s="66"/>
      <c r="F40" s="47"/>
      <c r="G40" s="47"/>
      <c r="H40" s="66"/>
      <c r="I40" s="47"/>
      <c r="J40" s="47"/>
      <c r="K40" s="66"/>
      <c r="L40" s="47"/>
      <c r="M40" s="47"/>
      <c r="N40" s="158"/>
      <c r="O40" s="47"/>
      <c r="P40" s="47"/>
      <c r="Q40" s="158"/>
      <c r="R40" s="47"/>
      <c r="S40" s="47"/>
      <c r="T40" s="158"/>
      <c r="U40" s="47"/>
      <c r="V40" s="47"/>
      <c r="W40" s="158"/>
      <c r="X40" s="47"/>
      <c r="Y40" s="47"/>
      <c r="Z40" s="158"/>
      <c r="AA40" s="47"/>
      <c r="AB40" s="47"/>
      <c r="AC40" s="158"/>
      <c r="AD40" s="47"/>
      <c r="AE40" s="47"/>
      <c r="AF40" s="158"/>
      <c r="AG40" s="47"/>
      <c r="AH40" s="47"/>
      <c r="AI40" s="158"/>
      <c r="AJ40" s="47"/>
      <c r="AK40" s="47"/>
    </row>
    <row x14ac:dyDescent="0.25" r="41" customHeight="1" ht="18.75">
      <c r="A41" s="155"/>
      <c r="B41" s="66"/>
      <c r="C41" s="47"/>
      <c r="D41" s="47"/>
      <c r="E41" s="66"/>
      <c r="F41" s="47"/>
      <c r="G41" s="47"/>
      <c r="H41" s="66"/>
      <c r="I41" s="47"/>
      <c r="J41" s="47"/>
      <c r="K41" s="66"/>
      <c r="L41" s="47"/>
      <c r="M41" s="47"/>
      <c r="N41" s="158"/>
      <c r="O41" s="47"/>
      <c r="P41" s="47"/>
      <c r="Q41" s="158"/>
      <c r="R41" s="47"/>
      <c r="S41" s="47"/>
      <c r="T41" s="158"/>
      <c r="U41" s="47"/>
      <c r="V41" s="47"/>
      <c r="W41" s="158"/>
      <c r="X41" s="47"/>
      <c r="Y41" s="47"/>
      <c r="Z41" s="158"/>
      <c r="AA41" s="47"/>
      <c r="AB41" s="47"/>
      <c r="AC41" s="158"/>
      <c r="AD41" s="47"/>
      <c r="AE41" s="47"/>
      <c r="AF41" s="158"/>
      <c r="AG41" s="47"/>
      <c r="AH41" s="47"/>
      <c r="AI41" s="158"/>
      <c r="AJ41" s="47"/>
      <c r="AK41" s="47"/>
    </row>
    <row x14ac:dyDescent="0.25" r="42" customHeight="1" ht="18.75">
      <c r="A42" s="155"/>
      <c r="B42" s="66"/>
      <c r="C42" s="47"/>
      <c r="D42" s="47"/>
      <c r="E42" s="66"/>
      <c r="F42" s="47"/>
      <c r="G42" s="47"/>
      <c r="H42" s="66"/>
      <c r="I42" s="47"/>
      <c r="J42" s="47"/>
      <c r="K42" s="66"/>
      <c r="L42" s="47"/>
      <c r="M42" s="47"/>
      <c r="N42" s="158"/>
      <c r="O42" s="47"/>
      <c r="P42" s="47"/>
      <c r="Q42" s="158"/>
      <c r="R42" s="47"/>
      <c r="S42" s="47"/>
      <c r="T42" s="158"/>
      <c r="U42" s="47"/>
      <c r="V42" s="47"/>
      <c r="W42" s="158"/>
      <c r="X42" s="47"/>
      <c r="Y42" s="47"/>
      <c r="Z42" s="158"/>
      <c r="AA42" s="47"/>
      <c r="AB42" s="47"/>
      <c r="AC42" s="158"/>
      <c r="AD42" s="47"/>
      <c r="AE42" s="47"/>
      <c r="AF42" s="158"/>
      <c r="AG42" s="47"/>
      <c r="AH42" s="47"/>
      <c r="AI42" s="158"/>
      <c r="AJ42" s="47"/>
      <c r="AK42" s="47"/>
    </row>
    <row x14ac:dyDescent="0.25" r="43" customHeight="1" ht="18.75">
      <c r="A43" s="155"/>
      <c r="B43" s="66"/>
      <c r="C43" s="47"/>
      <c r="D43" s="47"/>
      <c r="E43" s="66"/>
      <c r="F43" s="47"/>
      <c r="G43" s="47"/>
      <c r="H43" s="66"/>
      <c r="I43" s="47"/>
      <c r="J43" s="47"/>
      <c r="K43" s="66"/>
      <c r="L43" s="47"/>
      <c r="M43" s="47"/>
      <c r="N43" s="158"/>
      <c r="O43" s="47"/>
      <c r="P43" s="47"/>
      <c r="Q43" s="158"/>
      <c r="R43" s="47"/>
      <c r="S43" s="47"/>
      <c r="T43" s="158"/>
      <c r="U43" s="47"/>
      <c r="V43" s="47"/>
      <c r="W43" s="158"/>
      <c r="X43" s="47"/>
      <c r="Y43" s="47"/>
      <c r="Z43" s="158"/>
      <c r="AA43" s="47"/>
      <c r="AB43" s="47"/>
      <c r="AC43" s="158"/>
      <c r="AD43" s="47"/>
      <c r="AE43" s="47"/>
      <c r="AF43" s="158"/>
      <c r="AG43" s="47"/>
      <c r="AH43" s="47"/>
      <c r="AI43" s="158"/>
      <c r="AJ43" s="47"/>
      <c r="AK43" s="47"/>
    </row>
    <row x14ac:dyDescent="0.25" r="44" customHeight="1" ht="18.75">
      <c r="A44" s="155"/>
      <c r="B44" s="66"/>
      <c r="C44" s="47"/>
      <c r="D44" s="47"/>
      <c r="E44" s="66"/>
      <c r="F44" s="47"/>
      <c r="G44" s="47"/>
      <c r="H44" s="66"/>
      <c r="I44" s="47"/>
      <c r="J44" s="47"/>
      <c r="K44" s="66"/>
      <c r="L44" s="47"/>
      <c r="M44" s="47"/>
      <c r="N44" s="158"/>
      <c r="O44" s="47"/>
      <c r="P44" s="47"/>
      <c r="Q44" s="158"/>
      <c r="R44" s="47"/>
      <c r="S44" s="47"/>
      <c r="T44" s="158"/>
      <c r="U44" s="47"/>
      <c r="V44" s="47"/>
      <c r="W44" s="158"/>
      <c r="X44" s="47"/>
      <c r="Y44" s="47"/>
      <c r="Z44" s="158"/>
      <c r="AA44" s="47"/>
      <c r="AB44" s="47"/>
      <c r="AC44" s="158"/>
      <c r="AD44" s="47"/>
      <c r="AE44" s="47"/>
      <c r="AF44" s="158"/>
      <c r="AG44" s="47"/>
      <c r="AH44" s="47"/>
      <c r="AI44" s="158"/>
      <c r="AJ44" s="47"/>
      <c r="AK44" s="47"/>
    </row>
    <row x14ac:dyDescent="0.25" r="45" customHeight="1" ht="18.75">
      <c r="A45" s="155"/>
      <c r="B45" s="66"/>
      <c r="C45" s="47"/>
      <c r="D45" s="47"/>
      <c r="E45" s="66"/>
      <c r="F45" s="47"/>
      <c r="G45" s="47"/>
      <c r="H45" s="66"/>
      <c r="I45" s="47"/>
      <c r="J45" s="47"/>
      <c r="K45" s="66"/>
      <c r="L45" s="47"/>
      <c r="M45" s="47"/>
      <c r="N45" s="158"/>
      <c r="O45" s="47"/>
      <c r="P45" s="47"/>
      <c r="Q45" s="158"/>
      <c r="R45" s="47"/>
      <c r="S45" s="47"/>
      <c r="T45" s="158"/>
      <c r="U45" s="47"/>
      <c r="V45" s="47"/>
      <c r="W45" s="158"/>
      <c r="X45" s="47"/>
      <c r="Y45" s="47"/>
      <c r="Z45" s="158"/>
      <c r="AA45" s="47"/>
      <c r="AB45" s="47"/>
      <c r="AC45" s="158"/>
      <c r="AD45" s="47"/>
      <c r="AE45" s="47"/>
      <c r="AF45" s="158"/>
      <c r="AG45" s="47"/>
      <c r="AH45" s="47"/>
      <c r="AI45" s="158"/>
      <c r="AJ45" s="47"/>
      <c r="AK45" s="47"/>
    </row>
    <row x14ac:dyDescent="0.25" r="46" customHeight="1" ht="18.75">
      <c r="A46" s="155"/>
      <c r="B46" s="66"/>
      <c r="C46" s="47"/>
      <c r="D46" s="47"/>
      <c r="E46" s="66"/>
      <c r="F46" s="47"/>
      <c r="G46" s="47"/>
      <c r="H46" s="66"/>
      <c r="I46" s="47"/>
      <c r="J46" s="47"/>
      <c r="K46" s="66"/>
      <c r="L46" s="47"/>
      <c r="M46" s="47"/>
      <c r="N46" s="158"/>
      <c r="O46" s="47"/>
      <c r="P46" s="47"/>
      <c r="Q46" s="158"/>
      <c r="R46" s="47"/>
      <c r="S46" s="47"/>
      <c r="T46" s="158"/>
      <c r="U46" s="47"/>
      <c r="V46" s="47"/>
      <c r="W46" s="158"/>
      <c r="X46" s="47"/>
      <c r="Y46" s="47"/>
      <c r="Z46" s="158"/>
      <c r="AA46" s="47"/>
      <c r="AB46" s="47"/>
      <c r="AC46" s="158"/>
      <c r="AD46" s="47"/>
      <c r="AE46" s="47"/>
      <c r="AF46" s="158"/>
      <c r="AG46" s="47"/>
      <c r="AH46" s="47"/>
      <c r="AI46" s="158"/>
      <c r="AJ46" s="47"/>
      <c r="AK46" s="47"/>
    </row>
    <row x14ac:dyDescent="0.25" r="47" customHeight="1" ht="18.75">
      <c r="A47" s="155"/>
      <c r="B47" s="66"/>
      <c r="C47" s="47"/>
      <c r="D47" s="47"/>
      <c r="E47" s="66"/>
      <c r="F47" s="47"/>
      <c r="G47" s="47"/>
      <c r="H47" s="66"/>
      <c r="I47" s="47"/>
      <c r="J47" s="47"/>
      <c r="K47" s="66"/>
      <c r="L47" s="47"/>
      <c r="M47" s="47"/>
      <c r="N47" s="158"/>
      <c r="O47" s="47"/>
      <c r="P47" s="47"/>
      <c r="Q47" s="158"/>
      <c r="R47" s="47"/>
      <c r="S47" s="47"/>
      <c r="T47" s="158"/>
      <c r="U47" s="47"/>
      <c r="V47" s="47"/>
      <c r="W47" s="158"/>
      <c r="X47" s="47"/>
      <c r="Y47" s="47"/>
      <c r="Z47" s="158"/>
      <c r="AA47" s="47"/>
      <c r="AB47" s="47"/>
      <c r="AC47" s="158"/>
      <c r="AD47" s="47"/>
      <c r="AE47" s="47"/>
      <c r="AF47" s="158"/>
      <c r="AG47" s="47"/>
      <c r="AH47" s="47"/>
      <c r="AI47" s="158"/>
      <c r="AJ47" s="47"/>
      <c r="AK47" s="47"/>
    </row>
    <row x14ac:dyDescent="0.25" r="48" customHeight="1" ht="18.75">
      <c r="A48" s="155"/>
      <c r="B48" s="66"/>
      <c r="C48" s="47"/>
      <c r="D48" s="47"/>
      <c r="E48" s="66"/>
      <c r="F48" s="47"/>
      <c r="G48" s="47"/>
      <c r="H48" s="66"/>
      <c r="I48" s="47"/>
      <c r="J48" s="47"/>
      <c r="K48" s="66"/>
      <c r="L48" s="47"/>
      <c r="M48" s="47"/>
      <c r="N48" s="158"/>
      <c r="O48" s="47"/>
      <c r="P48" s="47"/>
      <c r="Q48" s="158"/>
      <c r="R48" s="47"/>
      <c r="S48" s="47"/>
      <c r="T48" s="158"/>
      <c r="U48" s="47"/>
      <c r="V48" s="47"/>
      <c r="W48" s="158"/>
      <c r="X48" s="47"/>
      <c r="Y48" s="47"/>
      <c r="Z48" s="158"/>
      <c r="AA48" s="47"/>
      <c r="AB48" s="47"/>
      <c r="AC48" s="158"/>
      <c r="AD48" s="47"/>
      <c r="AE48" s="47"/>
      <c r="AF48" s="158"/>
      <c r="AG48" s="47"/>
      <c r="AH48" s="47"/>
      <c r="AI48" s="158"/>
      <c r="AJ48" s="47"/>
      <c r="AK48" s="47"/>
    </row>
    <row x14ac:dyDescent="0.25" r="49" customHeight="1" ht="18.75">
      <c r="A49" s="155"/>
      <c r="B49" s="66"/>
      <c r="C49" s="47"/>
      <c r="D49" s="47"/>
      <c r="E49" s="66"/>
      <c r="F49" s="47"/>
      <c r="G49" s="47"/>
      <c r="H49" s="66"/>
      <c r="I49" s="47"/>
      <c r="J49" s="47"/>
      <c r="K49" s="66"/>
      <c r="L49" s="47"/>
      <c r="M49" s="47"/>
      <c r="N49" s="158"/>
      <c r="O49" s="47"/>
      <c r="P49" s="47"/>
      <c r="Q49" s="158"/>
      <c r="R49" s="47"/>
      <c r="S49" s="47"/>
      <c r="T49" s="158"/>
      <c r="U49" s="47"/>
      <c r="V49" s="47"/>
      <c r="W49" s="158"/>
      <c r="X49" s="47"/>
      <c r="Y49" s="47"/>
      <c r="Z49" s="158"/>
      <c r="AA49" s="47"/>
      <c r="AB49" s="47"/>
      <c r="AC49" s="158"/>
      <c r="AD49" s="47"/>
      <c r="AE49" s="47"/>
      <c r="AF49" s="158"/>
      <c r="AG49" s="47"/>
      <c r="AH49" s="47"/>
      <c r="AI49" s="158"/>
      <c r="AJ49" s="47"/>
      <c r="AK49" s="47"/>
    </row>
    <row x14ac:dyDescent="0.25" r="50" customHeight="1" ht="18.75">
      <c r="A50" s="155"/>
      <c r="B50" s="66"/>
      <c r="C50" s="47"/>
      <c r="D50" s="47"/>
      <c r="E50" s="66"/>
      <c r="F50" s="47"/>
      <c r="G50" s="47"/>
      <c r="H50" s="66"/>
      <c r="I50" s="47"/>
      <c r="J50" s="47"/>
      <c r="K50" s="66"/>
      <c r="L50" s="47"/>
      <c r="M50" s="47"/>
      <c r="N50" s="158"/>
      <c r="O50" s="47"/>
      <c r="P50" s="47"/>
      <c r="Q50" s="158"/>
      <c r="R50" s="47"/>
      <c r="S50" s="47"/>
      <c r="T50" s="158"/>
      <c r="U50" s="47"/>
      <c r="V50" s="47"/>
      <c r="W50" s="158"/>
      <c r="X50" s="47"/>
      <c r="Y50" s="47"/>
      <c r="Z50" s="158"/>
      <c r="AA50" s="47"/>
      <c r="AB50" s="47"/>
      <c r="AC50" s="158"/>
      <c r="AD50" s="47"/>
      <c r="AE50" s="47"/>
      <c r="AF50" s="158"/>
      <c r="AG50" s="47"/>
      <c r="AH50" s="47"/>
      <c r="AI50" s="158"/>
      <c r="AJ50" s="47"/>
      <c r="AK50" s="47"/>
    </row>
    <row x14ac:dyDescent="0.25" r="51" customHeight="1" ht="18.75">
      <c r="A51" s="155"/>
      <c r="B51" s="66"/>
      <c r="C51" s="47"/>
      <c r="D51" s="47"/>
      <c r="E51" s="66"/>
      <c r="F51" s="47"/>
      <c r="G51" s="47"/>
      <c r="H51" s="66"/>
      <c r="I51" s="47"/>
      <c r="J51" s="47"/>
      <c r="K51" s="66"/>
      <c r="L51" s="47"/>
      <c r="M51" s="47"/>
      <c r="N51" s="158"/>
      <c r="O51" s="47"/>
      <c r="P51" s="47"/>
      <c r="Q51" s="158"/>
      <c r="R51" s="47"/>
      <c r="S51" s="47"/>
      <c r="T51" s="158"/>
      <c r="U51" s="47"/>
      <c r="V51" s="47"/>
      <c r="W51" s="158"/>
      <c r="X51" s="47"/>
      <c r="Y51" s="47"/>
      <c r="Z51" s="158"/>
      <c r="AA51" s="47"/>
      <c r="AB51" s="47"/>
      <c r="AC51" s="158"/>
      <c r="AD51" s="47"/>
      <c r="AE51" s="47"/>
      <c r="AF51" s="158"/>
      <c r="AG51" s="47"/>
      <c r="AH51" s="47"/>
      <c r="AI51" s="158"/>
      <c r="AJ51" s="47"/>
      <c r="AK51" s="47"/>
    </row>
    <row x14ac:dyDescent="0.25" r="52" customHeight="1" ht="18.75">
      <c r="A52" s="155"/>
      <c r="B52" s="66"/>
      <c r="C52" s="47"/>
      <c r="D52" s="47"/>
      <c r="E52" s="66"/>
      <c r="F52" s="47"/>
      <c r="G52" s="47"/>
      <c r="H52" s="66"/>
      <c r="I52" s="47"/>
      <c r="J52" s="47"/>
      <c r="K52" s="66"/>
      <c r="L52" s="47"/>
      <c r="M52" s="47"/>
      <c r="N52" s="158"/>
      <c r="O52" s="47"/>
      <c r="P52" s="47"/>
      <c r="Q52" s="158"/>
      <c r="R52" s="47"/>
      <c r="S52" s="47"/>
      <c r="T52" s="158"/>
      <c r="U52" s="47"/>
      <c r="V52" s="47"/>
      <c r="W52" s="158"/>
      <c r="X52" s="47"/>
      <c r="Y52" s="47"/>
      <c r="Z52" s="158"/>
      <c r="AA52" s="47"/>
      <c r="AB52" s="47"/>
      <c r="AC52" s="158"/>
      <c r="AD52" s="47"/>
      <c r="AE52" s="47"/>
      <c r="AF52" s="158"/>
      <c r="AG52" s="47"/>
      <c r="AH52" s="47"/>
      <c r="AI52" s="158"/>
      <c r="AJ52" s="47"/>
      <c r="AK52" s="47"/>
    </row>
    <row x14ac:dyDescent="0.25" r="53" customHeight="1" ht="18.75">
      <c r="A53" s="155"/>
      <c r="B53" s="66"/>
      <c r="C53" s="47"/>
      <c r="D53" s="47"/>
      <c r="E53" s="66"/>
      <c r="F53" s="47"/>
      <c r="G53" s="47"/>
      <c r="H53" s="66"/>
      <c r="I53" s="47"/>
      <c r="J53" s="47"/>
      <c r="K53" s="66"/>
      <c r="L53" s="47"/>
      <c r="M53" s="47"/>
      <c r="N53" s="158"/>
      <c r="O53" s="47"/>
      <c r="P53" s="47"/>
      <c r="Q53" s="158"/>
      <c r="R53" s="47"/>
      <c r="S53" s="47"/>
      <c r="T53" s="158"/>
      <c r="U53" s="47"/>
      <c r="V53" s="47"/>
      <c r="W53" s="158"/>
      <c r="X53" s="47"/>
      <c r="Y53" s="47"/>
      <c r="Z53" s="158"/>
      <c r="AA53" s="47"/>
      <c r="AB53" s="47"/>
      <c r="AC53" s="158"/>
      <c r="AD53" s="47"/>
      <c r="AE53" s="47"/>
      <c r="AF53" s="158"/>
      <c r="AG53" s="47"/>
      <c r="AH53" s="47"/>
      <c r="AI53" s="158"/>
      <c r="AJ53" s="47"/>
      <c r="AK53" s="47"/>
    </row>
    <row x14ac:dyDescent="0.25" r="54" customHeight="1" ht="18.75">
      <c r="A54" s="155"/>
      <c r="B54" s="66"/>
      <c r="C54" s="47"/>
      <c r="D54" s="47"/>
      <c r="E54" s="66"/>
      <c r="F54" s="47"/>
      <c r="G54" s="47"/>
      <c r="H54" s="66"/>
      <c r="I54" s="47"/>
      <c r="J54" s="47"/>
      <c r="K54" s="66"/>
      <c r="L54" s="47"/>
      <c r="M54" s="47"/>
      <c r="N54" s="158"/>
      <c r="O54" s="47"/>
      <c r="P54" s="47"/>
      <c r="Q54" s="158"/>
      <c r="R54" s="47"/>
      <c r="S54" s="47"/>
      <c r="T54" s="158"/>
      <c r="U54" s="47"/>
      <c r="V54" s="47"/>
      <c r="W54" s="158"/>
      <c r="X54" s="47"/>
      <c r="Y54" s="47"/>
      <c r="Z54" s="158"/>
      <c r="AA54" s="47"/>
      <c r="AB54" s="47"/>
      <c r="AC54" s="158"/>
      <c r="AD54" s="47"/>
      <c r="AE54" s="47"/>
      <c r="AF54" s="158"/>
      <c r="AG54" s="47"/>
      <c r="AH54" s="47"/>
      <c r="AI54" s="158"/>
      <c r="AJ54" s="47"/>
      <c r="AK54" s="47"/>
    </row>
    <row x14ac:dyDescent="0.25" r="55" customHeight="1" ht="18.75">
      <c r="A55" s="155"/>
      <c r="B55" s="111"/>
      <c r="C55" s="111"/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158"/>
      <c r="O55" s="47"/>
      <c r="P55" s="47"/>
      <c r="Q55" s="158"/>
      <c r="R55" s="47"/>
      <c r="S55" s="47"/>
      <c r="T55" s="158"/>
      <c r="U55" s="47"/>
      <c r="V55" s="47"/>
      <c r="W55" s="158"/>
      <c r="X55" s="47"/>
      <c r="Y55" s="47"/>
      <c r="Z55" s="158"/>
      <c r="AA55" s="47"/>
      <c r="AB55" s="47"/>
      <c r="AC55" s="158"/>
      <c r="AD55" s="47"/>
      <c r="AE55" s="47"/>
      <c r="AF55" s="158"/>
      <c r="AG55" s="47"/>
      <c r="AH55" s="47"/>
      <c r="AI55" s="158"/>
      <c r="AJ55" s="47"/>
      <c r="AK55" s="47"/>
    </row>
    <row x14ac:dyDescent="0.25" r="56" customHeight="1" ht="18.75">
      <c r="A56" s="76"/>
      <c r="B56" s="66"/>
      <c r="C56" s="47"/>
      <c r="D56" s="47"/>
      <c r="E56" s="66"/>
      <c r="F56" s="47"/>
      <c r="G56" s="47"/>
      <c r="H56" s="66"/>
      <c r="I56" s="47"/>
      <c r="J56" s="47"/>
      <c r="K56" s="66"/>
      <c r="L56" s="47"/>
      <c r="M56" s="47"/>
      <c r="N56" s="158"/>
      <c r="O56" s="47"/>
      <c r="P56" s="47"/>
      <c r="Q56" s="158"/>
      <c r="R56" s="47"/>
      <c r="S56" s="47"/>
      <c r="T56" s="158"/>
      <c r="U56" s="47"/>
      <c r="V56" s="47"/>
      <c r="W56" s="158"/>
      <c r="X56" s="47"/>
      <c r="Y56" s="47"/>
      <c r="Z56" s="158"/>
      <c r="AA56" s="47"/>
      <c r="AB56" s="47"/>
      <c r="AC56" s="158"/>
      <c r="AD56" s="47"/>
      <c r="AE56" s="47"/>
      <c r="AF56" s="158"/>
      <c r="AG56" s="47"/>
      <c r="AH56" s="47"/>
      <c r="AI56" s="158"/>
      <c r="AJ56" s="47"/>
      <c r="AK56" s="47"/>
    </row>
    <row x14ac:dyDescent="0.25" r="57" customHeight="1" ht="18.75">
      <c r="A57" s="76"/>
      <c r="B57" s="66"/>
      <c r="C57" s="47"/>
      <c r="D57" s="47"/>
      <c r="E57" s="66"/>
      <c r="F57" s="47"/>
      <c r="G57" s="47"/>
      <c r="H57" s="66"/>
      <c r="I57" s="47"/>
      <c r="J57" s="47"/>
      <c r="K57" s="66"/>
      <c r="L57" s="47"/>
      <c r="M57" s="47"/>
      <c r="N57" s="158"/>
      <c r="O57" s="47"/>
      <c r="P57" s="47"/>
      <c r="Q57" s="158"/>
      <c r="R57" s="47"/>
      <c r="S57" s="47"/>
      <c r="T57" s="158"/>
      <c r="U57" s="47"/>
      <c r="V57" s="47"/>
      <c r="W57" s="158"/>
      <c r="X57" s="47"/>
      <c r="Y57" s="47"/>
      <c r="Z57" s="158"/>
      <c r="AA57" s="47"/>
      <c r="AB57" s="47"/>
      <c r="AC57" s="158"/>
      <c r="AD57" s="47"/>
      <c r="AE57" s="47"/>
      <c r="AF57" s="158"/>
      <c r="AG57" s="47"/>
      <c r="AH57" s="47"/>
      <c r="AI57" s="158"/>
      <c r="AJ57" s="47"/>
      <c r="AK57" s="47"/>
    </row>
    <row x14ac:dyDescent="0.25" r="58" customHeight="1" ht="18.75">
      <c r="A58" s="76"/>
      <c r="B58" s="66"/>
      <c r="C58" s="47"/>
      <c r="D58" s="47"/>
      <c r="E58" s="66"/>
      <c r="F58" s="47"/>
      <c r="G58" s="47"/>
      <c r="H58" s="66"/>
      <c r="I58" s="47"/>
      <c r="J58" s="47"/>
      <c r="K58" s="66"/>
      <c r="L58" s="47"/>
      <c r="M58" s="47"/>
      <c r="N58" s="158"/>
      <c r="O58" s="47"/>
      <c r="P58" s="47"/>
      <c r="Q58" s="158"/>
      <c r="R58" s="47"/>
      <c r="S58" s="47"/>
      <c r="T58" s="158"/>
      <c r="U58" s="47"/>
      <c r="V58" s="47"/>
      <c r="W58" s="158"/>
      <c r="X58" s="47"/>
      <c r="Y58" s="47"/>
      <c r="Z58" s="158"/>
      <c r="AA58" s="47"/>
      <c r="AB58" s="47"/>
      <c r="AC58" s="158"/>
      <c r="AD58" s="47"/>
      <c r="AE58" s="47"/>
      <c r="AF58" s="158"/>
      <c r="AG58" s="47"/>
      <c r="AH58" s="47"/>
      <c r="AI58" s="158"/>
      <c r="AJ58" s="47"/>
      <c r="AK58" s="47"/>
    </row>
    <row x14ac:dyDescent="0.25" r="59" customHeight="1" ht="18.75">
      <c r="A59" s="155"/>
      <c r="B59" s="66"/>
      <c r="C59" s="47"/>
      <c r="D59" s="47"/>
      <c r="E59" s="66"/>
      <c r="F59" s="47"/>
      <c r="G59" s="47"/>
      <c r="H59" s="66"/>
      <c r="I59" s="47"/>
      <c r="J59" s="47"/>
      <c r="K59" s="66"/>
      <c r="L59" s="47"/>
      <c r="M59" s="47"/>
      <c r="N59" s="158"/>
      <c r="O59" s="47"/>
      <c r="P59" s="47"/>
      <c r="Q59" s="158"/>
      <c r="R59" s="47"/>
      <c r="S59" s="47"/>
      <c r="T59" s="158"/>
      <c r="U59" s="47"/>
      <c r="V59" s="47"/>
      <c r="W59" s="158"/>
      <c r="X59" s="47"/>
      <c r="Y59" s="47"/>
      <c r="Z59" s="158"/>
      <c r="AA59" s="47"/>
      <c r="AB59" s="47"/>
      <c r="AC59" s="158"/>
      <c r="AD59" s="47"/>
      <c r="AE59" s="47"/>
      <c r="AF59" s="158"/>
      <c r="AG59" s="47"/>
      <c r="AH59" s="47"/>
      <c r="AI59" s="158"/>
      <c r="AJ59" s="47"/>
      <c r="AK59" s="47"/>
    </row>
    <row x14ac:dyDescent="0.25" r="60" customHeight="1" ht="18.75">
      <c r="A60" s="155"/>
      <c r="B60" s="66"/>
      <c r="C60" s="47"/>
      <c r="D60" s="47"/>
      <c r="E60" s="66"/>
      <c r="F60" s="47"/>
      <c r="G60" s="47"/>
      <c r="H60" s="66"/>
      <c r="I60" s="47"/>
      <c r="J60" s="47"/>
      <c r="K60" s="66"/>
      <c r="L60" s="47"/>
      <c r="M60" s="47"/>
      <c r="N60" s="158"/>
      <c r="O60" s="47"/>
      <c r="P60" s="47"/>
      <c r="Q60" s="158"/>
      <c r="R60" s="47"/>
      <c r="S60" s="47"/>
      <c r="T60" s="158"/>
      <c r="U60" s="47"/>
      <c r="V60" s="47"/>
      <c r="W60" s="158"/>
      <c r="X60" s="47"/>
      <c r="Y60" s="47"/>
      <c r="Z60" s="158"/>
      <c r="AA60" s="47"/>
      <c r="AB60" s="47"/>
      <c r="AC60" s="158"/>
      <c r="AD60" s="47"/>
      <c r="AE60" s="47"/>
      <c r="AF60" s="158"/>
      <c r="AG60" s="47"/>
      <c r="AH60" s="47"/>
      <c r="AI60" s="158"/>
      <c r="AJ60" s="47"/>
      <c r="AK60" s="47"/>
    </row>
    <row x14ac:dyDescent="0.25" r="61" customHeight="1" ht="18.75">
      <c r="A61" s="155"/>
      <c r="B61" s="66"/>
      <c r="C61" s="47"/>
      <c r="D61" s="47"/>
      <c r="E61" s="66"/>
      <c r="F61" s="47"/>
      <c r="G61" s="47"/>
      <c r="H61" s="66"/>
      <c r="I61" s="47"/>
      <c r="J61" s="47"/>
      <c r="K61" s="66"/>
      <c r="L61" s="47"/>
      <c r="M61" s="47"/>
      <c r="N61" s="158"/>
      <c r="O61" s="47"/>
      <c r="P61" s="47"/>
      <c r="Q61" s="158"/>
      <c r="R61" s="47"/>
      <c r="S61" s="47"/>
      <c r="T61" s="158"/>
      <c r="U61" s="47"/>
      <c r="V61" s="47"/>
      <c r="W61" s="158"/>
      <c r="X61" s="47"/>
      <c r="Y61" s="47"/>
      <c r="Z61" s="158"/>
      <c r="AA61" s="47"/>
      <c r="AB61" s="47"/>
      <c r="AC61" s="158"/>
      <c r="AD61" s="47"/>
      <c r="AE61" s="47"/>
      <c r="AF61" s="158"/>
      <c r="AG61" s="47"/>
      <c r="AH61" s="47"/>
      <c r="AI61" s="158"/>
      <c r="AJ61" s="47"/>
      <c r="AK61" s="47"/>
    </row>
    <row x14ac:dyDescent="0.25" r="62" customHeight="1" ht="18.75">
      <c r="A62" s="155"/>
      <c r="B62" s="66"/>
      <c r="C62" s="47"/>
      <c r="D62" s="47"/>
      <c r="E62" s="66"/>
      <c r="F62" s="47"/>
      <c r="G62" s="47"/>
      <c r="H62" s="66"/>
      <c r="I62" s="47"/>
      <c r="J62" s="47"/>
      <c r="K62" s="66"/>
      <c r="L62" s="47"/>
      <c r="M62" s="47"/>
      <c r="N62" s="158"/>
      <c r="O62" s="47"/>
      <c r="P62" s="47"/>
      <c r="Q62" s="158"/>
      <c r="R62" s="47"/>
      <c r="S62" s="47"/>
      <c r="T62" s="158"/>
      <c r="U62" s="47"/>
      <c r="V62" s="47"/>
      <c r="W62" s="158"/>
      <c r="X62" s="47"/>
      <c r="Y62" s="47"/>
      <c r="Z62" s="158"/>
      <c r="AA62" s="47"/>
      <c r="AB62" s="47"/>
      <c r="AC62" s="158"/>
      <c r="AD62" s="47"/>
      <c r="AE62" s="47"/>
      <c r="AF62" s="158"/>
      <c r="AG62" s="47"/>
      <c r="AH62" s="47"/>
      <c r="AI62" s="158"/>
      <c r="AJ62" s="47"/>
      <c r="AK62" s="47"/>
    </row>
    <row x14ac:dyDescent="0.25" r="63" customHeight="1" ht="18.75">
      <c r="A63" s="155"/>
      <c r="B63" s="66"/>
      <c r="C63" s="47"/>
      <c r="D63" s="47"/>
      <c r="E63" s="66"/>
      <c r="F63" s="47"/>
      <c r="G63" s="47"/>
      <c r="H63" s="66"/>
      <c r="I63" s="47"/>
      <c r="J63" s="47"/>
      <c r="K63" s="66"/>
      <c r="L63" s="47"/>
      <c r="M63" s="47"/>
      <c r="N63" s="158"/>
      <c r="O63" s="47"/>
      <c r="P63" s="47"/>
      <c r="Q63" s="158"/>
      <c r="R63" s="47"/>
      <c r="S63" s="47"/>
      <c r="T63" s="158"/>
      <c r="U63" s="47"/>
      <c r="V63" s="47"/>
      <c r="W63" s="158"/>
      <c r="X63" s="47"/>
      <c r="Y63" s="47"/>
      <c r="Z63" s="158"/>
      <c r="AA63" s="47"/>
      <c r="AB63" s="47"/>
      <c r="AC63" s="158"/>
      <c r="AD63" s="47"/>
      <c r="AE63" s="47"/>
      <c r="AF63" s="158"/>
      <c r="AG63" s="47"/>
      <c r="AH63" s="47"/>
      <c r="AI63" s="158"/>
      <c r="AJ63" s="47"/>
      <c r="AK63" s="47"/>
    </row>
    <row x14ac:dyDescent="0.25" r="64" customHeight="1" ht="18.75">
      <c r="A64" s="155"/>
      <c r="B64" s="66"/>
      <c r="C64" s="47"/>
      <c r="D64" s="47"/>
      <c r="E64" s="66"/>
      <c r="F64" s="47"/>
      <c r="G64" s="47"/>
      <c r="H64" s="66"/>
      <c r="I64" s="47"/>
      <c r="J64" s="47"/>
      <c r="K64" s="66"/>
      <c r="L64" s="47"/>
      <c r="M64" s="47"/>
      <c r="N64" s="158"/>
      <c r="O64" s="47"/>
      <c r="P64" s="47"/>
      <c r="Q64" s="158"/>
      <c r="R64" s="47"/>
      <c r="S64" s="47"/>
      <c r="T64" s="158"/>
      <c r="U64" s="47"/>
      <c r="V64" s="47"/>
      <c r="W64" s="158"/>
      <c r="X64" s="47"/>
      <c r="Y64" s="47"/>
      <c r="Z64" s="158"/>
      <c r="AA64" s="47"/>
      <c r="AB64" s="47"/>
      <c r="AC64" s="158"/>
      <c r="AD64" s="47"/>
      <c r="AE64" s="47"/>
      <c r="AF64" s="158"/>
      <c r="AG64" s="47"/>
      <c r="AH64" s="47"/>
      <c r="AI64" s="158"/>
      <c r="AJ64" s="47"/>
      <c r="AK64" s="47"/>
    </row>
    <row x14ac:dyDescent="0.25" r="65" customHeight="1" ht="18.75">
      <c r="A65" s="155"/>
      <c r="B65" s="66"/>
      <c r="C65" s="47"/>
      <c r="D65" s="47"/>
      <c r="E65" s="66"/>
      <c r="F65" s="47"/>
      <c r="G65" s="47"/>
      <c r="H65" s="66"/>
      <c r="I65" s="47"/>
      <c r="J65" s="47"/>
      <c r="K65" s="66"/>
      <c r="L65" s="47"/>
      <c r="M65" s="47"/>
      <c r="N65" s="158"/>
      <c r="O65" s="47"/>
      <c r="P65" s="47"/>
      <c r="Q65" s="158"/>
      <c r="R65" s="47"/>
      <c r="S65" s="47"/>
      <c r="T65" s="158"/>
      <c r="U65" s="47"/>
      <c r="V65" s="47"/>
      <c r="W65" s="158"/>
      <c r="X65" s="47"/>
      <c r="Y65" s="47"/>
      <c r="Z65" s="158"/>
      <c r="AA65" s="47"/>
      <c r="AB65" s="47"/>
      <c r="AC65" s="158"/>
      <c r="AD65" s="47"/>
      <c r="AE65" s="47"/>
      <c r="AF65" s="158"/>
      <c r="AG65" s="47"/>
      <c r="AH65" s="47"/>
      <c r="AI65" s="158"/>
      <c r="AJ65" s="47"/>
      <c r="AK65" s="47"/>
    </row>
    <row x14ac:dyDescent="0.25" r="66" customHeight="1" ht="18.75">
      <c r="A66" s="155"/>
      <c r="B66" s="66"/>
      <c r="C66" s="47"/>
      <c r="D66" s="47"/>
      <c r="E66" s="66"/>
      <c r="F66" s="47"/>
      <c r="G66" s="47"/>
      <c r="H66" s="66"/>
      <c r="I66" s="47"/>
      <c r="J66" s="47"/>
      <c r="K66" s="66"/>
      <c r="L66" s="47"/>
      <c r="M66" s="47"/>
      <c r="N66" s="158"/>
      <c r="O66" s="47"/>
      <c r="P66" s="47"/>
      <c r="Q66" s="158"/>
      <c r="R66" s="47"/>
      <c r="S66" s="47"/>
      <c r="T66" s="158"/>
      <c r="U66" s="47"/>
      <c r="V66" s="47"/>
      <c r="W66" s="158"/>
      <c r="X66" s="47"/>
      <c r="Y66" s="47"/>
      <c r="Z66" s="158"/>
      <c r="AA66" s="47"/>
      <c r="AB66" s="47"/>
      <c r="AC66" s="158"/>
      <c r="AD66" s="47"/>
      <c r="AE66" s="47"/>
      <c r="AF66" s="158"/>
      <c r="AG66" s="47"/>
      <c r="AH66" s="47"/>
      <c r="AI66" s="158"/>
      <c r="AJ66" s="47"/>
      <c r="AK66" s="47"/>
    </row>
    <row x14ac:dyDescent="0.25" r="67" customHeight="1" ht="18.75">
      <c r="A67" s="155"/>
      <c r="B67" s="66"/>
      <c r="C67" s="47"/>
      <c r="D67" s="47"/>
      <c r="E67" s="66"/>
      <c r="F67" s="47"/>
      <c r="G67" s="47"/>
      <c r="H67" s="66"/>
      <c r="I67" s="47"/>
      <c r="J67" s="47"/>
      <c r="K67" s="66"/>
      <c r="L67" s="47"/>
      <c r="M67" s="47"/>
      <c r="N67" s="158"/>
      <c r="O67" s="47"/>
      <c r="P67" s="47"/>
      <c r="Q67" s="158"/>
      <c r="R67" s="47"/>
      <c r="S67" s="47"/>
      <c r="T67" s="158"/>
      <c r="U67" s="47"/>
      <c r="V67" s="47"/>
      <c r="W67" s="158"/>
      <c r="X67" s="47"/>
      <c r="Y67" s="47"/>
      <c r="Z67" s="158"/>
      <c r="AA67" s="47"/>
      <c r="AB67" s="47"/>
      <c r="AC67" s="158"/>
      <c r="AD67" s="47"/>
      <c r="AE67" s="47"/>
      <c r="AF67" s="158"/>
      <c r="AG67" s="47"/>
      <c r="AH67" s="47"/>
      <c r="AI67" s="158"/>
      <c r="AJ67" s="47"/>
      <c r="AK67" s="47"/>
    </row>
    <row x14ac:dyDescent="0.25" r="68" customHeight="1" ht="18.75">
      <c r="A68" s="155"/>
      <c r="B68" s="66"/>
      <c r="C68" s="47"/>
      <c r="D68" s="47"/>
      <c r="E68" s="66"/>
      <c r="F68" s="47"/>
      <c r="G68" s="47"/>
      <c r="H68" s="66"/>
      <c r="I68" s="47"/>
      <c r="J68" s="47"/>
      <c r="K68" s="66"/>
      <c r="L68" s="47"/>
      <c r="M68" s="47"/>
      <c r="N68" s="158"/>
      <c r="O68" s="47"/>
      <c r="P68" s="47"/>
      <c r="Q68" s="158"/>
      <c r="R68" s="47"/>
      <c r="S68" s="47"/>
      <c r="T68" s="158"/>
      <c r="U68" s="47"/>
      <c r="V68" s="47"/>
      <c r="W68" s="158"/>
      <c r="X68" s="47"/>
      <c r="Y68" s="47"/>
      <c r="Z68" s="158"/>
      <c r="AA68" s="47"/>
      <c r="AB68" s="47"/>
      <c r="AC68" s="158"/>
      <c r="AD68" s="47"/>
      <c r="AE68" s="47"/>
      <c r="AF68" s="158"/>
      <c r="AG68" s="47"/>
      <c r="AH68" s="47"/>
      <c r="AI68" s="158"/>
      <c r="AJ68" s="47"/>
      <c r="AK68" s="47"/>
    </row>
    <row x14ac:dyDescent="0.25" r="69" customHeight="1" ht="18.75">
      <c r="A69" s="155"/>
      <c r="B69" s="66"/>
      <c r="C69" s="47"/>
      <c r="D69" s="47"/>
      <c r="E69" s="66"/>
      <c r="F69" s="47"/>
      <c r="G69" s="47"/>
      <c r="H69" s="66"/>
      <c r="I69" s="47"/>
      <c r="J69" s="47"/>
      <c r="K69" s="66"/>
      <c r="L69" s="47"/>
      <c r="M69" s="47"/>
      <c r="N69" s="158"/>
      <c r="O69" s="47"/>
      <c r="P69" s="47"/>
      <c r="Q69" s="158"/>
      <c r="R69" s="47"/>
      <c r="S69" s="47"/>
      <c r="T69" s="158"/>
      <c r="U69" s="47"/>
      <c r="V69" s="47"/>
      <c r="W69" s="158"/>
      <c r="X69" s="47"/>
      <c r="Y69" s="47"/>
      <c r="Z69" s="158"/>
      <c r="AA69" s="47"/>
      <c r="AB69" s="47"/>
      <c r="AC69" s="158"/>
      <c r="AD69" s="47"/>
      <c r="AE69" s="47"/>
      <c r="AF69" s="158"/>
      <c r="AG69" s="47"/>
      <c r="AH69" s="47"/>
      <c r="AI69" s="158"/>
      <c r="AJ69" s="47"/>
      <c r="AK69" s="47"/>
    </row>
    <row x14ac:dyDescent="0.25" r="70" customHeight="1" ht="18.75">
      <c r="A70" s="155"/>
      <c r="B70" s="66"/>
      <c r="C70" s="47"/>
      <c r="D70" s="47"/>
      <c r="E70" s="66"/>
      <c r="F70" s="47"/>
      <c r="G70" s="47"/>
      <c r="H70" s="66"/>
      <c r="I70" s="47"/>
      <c r="J70" s="47"/>
      <c r="K70" s="66"/>
      <c r="L70" s="47"/>
      <c r="M70" s="47"/>
      <c r="N70" s="158"/>
      <c r="O70" s="47"/>
      <c r="P70" s="47"/>
      <c r="Q70" s="158"/>
      <c r="R70" s="47"/>
      <c r="S70" s="47"/>
      <c r="T70" s="158"/>
      <c r="U70" s="47"/>
      <c r="V70" s="47"/>
      <c r="W70" s="158"/>
      <c r="X70" s="47"/>
      <c r="Y70" s="47"/>
      <c r="Z70" s="158"/>
      <c r="AA70" s="47"/>
      <c r="AB70" s="47"/>
      <c r="AC70" s="158"/>
      <c r="AD70" s="47"/>
      <c r="AE70" s="47"/>
      <c r="AF70" s="158"/>
      <c r="AG70" s="47"/>
      <c r="AH70" s="47"/>
      <c r="AI70" s="158"/>
      <c r="AJ70" s="47"/>
      <c r="AK70" s="47"/>
    </row>
    <row x14ac:dyDescent="0.25" r="71" customHeight="1" ht="18.75">
      <c r="A71" s="155"/>
      <c r="B71" s="66"/>
      <c r="C71" s="47"/>
      <c r="D71" s="47"/>
      <c r="E71" s="66"/>
      <c r="F71" s="47"/>
      <c r="G71" s="47"/>
      <c r="H71" s="66"/>
      <c r="I71" s="47"/>
      <c r="J71" s="47"/>
      <c r="K71" s="66"/>
      <c r="L71" s="47"/>
      <c r="M71" s="47"/>
      <c r="N71" s="158"/>
      <c r="O71" s="47"/>
      <c r="P71" s="47"/>
      <c r="Q71" s="158"/>
      <c r="R71" s="47"/>
      <c r="S71" s="47"/>
      <c r="T71" s="158"/>
      <c r="U71" s="47"/>
      <c r="V71" s="47"/>
      <c r="W71" s="158"/>
      <c r="X71" s="47"/>
      <c r="Y71" s="47"/>
      <c r="Z71" s="158"/>
      <c r="AA71" s="47"/>
      <c r="AB71" s="47"/>
      <c r="AC71" s="158"/>
      <c r="AD71" s="47"/>
      <c r="AE71" s="47"/>
      <c r="AF71" s="158"/>
      <c r="AG71" s="47"/>
      <c r="AH71" s="47"/>
      <c r="AI71" s="158"/>
      <c r="AJ71" s="47"/>
      <c r="AK71" s="47"/>
    </row>
    <row x14ac:dyDescent="0.25" r="72" customHeight="1" ht="18.75">
      <c r="A72" s="155"/>
      <c r="B72" s="66"/>
      <c r="C72" s="47"/>
      <c r="D72" s="47"/>
      <c r="E72" s="66"/>
      <c r="F72" s="47"/>
      <c r="G72" s="47"/>
      <c r="H72" s="66"/>
      <c r="I72" s="47"/>
      <c r="J72" s="47"/>
      <c r="K72" s="66"/>
      <c r="L72" s="47"/>
      <c r="M72" s="47"/>
      <c r="N72" s="158"/>
      <c r="O72" s="47"/>
      <c r="P72" s="47"/>
      <c r="Q72" s="158"/>
      <c r="R72" s="47"/>
      <c r="S72" s="47"/>
      <c r="T72" s="158"/>
      <c r="U72" s="47"/>
      <c r="V72" s="47"/>
      <c r="W72" s="158"/>
      <c r="X72" s="47"/>
      <c r="Y72" s="47"/>
      <c r="Z72" s="158"/>
      <c r="AA72" s="47"/>
      <c r="AB72" s="47"/>
      <c r="AC72" s="158"/>
      <c r="AD72" s="47"/>
      <c r="AE72" s="47"/>
      <c r="AF72" s="158"/>
      <c r="AG72" s="47"/>
      <c r="AH72" s="47"/>
      <c r="AI72" s="158"/>
      <c r="AJ72" s="47"/>
      <c r="AK72" s="47"/>
    </row>
    <row x14ac:dyDescent="0.25" r="73" customHeight="1" ht="18.75">
      <c r="A73" s="155"/>
      <c r="B73" s="66"/>
      <c r="C73" s="47"/>
      <c r="D73" s="47"/>
      <c r="E73" s="66"/>
      <c r="F73" s="47"/>
      <c r="G73" s="47"/>
      <c r="H73" s="66"/>
      <c r="I73" s="47"/>
      <c r="J73" s="47"/>
      <c r="K73" s="66"/>
      <c r="L73" s="47"/>
      <c r="M73" s="47"/>
      <c r="N73" s="158"/>
      <c r="O73" s="47"/>
      <c r="P73" s="47"/>
      <c r="Q73" s="158"/>
      <c r="R73" s="47"/>
      <c r="S73" s="47"/>
      <c r="T73" s="158"/>
      <c r="U73" s="47"/>
      <c r="V73" s="47"/>
      <c r="W73" s="158"/>
      <c r="X73" s="47"/>
      <c r="Y73" s="47"/>
      <c r="Z73" s="158"/>
      <c r="AA73" s="47"/>
      <c r="AB73" s="47"/>
      <c r="AC73" s="158"/>
      <c r="AD73" s="47"/>
      <c r="AE73" s="47"/>
      <c r="AF73" s="158"/>
      <c r="AG73" s="47"/>
      <c r="AH73" s="47"/>
      <c r="AI73" s="158"/>
      <c r="AJ73" s="47"/>
      <c r="AK73" s="47"/>
    </row>
    <row x14ac:dyDescent="0.25" r="74" customHeight="1" ht="18.75">
      <c r="A74" s="155"/>
      <c r="B74" s="66"/>
      <c r="C74" s="47"/>
      <c r="D74" s="47"/>
      <c r="E74" s="66"/>
      <c r="F74" s="47"/>
      <c r="G74" s="47"/>
      <c r="H74" s="66"/>
      <c r="I74" s="47"/>
      <c r="J74" s="47"/>
      <c r="K74" s="66"/>
      <c r="L74" s="47"/>
      <c r="M74" s="47"/>
      <c r="N74" s="158"/>
      <c r="O74" s="47"/>
      <c r="P74" s="47"/>
      <c r="Q74" s="158"/>
      <c r="R74" s="47"/>
      <c r="S74" s="47"/>
      <c r="T74" s="158"/>
      <c r="U74" s="47"/>
      <c r="V74" s="47"/>
      <c r="W74" s="158"/>
      <c r="X74" s="47"/>
      <c r="Y74" s="47"/>
      <c r="Z74" s="158"/>
      <c r="AA74" s="47"/>
      <c r="AB74" s="47"/>
      <c r="AC74" s="158"/>
      <c r="AD74" s="47"/>
      <c r="AE74" s="47"/>
      <c r="AF74" s="158"/>
      <c r="AG74" s="47"/>
      <c r="AH74" s="47"/>
      <c r="AI74" s="158"/>
      <c r="AJ74" s="47"/>
      <c r="AK74" s="47"/>
    </row>
    <row x14ac:dyDescent="0.25" r="75" customHeight="1" ht="18.75">
      <c r="A75" s="155"/>
      <c r="B75" s="66"/>
      <c r="C75" s="47"/>
      <c r="D75" s="47"/>
      <c r="E75" s="66"/>
      <c r="F75" s="47"/>
      <c r="G75" s="47"/>
      <c r="H75" s="66"/>
      <c r="I75" s="47"/>
      <c r="J75" s="47"/>
      <c r="K75" s="66"/>
      <c r="L75" s="47"/>
      <c r="M75" s="47"/>
      <c r="N75" s="158"/>
      <c r="O75" s="47"/>
      <c r="P75" s="47"/>
      <c r="Q75" s="158"/>
      <c r="R75" s="47"/>
      <c r="S75" s="47"/>
      <c r="T75" s="158"/>
      <c r="U75" s="47"/>
      <c r="V75" s="47"/>
      <c r="W75" s="158"/>
      <c r="X75" s="47"/>
      <c r="Y75" s="47"/>
      <c r="Z75" s="158"/>
      <c r="AA75" s="47"/>
      <c r="AB75" s="47"/>
      <c r="AC75" s="158"/>
      <c r="AD75" s="47"/>
      <c r="AE75" s="47"/>
      <c r="AF75" s="158"/>
      <c r="AG75" s="47"/>
      <c r="AH75" s="47"/>
      <c r="AI75" s="158"/>
      <c r="AJ75" s="47"/>
      <c r="AK75" s="47"/>
    </row>
    <row x14ac:dyDescent="0.25" r="76" customHeight="1" ht="18.75">
      <c r="A76" s="155"/>
      <c r="B76" s="66"/>
      <c r="C76" s="47"/>
      <c r="D76" s="47"/>
      <c r="E76" s="66"/>
      <c r="F76" s="47"/>
      <c r="G76" s="47"/>
      <c r="H76" s="66"/>
      <c r="I76" s="47"/>
      <c r="J76" s="47"/>
      <c r="K76" s="66"/>
      <c r="L76" s="47"/>
      <c r="M76" s="47"/>
      <c r="N76" s="158"/>
      <c r="O76" s="47"/>
      <c r="P76" s="47"/>
      <c r="Q76" s="158"/>
      <c r="R76" s="47"/>
      <c r="S76" s="47"/>
      <c r="T76" s="158"/>
      <c r="U76" s="47"/>
      <c r="V76" s="47"/>
      <c r="W76" s="158"/>
      <c r="X76" s="47"/>
      <c r="Y76" s="47"/>
      <c r="Z76" s="158"/>
      <c r="AA76" s="47"/>
      <c r="AB76" s="47"/>
      <c r="AC76" s="158"/>
      <c r="AD76" s="47"/>
      <c r="AE76" s="47"/>
      <c r="AF76" s="158"/>
      <c r="AG76" s="47"/>
      <c r="AH76" s="47"/>
      <c r="AI76" s="158"/>
      <c r="AJ76" s="47"/>
      <c r="AK76" s="47"/>
    </row>
    <row x14ac:dyDescent="0.25" r="77" customHeight="1" ht="18.75">
      <c r="A77" s="155"/>
      <c r="B77" s="66"/>
      <c r="C77" s="47"/>
      <c r="D77" s="47"/>
      <c r="E77" s="66"/>
      <c r="F77" s="47"/>
      <c r="G77" s="47"/>
      <c r="H77" s="66"/>
      <c r="I77" s="47"/>
      <c r="J77" s="47"/>
      <c r="K77" s="66"/>
      <c r="L77" s="47"/>
      <c r="M77" s="47"/>
      <c r="N77" s="158"/>
      <c r="O77" s="47"/>
      <c r="P77" s="47"/>
      <c r="Q77" s="158"/>
      <c r="R77" s="47"/>
      <c r="S77" s="47"/>
      <c r="T77" s="158"/>
      <c r="U77" s="47"/>
      <c r="V77" s="47"/>
      <c r="W77" s="158"/>
      <c r="X77" s="47"/>
      <c r="Y77" s="47"/>
      <c r="Z77" s="158"/>
      <c r="AA77" s="47"/>
      <c r="AB77" s="47"/>
      <c r="AC77" s="158"/>
      <c r="AD77" s="47"/>
      <c r="AE77" s="47"/>
      <c r="AF77" s="158"/>
      <c r="AG77" s="47"/>
      <c r="AH77" s="47"/>
      <c r="AI77" s="158"/>
      <c r="AJ77" s="47"/>
      <c r="AK77" s="47"/>
    </row>
    <row x14ac:dyDescent="0.25" r="78" customHeight="1" ht="18.75">
      <c r="A78" s="155"/>
      <c r="B78" s="66"/>
      <c r="C78" s="47"/>
      <c r="D78" s="47"/>
      <c r="E78" s="66"/>
      <c r="F78" s="47"/>
      <c r="G78" s="47"/>
      <c r="H78" s="66"/>
      <c r="I78" s="47"/>
      <c r="J78" s="47"/>
      <c r="K78" s="66"/>
      <c r="L78" s="47"/>
      <c r="M78" s="47"/>
      <c r="N78" s="158"/>
      <c r="O78" s="47"/>
      <c r="P78" s="47"/>
      <c r="Q78" s="158"/>
      <c r="R78" s="47"/>
      <c r="S78" s="47"/>
      <c r="T78" s="158"/>
      <c r="U78" s="47"/>
      <c r="V78" s="47"/>
      <c r="W78" s="158"/>
      <c r="X78" s="47"/>
      <c r="Y78" s="47"/>
      <c r="Z78" s="158"/>
      <c r="AA78" s="47"/>
      <c r="AB78" s="47"/>
      <c r="AC78" s="158"/>
      <c r="AD78" s="47"/>
      <c r="AE78" s="47"/>
      <c r="AF78" s="158"/>
      <c r="AG78" s="47"/>
      <c r="AH78" s="47"/>
      <c r="AI78" s="158"/>
      <c r="AJ78" s="47"/>
      <c r="AK78" s="47"/>
    </row>
    <row x14ac:dyDescent="0.25" r="79" customHeight="1" ht="18.75">
      <c r="A79" s="155"/>
      <c r="B79" s="66"/>
      <c r="C79" s="47"/>
      <c r="D79" s="47"/>
      <c r="E79" s="66"/>
      <c r="F79" s="47"/>
      <c r="G79" s="47"/>
      <c r="H79" s="66"/>
      <c r="I79" s="47"/>
      <c r="J79" s="47"/>
      <c r="K79" s="66"/>
      <c r="L79" s="47"/>
      <c r="M79" s="47"/>
      <c r="N79" s="158"/>
      <c r="O79" s="47"/>
      <c r="P79" s="47"/>
      <c r="Q79" s="158"/>
      <c r="R79" s="47"/>
      <c r="S79" s="47"/>
      <c r="T79" s="158"/>
      <c r="U79" s="47"/>
      <c r="V79" s="47"/>
      <c r="W79" s="158"/>
      <c r="X79" s="47"/>
      <c r="Y79" s="47"/>
      <c r="Z79" s="158"/>
      <c r="AA79" s="47"/>
      <c r="AB79" s="47"/>
      <c r="AC79" s="158"/>
      <c r="AD79" s="47"/>
      <c r="AE79" s="47"/>
      <c r="AF79" s="158"/>
      <c r="AG79" s="47"/>
      <c r="AH79" s="47"/>
      <c r="AI79" s="158"/>
      <c r="AJ79" s="47"/>
      <c r="AK79" s="47"/>
    </row>
    <row x14ac:dyDescent="0.25" r="80" customHeight="1" ht="18.75">
      <c r="A80" s="155"/>
      <c r="B80" s="66"/>
      <c r="C80" s="47"/>
      <c r="D80" s="47"/>
      <c r="E80" s="66"/>
      <c r="F80" s="47"/>
      <c r="G80" s="47"/>
      <c r="H80" s="66"/>
      <c r="I80" s="47"/>
      <c r="J80" s="47"/>
      <c r="K80" s="66"/>
      <c r="L80" s="47"/>
      <c r="M80" s="47"/>
      <c r="N80" s="158"/>
      <c r="O80" s="47"/>
      <c r="P80" s="47"/>
      <c r="Q80" s="158"/>
      <c r="R80" s="47"/>
      <c r="S80" s="47"/>
      <c r="T80" s="158"/>
      <c r="U80" s="47"/>
      <c r="V80" s="47"/>
      <c r="W80" s="158"/>
      <c r="X80" s="47"/>
      <c r="Y80" s="47"/>
      <c r="Z80" s="158"/>
      <c r="AA80" s="47"/>
      <c r="AB80" s="47"/>
      <c r="AC80" s="158"/>
      <c r="AD80" s="47"/>
      <c r="AE80" s="47"/>
      <c r="AF80" s="158"/>
      <c r="AG80" s="47"/>
      <c r="AH80" s="47"/>
      <c r="AI80" s="158"/>
      <c r="AJ80" s="47"/>
      <c r="AK80" s="47"/>
    </row>
    <row x14ac:dyDescent="0.25" r="81" customHeight="1" ht="18.75">
      <c r="A81" s="155"/>
      <c r="B81" s="66"/>
      <c r="C81" s="47"/>
      <c r="D81" s="47"/>
      <c r="E81" s="66"/>
      <c r="F81" s="47"/>
      <c r="G81" s="47"/>
      <c r="H81" s="66"/>
      <c r="I81" s="47"/>
      <c r="J81" s="47"/>
      <c r="K81" s="66"/>
      <c r="L81" s="47"/>
      <c r="M81" s="47"/>
      <c r="N81" s="158"/>
      <c r="O81" s="47"/>
      <c r="P81" s="47"/>
      <c r="Q81" s="158"/>
      <c r="R81" s="47"/>
      <c r="S81" s="47"/>
      <c r="T81" s="158"/>
      <c r="U81" s="47"/>
      <c r="V81" s="47"/>
      <c r="W81" s="158"/>
      <c r="X81" s="47"/>
      <c r="Y81" s="47"/>
      <c r="Z81" s="158"/>
      <c r="AA81" s="47"/>
      <c r="AB81" s="47"/>
      <c r="AC81" s="158"/>
      <c r="AD81" s="47"/>
      <c r="AE81" s="47"/>
      <c r="AF81" s="158"/>
      <c r="AG81" s="47"/>
      <c r="AH81" s="47"/>
      <c r="AI81" s="158"/>
      <c r="AJ81" s="47"/>
      <c r="AK81" s="47"/>
    </row>
    <row x14ac:dyDescent="0.25" r="82" customHeight="1" ht="18.75">
      <c r="A82" s="155"/>
      <c r="B82" s="111"/>
      <c r="C82" s="111"/>
      <c r="D82" s="111"/>
      <c r="E82" s="111"/>
      <c r="F82" s="111"/>
      <c r="G82" s="111"/>
      <c r="H82" s="111"/>
      <c r="I82" s="111"/>
      <c r="J82" s="111"/>
      <c r="K82" s="111"/>
      <c r="L82" s="111"/>
      <c r="M82" s="111"/>
      <c r="N82" s="158"/>
      <c r="O82" s="47"/>
      <c r="P82" s="47"/>
      <c r="Q82" s="158"/>
      <c r="R82" s="47"/>
      <c r="S82" s="47"/>
      <c r="T82" s="158"/>
      <c r="U82" s="47"/>
      <c r="V82" s="47"/>
      <c r="W82" s="158"/>
      <c r="X82" s="47"/>
      <c r="Y82" s="47"/>
      <c r="Z82" s="158"/>
      <c r="AA82" s="47"/>
      <c r="AB82" s="47"/>
      <c r="AC82" s="158"/>
      <c r="AD82" s="47"/>
      <c r="AE82" s="47"/>
      <c r="AF82" s="158"/>
      <c r="AG82" s="47"/>
      <c r="AH82" s="47"/>
      <c r="AI82" s="158"/>
      <c r="AJ82" s="47"/>
      <c r="AK82" s="47"/>
    </row>
    <row x14ac:dyDescent="0.25" r="83" customHeight="1" ht="18.75">
      <c r="A83" s="155"/>
      <c r="B83" s="111"/>
      <c r="C83" s="111"/>
      <c r="D83" s="111"/>
      <c r="E83" s="111"/>
      <c r="F83" s="111"/>
      <c r="G83" s="111"/>
      <c r="H83" s="111"/>
      <c r="I83" s="111"/>
      <c r="J83" s="111"/>
      <c r="K83" s="111"/>
      <c r="L83" s="111"/>
      <c r="M83" s="111"/>
      <c r="N83" s="158"/>
      <c r="O83" s="47"/>
      <c r="P83" s="47"/>
      <c r="Q83" s="158"/>
      <c r="R83" s="47"/>
      <c r="S83" s="47"/>
      <c r="T83" s="158"/>
      <c r="U83" s="47"/>
      <c r="V83" s="47"/>
      <c r="W83" s="158"/>
      <c r="X83" s="47"/>
      <c r="Y83" s="47"/>
      <c r="Z83" s="158"/>
      <c r="AA83" s="47"/>
      <c r="AB83" s="47"/>
      <c r="AC83" s="158"/>
      <c r="AD83" s="47"/>
      <c r="AE83" s="47"/>
      <c r="AF83" s="158"/>
      <c r="AG83" s="47"/>
      <c r="AH83" s="47"/>
      <c r="AI83" s="158"/>
      <c r="AJ83" s="47"/>
      <c r="AK83" s="47"/>
    </row>
    <row x14ac:dyDescent="0.25" r="84" customHeight="1" ht="18.75">
      <c r="A84" s="76"/>
      <c r="B84" s="66"/>
      <c r="C84" s="47"/>
      <c r="D84" s="47"/>
      <c r="E84" s="66"/>
      <c r="F84" s="47"/>
      <c r="G84" s="47"/>
      <c r="H84" s="66"/>
      <c r="I84" s="47"/>
      <c r="J84" s="47"/>
      <c r="K84" s="66"/>
      <c r="L84" s="47"/>
      <c r="M84" s="47"/>
      <c r="N84" s="158"/>
      <c r="O84" s="47"/>
      <c r="P84" s="47"/>
      <c r="Q84" s="158"/>
      <c r="R84" s="47"/>
      <c r="S84" s="47"/>
      <c r="T84" s="158"/>
      <c r="U84" s="47"/>
      <c r="V84" s="47"/>
      <c r="W84" s="158"/>
      <c r="X84" s="47"/>
      <c r="Y84" s="47"/>
      <c r="Z84" s="158"/>
      <c r="AA84" s="47"/>
      <c r="AB84" s="47"/>
      <c r="AC84" s="158"/>
      <c r="AD84" s="47"/>
      <c r="AE84" s="47"/>
      <c r="AF84" s="158"/>
      <c r="AG84" s="47"/>
      <c r="AH84" s="47"/>
      <c r="AI84" s="158"/>
      <c r="AJ84" s="47"/>
      <c r="AK84" s="47"/>
    </row>
    <row x14ac:dyDescent="0.25" r="85" customHeight="1" ht="18.75">
      <c r="A85" s="76"/>
      <c r="B85" s="66"/>
      <c r="C85" s="47"/>
      <c r="D85" s="47"/>
      <c r="E85" s="66"/>
      <c r="F85" s="47"/>
      <c r="G85" s="47"/>
      <c r="H85" s="66"/>
      <c r="I85" s="47"/>
      <c r="J85" s="47"/>
      <c r="K85" s="66"/>
      <c r="L85" s="47"/>
      <c r="M85" s="47"/>
      <c r="N85" s="158"/>
      <c r="O85" s="47"/>
      <c r="P85" s="47"/>
      <c r="Q85" s="158"/>
      <c r="R85" s="47"/>
      <c r="S85" s="47"/>
      <c r="T85" s="158"/>
      <c r="U85" s="47"/>
      <c r="V85" s="47"/>
      <c r="W85" s="158"/>
      <c r="X85" s="47"/>
      <c r="Y85" s="47"/>
      <c r="Z85" s="158"/>
      <c r="AA85" s="47"/>
      <c r="AB85" s="47"/>
      <c r="AC85" s="158"/>
      <c r="AD85" s="47"/>
      <c r="AE85" s="47"/>
      <c r="AF85" s="158"/>
      <c r="AG85" s="47"/>
      <c r="AH85" s="47"/>
      <c r="AI85" s="158"/>
      <c r="AJ85" s="47"/>
      <c r="AK85" s="47"/>
    </row>
    <row x14ac:dyDescent="0.25" r="86" customHeight="1" ht="18.75">
      <c r="A86" s="76"/>
      <c r="B86" s="66"/>
      <c r="C86" s="47"/>
      <c r="D86" s="47"/>
      <c r="E86" s="66"/>
      <c r="F86" s="47"/>
      <c r="G86" s="47"/>
      <c r="H86" s="66"/>
      <c r="I86" s="47"/>
      <c r="J86" s="47"/>
      <c r="K86" s="66"/>
      <c r="L86" s="47"/>
      <c r="M86" s="47"/>
      <c r="N86" s="158"/>
      <c r="O86" s="47"/>
      <c r="P86" s="47"/>
      <c r="Q86" s="158"/>
      <c r="R86" s="47"/>
      <c r="S86" s="47"/>
      <c r="T86" s="158"/>
      <c r="U86" s="47"/>
      <c r="V86" s="47"/>
      <c r="W86" s="158"/>
      <c r="X86" s="47"/>
      <c r="Y86" s="47"/>
      <c r="Z86" s="158"/>
      <c r="AA86" s="47"/>
      <c r="AB86" s="47"/>
      <c r="AC86" s="158"/>
      <c r="AD86" s="47"/>
      <c r="AE86" s="47"/>
      <c r="AF86" s="158"/>
      <c r="AG86" s="47"/>
      <c r="AH86" s="47"/>
      <c r="AI86" s="158"/>
      <c r="AJ86" s="47"/>
      <c r="AK86" s="47"/>
    </row>
  </sheetData>
  <mergeCells count="12"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57"/>
  <sheetViews>
    <sheetView workbookViewId="0"/>
  </sheetViews>
  <sheetFormatPr defaultRowHeight="15" x14ac:dyDescent="0.25"/>
  <cols>
    <col min="1" max="1" style="31" width="17.862142857142857" customWidth="1" bestFit="1"/>
    <col min="2" max="2" style="32" width="8.862142857142858" customWidth="1" bestFit="1"/>
    <col min="3" max="3" style="31" width="87.14785714285713" customWidth="1" bestFit="1"/>
    <col min="4" max="4" style="33" width="13.576428571428572" customWidth="1" bestFit="1"/>
    <col min="5" max="5" style="32" width="13.576428571428572" customWidth="1" bestFit="1"/>
    <col min="6" max="6" style="34" width="13.576428571428572" customWidth="1" bestFit="1"/>
    <col min="7" max="7" style="31" width="13.576428571428572" customWidth="1" bestFit="1"/>
    <col min="8" max="8" style="31" width="13.576428571428572" customWidth="1" bestFit="1"/>
    <col min="9" max="9" style="31" width="13.576428571428572" customWidth="1" bestFit="1"/>
    <col min="10" max="10" style="31" width="13.576428571428572" customWidth="1" bestFit="1"/>
    <col min="11" max="11" style="35" width="13.576428571428572" customWidth="1" bestFit="1"/>
    <col min="12" max="12" style="35" width="13.576428571428572" customWidth="1" bestFit="1"/>
  </cols>
  <sheetData>
    <row x14ac:dyDescent="0.25" r="1" customHeight="1" ht="18.75">
      <c r="A1" s="1" t="s">
        <v>0</v>
      </c>
      <c r="B1" s="2"/>
      <c r="C1" s="3"/>
      <c r="D1" s="4"/>
      <c r="E1" s="2"/>
      <c r="F1" s="5"/>
      <c r="G1" s="3"/>
      <c r="H1" s="3"/>
      <c r="I1" s="3"/>
      <c r="J1" s="3"/>
      <c r="K1" s="6"/>
      <c r="L1" s="6"/>
    </row>
    <row x14ac:dyDescent="0.25" r="2" customHeight="1" ht="18.75" customFormat="1" s="7">
      <c r="A2" s="6"/>
      <c r="B2" s="8"/>
      <c r="C2" s="6"/>
      <c r="D2" s="9"/>
      <c r="E2" s="10" t="s">
        <v>1</v>
      </c>
      <c r="F2" s="11" t="s">
        <v>2</v>
      </c>
      <c r="G2" s="6"/>
      <c r="H2" s="6"/>
      <c r="I2" s="6"/>
      <c r="J2" s="6"/>
      <c r="K2" s="6"/>
      <c r="L2" s="6"/>
    </row>
    <row x14ac:dyDescent="0.25" r="3" customHeight="1" ht="18.75">
      <c r="A3" s="12" t="s">
        <v>3</v>
      </c>
      <c r="B3" s="13">
        <v>8.79</v>
      </c>
      <c r="C3" s="14" t="s">
        <v>4</v>
      </c>
      <c r="D3" s="4"/>
      <c r="E3" s="15">
        <v>1.2</v>
      </c>
      <c r="F3" s="16">
        <v>2040000000</v>
      </c>
      <c r="G3" s="3"/>
      <c r="H3" s="3"/>
      <c r="I3" s="3"/>
      <c r="J3" s="3"/>
      <c r="K3" s="6"/>
      <c r="L3" s="6"/>
    </row>
    <row x14ac:dyDescent="0.25" r="4" customHeight="1" ht="18.75">
      <c r="A4" s="12" t="s">
        <v>5</v>
      </c>
      <c r="B4" s="13">
        <v>7.47</v>
      </c>
      <c r="C4" s="14" t="s">
        <v>6</v>
      </c>
      <c r="D4" s="4"/>
      <c r="E4" s="15">
        <v>1.3</v>
      </c>
      <c r="F4" s="16">
        <v>1550000000</v>
      </c>
      <c r="G4" s="3"/>
      <c r="H4" s="3"/>
      <c r="I4" s="3"/>
      <c r="J4" s="3"/>
      <c r="K4" s="6"/>
      <c r="L4" s="6"/>
    </row>
    <row x14ac:dyDescent="0.25" r="5" customHeight="1" ht="18.75">
      <c r="A5" s="12" t="s">
        <v>7</v>
      </c>
      <c r="B5" s="17">
        <f>F8</f>
      </c>
      <c r="C5" s="14" t="s">
        <v>8</v>
      </c>
      <c r="D5" s="4"/>
      <c r="E5" s="15">
        <v>1.4</v>
      </c>
      <c r="F5" s="16">
        <v>1330000000</v>
      </c>
      <c r="G5" s="3"/>
      <c r="H5" s="3"/>
      <c r="I5" s="3"/>
      <c r="J5" s="3"/>
      <c r="K5" s="6"/>
      <c r="L5" s="6"/>
    </row>
    <row x14ac:dyDescent="0.25" r="6" customHeight="1" ht="18.75">
      <c r="A6" s="12" t="s">
        <v>9</v>
      </c>
      <c r="B6" s="18">
        <v>44000</v>
      </c>
      <c r="C6" s="14" t="s">
        <v>10</v>
      </c>
      <c r="D6" s="4"/>
      <c r="E6" s="15">
        <v>1.5</v>
      </c>
      <c r="F6" s="16">
        <v>1220000000</v>
      </c>
      <c r="G6" s="3"/>
      <c r="H6" s="3"/>
      <c r="I6" s="3"/>
      <c r="J6" s="3"/>
      <c r="K6" s="6"/>
      <c r="L6" s="6"/>
    </row>
    <row x14ac:dyDescent="0.25" r="7" customHeight="1" ht="18.75">
      <c r="A7" s="12" t="s">
        <v>11</v>
      </c>
      <c r="B7" s="13">
        <f>36000*(PI())/30</f>
      </c>
      <c r="C7" s="14" t="s">
        <v>12</v>
      </c>
      <c r="D7" s="4"/>
      <c r="E7" s="15">
        <v>1.6</v>
      </c>
      <c r="F7" s="16">
        <v>1170000000</v>
      </c>
      <c r="G7" s="3"/>
      <c r="H7" s="3"/>
      <c r="I7" s="3"/>
      <c r="J7" s="3"/>
      <c r="K7" s="6"/>
      <c r="L7" s="6"/>
    </row>
    <row x14ac:dyDescent="0.25" r="8" customHeight="1" ht="18.75">
      <c r="A8" s="12" t="s">
        <v>13</v>
      </c>
      <c r="B8" s="18">
        <v>25</v>
      </c>
      <c r="C8" s="14" t="s">
        <v>14</v>
      </c>
      <c r="D8" s="4"/>
      <c r="E8" s="15">
        <v>1.7</v>
      </c>
      <c r="F8" s="16">
        <v>1140000000</v>
      </c>
      <c r="G8" s="3"/>
      <c r="H8" s="3"/>
      <c r="I8" s="3"/>
      <c r="J8" s="3"/>
      <c r="K8" s="6"/>
      <c r="L8" s="6"/>
    </row>
    <row x14ac:dyDescent="0.25" r="9" customHeight="1" ht="18.75">
      <c r="A9" s="12" t="s">
        <v>15</v>
      </c>
      <c r="B9" s="18">
        <f>649*B8</f>
      </c>
      <c r="C9" s="14" t="s">
        <v>16</v>
      </c>
      <c r="D9" s="4"/>
      <c r="E9" s="15">
        <v>1.8</v>
      </c>
      <c r="F9" s="16">
        <v>1120000000</v>
      </c>
      <c r="G9" s="3"/>
      <c r="H9" s="3"/>
      <c r="I9" s="3"/>
      <c r="J9" s="3"/>
      <c r="K9" s="6"/>
      <c r="L9" s="6"/>
    </row>
    <row x14ac:dyDescent="0.25" r="10" customHeight="1" ht="18.75">
      <c r="A10" s="12" t="s">
        <v>17</v>
      </c>
      <c r="B10" s="13">
        <f>2.8+(0.00834*(B9)^0.479)</f>
      </c>
      <c r="C10" s="14" t="s">
        <v>18</v>
      </c>
      <c r="D10" s="4"/>
      <c r="E10" s="19">
        <v>1.9</v>
      </c>
      <c r="F10" s="20">
        <v>1120000000</v>
      </c>
      <c r="G10" s="3"/>
      <c r="H10" s="3"/>
      <c r="I10" s="3"/>
      <c r="J10" s="3"/>
      <c r="K10" s="6"/>
      <c r="L10" s="6"/>
    </row>
    <row x14ac:dyDescent="0.25" r="11" customHeight="1" ht="18.75">
      <c r="A11" s="12" t="s">
        <v>19</v>
      </c>
      <c r="B11" s="21">
        <v>11</v>
      </c>
      <c r="C11" s="14" t="s">
        <v>20</v>
      </c>
      <c r="D11" s="4"/>
      <c r="E11" s="2"/>
      <c r="F11" s="5"/>
      <c r="G11" s="3"/>
      <c r="H11" s="3"/>
      <c r="I11" s="3"/>
      <c r="J11" s="3"/>
      <c r="K11" s="6"/>
      <c r="L11" s="6"/>
    </row>
    <row x14ac:dyDescent="0.25" r="12" customHeight="1" ht="18.75">
      <c r="A12" s="12" t="s">
        <v>21</v>
      </c>
      <c r="B12" s="13">
        <v>1.7</v>
      </c>
      <c r="C12" s="14" t="s">
        <v>22</v>
      </c>
      <c r="D12" s="4"/>
      <c r="E12" s="2"/>
      <c r="F12" s="5"/>
      <c r="G12" s="3"/>
      <c r="H12" s="3"/>
      <c r="I12" s="3"/>
      <c r="J12" s="3"/>
      <c r="K12" s="6"/>
      <c r="L12" s="6"/>
    </row>
    <row x14ac:dyDescent="0.25" r="13" customHeight="1" ht="18.75">
      <c r="A13" s="12" t="s">
        <v>23</v>
      </c>
      <c r="B13" s="13">
        <v>1.65</v>
      </c>
      <c r="C13" s="14" t="s">
        <v>24</v>
      </c>
      <c r="D13" s="4"/>
      <c r="E13" s="2"/>
      <c r="F13" s="5"/>
      <c r="G13" s="3"/>
      <c r="H13" s="3"/>
      <c r="I13" s="3"/>
      <c r="J13" s="3"/>
      <c r="K13" s="6"/>
      <c r="L13" s="6"/>
    </row>
    <row x14ac:dyDescent="0.25" r="14" customHeight="1" ht="18.75">
      <c r="A14" s="12" t="s">
        <v>25</v>
      </c>
      <c r="B14" s="13">
        <v>7.5</v>
      </c>
      <c r="C14" s="14" t="s">
        <v>26</v>
      </c>
      <c r="D14" s="4"/>
      <c r="E14" s="2"/>
      <c r="F14" s="5"/>
      <c r="G14" s="3"/>
      <c r="H14" s="3"/>
      <c r="I14" s="3"/>
      <c r="J14" s="3"/>
      <c r="K14" s="6"/>
      <c r="L14" s="6"/>
    </row>
    <row x14ac:dyDescent="0.25" r="15" customHeight="1" ht="18.75">
      <c r="A15" s="12" t="s">
        <v>27</v>
      </c>
      <c r="B15" s="13">
        <f>(1/3*(B4^2+B3*B4+B3^2))^(1/2)</f>
      </c>
      <c r="C15" s="14" t="s">
        <v>28</v>
      </c>
      <c r="D15" s="4"/>
      <c r="E15" s="2"/>
      <c r="F15" s="5"/>
      <c r="G15" s="3"/>
      <c r="H15" s="3"/>
      <c r="I15" s="3"/>
      <c r="J15" s="3"/>
      <c r="K15" s="6"/>
      <c r="L15" s="6"/>
    </row>
    <row x14ac:dyDescent="0.25" r="16" customHeight="1" ht="18.75">
      <c r="A16" s="12" t="s">
        <v>29</v>
      </c>
      <c r="B16" s="13">
        <v>5.1</v>
      </c>
      <c r="C16" s="14" t="s">
        <v>30</v>
      </c>
      <c r="D16" s="4"/>
      <c r="E16" s="2"/>
      <c r="F16" s="5"/>
      <c r="G16" s="3"/>
      <c r="H16" s="3"/>
      <c r="I16" s="3"/>
      <c r="J16" s="3"/>
      <c r="K16" s="6"/>
      <c r="L16" s="6"/>
    </row>
    <row x14ac:dyDescent="0.25" r="17" customHeight="1" ht="18.75">
      <c r="A17" s="12"/>
      <c r="B17" s="2"/>
      <c r="C17" s="14"/>
      <c r="D17" s="4"/>
      <c r="E17" s="2"/>
      <c r="F17" s="5"/>
      <c r="G17" s="3"/>
      <c r="H17" s="3"/>
      <c r="I17" s="3"/>
      <c r="J17" s="3"/>
      <c r="K17" s="6"/>
      <c r="L17" s="6"/>
    </row>
    <row x14ac:dyDescent="0.25" r="18" customHeight="1" ht="18.75">
      <c r="A18" s="3"/>
      <c r="B18" s="2"/>
      <c r="C18" s="22" t="s">
        <v>31</v>
      </c>
      <c r="D18" s="23">
        <f>B11*(B3-B4)^2</f>
      </c>
      <c r="E18" s="2"/>
      <c r="F18" s="5"/>
      <c r="G18" s="3"/>
      <c r="H18" s="3"/>
      <c r="I18" s="3"/>
      <c r="J18" s="3"/>
      <c r="K18" s="6"/>
      <c r="L18" s="6"/>
    </row>
    <row x14ac:dyDescent="0.25" r="19" customHeight="1" ht="18.75">
      <c r="A19" s="3"/>
      <c r="B19" s="2"/>
      <c r="C19" s="22" t="s">
        <v>32</v>
      </c>
      <c r="D19" s="23">
        <f>B11*((B3-B4)/3)^2</f>
      </c>
      <c r="E19" s="2"/>
      <c r="F19" s="5"/>
      <c r="G19" s="3"/>
      <c r="H19" s="3"/>
      <c r="I19" s="3"/>
      <c r="J19" s="3"/>
      <c r="K19" s="6"/>
      <c r="L19" s="6"/>
    </row>
    <row x14ac:dyDescent="0.25" r="20" customHeight="1" ht="18.75">
      <c r="A20" s="3"/>
      <c r="B20" s="2"/>
      <c r="C20" s="22" t="s">
        <v>33</v>
      </c>
      <c r="D20" s="24">
        <f>(113000000000000*B5*(B13-1))/(B6^4*B14^2*B10)</f>
      </c>
      <c r="E20" s="2"/>
      <c r="F20" s="5"/>
      <c r="G20" s="3"/>
      <c r="H20" s="3"/>
      <c r="I20" s="3"/>
      <c r="J20" s="3"/>
      <c r="K20" s="6"/>
      <c r="L20" s="6"/>
    </row>
    <row x14ac:dyDescent="0.25" r="21" customHeight="1" ht="18.75">
      <c r="A21" s="3"/>
      <c r="B21" s="2"/>
      <c r="C21" s="3"/>
      <c r="D21" s="4"/>
      <c r="E21" s="2"/>
      <c r="F21" s="5"/>
      <c r="G21" s="3"/>
      <c r="H21" s="3"/>
      <c r="I21" s="3"/>
      <c r="J21" s="3"/>
      <c r="K21" s="6"/>
      <c r="L21" s="6"/>
    </row>
    <row x14ac:dyDescent="0.25" r="22" customHeight="1" ht="18.75">
      <c r="A22" s="3"/>
      <c r="B22" s="2"/>
      <c r="C22" s="22"/>
      <c r="D22" s="23"/>
      <c r="E22" s="2"/>
      <c r="F22" s="5"/>
      <c r="G22" s="3"/>
      <c r="H22" s="3"/>
      <c r="I22" s="3"/>
      <c r="J22" s="3"/>
      <c r="K22" s="6"/>
      <c r="L22" s="6"/>
    </row>
    <row x14ac:dyDescent="0.25" r="23" customHeight="1" ht="18.75">
      <c r="A23" s="3"/>
      <c r="B23" s="2"/>
      <c r="C23" s="22"/>
      <c r="D23" s="23"/>
      <c r="E23" s="2"/>
      <c r="F23" s="5"/>
      <c r="G23" s="3"/>
      <c r="H23" s="3"/>
      <c r="I23" s="3"/>
      <c r="J23" s="3"/>
      <c r="K23" s="6"/>
      <c r="L23" s="6"/>
    </row>
    <row x14ac:dyDescent="0.25" r="24" customHeight="1" ht="18.75">
      <c r="A24" s="3"/>
      <c r="B24" s="2"/>
      <c r="C24" s="3"/>
      <c r="D24" s="4"/>
      <c r="E24" s="2"/>
      <c r="F24" s="5"/>
      <c r="G24" s="3"/>
      <c r="H24" s="3"/>
      <c r="I24" s="3"/>
      <c r="J24" s="3"/>
      <c r="K24" s="6"/>
      <c r="L24" s="6"/>
    </row>
    <row x14ac:dyDescent="0.25" r="25" customHeight="1" ht="18.75">
      <c r="A25" s="3"/>
      <c r="B25" s="2"/>
      <c r="C25" s="3"/>
      <c r="D25" s="4"/>
      <c r="E25" s="2"/>
      <c r="F25" s="5"/>
      <c r="G25" s="3"/>
      <c r="H25" s="3"/>
      <c r="I25" s="3"/>
      <c r="J25" s="3"/>
      <c r="K25" s="6"/>
      <c r="L25" s="6"/>
    </row>
    <row x14ac:dyDescent="0.25" r="26" customHeight="1" ht="18.75">
      <c r="A26" s="3"/>
      <c r="B26" s="2"/>
      <c r="C26" s="3"/>
      <c r="D26" s="4"/>
      <c r="E26" s="2"/>
      <c r="F26" s="5"/>
      <c r="G26" s="3"/>
      <c r="H26" s="3"/>
      <c r="I26" s="3"/>
      <c r="J26" s="3"/>
      <c r="K26" s="6"/>
      <c r="L26" s="6"/>
    </row>
    <row x14ac:dyDescent="0.25" r="27" customHeight="1" ht="18.75">
      <c r="A27" s="1"/>
      <c r="B27" s="2"/>
      <c r="C27" s="3"/>
      <c r="D27" s="4"/>
      <c r="E27" s="2"/>
      <c r="F27" s="5"/>
      <c r="G27" s="3"/>
      <c r="H27" s="3"/>
      <c r="I27" s="3"/>
      <c r="J27" s="3"/>
      <c r="K27" s="6"/>
      <c r="L27" s="6"/>
    </row>
    <row x14ac:dyDescent="0.25" r="28" customHeight="1" ht="18.75">
      <c r="A28" s="3"/>
      <c r="B28" s="2"/>
      <c r="C28" s="14"/>
      <c r="D28" s="4"/>
      <c r="E28" s="2"/>
      <c r="F28" s="5"/>
      <c r="G28" s="3"/>
      <c r="H28" s="3"/>
      <c r="I28" s="3"/>
      <c r="J28" s="3"/>
      <c r="K28" s="6"/>
      <c r="L28" s="6"/>
    </row>
    <row x14ac:dyDescent="0.25" r="29" customHeight="1" ht="18.75">
      <c r="A29" s="12"/>
      <c r="B29" s="2"/>
      <c r="C29" s="14"/>
      <c r="D29" s="4"/>
      <c r="E29" s="2"/>
      <c r="F29" s="5"/>
      <c r="G29" s="3"/>
      <c r="H29" s="3"/>
      <c r="I29" s="3"/>
      <c r="J29" s="3"/>
      <c r="K29" s="6"/>
      <c r="L29" s="6"/>
    </row>
    <row x14ac:dyDescent="0.25" r="30" customHeight="1" ht="18.75">
      <c r="A30" s="12"/>
      <c r="B30" s="2"/>
      <c r="C30" s="14"/>
      <c r="D30" s="4"/>
      <c r="E30" s="2"/>
      <c r="F30" s="5"/>
      <c r="G30" s="3"/>
      <c r="H30" s="3"/>
      <c r="I30" s="3"/>
      <c r="J30" s="3"/>
      <c r="K30" s="6"/>
      <c r="L30" s="6"/>
    </row>
    <row x14ac:dyDescent="0.25" r="31" customHeight="1" ht="18.75">
      <c r="A31" s="12"/>
      <c r="B31" s="17"/>
      <c r="C31" s="14"/>
      <c r="D31" s="4"/>
      <c r="E31" s="2"/>
      <c r="F31" s="5"/>
      <c r="G31" s="3"/>
      <c r="H31" s="3"/>
      <c r="I31" s="3"/>
      <c r="J31" s="3"/>
      <c r="K31" s="6"/>
      <c r="L31" s="6"/>
    </row>
    <row x14ac:dyDescent="0.25" r="32" customHeight="1" ht="18.75">
      <c r="A32" s="12"/>
      <c r="B32" s="2"/>
      <c r="C32" s="14"/>
      <c r="D32" s="4"/>
      <c r="E32" s="2"/>
      <c r="F32" s="5"/>
      <c r="G32" s="3"/>
      <c r="H32" s="3"/>
      <c r="I32" s="3"/>
      <c r="J32" s="3"/>
      <c r="K32" s="6"/>
      <c r="L32" s="6"/>
    </row>
    <row x14ac:dyDescent="0.25" r="33" customHeight="1" ht="18.75">
      <c r="A33" s="12"/>
      <c r="B33" s="2"/>
      <c r="C33" s="14"/>
      <c r="D33" s="4"/>
      <c r="E33" s="2"/>
      <c r="F33" s="5"/>
      <c r="G33" s="3"/>
      <c r="H33" s="3"/>
      <c r="I33" s="3"/>
      <c r="J33" s="3"/>
      <c r="K33" s="6"/>
      <c r="L33" s="6"/>
    </row>
    <row x14ac:dyDescent="0.25" r="34" customHeight="1" ht="18.75">
      <c r="A34" s="12"/>
      <c r="B34" s="2"/>
      <c r="C34" s="14"/>
      <c r="D34" s="4"/>
      <c r="E34" s="2"/>
      <c r="F34" s="5"/>
      <c r="G34" s="3"/>
      <c r="H34" s="3"/>
      <c r="I34" s="3"/>
      <c r="J34" s="3"/>
      <c r="K34" s="6"/>
      <c r="L34" s="6"/>
    </row>
    <row x14ac:dyDescent="0.25" r="35" customHeight="1" ht="18.75">
      <c r="A35" s="12"/>
      <c r="B35" s="2"/>
      <c r="C35" s="14"/>
      <c r="D35" s="4"/>
      <c r="E35" s="2"/>
      <c r="F35" s="5"/>
      <c r="G35" s="3"/>
      <c r="H35" s="3"/>
      <c r="I35" s="3"/>
      <c r="J35" s="3"/>
      <c r="K35" s="6"/>
      <c r="L35" s="6"/>
    </row>
    <row x14ac:dyDescent="0.25" r="36" customHeight="1" ht="18.75">
      <c r="A36" s="12"/>
      <c r="B36" s="2"/>
      <c r="C36" s="14"/>
      <c r="D36" s="4"/>
      <c r="E36" s="2"/>
      <c r="F36" s="5"/>
      <c r="G36" s="3"/>
      <c r="H36" s="3"/>
      <c r="I36" s="3"/>
      <c r="J36" s="3"/>
      <c r="K36" s="6"/>
      <c r="L36" s="6"/>
    </row>
    <row x14ac:dyDescent="0.25" r="37" customHeight="1" ht="18.75">
      <c r="A37" s="12"/>
      <c r="B37" s="25"/>
      <c r="C37" s="14"/>
      <c r="D37" s="4"/>
      <c r="E37" s="2"/>
      <c r="F37" s="5"/>
      <c r="G37" s="3"/>
      <c r="H37" s="3"/>
      <c r="I37" s="3"/>
      <c r="J37" s="3"/>
      <c r="K37" s="6"/>
      <c r="L37" s="6"/>
    </row>
    <row x14ac:dyDescent="0.25" r="38" customHeight="1" ht="18.75">
      <c r="A38" s="12"/>
      <c r="B38" s="2"/>
      <c r="C38" s="14"/>
      <c r="D38" s="4"/>
      <c r="E38" s="2"/>
      <c r="F38" s="5"/>
      <c r="G38" s="3"/>
      <c r="H38" s="3"/>
      <c r="I38" s="3"/>
      <c r="J38" s="3"/>
      <c r="K38" s="6"/>
      <c r="L38" s="6"/>
    </row>
    <row x14ac:dyDescent="0.25" r="39" customHeight="1" ht="18.75">
      <c r="A39" s="12"/>
      <c r="B39" s="2"/>
      <c r="C39" s="14"/>
      <c r="D39" s="4"/>
      <c r="E39" s="2"/>
      <c r="F39" s="5"/>
      <c r="G39" s="3"/>
      <c r="H39" s="3"/>
      <c r="I39" s="3"/>
      <c r="J39" s="3"/>
      <c r="K39" s="6"/>
      <c r="L39" s="6"/>
    </row>
    <row x14ac:dyDescent="0.25" r="40" customHeight="1" ht="18.75" customFormat="1" s="7">
      <c r="A40" s="26"/>
      <c r="B40" s="8"/>
      <c r="C40" s="27"/>
      <c r="D40" s="9"/>
      <c r="E40" s="8"/>
      <c r="F40" s="28"/>
      <c r="G40" s="6"/>
      <c r="H40" s="6"/>
      <c r="I40" s="6"/>
      <c r="J40" s="6"/>
      <c r="K40" s="6"/>
      <c r="L40" s="6"/>
    </row>
    <row x14ac:dyDescent="0.25" r="41" customHeight="1" ht="18.75">
      <c r="A41" s="12"/>
      <c r="B41" s="2"/>
      <c r="C41" s="14"/>
      <c r="D41" s="4"/>
      <c r="E41" s="2"/>
      <c r="F41" s="5"/>
      <c r="G41" s="3"/>
      <c r="H41" s="3"/>
      <c r="I41" s="3"/>
      <c r="J41" s="3"/>
      <c r="K41" s="6"/>
      <c r="L41" s="6"/>
    </row>
    <row x14ac:dyDescent="0.25" r="42" customHeight="1" ht="18.75">
      <c r="A42" s="12"/>
      <c r="B42" s="2"/>
      <c r="C42" s="14"/>
      <c r="D42" s="4"/>
      <c r="E42" s="2"/>
      <c r="F42" s="5"/>
      <c r="G42" s="3"/>
      <c r="H42" s="3"/>
      <c r="I42" s="3"/>
      <c r="J42" s="3"/>
      <c r="K42" s="6"/>
      <c r="L42" s="6"/>
    </row>
    <row x14ac:dyDescent="0.25" r="43" customHeight="1" ht="18.75">
      <c r="A43" s="12"/>
      <c r="B43" s="2"/>
      <c r="C43" s="14"/>
      <c r="D43" s="4"/>
      <c r="E43" s="2"/>
      <c r="F43" s="5"/>
      <c r="G43" s="3"/>
      <c r="H43" s="3"/>
      <c r="I43" s="3"/>
      <c r="J43" s="3"/>
      <c r="K43" s="6"/>
      <c r="L43" s="6"/>
    </row>
    <row x14ac:dyDescent="0.25" r="44" customHeight="1" ht="18.75">
      <c r="A44" s="12"/>
      <c r="B44" s="2"/>
      <c r="C44" s="14"/>
      <c r="D44" s="4"/>
      <c r="E44" s="2"/>
      <c r="F44" s="5"/>
      <c r="G44" s="3"/>
      <c r="H44" s="3"/>
      <c r="I44" s="3"/>
      <c r="J44" s="3"/>
      <c r="K44" s="6"/>
      <c r="L44" s="6"/>
    </row>
    <row x14ac:dyDescent="0.25" r="45" customHeight="1" ht="18.75">
      <c r="A45" s="12"/>
      <c r="B45" s="2"/>
      <c r="C45" s="14"/>
      <c r="D45" s="4"/>
      <c r="E45" s="2"/>
      <c r="F45" s="5"/>
      <c r="G45" s="3"/>
      <c r="H45" s="3"/>
      <c r="I45" s="3"/>
      <c r="J45" s="3"/>
      <c r="K45" s="6"/>
      <c r="L45" s="6"/>
    </row>
    <row x14ac:dyDescent="0.25" r="46" customHeight="1" ht="18.75">
      <c r="A46" s="12"/>
      <c r="B46" s="2"/>
      <c r="C46" s="22"/>
      <c r="D46" s="4"/>
      <c r="E46" s="2"/>
      <c r="F46" s="5"/>
      <c r="G46" s="3"/>
      <c r="H46" s="3"/>
      <c r="I46" s="3"/>
      <c r="J46" s="3"/>
      <c r="K46" s="6"/>
      <c r="L46" s="6"/>
    </row>
    <row x14ac:dyDescent="0.25" r="47" customHeight="1" ht="18.75">
      <c r="A47" s="3"/>
      <c r="B47" s="2"/>
      <c r="C47" s="22"/>
      <c r="D47" s="4"/>
      <c r="E47" s="2"/>
      <c r="F47" s="5"/>
      <c r="G47" s="3"/>
      <c r="H47" s="3"/>
      <c r="I47" s="3"/>
      <c r="J47" s="3"/>
      <c r="K47" s="29"/>
      <c r="L47" s="29"/>
    </row>
    <row x14ac:dyDescent="0.25" r="48" customHeight="1" ht="18.75">
      <c r="A48" s="3"/>
      <c r="B48" s="2"/>
      <c r="C48" s="22"/>
      <c r="D48" s="4"/>
      <c r="E48" s="2"/>
      <c r="F48" s="5"/>
      <c r="G48" s="3"/>
      <c r="H48" s="3"/>
      <c r="I48" s="3"/>
      <c r="J48" s="3"/>
      <c r="K48" s="6"/>
      <c r="L48" s="6"/>
    </row>
    <row x14ac:dyDescent="0.25" r="49" customHeight="1" ht="18.75" customFormat="1" s="7">
      <c r="A49" s="6"/>
      <c r="B49" s="8"/>
      <c r="C49" s="30"/>
      <c r="D49" s="9"/>
      <c r="E49" s="8"/>
      <c r="F49" s="28"/>
      <c r="G49" s="6"/>
      <c r="H49" s="6"/>
      <c r="I49" s="6"/>
      <c r="J49" s="6"/>
      <c r="K49" s="6"/>
      <c r="L49" s="6"/>
    </row>
    <row x14ac:dyDescent="0.25" r="50" customHeight="1" ht="18.75">
      <c r="A50" s="3"/>
      <c r="B50" s="2"/>
      <c r="C50" s="22"/>
      <c r="D50" s="4"/>
      <c r="E50" s="2"/>
      <c r="F50" s="5"/>
      <c r="G50" s="3"/>
      <c r="H50" s="3"/>
      <c r="I50" s="3"/>
      <c r="J50" s="3"/>
      <c r="K50" s="6"/>
      <c r="L50" s="6"/>
    </row>
    <row x14ac:dyDescent="0.25" r="51" customHeight="1" ht="18.75">
      <c r="A51" s="3"/>
      <c r="B51" s="2"/>
      <c r="C51" s="3"/>
      <c r="D51" s="23"/>
      <c r="E51" s="2"/>
      <c r="F51" s="5"/>
      <c r="G51" s="3"/>
      <c r="H51" s="3"/>
      <c r="I51" s="3"/>
      <c r="J51" s="3"/>
      <c r="K51" s="6"/>
      <c r="L51" s="6"/>
    </row>
    <row x14ac:dyDescent="0.25" r="52" customHeight="1" ht="18.75">
      <c r="A52" s="3"/>
      <c r="B52" s="2"/>
      <c r="C52" s="22"/>
      <c r="D52" s="24"/>
      <c r="E52" s="2"/>
      <c r="F52" s="5"/>
      <c r="G52" s="3"/>
      <c r="H52" s="3"/>
      <c r="I52" s="3"/>
      <c r="J52" s="3"/>
      <c r="K52" s="6"/>
      <c r="L52" s="6"/>
    </row>
    <row x14ac:dyDescent="0.25" r="53" customHeight="1" ht="18.75">
      <c r="A53" s="3"/>
      <c r="B53" s="2"/>
      <c r="C53" s="22"/>
      <c r="D53" s="24"/>
      <c r="E53" s="2"/>
      <c r="F53" s="5"/>
      <c r="G53" s="3"/>
      <c r="H53" s="3"/>
      <c r="I53" s="3"/>
      <c r="J53" s="3"/>
      <c r="K53" s="6"/>
      <c r="L53" s="6"/>
    </row>
    <row x14ac:dyDescent="0.25" r="54" customHeight="1" ht="18.75">
      <c r="A54" s="3"/>
      <c r="B54" s="2"/>
      <c r="C54" s="22"/>
      <c r="D54" s="24"/>
      <c r="E54" s="2"/>
      <c r="F54" s="5"/>
      <c r="G54" s="3"/>
      <c r="H54" s="3"/>
      <c r="I54" s="3"/>
      <c r="J54" s="3"/>
      <c r="K54" s="6"/>
      <c r="L54" s="6"/>
    </row>
    <row x14ac:dyDescent="0.25" r="55" customHeight="1" ht="18.75">
      <c r="A55" s="3"/>
      <c r="B55" s="2"/>
      <c r="C55" s="22"/>
      <c r="D55" s="4"/>
      <c r="E55" s="2"/>
      <c r="F55" s="5"/>
      <c r="G55" s="3"/>
      <c r="H55" s="3"/>
      <c r="I55" s="3"/>
      <c r="J55" s="3"/>
      <c r="K55" s="6"/>
      <c r="L55" s="6"/>
    </row>
    <row x14ac:dyDescent="0.25" r="56" customHeight="1" ht="18.75">
      <c r="A56" s="3"/>
      <c r="B56" s="2"/>
      <c r="C56" s="3"/>
      <c r="D56" s="23"/>
      <c r="E56" s="2"/>
      <c r="F56" s="5"/>
      <c r="G56" s="3"/>
      <c r="H56" s="3"/>
      <c r="I56" s="3"/>
      <c r="J56" s="3"/>
      <c r="K56" s="6"/>
      <c r="L56" s="6"/>
    </row>
    <row x14ac:dyDescent="0.25" r="57" customHeight="1" ht="18.75">
      <c r="A57" s="3"/>
      <c r="B57" s="2"/>
      <c r="C57" s="3"/>
      <c r="D57" s="23"/>
      <c r="E57" s="2"/>
      <c r="F57" s="5"/>
      <c r="G57" s="3"/>
      <c r="H57" s="3"/>
      <c r="I57" s="3"/>
      <c r="J57" s="3"/>
      <c r="K57" s="6"/>
      <c r="L57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52"/>
  <sheetViews>
    <sheetView workbookViewId="0"/>
  </sheetViews>
  <sheetFormatPr defaultRowHeight="15" x14ac:dyDescent="0.25"/>
  <cols>
    <col min="1" max="1" style="32" width="11.43357142857143" customWidth="1" bestFit="1"/>
    <col min="2" max="2" style="61" width="16.005" customWidth="1" bestFit="1"/>
    <col min="3" max="3" style="32" width="11.43357142857143" customWidth="1" bestFit="1"/>
    <col min="4" max="4" style="129" width="11.43357142857143" customWidth="1" bestFit="1"/>
    <col min="5" max="5" style="130" width="11.43357142857143" customWidth="1" bestFit="1"/>
    <col min="6" max="6" style="131" width="11.43357142857143" customWidth="1" bestFit="1"/>
    <col min="7" max="7" style="131" width="11.43357142857143" customWidth="1" bestFit="1"/>
    <col min="8" max="8" style="132" width="11.43357142857143" customWidth="1" bestFit="1"/>
    <col min="9" max="9" style="132" width="11.43357142857143" customWidth="1" bestFit="1"/>
    <col min="10" max="10" style="32" width="11.43357142857143" customWidth="1" bestFit="1"/>
    <col min="11" max="11" style="130" width="11.43357142857143" customWidth="1" bestFit="1"/>
    <col min="12" max="12" style="32" width="11.43357142857143" customWidth="1" bestFit="1"/>
  </cols>
  <sheetData>
    <row x14ac:dyDescent="0.25" r="1" customHeight="1" ht="18.75">
      <c r="A1" s="64" t="s">
        <v>134</v>
      </c>
      <c r="B1" s="65"/>
      <c r="C1" s="65"/>
      <c r="D1" s="65"/>
      <c r="E1" s="65"/>
      <c r="F1" s="66"/>
      <c r="G1" s="66"/>
      <c r="H1" s="67"/>
      <c r="I1" s="67"/>
      <c r="J1" s="64"/>
      <c r="K1" s="68"/>
      <c r="L1" s="2"/>
    </row>
    <row x14ac:dyDescent="0.25" r="2" customHeight="1" ht="18.75">
      <c r="A2" s="2" t="s">
        <v>135</v>
      </c>
      <c r="B2" s="65"/>
      <c r="C2" s="69"/>
      <c r="D2" s="70"/>
      <c r="E2" s="71"/>
      <c r="F2" s="66"/>
      <c r="G2" s="66"/>
      <c r="H2" s="67"/>
      <c r="I2" s="67"/>
      <c r="J2" s="2"/>
      <c r="K2" s="68"/>
      <c r="L2" s="2"/>
    </row>
    <row x14ac:dyDescent="0.25" r="3" customHeight="1" ht="18.75">
      <c r="A3" s="2" t="s">
        <v>136</v>
      </c>
      <c r="B3" s="65"/>
      <c r="C3" s="69"/>
      <c r="D3" s="70"/>
      <c r="E3" s="71"/>
      <c r="F3" s="66"/>
      <c r="G3" s="66"/>
      <c r="H3" s="67"/>
      <c r="I3" s="67"/>
      <c r="J3" s="2"/>
      <c r="K3" s="68"/>
      <c r="L3" s="2"/>
    </row>
    <row x14ac:dyDescent="0.25" r="4" customHeight="1" ht="18.75">
      <c r="A4" s="2" t="s">
        <v>137</v>
      </c>
      <c r="B4" s="65"/>
      <c r="C4" s="69"/>
      <c r="D4" s="70"/>
      <c r="E4" s="71"/>
      <c r="F4" s="66"/>
      <c r="G4" s="66"/>
      <c r="H4" s="67"/>
      <c r="I4" s="67"/>
      <c r="J4" s="2"/>
      <c r="K4" s="68"/>
      <c r="L4" s="2"/>
    </row>
    <row x14ac:dyDescent="0.25" r="5" customHeight="1" ht="18.75">
      <c r="A5" s="2" t="s">
        <v>138</v>
      </c>
      <c r="B5" s="65"/>
      <c r="C5" s="69"/>
      <c r="D5" s="70"/>
      <c r="E5" s="71"/>
      <c r="F5" s="66"/>
      <c r="G5" s="66"/>
      <c r="H5" s="67"/>
      <c r="I5" s="67"/>
      <c r="J5" s="2"/>
      <c r="K5" s="68"/>
      <c r="L5" s="2"/>
    </row>
    <row x14ac:dyDescent="0.25" r="6" customHeight="1" ht="18.75">
      <c r="A6" s="2" t="s">
        <v>139</v>
      </c>
      <c r="B6" s="65"/>
      <c r="C6" s="69"/>
      <c r="D6" s="70"/>
      <c r="E6" s="71"/>
      <c r="F6" s="66"/>
      <c r="G6" s="66"/>
      <c r="H6" s="67"/>
      <c r="I6" s="67"/>
      <c r="J6" s="2"/>
      <c r="K6" s="68"/>
      <c r="L6" s="2"/>
    </row>
    <row x14ac:dyDescent="0.25" r="7" customHeight="1" ht="18.75">
      <c r="A7" s="2" t="s">
        <v>140</v>
      </c>
      <c r="B7" s="65"/>
      <c r="C7" s="69"/>
      <c r="D7" s="70"/>
      <c r="E7" s="71"/>
      <c r="F7" s="66"/>
      <c r="G7" s="66"/>
      <c r="H7" s="67"/>
      <c r="I7" s="67"/>
      <c r="J7" s="2"/>
      <c r="K7" s="68"/>
      <c r="L7" s="2"/>
    </row>
    <row x14ac:dyDescent="0.25" r="8" customHeight="1" ht="18.75">
      <c r="A8" s="2"/>
      <c r="B8" s="47"/>
      <c r="C8" s="2"/>
      <c r="D8" s="72"/>
      <c r="E8" s="68"/>
      <c r="F8" s="66"/>
      <c r="G8" s="66"/>
      <c r="H8" s="67"/>
      <c r="I8" s="67"/>
      <c r="J8" s="2"/>
      <c r="K8" s="68"/>
      <c r="L8" s="2"/>
    </row>
    <row x14ac:dyDescent="0.25" r="9" customHeight="1" ht="18.75">
      <c r="A9" s="2"/>
      <c r="B9" s="47"/>
      <c r="C9" s="2"/>
      <c r="D9" s="72"/>
      <c r="E9" s="68"/>
      <c r="F9" s="66"/>
      <c r="G9" s="66"/>
      <c r="H9" s="67"/>
      <c r="I9" s="67"/>
      <c r="J9" s="2"/>
      <c r="K9" s="68"/>
      <c r="L9" s="2"/>
    </row>
    <row x14ac:dyDescent="0.25" r="10" customHeight="1" ht="18.75">
      <c r="A10" s="2" t="s">
        <v>141</v>
      </c>
      <c r="B10" s="47"/>
      <c r="C10" s="2"/>
      <c r="D10" s="72"/>
      <c r="E10" s="68"/>
      <c r="F10" s="66"/>
      <c r="G10" s="66"/>
      <c r="H10" s="67"/>
      <c r="I10" s="67"/>
      <c r="J10" s="2"/>
      <c r="K10" s="68"/>
      <c r="L10" s="2"/>
    </row>
    <row x14ac:dyDescent="0.25" r="11" customHeight="1" ht="18.75">
      <c r="A11" s="2"/>
      <c r="B11" s="47"/>
      <c r="C11" s="2"/>
      <c r="D11" s="72"/>
      <c r="E11" s="68"/>
      <c r="F11" s="66"/>
      <c r="G11" s="66"/>
      <c r="H11" s="67"/>
      <c r="I11" s="67"/>
      <c r="J11" s="2"/>
      <c r="K11" s="68"/>
      <c r="L11" s="2"/>
    </row>
    <row x14ac:dyDescent="0.25" r="12" customHeight="1" ht="18.75">
      <c r="A12" s="64" t="s">
        <v>142</v>
      </c>
      <c r="B12" s="73" t="s">
        <v>143</v>
      </c>
      <c r="C12" s="64" t="s">
        <v>144</v>
      </c>
      <c r="D12" s="74"/>
      <c r="E12" s="75" t="s">
        <v>145</v>
      </c>
      <c r="F12" s="66"/>
      <c r="G12" s="66"/>
      <c r="H12" s="67"/>
      <c r="I12" s="67"/>
      <c r="J12" s="2"/>
      <c r="K12" s="68"/>
      <c r="L12" s="2"/>
    </row>
    <row x14ac:dyDescent="0.25" r="13" customHeight="1" ht="18.75">
      <c r="A13" s="76">
        <v>4</v>
      </c>
      <c r="B13" s="77">
        <f>($E$45-1.73)*A13*1.52</f>
      </c>
      <c r="C13" s="77">
        <f>B13+A13</f>
      </c>
      <c r="D13" s="72"/>
      <c r="E13" s="68"/>
      <c r="F13" s="66"/>
      <c r="G13" s="66"/>
      <c r="H13" s="67"/>
      <c r="I13" s="67"/>
      <c r="J13" s="2"/>
      <c r="K13" s="68"/>
      <c r="L13" s="2"/>
    </row>
    <row x14ac:dyDescent="0.25" r="14" customHeight="1" ht="18.75">
      <c r="A14" s="77">
        <v>4.05</v>
      </c>
      <c r="B14" s="77">
        <f>($E$45-1.73)*A14*1.52</f>
      </c>
      <c r="C14" s="77">
        <f>B14+A14</f>
      </c>
      <c r="D14" s="72"/>
      <c r="E14" s="68"/>
      <c r="F14" s="66"/>
      <c r="G14" s="66"/>
      <c r="H14" s="67"/>
      <c r="I14" s="67"/>
      <c r="J14" s="2"/>
      <c r="K14" s="68"/>
      <c r="L14" s="2"/>
    </row>
    <row x14ac:dyDescent="0.25" r="15" customHeight="1" ht="18.75">
      <c r="A15" s="77">
        <v>4.1</v>
      </c>
      <c r="B15" s="77">
        <f>($E$45-1.73)*A15*1.52</f>
      </c>
      <c r="C15" s="77">
        <f>B15+A15</f>
      </c>
      <c r="D15" s="72"/>
      <c r="E15" s="68"/>
      <c r="F15" s="66"/>
      <c r="G15" s="66"/>
      <c r="H15" s="67"/>
      <c r="I15" s="67"/>
      <c r="J15" s="2"/>
      <c r="K15" s="68"/>
      <c r="L15" s="2"/>
    </row>
    <row x14ac:dyDescent="0.25" r="16" customHeight="1" ht="18.75">
      <c r="A16" s="77">
        <v>4.15</v>
      </c>
      <c r="B16" s="77">
        <f>($E$45-1.73)*A16*1.52</f>
      </c>
      <c r="C16" s="78">
        <f>B16+A16</f>
      </c>
      <c r="D16" s="72"/>
      <c r="E16" s="68"/>
      <c r="F16" s="66"/>
      <c r="G16" s="66"/>
      <c r="H16" s="67"/>
      <c r="I16" s="67"/>
      <c r="J16" s="2"/>
      <c r="K16" s="68"/>
      <c r="L16" s="2"/>
    </row>
    <row x14ac:dyDescent="0.25" r="17" customHeight="1" ht="18.75">
      <c r="A17" s="77">
        <v>4.2</v>
      </c>
      <c r="B17" s="77">
        <f>($E$45-1.73)*A17*1.52</f>
      </c>
      <c r="C17" s="77">
        <f>B17+A17</f>
      </c>
      <c r="D17" s="72"/>
      <c r="E17" s="68"/>
      <c r="F17" s="66"/>
      <c r="G17" s="66"/>
      <c r="H17" s="67"/>
      <c r="I17" s="67"/>
      <c r="J17" s="2"/>
      <c r="K17" s="68"/>
      <c r="L17" s="2"/>
    </row>
    <row x14ac:dyDescent="0.25" r="18" customHeight="1" ht="18.75">
      <c r="A18" s="77">
        <v>4.25</v>
      </c>
      <c r="B18" s="77">
        <f>($E$45-1.73)*A18*1.52</f>
      </c>
      <c r="C18" s="77">
        <f>B18+A18</f>
      </c>
      <c r="D18" s="72"/>
      <c r="E18" s="68"/>
      <c r="F18" s="66"/>
      <c r="G18" s="66"/>
      <c r="H18" s="67"/>
      <c r="I18" s="67"/>
      <c r="J18" s="2"/>
      <c r="K18" s="68"/>
      <c r="L18" s="2"/>
    </row>
    <row x14ac:dyDescent="0.25" r="19" customHeight="1" ht="18.75">
      <c r="A19" s="77">
        <v>4.3</v>
      </c>
      <c r="B19" s="77">
        <f>($E$45-1.73)*A19*1.52</f>
      </c>
      <c r="C19" s="77">
        <f>B19+A19</f>
      </c>
      <c r="D19" s="72"/>
      <c r="E19" s="79" t="s">
        <v>146</v>
      </c>
      <c r="F19" s="80" t="s">
        <v>147</v>
      </c>
      <c r="G19" s="80" t="s">
        <v>148</v>
      </c>
      <c r="H19" s="81" t="s">
        <v>149</v>
      </c>
      <c r="I19" s="67"/>
      <c r="J19" s="2"/>
      <c r="K19" s="68"/>
      <c r="L19" s="2"/>
    </row>
    <row x14ac:dyDescent="0.25" r="20" customHeight="1" ht="18.75">
      <c r="A20" s="77">
        <v>4.35</v>
      </c>
      <c r="B20" s="77">
        <f>($E$45-1.73)*A20*1.52</f>
      </c>
      <c r="C20" s="77">
        <f>B20+A20</f>
      </c>
      <c r="D20" s="72"/>
      <c r="E20" s="13">
        <f>A20</f>
      </c>
      <c r="F20" s="82">
        <v>0.15</v>
      </c>
      <c r="G20" s="83">
        <f>B20-F20</f>
      </c>
      <c r="H20" s="13">
        <v>0.005</v>
      </c>
      <c r="I20" s="67"/>
      <c r="J20" s="2"/>
      <c r="K20" s="68"/>
      <c r="L20" s="2"/>
    </row>
    <row x14ac:dyDescent="0.25" r="21" customHeight="1" ht="18.75">
      <c r="A21" s="77">
        <v>4.4</v>
      </c>
      <c r="B21" s="77">
        <f>($E$45-1.73)*A21*1.52</f>
      </c>
      <c r="C21" s="77">
        <f>B21+A21</f>
      </c>
      <c r="D21" s="72"/>
      <c r="E21" s="13">
        <f>A21</f>
      </c>
      <c r="F21" s="13">
        <f>$F$20</f>
      </c>
      <c r="G21" s="83">
        <f>B21-F21</f>
      </c>
      <c r="H21" s="13">
        <v>0.005</v>
      </c>
      <c r="I21" s="84"/>
      <c r="J21" s="85"/>
      <c r="K21" s="86"/>
      <c r="L21" s="2"/>
    </row>
    <row x14ac:dyDescent="0.25" r="22" customHeight="1" ht="18.75">
      <c r="A22" s="77">
        <v>4.45</v>
      </c>
      <c r="B22" s="77">
        <f>($E$45-1.73)*A22*1.52</f>
      </c>
      <c r="C22" s="77">
        <f>B22+A22</f>
      </c>
      <c r="D22" s="72"/>
      <c r="E22" s="13">
        <f>A22</f>
      </c>
      <c r="F22" s="13">
        <f>$F$20</f>
      </c>
      <c r="G22" s="83">
        <f>B22-F22</f>
      </c>
      <c r="H22" s="13">
        <v>0.005</v>
      </c>
      <c r="I22" s="84"/>
      <c r="J22" s="85"/>
      <c r="K22" s="68"/>
      <c r="L22" s="2"/>
    </row>
    <row x14ac:dyDescent="0.25" r="23" customHeight="1" ht="18.75">
      <c r="A23" s="13">
        <v>4.5</v>
      </c>
      <c r="B23" s="77">
        <f>($E$45-1.73)*A23*1.52</f>
      </c>
      <c r="C23" s="13">
        <f>B23+A23</f>
      </c>
      <c r="D23" s="72"/>
      <c r="E23" s="13">
        <f>A23</f>
      </c>
      <c r="F23" s="13">
        <f>$F$20</f>
      </c>
      <c r="G23" s="83">
        <f>B23-F23</f>
      </c>
      <c r="H23" s="13">
        <v>0.005</v>
      </c>
      <c r="I23" s="84"/>
      <c r="J23" s="85"/>
      <c r="K23" s="68"/>
      <c r="L23" s="2"/>
    </row>
    <row x14ac:dyDescent="0.25" r="24" customHeight="1" ht="18.75">
      <c r="A24" s="87">
        <v>4.55</v>
      </c>
      <c r="B24" s="87">
        <f>($E$45-1.73)*A24*1.52</f>
      </c>
      <c r="C24" s="87">
        <f>B24+A24</f>
      </c>
      <c r="D24" s="88"/>
      <c r="E24" s="87">
        <f>A24</f>
      </c>
      <c r="F24" s="87">
        <f>$F$20</f>
      </c>
      <c r="G24" s="89">
        <f>B24-F24</f>
      </c>
      <c r="H24" s="90">
        <v>0.005</v>
      </c>
      <c r="I24" s="84"/>
      <c r="J24" s="85"/>
      <c r="K24" s="68"/>
      <c r="L24" s="2"/>
    </row>
    <row x14ac:dyDescent="0.25" r="25" customHeight="1" ht="18.75">
      <c r="A25" s="13">
        <v>4.57</v>
      </c>
      <c r="B25" s="77">
        <f>($E$45-1.73)*A25*1.52</f>
      </c>
      <c r="C25" s="13">
        <f>B25+A25</f>
      </c>
      <c r="D25" s="72"/>
      <c r="E25" s="13">
        <f>A25</f>
      </c>
      <c r="F25" s="13">
        <f>$F$20</f>
      </c>
      <c r="G25" s="83">
        <f>B25-F25</f>
      </c>
      <c r="H25" s="13">
        <v>0.005</v>
      </c>
      <c r="I25" s="84"/>
      <c r="J25" s="85"/>
      <c r="K25" s="91"/>
      <c r="L25" s="2"/>
    </row>
    <row x14ac:dyDescent="0.25" r="26" customHeight="1" ht="18.75">
      <c r="A26" s="78">
        <v>4.6</v>
      </c>
      <c r="B26" s="77">
        <f>($E$45-1.73)*A26*1.52</f>
      </c>
      <c r="C26" s="78">
        <f>B26+A26</f>
      </c>
      <c r="D26" s="72"/>
      <c r="E26" s="13">
        <f>A26</f>
      </c>
      <c r="F26" s="13">
        <f>$F$20</f>
      </c>
      <c r="G26" s="83">
        <f>B26-F26</f>
      </c>
      <c r="H26" s="13">
        <v>0.005</v>
      </c>
      <c r="I26" s="84"/>
      <c r="J26" s="85"/>
      <c r="K26" s="86"/>
      <c r="L26" s="2"/>
    </row>
    <row x14ac:dyDescent="0.25" r="27" customHeight="1" ht="18.75">
      <c r="A27" s="92"/>
      <c r="B27" s="93"/>
      <c r="C27" s="92"/>
      <c r="D27" s="72"/>
      <c r="E27" s="68"/>
      <c r="F27" s="66"/>
      <c r="G27" s="66"/>
      <c r="H27" s="67"/>
      <c r="I27" s="67"/>
      <c r="J27" s="2"/>
      <c r="K27" s="68"/>
      <c r="L27" s="2"/>
    </row>
    <row x14ac:dyDescent="0.25" r="28" customHeight="1" ht="18.75">
      <c r="A28" s="94" t="s">
        <v>150</v>
      </c>
      <c r="B28" s="95" t="s">
        <v>151</v>
      </c>
      <c r="C28" s="96" t="s">
        <v>152</v>
      </c>
      <c r="D28" s="97" t="s">
        <v>153</v>
      </c>
      <c r="E28" s="98" t="s">
        <v>154</v>
      </c>
      <c r="F28" s="99" t="s">
        <v>155</v>
      </c>
      <c r="G28" s="99" t="s">
        <v>156</v>
      </c>
      <c r="H28" s="100" t="s">
        <v>157</v>
      </c>
      <c r="I28" s="100" t="s">
        <v>158</v>
      </c>
      <c r="J28" s="94" t="s">
        <v>159</v>
      </c>
      <c r="K28" s="98" t="s">
        <v>160</v>
      </c>
      <c r="L28" s="96" t="s">
        <v>161</v>
      </c>
    </row>
    <row x14ac:dyDescent="0.25" r="29" customHeight="1" ht="18.75">
      <c r="A29" s="101" t="s">
        <v>162</v>
      </c>
      <c r="B29" s="102">
        <v>1.4019</v>
      </c>
      <c r="C29" s="103">
        <v>21</v>
      </c>
      <c r="D29" s="104">
        <f>(20-C29)*-0.000175+B29</f>
      </c>
      <c r="E29" s="104">
        <f>D29*10.9276-13.593</f>
      </c>
      <c r="F29" s="105">
        <v>3192</v>
      </c>
      <c r="G29" s="106">
        <v>107</v>
      </c>
      <c r="H29" s="107">
        <f>4000/G29</f>
      </c>
      <c r="I29" s="107">
        <f>150-H29</f>
      </c>
      <c r="J29" s="106">
        <f>G29*H29</f>
      </c>
      <c r="K29" s="108">
        <f>G$24+0.025</f>
      </c>
      <c r="L29" s="82">
        <f>H$23</f>
      </c>
    </row>
    <row x14ac:dyDescent="0.25" r="30" customHeight="1" ht="18.75">
      <c r="A30" s="2" t="s">
        <v>163</v>
      </c>
      <c r="B30" s="109">
        <v>1.4019</v>
      </c>
      <c r="C30" s="110">
        <v>21</v>
      </c>
      <c r="D30" s="111">
        <f>(20-C30)*-0.000175+B30</f>
      </c>
      <c r="E30" s="111">
        <f>D30*10.9276-13.593</f>
      </c>
      <c r="F30" s="112">
        <v>2445</v>
      </c>
      <c r="G30" s="18">
        <v>102</v>
      </c>
      <c r="H30" s="113">
        <f>4000/G30</f>
      </c>
      <c r="I30" s="113">
        <f>150-H30</f>
      </c>
      <c r="J30" s="13">
        <f>G30*H30</f>
      </c>
      <c r="K30" s="108">
        <f>G$24+0.025</f>
      </c>
      <c r="L30" s="13">
        <f>H$23</f>
      </c>
    </row>
    <row x14ac:dyDescent="0.25" r="31" customHeight="1" ht="18.75">
      <c r="A31" s="101" t="s">
        <v>164</v>
      </c>
      <c r="B31" s="102">
        <v>1.402</v>
      </c>
      <c r="C31" s="103">
        <v>21</v>
      </c>
      <c r="D31" s="104">
        <f>(20-C31)*-0.000175+B31</f>
      </c>
      <c r="E31" s="104">
        <f>D31*10.9276-13.593</f>
      </c>
      <c r="F31" s="105">
        <v>2382</v>
      </c>
      <c r="G31" s="82">
        <v>66.3</v>
      </c>
      <c r="H31" s="107">
        <f>4000/G31</f>
      </c>
      <c r="I31" s="107">
        <f>150-H31</f>
      </c>
      <c r="J31" s="106">
        <f>G31*H31</f>
      </c>
      <c r="K31" s="108">
        <f>G$24+0.025</f>
      </c>
      <c r="L31" s="82">
        <f>H$23</f>
      </c>
    </row>
    <row x14ac:dyDescent="0.25" r="32" customHeight="1" ht="18.75">
      <c r="A32" s="2" t="s">
        <v>165</v>
      </c>
      <c r="B32" s="109">
        <v>1.4019</v>
      </c>
      <c r="C32" s="110">
        <v>21</v>
      </c>
      <c r="D32" s="111">
        <f>(20-C32)*-0.000175+B32</f>
      </c>
      <c r="E32" s="111">
        <f>D32*10.9276-13.593</f>
      </c>
      <c r="F32" s="112">
        <v>3636</v>
      </c>
      <c r="G32" s="13">
        <v>66.4</v>
      </c>
      <c r="H32" s="113">
        <f>4000/G32</f>
      </c>
      <c r="I32" s="113">
        <f>150-H32</f>
      </c>
      <c r="J32" s="18">
        <f>G32*H32</f>
      </c>
      <c r="K32" s="108">
        <f>G$24+0.025</f>
      </c>
      <c r="L32" s="13">
        <f>H$23</f>
      </c>
    </row>
    <row x14ac:dyDescent="0.25" r="33" customHeight="1" ht="18.75">
      <c r="A33" s="101" t="s">
        <v>166</v>
      </c>
      <c r="B33" s="102">
        <v>1.4019</v>
      </c>
      <c r="C33" s="103">
        <v>21</v>
      </c>
      <c r="D33" s="104">
        <f>(20-C33)*-0.000175+B33</f>
      </c>
      <c r="E33" s="104">
        <f>D33*10.9276-13.593</f>
      </c>
      <c r="F33" s="105">
        <v>1780</v>
      </c>
      <c r="G33" s="106">
        <v>184</v>
      </c>
      <c r="H33" s="107">
        <f>4000/G33</f>
      </c>
      <c r="I33" s="107">
        <f>150-H33</f>
      </c>
      <c r="J33" s="106">
        <f>G33*H33</f>
      </c>
      <c r="K33" s="108">
        <f>G$24+0.025</f>
      </c>
      <c r="L33" s="82">
        <f>H$23</f>
      </c>
    </row>
    <row x14ac:dyDescent="0.25" r="34" customHeight="1" ht="18.75">
      <c r="A34" s="2" t="s">
        <v>167</v>
      </c>
      <c r="B34" s="109">
        <v>1.4018</v>
      </c>
      <c r="C34" s="109">
        <v>21.1</v>
      </c>
      <c r="D34" s="111">
        <f>(20-C34)*-0.000175+B34</f>
      </c>
      <c r="E34" s="111">
        <f>D34*10.9276-13.593</f>
      </c>
      <c r="F34" s="114">
        <v>3190</v>
      </c>
      <c r="G34" s="18">
        <v>271</v>
      </c>
      <c r="H34" s="113">
        <f>4000/G34</f>
      </c>
      <c r="I34" s="113">
        <f>150-H34</f>
      </c>
      <c r="J34" s="18">
        <f>G34*H34</f>
      </c>
      <c r="K34" s="108">
        <f>G$24+0.025</f>
      </c>
      <c r="L34" s="13">
        <f>H$23</f>
      </c>
    </row>
    <row x14ac:dyDescent="0.25" r="35" customHeight="1" ht="18.75">
      <c r="A35" s="101" t="s">
        <v>168</v>
      </c>
      <c r="B35" s="102">
        <v>1.4019</v>
      </c>
      <c r="C35" s="102">
        <v>21.1</v>
      </c>
      <c r="D35" s="104">
        <f>(20-C35)*-0.000175+B35</f>
      </c>
      <c r="E35" s="104">
        <f>D35*10.9276-13.593</f>
      </c>
      <c r="F35" s="105">
        <v>3992</v>
      </c>
      <c r="G35" s="106">
        <v>177</v>
      </c>
      <c r="H35" s="107">
        <f>4000/G35</f>
      </c>
      <c r="I35" s="107">
        <f>150-H35</f>
      </c>
      <c r="J35" s="82">
        <f>G35*H35</f>
      </c>
      <c r="K35" s="108">
        <f>G$24+0.025</f>
      </c>
      <c r="L35" s="82">
        <f>H$23</f>
      </c>
    </row>
    <row x14ac:dyDescent="0.25" r="36" customHeight="1" ht="18.75">
      <c r="A36" s="2" t="s">
        <v>169</v>
      </c>
      <c r="B36" s="109">
        <v>1.402</v>
      </c>
      <c r="C36" s="109">
        <v>21.2</v>
      </c>
      <c r="D36" s="111">
        <f>(20-C36)*-0.000175+B36</f>
      </c>
      <c r="E36" s="111">
        <f>D36*10.9276-13.593</f>
      </c>
      <c r="F36" s="112">
        <v>1778</v>
      </c>
      <c r="G36" s="18">
        <v>184</v>
      </c>
      <c r="H36" s="113">
        <f>4000/G36</f>
      </c>
      <c r="I36" s="113">
        <f>150-H36</f>
      </c>
      <c r="J36" s="18">
        <f>G36*H36</f>
      </c>
      <c r="K36" s="108">
        <f>G$24+0.025</f>
      </c>
      <c r="L36" s="13">
        <f>H$23</f>
      </c>
    </row>
    <row x14ac:dyDescent="0.25" r="37" customHeight="1" ht="18.75">
      <c r="A37" s="101" t="s">
        <v>170</v>
      </c>
      <c r="B37" s="104">
        <v>1.402</v>
      </c>
      <c r="C37" s="115">
        <v>21.2</v>
      </c>
      <c r="D37" s="104">
        <f>(20-C37)*-0.000175+B37</f>
      </c>
      <c r="E37" s="104">
        <f>D37*10.9276-13.593</f>
      </c>
      <c r="F37" s="105">
        <v>3178</v>
      </c>
      <c r="G37" s="106">
        <v>358</v>
      </c>
      <c r="H37" s="107">
        <f>4000/G37</f>
      </c>
      <c r="I37" s="107">
        <f>150-H37</f>
      </c>
      <c r="J37" s="106">
        <f>G37*H37</f>
      </c>
      <c r="K37" s="108">
        <f>G$24+0.025</f>
      </c>
      <c r="L37" s="82">
        <f>H$23</f>
      </c>
    </row>
    <row x14ac:dyDescent="0.25" r="38" customHeight="1" ht="18.75">
      <c r="A38" s="2" t="s">
        <v>171</v>
      </c>
      <c r="B38" s="111">
        <v>1.4019</v>
      </c>
      <c r="C38" s="77">
        <v>21.3</v>
      </c>
      <c r="D38" s="111">
        <f>(20-C38)*-0.000175+B38</f>
      </c>
      <c r="E38" s="111">
        <f>D38*10.9276-13.593</f>
      </c>
      <c r="F38" s="112">
        <v>2378</v>
      </c>
      <c r="G38" s="18">
        <v>184</v>
      </c>
      <c r="H38" s="113">
        <f>4000/G38</f>
      </c>
      <c r="I38" s="113">
        <f>150-H38</f>
      </c>
      <c r="J38" s="18">
        <f>G38*H38</f>
      </c>
      <c r="K38" s="108">
        <f>G$24+0.025</f>
      </c>
      <c r="L38" s="13">
        <f>H$23</f>
      </c>
    </row>
    <row x14ac:dyDescent="0.25" r="39" customHeight="1" ht="18.75">
      <c r="A39" s="101" t="s">
        <v>172</v>
      </c>
      <c r="B39" s="104">
        <v>1.4018</v>
      </c>
      <c r="C39" s="115">
        <v>21.3</v>
      </c>
      <c r="D39" s="104">
        <f>(20-C39)*-0.000175+B39</f>
      </c>
      <c r="E39" s="104">
        <f>D39*10.9276-13.593</f>
      </c>
      <c r="F39" s="105">
        <v>1502</v>
      </c>
      <c r="G39" s="116">
        <v>66</v>
      </c>
      <c r="H39" s="107">
        <f>4000/G39</f>
      </c>
      <c r="I39" s="107">
        <f>150-H39</f>
      </c>
      <c r="J39" s="106">
        <f>G39*H39</f>
      </c>
      <c r="K39" s="108">
        <f>G$24+0.025</f>
      </c>
      <c r="L39" s="82">
        <f>H$23</f>
      </c>
    </row>
    <row x14ac:dyDescent="0.25" r="40" customHeight="1" ht="18.75">
      <c r="A40" s="2" t="s">
        <v>173</v>
      </c>
      <c r="B40" s="111">
        <v>1.4017</v>
      </c>
      <c r="C40" s="77">
        <v>21.3</v>
      </c>
      <c r="D40" s="111">
        <f>(20-C40)*-0.000175+B40</f>
      </c>
      <c r="E40" s="111">
        <f>D40*10.9276-13.593</f>
      </c>
      <c r="F40" s="117">
        <v>1777</v>
      </c>
      <c r="G40" s="18">
        <v>110</v>
      </c>
      <c r="H40" s="113">
        <f>4000/G40</f>
      </c>
      <c r="I40" s="113">
        <f>150-H40</f>
      </c>
      <c r="J40" s="13">
        <f>G40*H40</f>
      </c>
      <c r="K40" s="108">
        <f>G$24+0.025</f>
      </c>
      <c r="L40" s="13">
        <f>H$23</f>
      </c>
    </row>
    <row x14ac:dyDescent="0.25" r="41" customHeight="1" ht="18.75">
      <c r="A41" s="101" t="s">
        <v>174</v>
      </c>
      <c r="B41" s="104"/>
      <c r="C41" s="115"/>
      <c r="D41" s="104">
        <f>(20-C41)*-0.000175+B41</f>
      </c>
      <c r="E41" s="104">
        <f>D41*10.9276-13.593</f>
      </c>
      <c r="F41" s="118"/>
      <c r="G41" s="119"/>
      <c r="H41" s="120">
        <f>4000/G41</f>
      </c>
      <c r="I41" s="120">
        <f>150-H41</f>
      </c>
      <c r="J41" s="101">
        <f>G41*H41</f>
      </c>
      <c r="K41" s="108">
        <f>G$24+0.025</f>
      </c>
      <c r="L41" s="82">
        <f>H$23</f>
      </c>
    </row>
    <row x14ac:dyDescent="0.25" r="42" customHeight="1" ht="18.75">
      <c r="A42" s="2" t="s">
        <v>175</v>
      </c>
      <c r="B42" s="111"/>
      <c r="C42" s="77"/>
      <c r="D42" s="111">
        <f>(20-C42)*-0.000175+B42</f>
      </c>
      <c r="E42" s="111">
        <f>D42*10.9276-13.593</f>
      </c>
      <c r="F42" s="117"/>
      <c r="G42" s="66"/>
      <c r="H42" s="121">
        <f>4000/G42</f>
      </c>
      <c r="I42" s="121">
        <f>150-H42</f>
      </c>
      <c r="J42" s="2">
        <f>G42*H42</f>
      </c>
      <c r="K42" s="108">
        <f>G$24+0.025</f>
      </c>
      <c r="L42" s="13">
        <f>H$23</f>
      </c>
    </row>
    <row x14ac:dyDescent="0.25" r="43" customHeight="1" ht="18.75">
      <c r="A43" s="101" t="s">
        <v>176</v>
      </c>
      <c r="B43" s="104"/>
      <c r="C43" s="115"/>
      <c r="D43" s="104">
        <f>(20-C43)*-0.000175+B43</f>
      </c>
      <c r="E43" s="104">
        <f>D43*10.9276-13.593</f>
      </c>
      <c r="F43" s="118"/>
      <c r="G43" s="119"/>
      <c r="H43" s="120">
        <f>4000/G43</f>
      </c>
      <c r="I43" s="120">
        <f>150-H43</f>
      </c>
      <c r="J43" s="101">
        <f>G43*H43</f>
      </c>
      <c r="K43" s="108">
        <f>G$24+0.025</f>
      </c>
      <c r="L43" s="82">
        <f>H$23</f>
      </c>
    </row>
    <row x14ac:dyDescent="0.25" r="44" customHeight="1" ht="18.75">
      <c r="A44" s="2" t="s">
        <v>177</v>
      </c>
      <c r="B44" s="111"/>
      <c r="C44" s="77"/>
      <c r="D44" s="111">
        <f>(20-C44)*-0.000175+B44</f>
      </c>
      <c r="E44" s="111">
        <f>D44*10.9276-13.593</f>
      </c>
      <c r="F44" s="117"/>
      <c r="G44" s="66"/>
      <c r="H44" s="121">
        <f>4000/G44</f>
      </c>
      <c r="I44" s="121">
        <f>150-H44</f>
      </c>
      <c r="J44" s="2">
        <f>G44*H44</f>
      </c>
      <c r="K44" s="108">
        <f>G$24+0.025</f>
      </c>
      <c r="L44" s="13">
        <f>H$23</f>
      </c>
    </row>
    <row x14ac:dyDescent="0.25" r="45" customHeight="1" ht="18.75">
      <c r="A45" s="122" t="s">
        <v>178</v>
      </c>
      <c r="B45" s="123">
        <v>1.4163</v>
      </c>
      <c r="C45" s="124">
        <v>18.9</v>
      </c>
      <c r="D45" s="125">
        <f>(20-C45)*-0.000175+B45</f>
      </c>
      <c r="E45" s="126">
        <f>D45*10.9276-13.593</f>
      </c>
      <c r="F45" s="127"/>
      <c r="G45" s="66"/>
      <c r="H45" s="113"/>
      <c r="I45" s="113"/>
      <c r="J45" s="2"/>
      <c r="K45" s="68"/>
      <c r="L45" s="2"/>
    </row>
    <row x14ac:dyDescent="0.25" r="46" customHeight="1" ht="18.75">
      <c r="A46" s="2"/>
      <c r="B46" s="111"/>
      <c r="C46" s="77"/>
      <c r="D46" s="72"/>
      <c r="E46" s="68"/>
      <c r="F46" s="66" t="s">
        <v>179</v>
      </c>
      <c r="G46" s="66"/>
      <c r="H46" s="67"/>
      <c r="I46" s="67"/>
      <c r="J46" s="2"/>
      <c r="K46" s="68"/>
      <c r="L46" s="2"/>
    </row>
    <row x14ac:dyDescent="0.25" r="47" customHeight="1" ht="18.75">
      <c r="A47" s="2"/>
      <c r="B47" s="47"/>
      <c r="C47" s="2"/>
      <c r="D47" s="128"/>
      <c r="E47" s="83"/>
      <c r="F47" s="66"/>
      <c r="G47" s="66"/>
      <c r="H47" s="67"/>
      <c r="I47" s="67"/>
      <c r="J47" s="2"/>
      <c r="K47" s="68"/>
      <c r="L47" s="2"/>
    </row>
    <row x14ac:dyDescent="0.25" r="48" customHeight="1" ht="18.75">
      <c r="A48" s="2"/>
      <c r="B48" s="47"/>
      <c r="C48" s="2"/>
      <c r="D48" s="72"/>
      <c r="E48" s="83"/>
      <c r="F48" s="114"/>
      <c r="G48" s="66"/>
      <c r="H48" s="67"/>
      <c r="I48" s="67"/>
      <c r="J48" s="2"/>
      <c r="K48" s="68"/>
      <c r="L48" s="2"/>
    </row>
    <row x14ac:dyDescent="0.25" r="49" customHeight="1" ht="18.75">
      <c r="A49" s="2"/>
      <c r="B49" s="47"/>
      <c r="C49" s="2"/>
      <c r="D49" s="72"/>
      <c r="E49" s="83"/>
      <c r="F49" s="66"/>
      <c r="G49" s="66"/>
      <c r="H49" s="67"/>
      <c r="I49" s="67"/>
      <c r="J49" s="2"/>
      <c r="K49" s="68"/>
      <c r="L49" s="2"/>
    </row>
    <row x14ac:dyDescent="0.25" r="50" customHeight="1" ht="18.75">
      <c r="A50" s="85"/>
      <c r="B50" s="93"/>
      <c r="C50" s="92"/>
      <c r="D50" s="72"/>
      <c r="E50" s="68"/>
      <c r="F50" s="66"/>
      <c r="G50" s="66"/>
      <c r="H50" s="67"/>
      <c r="I50" s="67"/>
      <c r="J50" s="2"/>
      <c r="K50" s="68"/>
      <c r="L50" s="2"/>
    </row>
    <row x14ac:dyDescent="0.25" r="51" customHeight="1" ht="18.75">
      <c r="A51" s="2"/>
      <c r="B51" s="47"/>
      <c r="C51" s="2"/>
      <c r="D51" s="72"/>
      <c r="E51" s="68"/>
      <c r="F51" s="66"/>
      <c r="G51" s="66"/>
      <c r="H51" s="67"/>
      <c r="I51" s="67"/>
      <c r="J51" s="2"/>
      <c r="K51" s="68"/>
      <c r="L51" s="2"/>
    </row>
    <row x14ac:dyDescent="0.25" r="52" customHeight="1" ht="18.75">
      <c r="A52" s="2"/>
      <c r="B52" s="47"/>
      <c r="C52" s="2"/>
      <c r="D52" s="72"/>
      <c r="E52" s="68"/>
      <c r="F52" s="128"/>
      <c r="G52" s="66"/>
      <c r="H52" s="67"/>
      <c r="I52" s="67"/>
      <c r="J52" s="2"/>
      <c r="K52" s="68"/>
      <c r="L5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3"/>
  <sheetViews>
    <sheetView workbookViewId="0"/>
  </sheetViews>
  <sheetFormatPr defaultRowHeight="15" x14ac:dyDescent="0.25"/>
  <cols>
    <col min="1" max="1" style="58" width="13.576428571428572" customWidth="1" bestFit="1"/>
    <col min="2" max="2" style="31" width="13.576428571428572" customWidth="1" bestFit="1"/>
    <col min="3" max="3" style="60" width="13.576428571428572" customWidth="1" bestFit="1"/>
    <col min="4" max="4" style="59" width="13.576428571428572" customWidth="1" bestFit="1"/>
    <col min="5" max="5" style="59" width="13.576428571428572" customWidth="1" bestFit="1"/>
    <col min="6" max="6" style="60" width="13.576428571428572" customWidth="1" bestFit="1"/>
    <col min="7" max="7" style="31" width="13.576428571428572" customWidth="1" bestFit="1"/>
    <col min="8" max="8" style="31" width="13.576428571428572" customWidth="1" bestFit="1"/>
    <col min="9" max="9" style="31" width="13.576428571428572" customWidth="1" bestFit="1"/>
    <col min="10" max="10" style="31" width="13.576428571428572" customWidth="1" bestFit="1"/>
    <col min="11" max="11" style="31" width="13.576428571428572" customWidth="1" bestFit="1"/>
    <col min="12" max="12" style="32" width="13.576428571428572" customWidth="1" bestFit="1"/>
    <col min="13" max="13" style="61" width="13.576428571428572" customWidth="1" bestFit="1"/>
  </cols>
  <sheetData>
    <row x14ac:dyDescent="0.25" r="1" customHeight="1" ht="18.75" customFormat="1" s="7">
      <c r="A1" s="36" t="s">
        <v>34</v>
      </c>
      <c r="B1" s="37" t="s">
        <v>35</v>
      </c>
      <c r="C1" s="62" t="s">
        <v>36</v>
      </c>
      <c r="D1" s="63" t="s">
        <v>37</v>
      </c>
      <c r="E1" s="38" t="s">
        <v>38</v>
      </c>
      <c r="F1" s="39" t="s">
        <v>39</v>
      </c>
      <c r="G1" s="40" t="s">
        <v>40</v>
      </c>
      <c r="H1" s="6"/>
      <c r="I1" s="6"/>
      <c r="J1" s="6"/>
      <c r="K1" s="6"/>
      <c r="L1" s="8"/>
      <c r="M1" s="41"/>
    </row>
    <row x14ac:dyDescent="0.25" r="2" customHeight="1" ht="18.75">
      <c r="A2" s="42">
        <v>1</v>
      </c>
      <c r="B2" s="43" t="s">
        <v>41</v>
      </c>
      <c r="C2" s="44">
        <v>1.4079</v>
      </c>
      <c r="D2" s="45">
        <v>18.4</v>
      </c>
      <c r="E2" s="45">
        <f>((20-D2)*-0.000175+C2)-0.0008</f>
      </c>
      <c r="F2" s="44">
        <f>E2*10.9276-13.593</f>
      </c>
      <c r="G2" s="43" t="s">
        <v>112</v>
      </c>
      <c r="H2" s="3"/>
      <c r="I2" s="3" t="s">
        <v>43</v>
      </c>
      <c r="J2" s="3"/>
      <c r="K2" s="3"/>
      <c r="L2" s="13">
        <f>((20-K2)*-0.000175+J2)-0.0008</f>
      </c>
      <c r="M2" s="46">
        <f>L2*10.9276-13.593</f>
      </c>
    </row>
    <row x14ac:dyDescent="0.25" r="3" customHeight="1" ht="18.75">
      <c r="A3" s="42">
        <v>2</v>
      </c>
      <c r="B3" s="43" t="s">
        <v>41</v>
      </c>
      <c r="C3" s="44">
        <v>1.4076</v>
      </c>
      <c r="D3" s="45">
        <v>18.4</v>
      </c>
      <c r="E3" s="45">
        <f>((20-D3)*-0.000175+C3)-0.0008</f>
      </c>
      <c r="F3" s="44">
        <f>E3*10.9276-13.593</f>
      </c>
      <c r="G3" s="43" t="s">
        <v>113</v>
      </c>
      <c r="H3" s="3"/>
      <c r="I3" s="3" t="s">
        <v>45</v>
      </c>
      <c r="J3" s="3"/>
      <c r="K3" s="3"/>
      <c r="L3" s="13">
        <f>((20-K3)*-0.000175+J3)-0.0008</f>
      </c>
      <c r="M3" s="46">
        <f>L3*10.9276-13.593</f>
      </c>
    </row>
    <row x14ac:dyDescent="0.25" r="4" customHeight="1" ht="18.75">
      <c r="A4" s="42">
        <v>3</v>
      </c>
      <c r="B4" s="43" t="s">
        <v>41</v>
      </c>
      <c r="C4" s="44">
        <v>1.4072</v>
      </c>
      <c r="D4" s="45">
        <v>18.4</v>
      </c>
      <c r="E4" s="45">
        <f>((20-D4)*-0.000175+C4)-0.0008</f>
      </c>
      <c r="F4" s="44">
        <f>E4*10.9276-13.593</f>
      </c>
      <c r="G4" s="43" t="s">
        <v>114</v>
      </c>
      <c r="H4" s="3"/>
      <c r="I4" s="3" t="s">
        <v>47</v>
      </c>
      <c r="J4" s="3"/>
      <c r="K4" s="3"/>
      <c r="L4" s="2"/>
      <c r="M4" s="47"/>
    </row>
    <row x14ac:dyDescent="0.25" r="5" customHeight="1" ht="18.75">
      <c r="A5" s="42">
        <v>4</v>
      </c>
      <c r="B5" s="43" t="s">
        <v>41</v>
      </c>
      <c r="C5" s="44">
        <v>1.4066</v>
      </c>
      <c r="D5" s="45">
        <v>18.4</v>
      </c>
      <c r="E5" s="45">
        <f>((20-D5)*-0.000175+C5)-0.0008</f>
      </c>
      <c r="F5" s="44">
        <f>E5*10.9276-13.593</f>
      </c>
      <c r="G5" s="43" t="s">
        <v>115</v>
      </c>
      <c r="H5" s="3"/>
      <c r="I5" s="3" t="s">
        <v>49</v>
      </c>
      <c r="J5" s="3"/>
      <c r="K5" s="3"/>
      <c r="L5" s="2"/>
      <c r="M5" s="47"/>
    </row>
    <row x14ac:dyDescent="0.25" r="6" customHeight="1" ht="18.75">
      <c r="A6" s="42">
        <v>5</v>
      </c>
      <c r="B6" s="43" t="s">
        <v>41</v>
      </c>
      <c r="C6" s="44">
        <v>1.406</v>
      </c>
      <c r="D6" s="45">
        <v>18.5</v>
      </c>
      <c r="E6" s="45">
        <f>((20-D6)*-0.000175+C6)-0.0008</f>
      </c>
      <c r="F6" s="44">
        <f>E6*10.9276-13.593</f>
      </c>
      <c r="G6" s="43" t="s">
        <v>116</v>
      </c>
      <c r="H6" s="3"/>
      <c r="I6" s="3"/>
      <c r="J6" s="3"/>
      <c r="K6" s="3"/>
      <c r="L6" s="2"/>
      <c r="M6" s="47"/>
    </row>
    <row x14ac:dyDescent="0.25" r="7" customHeight="1" ht="18.75">
      <c r="A7" s="42">
        <v>6</v>
      </c>
      <c r="B7" s="43" t="s">
        <v>41</v>
      </c>
      <c r="C7" s="44">
        <v>1.4054</v>
      </c>
      <c r="D7" s="45">
        <v>18.5</v>
      </c>
      <c r="E7" s="45">
        <f>((20-D7)*-0.000175+C7)-0.0008</f>
      </c>
      <c r="F7" s="44">
        <f>E7*10.9276-13.593</f>
      </c>
      <c r="G7" s="43" t="s">
        <v>117</v>
      </c>
      <c r="H7" s="3"/>
      <c r="I7" s="3"/>
      <c r="J7" s="3"/>
      <c r="K7" s="3"/>
      <c r="L7" s="2"/>
      <c r="M7" s="47"/>
    </row>
    <row x14ac:dyDescent="0.25" r="8" customHeight="1" ht="18.75">
      <c r="A8" s="42">
        <v>7</v>
      </c>
      <c r="B8" s="43" t="s">
        <v>41</v>
      </c>
      <c r="C8" s="44">
        <v>1.4048</v>
      </c>
      <c r="D8" s="45">
        <v>18.5</v>
      </c>
      <c r="E8" s="45">
        <f>((20-D8)*-0.000175+C8)-0.0008</f>
      </c>
      <c r="F8" s="44">
        <f>E8*10.9276-13.593</f>
      </c>
      <c r="G8" s="43" t="s">
        <v>118</v>
      </c>
      <c r="H8" s="3"/>
      <c r="I8" s="3"/>
      <c r="J8" s="3"/>
      <c r="K8" s="3"/>
      <c r="L8" s="2"/>
      <c r="M8" s="47"/>
    </row>
    <row x14ac:dyDescent="0.25" r="9" customHeight="1" ht="18.75">
      <c r="A9" s="42">
        <v>8</v>
      </c>
      <c r="B9" s="43" t="s">
        <v>41</v>
      </c>
      <c r="C9" s="44">
        <v>1.4044</v>
      </c>
      <c r="D9" s="45">
        <v>18.6</v>
      </c>
      <c r="E9" s="45">
        <f>((20-D9)*-0.000175+C9)-0.0008</f>
      </c>
      <c r="F9" s="44">
        <f>E9*10.9276-13.593</f>
      </c>
      <c r="G9" s="43" t="s">
        <v>119</v>
      </c>
      <c r="H9" s="3"/>
      <c r="I9" s="3"/>
      <c r="J9" s="3"/>
      <c r="K9" s="3"/>
      <c r="L9" s="2"/>
      <c r="M9" s="47"/>
    </row>
    <row x14ac:dyDescent="0.25" r="10" customHeight="1" ht="18.75">
      <c r="A10" s="54">
        <v>9</v>
      </c>
      <c r="B10" s="55" t="s">
        <v>41</v>
      </c>
      <c r="C10" s="56">
        <v>1.4037</v>
      </c>
      <c r="D10" s="57">
        <v>18.7</v>
      </c>
      <c r="E10" s="57">
        <f>((20-D10)*-0.000175+C10)-0.0008</f>
      </c>
      <c r="F10" s="56">
        <f>E10*10.9276-13.593</f>
      </c>
      <c r="G10" s="55" t="s">
        <v>120</v>
      </c>
      <c r="H10" s="3"/>
      <c r="I10" s="3"/>
      <c r="J10" s="3"/>
      <c r="K10" s="3"/>
      <c r="L10" s="2"/>
      <c r="M10" s="47"/>
    </row>
    <row x14ac:dyDescent="0.25" r="11" customHeight="1" ht="18.75">
      <c r="A11" s="54">
        <v>10</v>
      </c>
      <c r="B11" s="55" t="s">
        <v>41</v>
      </c>
      <c r="C11" s="56">
        <v>1.4031</v>
      </c>
      <c r="D11" s="57">
        <v>18.7</v>
      </c>
      <c r="E11" s="57">
        <f>((20-D11)*-0.000175+C11)-0.0008</f>
      </c>
      <c r="F11" s="56">
        <f>E11*10.9276-13.593</f>
      </c>
      <c r="G11" s="55" t="s">
        <v>121</v>
      </c>
      <c r="H11" s="3"/>
      <c r="I11" s="3"/>
      <c r="J11" s="3"/>
      <c r="K11" s="3"/>
      <c r="L11" s="2"/>
      <c r="M11" s="47"/>
    </row>
    <row x14ac:dyDescent="0.25" r="12" customHeight="1" ht="18.75">
      <c r="A12" s="54">
        <v>11</v>
      </c>
      <c r="B12" s="55" t="s">
        <v>41</v>
      </c>
      <c r="C12" s="56">
        <v>1.4026</v>
      </c>
      <c r="D12" s="57">
        <v>18.7</v>
      </c>
      <c r="E12" s="57">
        <f>((20-D12)*-0.000175+C12)-0.0008</f>
      </c>
      <c r="F12" s="56">
        <f>E12*10.9276-13.593</f>
      </c>
      <c r="G12" s="55" t="s">
        <v>122</v>
      </c>
      <c r="H12" s="3"/>
      <c r="I12" s="3"/>
      <c r="J12" s="3"/>
      <c r="K12" s="3"/>
      <c r="L12" s="2"/>
      <c r="M12" s="47"/>
    </row>
    <row x14ac:dyDescent="0.25" r="13" customHeight="1" ht="18.75">
      <c r="A13" s="54">
        <v>12</v>
      </c>
      <c r="B13" s="55" t="s">
        <v>41</v>
      </c>
      <c r="C13" s="56">
        <v>1.4021</v>
      </c>
      <c r="D13" s="57">
        <v>18.7</v>
      </c>
      <c r="E13" s="57">
        <f>((20-D13)*-0.000175+C13)-0.0008</f>
      </c>
      <c r="F13" s="56">
        <f>E13*10.9276-13.593</f>
      </c>
      <c r="G13" s="55" t="s">
        <v>123</v>
      </c>
      <c r="H13" s="3"/>
      <c r="I13" s="3"/>
      <c r="J13" s="3"/>
      <c r="K13" s="3"/>
      <c r="L13" s="2"/>
      <c r="M13" s="47"/>
    </row>
    <row x14ac:dyDescent="0.25" r="14" customHeight="1" ht="18.75">
      <c r="A14" s="54">
        <v>13</v>
      </c>
      <c r="B14" s="55" t="s">
        <v>41</v>
      </c>
      <c r="C14" s="56">
        <v>1.4016</v>
      </c>
      <c r="D14" s="57">
        <v>18.8</v>
      </c>
      <c r="E14" s="57">
        <f>((20-D14)*-0.000175+C14)-0.0008</f>
      </c>
      <c r="F14" s="56">
        <f>E14*10.9276-13.593</f>
      </c>
      <c r="G14" s="55" t="s">
        <v>124</v>
      </c>
      <c r="H14" s="3"/>
      <c r="I14" s="3"/>
      <c r="J14" s="3"/>
      <c r="K14" s="3"/>
      <c r="L14" s="2"/>
      <c r="M14" s="47"/>
    </row>
    <row x14ac:dyDescent="0.25" r="15" customHeight="1" ht="18.75">
      <c r="A15" s="54">
        <v>14</v>
      </c>
      <c r="B15" s="55" t="s">
        <v>41</v>
      </c>
      <c r="C15" s="56">
        <v>1.4011</v>
      </c>
      <c r="D15" s="57">
        <v>18.8</v>
      </c>
      <c r="E15" s="57">
        <f>((20-D15)*-0.000175+C15)-0.0008</f>
      </c>
      <c r="F15" s="56">
        <f>E15*10.9276-13.593</f>
      </c>
      <c r="G15" s="55" t="s">
        <v>125</v>
      </c>
      <c r="H15" s="3"/>
      <c r="I15" s="3"/>
      <c r="J15" s="3"/>
      <c r="K15" s="3"/>
      <c r="L15" s="2"/>
      <c r="M15" s="47"/>
    </row>
    <row x14ac:dyDescent="0.25" r="16" customHeight="1" ht="18.75">
      <c r="A16" s="54">
        <v>15</v>
      </c>
      <c r="B16" s="55" t="s">
        <v>41</v>
      </c>
      <c r="C16" s="56">
        <v>1.4004</v>
      </c>
      <c r="D16" s="57">
        <v>18.8</v>
      </c>
      <c r="E16" s="57">
        <f>((20-D16)*-0.000175+C16)-0.0008</f>
      </c>
      <c r="F16" s="56">
        <f>E16*10.9276-13.593</f>
      </c>
      <c r="G16" s="55" t="s">
        <v>126</v>
      </c>
      <c r="H16" s="3"/>
      <c r="I16" s="3"/>
      <c r="J16" s="3"/>
      <c r="K16" s="3"/>
      <c r="L16" s="2"/>
      <c r="M16" s="47"/>
    </row>
    <row x14ac:dyDescent="0.25" r="17" customHeight="1" ht="18.75">
      <c r="A17" s="54">
        <v>16</v>
      </c>
      <c r="B17" s="55" t="s">
        <v>41</v>
      </c>
      <c r="C17" s="56">
        <v>1.4</v>
      </c>
      <c r="D17" s="57">
        <v>18.9</v>
      </c>
      <c r="E17" s="57">
        <f>((20-D17)*-0.000175+C17)-0.0008</f>
      </c>
      <c r="F17" s="56">
        <f>E17*10.9276-13.593</f>
      </c>
      <c r="G17" s="55" t="s">
        <v>127</v>
      </c>
      <c r="H17" s="3"/>
      <c r="I17" s="3"/>
      <c r="J17" s="3"/>
      <c r="K17" s="3"/>
      <c r="L17" s="2"/>
      <c r="M17" s="47"/>
    </row>
    <row x14ac:dyDescent="0.25" r="18" customHeight="1" ht="18.75">
      <c r="A18" s="42">
        <v>17</v>
      </c>
      <c r="B18" s="43" t="s">
        <v>41</v>
      </c>
      <c r="C18" s="44">
        <v>1.3994</v>
      </c>
      <c r="D18" s="45">
        <v>18.9</v>
      </c>
      <c r="E18" s="45">
        <f>((20-D18)*-0.000175+C18)-0.0008</f>
      </c>
      <c r="F18" s="44">
        <f>E18*10.9276-13.593</f>
      </c>
      <c r="G18" s="43" t="s">
        <v>128</v>
      </c>
      <c r="H18" s="3"/>
      <c r="I18" s="3"/>
      <c r="J18" s="3"/>
      <c r="K18" s="3"/>
      <c r="L18" s="2"/>
      <c r="M18" s="47"/>
    </row>
    <row x14ac:dyDescent="0.25" r="19" customHeight="1" ht="18.75">
      <c r="A19" s="42">
        <v>18</v>
      </c>
      <c r="B19" s="43" t="s">
        <v>41</v>
      </c>
      <c r="C19" s="44">
        <v>1.3988</v>
      </c>
      <c r="D19" s="45">
        <v>18.9</v>
      </c>
      <c r="E19" s="45">
        <f>((20-D19)*-0.000175+C19)-0.0008</f>
      </c>
      <c r="F19" s="44">
        <f>E19*10.9276-13.593</f>
      </c>
      <c r="G19" s="43" t="s">
        <v>129</v>
      </c>
      <c r="H19" s="3"/>
      <c r="I19" s="3"/>
      <c r="J19" s="3"/>
      <c r="K19" s="3"/>
      <c r="L19" s="2"/>
      <c r="M19" s="47"/>
    </row>
    <row x14ac:dyDescent="0.25" r="20" customHeight="1" ht="18.75">
      <c r="A20" s="42">
        <v>19</v>
      </c>
      <c r="B20" s="43" t="s">
        <v>41</v>
      </c>
      <c r="C20" s="44">
        <v>1.3978</v>
      </c>
      <c r="D20" s="42">
        <v>19</v>
      </c>
      <c r="E20" s="45">
        <f>((20-D20)*-0.000175+C20)-0.0008</f>
      </c>
      <c r="F20" s="44">
        <f>E20*10.9276-13.593</f>
      </c>
      <c r="G20" s="43" t="s">
        <v>130</v>
      </c>
      <c r="H20" s="3"/>
      <c r="I20" s="3"/>
      <c r="J20" s="3"/>
      <c r="K20" s="3"/>
      <c r="L20" s="2"/>
      <c r="M20" s="47"/>
    </row>
    <row x14ac:dyDescent="0.25" r="21" customHeight="1" ht="18.75">
      <c r="A21" s="42">
        <v>20</v>
      </c>
      <c r="B21" s="43" t="s">
        <v>41</v>
      </c>
      <c r="C21" s="44">
        <v>1.3942</v>
      </c>
      <c r="D21" s="42">
        <v>19</v>
      </c>
      <c r="E21" s="45">
        <f>((20-D21)*-0.000175+C21)-0.0008</f>
      </c>
      <c r="F21" s="44">
        <f>E21*10.9276-13.593</f>
      </c>
      <c r="G21" s="43" t="s">
        <v>131</v>
      </c>
      <c r="H21" s="3"/>
      <c r="I21" s="3"/>
      <c r="J21" s="3"/>
      <c r="K21" s="3"/>
      <c r="L21" s="2"/>
      <c r="M21" s="47"/>
    </row>
    <row x14ac:dyDescent="0.25" r="22" customHeight="1" ht="18.75">
      <c r="A22" s="42">
        <v>21</v>
      </c>
      <c r="B22" s="43" t="s">
        <v>41</v>
      </c>
      <c r="C22" s="44">
        <v>1.3833</v>
      </c>
      <c r="D22" s="42">
        <v>19</v>
      </c>
      <c r="E22" s="45">
        <f>((20-D22)*-0.000175+C22)-0.0008</f>
      </c>
      <c r="F22" s="44">
        <f>E22*10.9276-13.593</f>
      </c>
      <c r="G22" s="43" t="s">
        <v>132</v>
      </c>
      <c r="H22" s="3"/>
      <c r="I22" s="3"/>
      <c r="J22" s="3"/>
      <c r="K22" s="3"/>
      <c r="L22" s="2"/>
      <c r="M22" s="47"/>
    </row>
    <row x14ac:dyDescent="0.25" r="23" customHeight="1" ht="18.75">
      <c r="A23" s="42">
        <v>22</v>
      </c>
      <c r="B23" s="43" t="s">
        <v>41</v>
      </c>
      <c r="C23" s="44">
        <v>1.3647</v>
      </c>
      <c r="D23" s="45">
        <v>19.1</v>
      </c>
      <c r="E23" s="45">
        <f>((20-D23)*-0.000175+C23)-0.0008</f>
      </c>
      <c r="F23" s="44">
        <f>E23*10.9276-13.593</f>
      </c>
      <c r="G23" s="43" t="s">
        <v>133</v>
      </c>
      <c r="H23" s="3"/>
      <c r="I23" s="3"/>
      <c r="J23" s="3"/>
      <c r="K23" s="3"/>
      <c r="L23" s="2"/>
      <c r="M23" s="4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3"/>
  <sheetViews>
    <sheetView workbookViewId="0"/>
  </sheetViews>
  <sheetFormatPr defaultRowHeight="15" x14ac:dyDescent="0.25"/>
  <cols>
    <col min="1" max="1" style="58" width="13.576428571428572" customWidth="1" bestFit="1"/>
    <col min="2" max="2" style="31" width="13.576428571428572" customWidth="1" bestFit="1"/>
    <col min="3" max="3" style="60" width="13.576428571428572" customWidth="1" bestFit="1"/>
    <col min="4" max="4" style="59" width="13.576428571428572" customWidth="1" bestFit="1"/>
    <col min="5" max="5" style="59" width="13.576428571428572" customWidth="1" bestFit="1"/>
    <col min="6" max="6" style="60" width="13.576428571428572" customWidth="1" bestFit="1"/>
    <col min="7" max="7" style="31" width="13.576428571428572" customWidth="1" bestFit="1"/>
    <col min="8" max="8" style="31" width="13.576428571428572" customWidth="1" bestFit="1"/>
    <col min="9" max="9" style="31" width="13.576428571428572" customWidth="1" bestFit="1"/>
    <col min="10" max="10" style="31" width="13.576428571428572" customWidth="1" bestFit="1"/>
    <col min="11" max="11" style="31" width="13.576428571428572" customWidth="1" bestFit="1"/>
    <col min="12" max="12" style="32" width="13.576428571428572" customWidth="1" bestFit="1"/>
    <col min="13" max="13" style="61" width="13.576428571428572" customWidth="1" bestFit="1"/>
  </cols>
  <sheetData>
    <row x14ac:dyDescent="0.25" r="1" customHeight="1" ht="18.75" customFormat="1" s="7">
      <c r="A1" s="36" t="s">
        <v>34</v>
      </c>
      <c r="B1" s="37" t="s">
        <v>35</v>
      </c>
      <c r="C1" s="62" t="s">
        <v>36</v>
      </c>
      <c r="D1" s="63" t="s">
        <v>37</v>
      </c>
      <c r="E1" s="38" t="s">
        <v>38</v>
      </c>
      <c r="F1" s="39" t="s">
        <v>39</v>
      </c>
      <c r="G1" s="40" t="s">
        <v>40</v>
      </c>
      <c r="H1" s="6"/>
      <c r="I1" s="6"/>
      <c r="J1" s="6"/>
      <c r="K1" s="6"/>
      <c r="L1" s="8"/>
      <c r="M1" s="41"/>
    </row>
    <row x14ac:dyDescent="0.25" r="2" customHeight="1" ht="18.75">
      <c r="A2" s="42">
        <v>1</v>
      </c>
      <c r="B2" s="43" t="s">
        <v>41</v>
      </c>
      <c r="C2" s="44">
        <v>1.4069</v>
      </c>
      <c r="D2" s="45">
        <v>19.1</v>
      </c>
      <c r="E2" s="45">
        <f>((20-D2)*-0.000175+C2)-0.0008</f>
      </c>
      <c r="F2" s="44">
        <f>E2*10.9276-13.593</f>
      </c>
      <c r="G2" s="43" t="s">
        <v>68</v>
      </c>
      <c r="H2" s="3"/>
      <c r="I2" s="3" t="s">
        <v>43</v>
      </c>
      <c r="J2" s="3"/>
      <c r="K2" s="3"/>
      <c r="L2" s="13">
        <f>((20-K2)*-0.000175+J2)-0.0008</f>
      </c>
      <c r="M2" s="46">
        <f>L2*10.9276-13.593</f>
      </c>
    </row>
    <row x14ac:dyDescent="0.25" r="3" customHeight="1" ht="18.75">
      <c r="A3" s="42">
        <v>2</v>
      </c>
      <c r="B3" s="43" t="s">
        <v>41</v>
      </c>
      <c r="C3" s="44">
        <v>1.4071</v>
      </c>
      <c r="D3" s="45">
        <v>19.2</v>
      </c>
      <c r="E3" s="45">
        <f>((20-D3)*-0.000175+C3)-0.0008</f>
      </c>
      <c r="F3" s="44">
        <f>E3*10.9276-13.593</f>
      </c>
      <c r="G3" s="43" t="s">
        <v>69</v>
      </c>
      <c r="H3" s="3"/>
      <c r="I3" s="3" t="s">
        <v>45</v>
      </c>
      <c r="J3" s="3"/>
      <c r="K3" s="3"/>
      <c r="L3" s="13">
        <f>((20-K3)*-0.000175+J3)-0.0008</f>
      </c>
      <c r="M3" s="46">
        <f>L3*10.9276-13.593</f>
      </c>
    </row>
    <row x14ac:dyDescent="0.25" r="4" customHeight="1" ht="18.75">
      <c r="A4" s="48">
        <v>3</v>
      </c>
      <c r="B4" s="49" t="s">
        <v>41</v>
      </c>
      <c r="C4" s="50">
        <v>1.4068</v>
      </c>
      <c r="D4" s="51">
        <v>19.2</v>
      </c>
      <c r="E4" s="51">
        <f>((20-D4)*-0.000175+C4)-0.0008</f>
      </c>
      <c r="F4" s="50">
        <f>E4*10.9276-13.593</f>
      </c>
      <c r="G4" s="49" t="s">
        <v>70</v>
      </c>
      <c r="H4" s="3"/>
      <c r="I4" s="3" t="s">
        <v>47</v>
      </c>
      <c r="J4" s="3"/>
      <c r="K4" s="3"/>
      <c r="L4" s="2"/>
      <c r="M4" s="47"/>
    </row>
    <row x14ac:dyDescent="0.25" r="5" customHeight="1" ht="18.75">
      <c r="A5" s="48">
        <v>4</v>
      </c>
      <c r="B5" s="49" t="s">
        <v>41</v>
      </c>
      <c r="C5" s="50">
        <v>1.4066</v>
      </c>
      <c r="D5" s="51">
        <v>19.2</v>
      </c>
      <c r="E5" s="51">
        <f>((20-D5)*-0.000175+C5)-0.0008</f>
      </c>
      <c r="F5" s="50">
        <f>E5*10.9276-13.593</f>
      </c>
      <c r="G5" s="49" t="s">
        <v>71</v>
      </c>
      <c r="H5" s="3"/>
      <c r="I5" s="3" t="s">
        <v>49</v>
      </c>
      <c r="J5" s="3"/>
      <c r="K5" s="3"/>
      <c r="L5" s="2"/>
      <c r="M5" s="47"/>
    </row>
    <row x14ac:dyDescent="0.25" r="6" customHeight="1" ht="18.75">
      <c r="A6" s="48">
        <v>5</v>
      </c>
      <c r="B6" s="49" t="s">
        <v>41</v>
      </c>
      <c r="C6" s="50">
        <v>1.4063</v>
      </c>
      <c r="D6" s="51">
        <v>19.3</v>
      </c>
      <c r="E6" s="51">
        <f>((20-D6)*-0.000175+C6)-0.0008</f>
      </c>
      <c r="F6" s="50">
        <f>E6*10.9276-13.593</f>
      </c>
      <c r="G6" s="49" t="s">
        <v>72</v>
      </c>
      <c r="H6" s="3"/>
      <c r="I6" s="3"/>
      <c r="J6" s="3"/>
      <c r="K6" s="3"/>
      <c r="L6" s="2"/>
      <c r="M6" s="47"/>
    </row>
    <row x14ac:dyDescent="0.25" r="7" customHeight="1" ht="18.75">
      <c r="A7" s="48">
        <v>6</v>
      </c>
      <c r="B7" s="49" t="s">
        <v>41</v>
      </c>
      <c r="C7" s="50">
        <v>1.4061</v>
      </c>
      <c r="D7" s="51">
        <v>19.3</v>
      </c>
      <c r="E7" s="51">
        <f>((20-D7)*-0.000175+C7)-0.0008</f>
      </c>
      <c r="F7" s="50">
        <f>E7*10.9276-13.593</f>
      </c>
      <c r="G7" s="49" t="s">
        <v>73</v>
      </c>
      <c r="H7" s="3"/>
      <c r="I7" s="3"/>
      <c r="J7" s="3"/>
      <c r="K7" s="3"/>
      <c r="L7" s="2"/>
      <c r="M7" s="47"/>
    </row>
    <row x14ac:dyDescent="0.25" r="8" customHeight="1" ht="18.75">
      <c r="A8" s="48">
        <v>7</v>
      </c>
      <c r="B8" s="49" t="s">
        <v>41</v>
      </c>
      <c r="C8" s="50">
        <v>1.4057</v>
      </c>
      <c r="D8" s="51">
        <v>19.3</v>
      </c>
      <c r="E8" s="51">
        <f>((20-D8)*-0.000175+C8)-0.0008</f>
      </c>
      <c r="F8" s="50">
        <f>E8*10.9276-13.593</f>
      </c>
      <c r="G8" s="49" t="s">
        <v>74</v>
      </c>
      <c r="H8" s="3"/>
      <c r="I8" s="3"/>
      <c r="J8" s="3"/>
      <c r="K8" s="3"/>
      <c r="L8" s="2"/>
      <c r="M8" s="47"/>
    </row>
    <row x14ac:dyDescent="0.25" r="9" customHeight="1" ht="18.75">
      <c r="A9" s="48">
        <v>8</v>
      </c>
      <c r="B9" s="49" t="s">
        <v>41</v>
      </c>
      <c r="C9" s="50">
        <v>1.4053</v>
      </c>
      <c r="D9" s="51">
        <v>19.3</v>
      </c>
      <c r="E9" s="51">
        <f>((20-D9)*-0.000175+C9)-0.0008</f>
      </c>
      <c r="F9" s="50">
        <f>E9*10.9276-13.593</f>
      </c>
      <c r="G9" s="49" t="s">
        <v>75</v>
      </c>
      <c r="H9" s="3"/>
      <c r="I9" s="3"/>
      <c r="J9" s="3"/>
      <c r="K9" s="3"/>
      <c r="L9" s="2"/>
      <c r="M9" s="47"/>
    </row>
    <row x14ac:dyDescent="0.25" r="10" customHeight="1" ht="18.75">
      <c r="A10" s="48">
        <v>9</v>
      </c>
      <c r="B10" s="49" t="s">
        <v>41</v>
      </c>
      <c r="C10" s="50">
        <v>1.4049</v>
      </c>
      <c r="D10" s="51">
        <v>19.4</v>
      </c>
      <c r="E10" s="51">
        <f>((20-D10)*-0.000175+C10)-0.0008</f>
      </c>
      <c r="F10" s="50">
        <f>E10*10.9276-13.593</f>
      </c>
      <c r="G10" s="49" t="s">
        <v>76</v>
      </c>
      <c r="H10" s="3"/>
      <c r="I10" s="3"/>
      <c r="J10" s="3"/>
      <c r="K10" s="3"/>
      <c r="L10" s="2"/>
      <c r="M10" s="47"/>
    </row>
    <row x14ac:dyDescent="0.25" r="11" customHeight="1" ht="18.75">
      <c r="A11" s="48">
        <v>10</v>
      </c>
      <c r="B11" s="49" t="s">
        <v>41</v>
      </c>
      <c r="C11" s="50">
        <v>1.4046</v>
      </c>
      <c r="D11" s="51">
        <v>19.4</v>
      </c>
      <c r="E11" s="51">
        <f>((20-D11)*-0.000175+C11)-0.0008</f>
      </c>
      <c r="F11" s="50">
        <f>E11*10.9276-13.593</f>
      </c>
      <c r="G11" s="49" t="s">
        <v>77</v>
      </c>
      <c r="H11" s="3"/>
      <c r="I11" s="3"/>
      <c r="J11" s="3"/>
      <c r="K11" s="3"/>
      <c r="L11" s="2"/>
      <c r="M11" s="47"/>
    </row>
    <row x14ac:dyDescent="0.25" r="12" customHeight="1" ht="18.75">
      <c r="A12" s="42">
        <v>11</v>
      </c>
      <c r="B12" s="43" t="s">
        <v>41</v>
      </c>
      <c r="C12" s="44">
        <v>1.4045</v>
      </c>
      <c r="D12" s="45">
        <v>19.5</v>
      </c>
      <c r="E12" s="45">
        <f>((20-D12)*-0.000175+C12)-0.0008</f>
      </c>
      <c r="F12" s="44">
        <f>E12*10.9276-13.593</f>
      </c>
      <c r="G12" s="43" t="s">
        <v>78</v>
      </c>
      <c r="H12" s="3"/>
      <c r="I12" s="3"/>
      <c r="J12" s="3"/>
      <c r="K12" s="3"/>
      <c r="L12" s="2"/>
      <c r="M12" s="47"/>
    </row>
    <row x14ac:dyDescent="0.25" r="13" customHeight="1" ht="18.75">
      <c r="A13" s="42">
        <v>12</v>
      </c>
      <c r="B13" s="43" t="s">
        <v>41</v>
      </c>
      <c r="C13" s="44">
        <v>1.404</v>
      </c>
      <c r="D13" s="45">
        <v>19.5</v>
      </c>
      <c r="E13" s="45">
        <f>((20-D13)*-0.000175+C13)-0.0008</f>
      </c>
      <c r="F13" s="44">
        <f>E13*10.9276-13.593</f>
      </c>
      <c r="G13" s="43" t="s">
        <v>79</v>
      </c>
      <c r="H13" s="3"/>
      <c r="I13" s="3"/>
      <c r="J13" s="3"/>
      <c r="K13" s="3"/>
      <c r="L13" s="2"/>
      <c r="M13" s="47"/>
    </row>
    <row x14ac:dyDescent="0.25" r="14" customHeight="1" ht="18.75">
      <c r="A14" s="42">
        <v>13</v>
      </c>
      <c r="B14" s="43" t="s">
        <v>41</v>
      </c>
      <c r="C14" s="44">
        <v>1.4037</v>
      </c>
      <c r="D14" s="45">
        <v>19.5</v>
      </c>
      <c r="E14" s="45">
        <f>((20-D14)*-0.000175+C14)-0.0008</f>
      </c>
      <c r="F14" s="44">
        <f>E14*10.9276-13.593</f>
      </c>
      <c r="G14" s="43" t="s">
        <v>80</v>
      </c>
      <c r="H14" s="3"/>
      <c r="I14" s="3"/>
      <c r="J14" s="3"/>
      <c r="K14" s="3"/>
      <c r="L14" s="2"/>
      <c r="M14" s="47"/>
    </row>
    <row x14ac:dyDescent="0.25" r="15" customHeight="1" ht="18.75">
      <c r="A15" s="42">
        <v>14</v>
      </c>
      <c r="B15" s="43" t="s">
        <v>41</v>
      </c>
      <c r="C15" s="44">
        <v>1.4034</v>
      </c>
      <c r="D15" s="45">
        <v>19.6</v>
      </c>
      <c r="E15" s="45">
        <f>((20-D15)*-0.000175+C15)-0.0008</f>
      </c>
      <c r="F15" s="44">
        <f>E15*10.9276-13.593</f>
      </c>
      <c r="G15" s="43" t="s">
        <v>81</v>
      </c>
      <c r="H15" s="3"/>
      <c r="I15" s="3"/>
      <c r="J15" s="3"/>
      <c r="K15" s="3"/>
      <c r="L15" s="2"/>
      <c r="M15" s="47"/>
    </row>
    <row x14ac:dyDescent="0.25" r="16" customHeight="1" ht="18.75">
      <c r="A16" s="42">
        <v>15</v>
      </c>
      <c r="B16" s="43" t="s">
        <v>41</v>
      </c>
      <c r="C16" s="44">
        <v>1.4031</v>
      </c>
      <c r="D16" s="45">
        <v>19.6</v>
      </c>
      <c r="E16" s="45">
        <f>((20-D16)*-0.000175+C16)-0.0008</f>
      </c>
      <c r="F16" s="44">
        <f>E16*10.9276-13.593</f>
      </c>
      <c r="G16" s="43" t="s">
        <v>82</v>
      </c>
      <c r="H16" s="3"/>
      <c r="I16" s="3"/>
      <c r="J16" s="3"/>
      <c r="K16" s="3"/>
      <c r="L16" s="2"/>
      <c r="M16" s="47"/>
    </row>
    <row x14ac:dyDescent="0.25" r="17" customHeight="1" ht="18.75">
      <c r="A17" s="42">
        <v>16</v>
      </c>
      <c r="B17" s="43" t="s">
        <v>41</v>
      </c>
      <c r="C17" s="44">
        <v>1.4028</v>
      </c>
      <c r="D17" s="45">
        <v>19.6</v>
      </c>
      <c r="E17" s="45">
        <f>((20-D17)*-0.000175+C17)-0.0008</f>
      </c>
      <c r="F17" s="44">
        <f>E17*10.9276-13.593</f>
      </c>
      <c r="G17" s="43" t="s">
        <v>83</v>
      </c>
      <c r="H17" s="3"/>
      <c r="I17" s="3"/>
      <c r="J17" s="3"/>
      <c r="K17" s="3"/>
      <c r="L17" s="2"/>
      <c r="M17" s="47"/>
    </row>
    <row x14ac:dyDescent="0.25" r="18" customHeight="1" ht="18.75">
      <c r="A18" s="42">
        <v>17</v>
      </c>
      <c r="B18" s="43" t="s">
        <v>41</v>
      </c>
      <c r="C18" s="44">
        <v>1.4026</v>
      </c>
      <c r="D18" s="45">
        <v>19.6</v>
      </c>
      <c r="E18" s="45">
        <f>((20-D18)*-0.000175+C18)-0.0008</f>
      </c>
      <c r="F18" s="44">
        <f>E18*10.9276-13.593</f>
      </c>
      <c r="G18" s="43" t="s">
        <v>84</v>
      </c>
      <c r="H18" s="3"/>
      <c r="I18" s="3"/>
      <c r="J18" s="3"/>
      <c r="K18" s="3"/>
      <c r="L18" s="2"/>
      <c r="M18" s="47"/>
    </row>
    <row x14ac:dyDescent="0.25" r="19" customHeight="1" ht="18.75">
      <c r="A19" s="42">
        <v>18</v>
      </c>
      <c r="B19" s="43" t="s">
        <v>41</v>
      </c>
      <c r="C19" s="44">
        <v>1.4023</v>
      </c>
      <c r="D19" s="45">
        <v>19.7</v>
      </c>
      <c r="E19" s="45">
        <f>((20-D19)*-0.000175+C19)-0.0008</f>
      </c>
      <c r="F19" s="44">
        <f>E19*10.9276-13.593</f>
      </c>
      <c r="G19" s="43" t="s">
        <v>85</v>
      </c>
      <c r="H19" s="3"/>
      <c r="I19" s="3"/>
      <c r="J19" s="3"/>
      <c r="K19" s="3"/>
      <c r="L19" s="2"/>
      <c r="M19" s="47"/>
    </row>
    <row x14ac:dyDescent="0.25" r="20" customHeight="1" ht="18.75">
      <c r="A20" s="48">
        <v>19</v>
      </c>
      <c r="B20" s="49" t="s">
        <v>41</v>
      </c>
      <c r="C20" s="50">
        <v>1.4023</v>
      </c>
      <c r="D20" s="51">
        <v>19.7</v>
      </c>
      <c r="E20" s="51">
        <f>((20-D20)*-0.000175+C20)-0.0008</f>
      </c>
      <c r="F20" s="50">
        <f>E20*10.9276-13.593</f>
      </c>
      <c r="G20" s="49" t="s">
        <v>86</v>
      </c>
      <c r="H20" s="3"/>
      <c r="I20" s="3"/>
      <c r="J20" s="3"/>
      <c r="K20" s="3"/>
      <c r="L20" s="2"/>
      <c r="M20" s="47"/>
    </row>
    <row x14ac:dyDescent="0.25" r="21" customHeight="1" ht="18.75">
      <c r="A21" s="48">
        <v>20</v>
      </c>
      <c r="B21" s="49" t="s">
        <v>41</v>
      </c>
      <c r="C21" s="50">
        <v>1.4018</v>
      </c>
      <c r="D21" s="51">
        <v>19.7</v>
      </c>
      <c r="E21" s="51">
        <f>((20-D21)*-0.000175+C21)-0.0008</f>
      </c>
      <c r="F21" s="50">
        <f>E21*10.9276-13.593</f>
      </c>
      <c r="G21" s="49" t="s">
        <v>87</v>
      </c>
      <c r="H21" s="3"/>
      <c r="I21" s="3"/>
      <c r="J21" s="3"/>
      <c r="K21" s="3"/>
      <c r="L21" s="2"/>
      <c r="M21" s="47"/>
    </row>
    <row x14ac:dyDescent="0.25" r="22" customHeight="1" ht="18.75">
      <c r="A22" s="48">
        <v>21</v>
      </c>
      <c r="B22" s="49" t="s">
        <v>41</v>
      </c>
      <c r="C22" s="50">
        <v>1.4016</v>
      </c>
      <c r="D22" s="51">
        <v>19.8</v>
      </c>
      <c r="E22" s="51">
        <f>((20-D22)*-0.000175+C22)-0.0008</f>
      </c>
      <c r="F22" s="50">
        <f>E22*10.9276-13.593</f>
      </c>
      <c r="G22" s="49" t="s">
        <v>88</v>
      </c>
      <c r="H22" s="3"/>
      <c r="I22" s="3"/>
      <c r="J22" s="3"/>
      <c r="K22" s="3"/>
      <c r="L22" s="2"/>
      <c r="M22" s="47"/>
    </row>
    <row x14ac:dyDescent="0.25" r="23" customHeight="1" ht="18.75">
      <c r="A23" s="48">
        <v>22</v>
      </c>
      <c r="B23" s="49" t="s">
        <v>41</v>
      </c>
      <c r="C23" s="50">
        <v>1.4013</v>
      </c>
      <c r="D23" s="51">
        <v>19.8</v>
      </c>
      <c r="E23" s="51">
        <f>((20-D23)*-0.000175+C23)-0.0008</f>
      </c>
      <c r="F23" s="50">
        <f>E23*10.9276-13.593</f>
      </c>
      <c r="G23" s="49" t="s">
        <v>89</v>
      </c>
      <c r="H23" s="3"/>
      <c r="I23" s="3"/>
      <c r="J23" s="3"/>
      <c r="K23" s="3"/>
      <c r="L23" s="2"/>
      <c r="M23" s="4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3"/>
  <sheetViews>
    <sheetView workbookViewId="0"/>
  </sheetViews>
  <sheetFormatPr defaultRowHeight="15" x14ac:dyDescent="0.25"/>
  <cols>
    <col min="1" max="1" style="58" width="13.576428571428572" customWidth="1" bestFit="1"/>
    <col min="2" max="2" style="31" width="13.576428571428572" customWidth="1" bestFit="1"/>
    <col min="3" max="3" style="60" width="13.576428571428572" customWidth="1" bestFit="1"/>
    <col min="4" max="4" style="59" width="13.576428571428572" customWidth="1" bestFit="1"/>
    <col min="5" max="5" style="59" width="13.576428571428572" customWidth="1" bestFit="1"/>
    <col min="6" max="6" style="60" width="13.576428571428572" customWidth="1" bestFit="1"/>
    <col min="7" max="7" style="31" width="13.576428571428572" customWidth="1" bestFit="1"/>
    <col min="8" max="8" style="31" width="13.576428571428572" customWidth="1" bestFit="1"/>
    <col min="9" max="9" style="31" width="13.576428571428572" customWidth="1" bestFit="1"/>
    <col min="10" max="10" style="31" width="13.576428571428572" customWidth="1" bestFit="1"/>
    <col min="11" max="11" style="31" width="13.576428571428572" customWidth="1" bestFit="1"/>
    <col min="12" max="12" style="32" width="13.576428571428572" customWidth="1" bestFit="1"/>
    <col min="13" max="13" style="61" width="13.576428571428572" customWidth="1" bestFit="1"/>
  </cols>
  <sheetData>
    <row x14ac:dyDescent="0.25" r="1" customHeight="1" ht="18.75" customFormat="1" s="7">
      <c r="A1" s="36" t="s">
        <v>34</v>
      </c>
      <c r="B1" s="37" t="s">
        <v>35</v>
      </c>
      <c r="C1" s="62" t="s">
        <v>36</v>
      </c>
      <c r="D1" s="63" t="s">
        <v>37</v>
      </c>
      <c r="E1" s="38" t="s">
        <v>38</v>
      </c>
      <c r="F1" s="39" t="s">
        <v>39</v>
      </c>
      <c r="G1" s="40" t="s">
        <v>40</v>
      </c>
      <c r="H1" s="6"/>
      <c r="I1" s="6"/>
      <c r="J1" s="6"/>
      <c r="K1" s="6"/>
      <c r="L1" s="8"/>
      <c r="M1" s="41"/>
    </row>
    <row x14ac:dyDescent="0.25" r="2" customHeight="1" ht="18.75">
      <c r="A2" s="48">
        <v>1</v>
      </c>
      <c r="B2" s="49" t="s">
        <v>41</v>
      </c>
      <c r="C2" s="50">
        <v>1.4073</v>
      </c>
      <c r="D2" s="51">
        <v>19.8</v>
      </c>
      <c r="E2" s="51">
        <f>((20-D2)*-0.000175+C2)-0.0008</f>
      </c>
      <c r="F2" s="50">
        <f>E2*10.9276-13.593</f>
      </c>
      <c r="G2" s="49" t="s">
        <v>90</v>
      </c>
      <c r="H2" s="3"/>
      <c r="I2" s="3" t="s">
        <v>43</v>
      </c>
      <c r="J2" s="3"/>
      <c r="K2" s="3"/>
      <c r="L2" s="13">
        <f>((20-K2)*-0.000175+J2)-0.0008</f>
      </c>
      <c r="M2" s="46">
        <f>L2*10.9276-13.593</f>
      </c>
    </row>
    <row x14ac:dyDescent="0.25" r="3" customHeight="1" ht="18.75">
      <c r="A3" s="48">
        <v>2</v>
      </c>
      <c r="B3" s="49" t="s">
        <v>41</v>
      </c>
      <c r="C3" s="50">
        <v>1.4071</v>
      </c>
      <c r="D3" s="51">
        <v>19.9</v>
      </c>
      <c r="E3" s="51">
        <f>((20-D3)*-0.000175+C3)-0.0008</f>
      </c>
      <c r="F3" s="50">
        <f>E3*10.9276-13.593</f>
      </c>
      <c r="G3" s="49" t="s">
        <v>91</v>
      </c>
      <c r="H3" s="3"/>
      <c r="I3" s="3" t="s">
        <v>45</v>
      </c>
      <c r="J3" s="3"/>
      <c r="K3" s="3"/>
      <c r="L3" s="13">
        <f>((20-K3)*-0.000175+J3)-0.0008</f>
      </c>
      <c r="M3" s="46">
        <f>L3*10.9276-13.593</f>
      </c>
    </row>
    <row x14ac:dyDescent="0.25" r="4" customHeight="1" ht="18.75">
      <c r="A4" s="48">
        <v>3</v>
      </c>
      <c r="B4" s="49" t="s">
        <v>41</v>
      </c>
      <c r="C4" s="50">
        <v>1.4065</v>
      </c>
      <c r="D4" s="51">
        <v>19.9</v>
      </c>
      <c r="E4" s="51">
        <f>((20-D4)*-0.000175+C4)-0.0008</f>
      </c>
      <c r="F4" s="50">
        <f>E4*10.9276-13.593</f>
      </c>
      <c r="G4" s="49" t="s">
        <v>92</v>
      </c>
      <c r="H4" s="3"/>
      <c r="I4" s="3" t="s">
        <v>47</v>
      </c>
      <c r="J4" s="3"/>
      <c r="K4" s="3"/>
      <c r="L4" s="2"/>
      <c r="M4" s="47"/>
    </row>
    <row x14ac:dyDescent="0.25" r="5" customHeight="1" ht="18.75">
      <c r="A5" s="48">
        <v>4</v>
      </c>
      <c r="B5" s="49" t="s">
        <v>41</v>
      </c>
      <c r="C5" s="50">
        <v>1.406</v>
      </c>
      <c r="D5" s="51">
        <v>19.9</v>
      </c>
      <c r="E5" s="51">
        <f>((20-D5)*-0.000175+C5)-0.0008</f>
      </c>
      <c r="F5" s="50">
        <f>E5*10.9276-13.593</f>
      </c>
      <c r="G5" s="49" t="s">
        <v>93</v>
      </c>
      <c r="H5" s="3"/>
      <c r="I5" s="3" t="s">
        <v>49</v>
      </c>
      <c r="J5" s="3"/>
      <c r="K5" s="3"/>
      <c r="L5" s="2"/>
      <c r="M5" s="47"/>
    </row>
    <row x14ac:dyDescent="0.25" r="6" customHeight="1" ht="18.75">
      <c r="A6" s="42">
        <v>5</v>
      </c>
      <c r="B6" s="43" t="s">
        <v>41</v>
      </c>
      <c r="C6" s="44">
        <v>1.4056</v>
      </c>
      <c r="D6" s="45">
        <v>19.9</v>
      </c>
      <c r="E6" s="45">
        <f>((20-D6)*-0.000175+C6)-0.0008</f>
      </c>
      <c r="F6" s="44">
        <f>E6*10.9276-13.593</f>
      </c>
      <c r="G6" s="43" t="s">
        <v>94</v>
      </c>
      <c r="H6" s="3"/>
      <c r="I6" s="3"/>
      <c r="J6" s="3"/>
      <c r="K6" s="3"/>
      <c r="L6" s="2"/>
      <c r="M6" s="47"/>
    </row>
    <row x14ac:dyDescent="0.25" r="7" customHeight="1" ht="18.75">
      <c r="A7" s="42">
        <v>6</v>
      </c>
      <c r="B7" s="43" t="s">
        <v>41</v>
      </c>
      <c r="C7" s="44">
        <v>1.4049</v>
      </c>
      <c r="D7" s="42">
        <v>20</v>
      </c>
      <c r="E7" s="45">
        <f>((20-D7)*-0.000175+C7)-0.0008</f>
      </c>
      <c r="F7" s="44">
        <f>E7*10.9276-13.593</f>
      </c>
      <c r="G7" s="43" t="s">
        <v>95</v>
      </c>
      <c r="H7" s="3"/>
      <c r="I7" s="3"/>
      <c r="J7" s="3"/>
      <c r="K7" s="3"/>
      <c r="L7" s="2"/>
      <c r="M7" s="47"/>
    </row>
    <row x14ac:dyDescent="0.25" r="8" customHeight="1" ht="18.75">
      <c r="A8" s="42">
        <v>7</v>
      </c>
      <c r="B8" s="43" t="s">
        <v>41</v>
      </c>
      <c r="C8" s="44">
        <v>1.4043</v>
      </c>
      <c r="D8" s="42">
        <v>20</v>
      </c>
      <c r="E8" s="45">
        <f>((20-D8)*-0.000175+C8)-0.0008</f>
      </c>
      <c r="F8" s="44">
        <f>E8*10.9276-13.593</f>
      </c>
      <c r="G8" s="43" t="s">
        <v>96</v>
      </c>
      <c r="H8" s="3"/>
      <c r="I8" s="3"/>
      <c r="J8" s="3"/>
      <c r="K8" s="3"/>
      <c r="L8" s="2"/>
      <c r="M8" s="47"/>
    </row>
    <row x14ac:dyDescent="0.25" r="9" customHeight="1" ht="18.75">
      <c r="A9" s="42">
        <v>8</v>
      </c>
      <c r="B9" s="43" t="s">
        <v>41</v>
      </c>
      <c r="C9" s="44">
        <v>1.4037</v>
      </c>
      <c r="D9" s="42">
        <v>20</v>
      </c>
      <c r="E9" s="45">
        <f>((20-D9)*-0.000175+C9)-0.0008</f>
      </c>
      <c r="F9" s="44">
        <f>E9*10.9276-13.593</f>
      </c>
      <c r="G9" s="43" t="s">
        <v>97</v>
      </c>
      <c r="H9" s="3"/>
      <c r="I9" s="3"/>
      <c r="J9" s="3"/>
      <c r="K9" s="3"/>
      <c r="L9" s="2"/>
      <c r="M9" s="47"/>
    </row>
    <row x14ac:dyDescent="0.25" r="10" customHeight="1" ht="18.75">
      <c r="A10" s="42">
        <v>9</v>
      </c>
      <c r="B10" s="43" t="s">
        <v>41</v>
      </c>
      <c r="C10" s="44">
        <v>1.4031</v>
      </c>
      <c r="D10" s="45">
        <v>20.1</v>
      </c>
      <c r="E10" s="45">
        <f>((20-D10)*-0.000175+C10)-0.0008</f>
      </c>
      <c r="F10" s="44">
        <f>E10*10.9276-13.593</f>
      </c>
      <c r="G10" s="43" t="s">
        <v>98</v>
      </c>
      <c r="H10" s="3"/>
      <c r="I10" s="3"/>
      <c r="J10" s="3"/>
      <c r="K10" s="3"/>
      <c r="L10" s="2"/>
      <c r="M10" s="47"/>
    </row>
    <row x14ac:dyDescent="0.25" r="11" customHeight="1" ht="18.75">
      <c r="A11" s="42">
        <v>10</v>
      </c>
      <c r="B11" s="43" t="s">
        <v>41</v>
      </c>
      <c r="C11" s="44">
        <v>1.4026</v>
      </c>
      <c r="D11" s="45">
        <v>20.1</v>
      </c>
      <c r="E11" s="45">
        <f>((20-D11)*-0.000175+C11)-0.0008</f>
      </c>
      <c r="F11" s="44">
        <f>E11*10.9276-13.593</f>
      </c>
      <c r="G11" s="43" t="s">
        <v>99</v>
      </c>
      <c r="H11" s="3"/>
      <c r="I11" s="3"/>
      <c r="J11" s="3"/>
      <c r="K11" s="3"/>
      <c r="L11" s="2"/>
      <c r="M11" s="47"/>
    </row>
    <row x14ac:dyDescent="0.25" r="12" customHeight="1" ht="18.75">
      <c r="A12" s="42">
        <v>11</v>
      </c>
      <c r="B12" s="43" t="s">
        <v>41</v>
      </c>
      <c r="C12" s="44">
        <v>1.402</v>
      </c>
      <c r="D12" s="45">
        <v>20.2</v>
      </c>
      <c r="E12" s="45">
        <f>((20-D12)*-0.000175+C12)-0.0008</f>
      </c>
      <c r="F12" s="44">
        <f>E12*10.9276-13.593</f>
      </c>
      <c r="G12" s="43" t="s">
        <v>100</v>
      </c>
      <c r="H12" s="3"/>
      <c r="I12" s="3"/>
      <c r="J12" s="3"/>
      <c r="K12" s="3"/>
      <c r="L12" s="2"/>
      <c r="M12" s="47"/>
    </row>
    <row x14ac:dyDescent="0.25" r="13" customHeight="1" ht="18.75">
      <c r="A13" s="42">
        <v>12</v>
      </c>
      <c r="B13" s="43" t="s">
        <v>41</v>
      </c>
      <c r="C13" s="44">
        <v>1.4015</v>
      </c>
      <c r="D13" s="45">
        <v>20.2</v>
      </c>
      <c r="E13" s="45">
        <f>((20-D13)*-0.000175+C13)-0.0008</f>
      </c>
      <c r="F13" s="44">
        <f>E13*10.9276-13.593</f>
      </c>
      <c r="G13" s="43" t="s">
        <v>101</v>
      </c>
      <c r="H13" s="3"/>
      <c r="I13" s="3"/>
      <c r="J13" s="3"/>
      <c r="K13" s="3"/>
      <c r="L13" s="2"/>
      <c r="M13" s="47"/>
    </row>
    <row x14ac:dyDescent="0.25" r="14" customHeight="1" ht="18.75">
      <c r="A14" s="48">
        <v>13</v>
      </c>
      <c r="B14" s="49" t="s">
        <v>41</v>
      </c>
      <c r="C14" s="50">
        <v>1.401</v>
      </c>
      <c r="D14" s="51">
        <v>20.2</v>
      </c>
      <c r="E14" s="51">
        <f>((20-D14)*-0.000175+C14)-0.0008</f>
      </c>
      <c r="F14" s="50">
        <f>E14*10.9276-13.593</f>
      </c>
      <c r="G14" s="49" t="s">
        <v>102</v>
      </c>
      <c r="H14" s="3"/>
      <c r="I14" s="3"/>
      <c r="J14" s="3"/>
      <c r="K14" s="3"/>
      <c r="L14" s="2"/>
      <c r="M14" s="47"/>
    </row>
    <row x14ac:dyDescent="0.25" r="15" customHeight="1" ht="18.75">
      <c r="A15" s="48">
        <v>14</v>
      </c>
      <c r="B15" s="49" t="s">
        <v>41</v>
      </c>
      <c r="C15" s="50">
        <v>1.4004</v>
      </c>
      <c r="D15" s="51">
        <v>20.3</v>
      </c>
      <c r="E15" s="51">
        <f>((20-D15)*-0.000175+C15)-0.0008</f>
      </c>
      <c r="F15" s="50">
        <f>E15*10.9276-13.593</f>
      </c>
      <c r="G15" s="49" t="s">
        <v>103</v>
      </c>
      <c r="H15" s="3"/>
      <c r="I15" s="3"/>
      <c r="J15" s="3"/>
      <c r="K15" s="3"/>
      <c r="L15" s="2"/>
      <c r="M15" s="47"/>
    </row>
    <row x14ac:dyDescent="0.25" r="16" customHeight="1" ht="18.75">
      <c r="A16" s="48">
        <v>15</v>
      </c>
      <c r="B16" s="49" t="s">
        <v>41</v>
      </c>
      <c r="C16" s="50">
        <v>1.3999</v>
      </c>
      <c r="D16" s="51">
        <v>20.3</v>
      </c>
      <c r="E16" s="51">
        <f>((20-D16)*-0.000175+C16)-0.0008</f>
      </c>
      <c r="F16" s="50">
        <f>E16*10.9276-13.593</f>
      </c>
      <c r="G16" s="49" t="s">
        <v>104</v>
      </c>
      <c r="H16" s="3"/>
      <c r="I16" s="3"/>
      <c r="J16" s="3"/>
      <c r="K16" s="3"/>
      <c r="L16" s="2"/>
      <c r="M16" s="47"/>
    </row>
    <row x14ac:dyDescent="0.25" r="17" customHeight="1" ht="18.75">
      <c r="A17" s="48">
        <v>16</v>
      </c>
      <c r="B17" s="49" t="s">
        <v>41</v>
      </c>
      <c r="C17" s="50">
        <v>1.3994</v>
      </c>
      <c r="D17" s="51">
        <v>20.3</v>
      </c>
      <c r="E17" s="51">
        <f>((20-D17)*-0.000175+C17)-0.0008</f>
      </c>
      <c r="F17" s="50">
        <f>E17*10.9276-13.593</f>
      </c>
      <c r="G17" s="49" t="s">
        <v>105</v>
      </c>
      <c r="H17" s="3"/>
      <c r="I17" s="3"/>
      <c r="J17" s="3"/>
      <c r="K17" s="3"/>
      <c r="L17" s="2"/>
      <c r="M17" s="47"/>
    </row>
    <row x14ac:dyDescent="0.25" r="18" customHeight="1" ht="18.75">
      <c r="A18" s="48">
        <v>17</v>
      </c>
      <c r="B18" s="49" t="s">
        <v>41</v>
      </c>
      <c r="C18" s="50">
        <v>1.3989</v>
      </c>
      <c r="D18" s="51">
        <v>20.3</v>
      </c>
      <c r="E18" s="51">
        <f>((20-D18)*-0.000175+C18)-0.0008</f>
      </c>
      <c r="F18" s="50">
        <f>E18*10.9276-13.593</f>
      </c>
      <c r="G18" s="49" t="s">
        <v>106</v>
      </c>
      <c r="H18" s="3"/>
      <c r="I18" s="3"/>
      <c r="J18" s="3"/>
      <c r="K18" s="3"/>
      <c r="L18" s="2"/>
      <c r="M18" s="47"/>
    </row>
    <row x14ac:dyDescent="0.25" r="19" customHeight="1" ht="18.75">
      <c r="A19" s="48">
        <v>18</v>
      </c>
      <c r="B19" s="49" t="s">
        <v>41</v>
      </c>
      <c r="C19" s="50">
        <v>1.3982</v>
      </c>
      <c r="D19" s="51">
        <v>20.3</v>
      </c>
      <c r="E19" s="51">
        <f>((20-D19)*-0.000175+C19)-0.0008</f>
      </c>
      <c r="F19" s="50">
        <f>E19*10.9276-13.593</f>
      </c>
      <c r="G19" s="49" t="s">
        <v>107</v>
      </c>
      <c r="H19" s="3"/>
      <c r="I19" s="3"/>
      <c r="J19" s="3"/>
      <c r="K19" s="3"/>
      <c r="L19" s="2"/>
      <c r="M19" s="47"/>
    </row>
    <row x14ac:dyDescent="0.25" r="20" customHeight="1" ht="18.75">
      <c r="A20" s="48">
        <v>19</v>
      </c>
      <c r="B20" s="49" t="s">
        <v>41</v>
      </c>
      <c r="C20" s="50">
        <v>1.3961</v>
      </c>
      <c r="D20" s="51">
        <v>20.3</v>
      </c>
      <c r="E20" s="51">
        <f>((20-D20)*-0.000175+C20)-0.0008</f>
      </c>
      <c r="F20" s="50">
        <f>E20*10.9276-13.593</f>
      </c>
      <c r="G20" s="49" t="s">
        <v>108</v>
      </c>
      <c r="H20" s="3"/>
      <c r="I20" s="3"/>
      <c r="J20" s="3"/>
      <c r="K20" s="3"/>
      <c r="L20" s="2"/>
      <c r="M20" s="47"/>
    </row>
    <row x14ac:dyDescent="0.25" r="21" customHeight="1" ht="18.75">
      <c r="A21" s="48">
        <v>20</v>
      </c>
      <c r="B21" s="49" t="s">
        <v>41</v>
      </c>
      <c r="C21" s="50">
        <v>1.3891</v>
      </c>
      <c r="D21" s="51">
        <v>20.4</v>
      </c>
      <c r="E21" s="51">
        <f>((20-D21)*-0.000175+C21)-0.0008</f>
      </c>
      <c r="F21" s="50">
        <f>E21*10.9276-13.593</f>
      </c>
      <c r="G21" s="49" t="s">
        <v>109</v>
      </c>
      <c r="H21" s="3"/>
      <c r="I21" s="3"/>
      <c r="J21" s="3"/>
      <c r="K21" s="3"/>
      <c r="L21" s="2"/>
      <c r="M21" s="47"/>
    </row>
    <row x14ac:dyDescent="0.25" r="22" customHeight="1" ht="18.75">
      <c r="A22" s="42">
        <v>21</v>
      </c>
      <c r="B22" s="43" t="s">
        <v>41</v>
      </c>
      <c r="C22" s="44">
        <v>1.3749</v>
      </c>
      <c r="D22" s="45">
        <v>20.4</v>
      </c>
      <c r="E22" s="45">
        <f>((20-D22)*-0.000175+C22)-0.0008</f>
      </c>
      <c r="F22" s="44">
        <f>E22*10.9276-13.593</f>
      </c>
      <c r="G22" s="43" t="s">
        <v>110</v>
      </c>
      <c r="H22" s="3"/>
      <c r="I22" s="3"/>
      <c r="J22" s="3"/>
      <c r="K22" s="3"/>
      <c r="L22" s="2"/>
      <c r="M22" s="47"/>
    </row>
    <row x14ac:dyDescent="0.25" r="23" customHeight="1" ht="18.75">
      <c r="A23" s="42">
        <v>22</v>
      </c>
      <c r="B23" s="43" t="s">
        <v>41</v>
      </c>
      <c r="C23" s="44">
        <v>1.3574</v>
      </c>
      <c r="D23" s="45">
        <v>20.4</v>
      </c>
      <c r="E23" s="45">
        <f>((20-D23)*-0.000175+C23)-0.0008</f>
      </c>
      <c r="F23" s="44">
        <f>E23*10.9276-13.593</f>
      </c>
      <c r="G23" s="43" t="s">
        <v>111</v>
      </c>
      <c r="H23" s="3"/>
      <c r="I23" s="3"/>
      <c r="J23" s="3"/>
      <c r="K23" s="3"/>
      <c r="L23" s="2"/>
      <c r="M23" s="4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3"/>
  <sheetViews>
    <sheetView workbookViewId="0"/>
  </sheetViews>
  <sheetFormatPr defaultRowHeight="15" x14ac:dyDescent="0.25"/>
  <cols>
    <col min="1" max="1" style="58" width="13.576428571428572" customWidth="1" bestFit="1"/>
    <col min="2" max="2" style="31" width="13.576428571428572" customWidth="1" bestFit="1"/>
    <col min="3" max="3" style="60" width="13.576428571428572" customWidth="1" bestFit="1"/>
    <col min="4" max="4" style="58" width="13.576428571428572" customWidth="1" bestFit="1"/>
    <col min="5" max="5" style="59" width="13.576428571428572" customWidth="1" bestFit="1"/>
    <col min="6" max="6" style="60" width="13.576428571428572" customWidth="1" bestFit="1"/>
    <col min="7" max="7" style="31" width="13.576428571428572" customWidth="1" bestFit="1"/>
    <col min="8" max="8" style="31" width="13.576428571428572" customWidth="1" bestFit="1"/>
    <col min="9" max="9" style="31" width="13.576428571428572" customWidth="1" bestFit="1"/>
    <col min="10" max="10" style="31" width="13.576428571428572" customWidth="1" bestFit="1"/>
    <col min="11" max="11" style="31" width="13.576428571428572" customWidth="1" bestFit="1"/>
    <col min="12" max="12" style="32" width="13.576428571428572" customWidth="1" bestFit="1"/>
    <col min="13" max="13" style="61" width="13.576428571428572" customWidth="1" bestFit="1"/>
  </cols>
  <sheetData>
    <row x14ac:dyDescent="0.25" r="1" customHeight="1" ht="18.75" customFormat="1" s="7">
      <c r="A1" s="36" t="s">
        <v>34</v>
      </c>
      <c r="B1" s="37" t="s">
        <v>35</v>
      </c>
      <c r="C1" s="62" t="s">
        <v>36</v>
      </c>
      <c r="D1" s="36" t="s">
        <v>37</v>
      </c>
      <c r="E1" s="38" t="s">
        <v>38</v>
      </c>
      <c r="F1" s="39" t="s">
        <v>39</v>
      </c>
      <c r="G1" s="40" t="s">
        <v>40</v>
      </c>
      <c r="H1" s="6"/>
      <c r="I1" s="6"/>
      <c r="J1" s="6"/>
      <c r="K1" s="6"/>
      <c r="L1" s="8"/>
      <c r="M1" s="41"/>
    </row>
    <row x14ac:dyDescent="0.25" r="2" customHeight="1" ht="18.75">
      <c r="A2" s="42">
        <v>1</v>
      </c>
      <c r="B2" s="43" t="s">
        <v>41</v>
      </c>
      <c r="C2" s="44">
        <v>1.4064</v>
      </c>
      <c r="D2" s="45">
        <v>20.5</v>
      </c>
      <c r="E2" s="45">
        <f>((20-D2)*-0.000175+C2)-0.0008</f>
      </c>
      <c r="F2" s="44">
        <f>E2*10.9276-13.593</f>
      </c>
      <c r="G2" s="43" t="s">
        <v>42</v>
      </c>
      <c r="H2" s="3"/>
      <c r="I2" s="3" t="s">
        <v>43</v>
      </c>
      <c r="J2" s="3"/>
      <c r="K2" s="3"/>
      <c r="L2" s="13">
        <f>((20-K2)*-0.000175+J2)-0.0008</f>
      </c>
      <c r="M2" s="46">
        <f>L2*10.9276-13.593</f>
      </c>
    </row>
    <row x14ac:dyDescent="0.25" r="3" customHeight="1" ht="18.75">
      <c r="A3" s="42">
        <v>2</v>
      </c>
      <c r="B3" s="43" t="s">
        <v>41</v>
      </c>
      <c r="C3" s="44">
        <v>1.4065</v>
      </c>
      <c r="D3" s="45">
        <v>20.5</v>
      </c>
      <c r="E3" s="45">
        <f>((20-D3)*-0.000175+C3)-0.0008</f>
      </c>
      <c r="F3" s="44">
        <f>E3*10.9276-13.593</f>
      </c>
      <c r="G3" s="43" t="s">
        <v>44</v>
      </c>
      <c r="H3" s="3"/>
      <c r="I3" s="3" t="s">
        <v>45</v>
      </c>
      <c r="J3" s="3"/>
      <c r="K3" s="3"/>
      <c r="L3" s="13">
        <f>((20-K3)*-0.000175+J3)-0.0008</f>
      </c>
      <c r="M3" s="46">
        <f>L3*10.9276-13.593</f>
      </c>
    </row>
    <row x14ac:dyDescent="0.25" r="4" customHeight="1" ht="18.75">
      <c r="A4" s="42">
        <v>3</v>
      </c>
      <c r="B4" s="43" t="s">
        <v>41</v>
      </c>
      <c r="C4" s="44">
        <v>1.4061</v>
      </c>
      <c r="D4" s="45">
        <v>20.5</v>
      </c>
      <c r="E4" s="45">
        <f>((20-D4)*-0.000175+C4)-0.0008</f>
      </c>
      <c r="F4" s="44">
        <f>E4*10.9276-13.593</f>
      </c>
      <c r="G4" s="43" t="s">
        <v>46</v>
      </c>
      <c r="H4" s="3"/>
      <c r="I4" s="3" t="s">
        <v>47</v>
      </c>
      <c r="J4" s="3"/>
      <c r="K4" s="3"/>
      <c r="L4" s="2"/>
      <c r="M4" s="47"/>
    </row>
    <row x14ac:dyDescent="0.25" r="5" customHeight="1" ht="18.75">
      <c r="A5" s="42">
        <v>4</v>
      </c>
      <c r="B5" s="43" t="s">
        <v>41</v>
      </c>
      <c r="C5" s="44">
        <v>1.4057</v>
      </c>
      <c r="D5" s="45">
        <v>20.6</v>
      </c>
      <c r="E5" s="45">
        <f>((20-D5)*-0.000175+C5)-0.0008</f>
      </c>
      <c r="F5" s="44">
        <f>E5*10.9276-13.593</f>
      </c>
      <c r="G5" s="43" t="s">
        <v>48</v>
      </c>
      <c r="H5" s="3"/>
      <c r="I5" s="3" t="s">
        <v>49</v>
      </c>
      <c r="J5" s="3"/>
      <c r="K5" s="3"/>
      <c r="L5" s="2"/>
      <c r="M5" s="47"/>
    </row>
    <row x14ac:dyDescent="0.25" r="6" customHeight="1" ht="18.75">
      <c r="A6" s="42">
        <v>5</v>
      </c>
      <c r="B6" s="43" t="s">
        <v>41</v>
      </c>
      <c r="C6" s="44">
        <v>1.4052</v>
      </c>
      <c r="D6" s="45">
        <v>20.6</v>
      </c>
      <c r="E6" s="45">
        <f>((20-D6)*-0.000175+C6)-0.0008</f>
      </c>
      <c r="F6" s="44">
        <f>E6*10.9276-13.593</f>
      </c>
      <c r="G6" s="43" t="s">
        <v>50</v>
      </c>
      <c r="H6" s="3"/>
      <c r="I6" s="3"/>
      <c r="J6" s="3"/>
      <c r="K6" s="3"/>
      <c r="L6" s="2"/>
      <c r="M6" s="47"/>
    </row>
    <row x14ac:dyDescent="0.25" r="7" customHeight="1" ht="18.75">
      <c r="A7" s="42">
        <v>6</v>
      </c>
      <c r="B7" s="43" t="s">
        <v>41</v>
      </c>
      <c r="C7" s="44">
        <v>1.4048</v>
      </c>
      <c r="D7" s="45">
        <v>20.6</v>
      </c>
      <c r="E7" s="45">
        <f>((20-D7)*-0.000175+C7)-0.0008</f>
      </c>
      <c r="F7" s="44">
        <f>E7*10.9276-13.593</f>
      </c>
      <c r="G7" s="43" t="s">
        <v>51</v>
      </c>
      <c r="H7" s="3"/>
      <c r="I7" s="3"/>
      <c r="J7" s="3"/>
      <c r="K7" s="3"/>
      <c r="L7" s="2"/>
      <c r="M7" s="47"/>
    </row>
    <row x14ac:dyDescent="0.25" r="8" customHeight="1" ht="18.75">
      <c r="A8" s="48">
        <v>7</v>
      </c>
      <c r="B8" s="49" t="s">
        <v>41</v>
      </c>
      <c r="C8" s="50">
        <v>1.4042</v>
      </c>
      <c r="D8" s="51">
        <v>20.6</v>
      </c>
      <c r="E8" s="51">
        <f>((20-D8)*-0.000175+C8)-0.0008</f>
      </c>
      <c r="F8" s="50">
        <f>E8*10.9276-13.593</f>
      </c>
      <c r="G8" s="49" t="s">
        <v>52</v>
      </c>
      <c r="H8" s="3"/>
      <c r="I8" s="3"/>
      <c r="J8" s="3"/>
      <c r="K8" s="3"/>
      <c r="L8" s="2"/>
      <c r="M8" s="47"/>
    </row>
    <row x14ac:dyDescent="0.25" r="9" customHeight="1" ht="18.75">
      <c r="A9" s="48">
        <v>8</v>
      </c>
      <c r="B9" s="49" t="s">
        <v>41</v>
      </c>
      <c r="C9" s="50">
        <v>1.4036</v>
      </c>
      <c r="D9" s="51">
        <v>20.7</v>
      </c>
      <c r="E9" s="51">
        <f>((20-D9)*-0.000175+C9)-0.0008</f>
      </c>
      <c r="F9" s="50">
        <f>E9*10.9276-13.593</f>
      </c>
      <c r="G9" s="49" t="s">
        <v>53</v>
      </c>
      <c r="H9" s="3"/>
      <c r="I9" s="3"/>
      <c r="J9" s="3"/>
      <c r="K9" s="3"/>
      <c r="L9" s="2"/>
      <c r="M9" s="47"/>
    </row>
    <row x14ac:dyDescent="0.25" r="10" customHeight="1" ht="18.75">
      <c r="A10" s="48">
        <v>9</v>
      </c>
      <c r="B10" s="49" t="s">
        <v>41</v>
      </c>
      <c r="C10" s="50">
        <v>1.403</v>
      </c>
      <c r="D10" s="51">
        <v>20.7</v>
      </c>
      <c r="E10" s="51">
        <f>((20-D10)*-0.000175+C10)-0.0008</f>
      </c>
      <c r="F10" s="50">
        <f>E10*10.9276-13.593</f>
      </c>
      <c r="G10" s="49" t="s">
        <v>54</v>
      </c>
      <c r="H10" s="3"/>
      <c r="I10" s="3"/>
      <c r="J10" s="3"/>
      <c r="K10" s="3"/>
      <c r="L10" s="2"/>
      <c r="M10" s="47"/>
    </row>
    <row x14ac:dyDescent="0.25" r="11" customHeight="1" ht="18.75">
      <c r="A11" s="48">
        <v>10</v>
      </c>
      <c r="B11" s="49" t="s">
        <v>41</v>
      </c>
      <c r="C11" s="50">
        <v>1.4025</v>
      </c>
      <c r="D11" s="51">
        <v>20.7</v>
      </c>
      <c r="E11" s="51">
        <f>((20-D11)*-0.000175+C11)-0.0008</f>
      </c>
      <c r="F11" s="50">
        <f>E11*10.9276-13.593</f>
      </c>
      <c r="G11" s="49" t="s">
        <v>55</v>
      </c>
      <c r="H11" s="3"/>
      <c r="I11" s="3"/>
      <c r="J11" s="3"/>
      <c r="K11" s="3"/>
      <c r="L11" s="2"/>
      <c r="M11" s="47"/>
    </row>
    <row x14ac:dyDescent="0.25" r="12" customHeight="1" ht="18.75">
      <c r="A12" s="48">
        <v>11</v>
      </c>
      <c r="B12" s="49" t="s">
        <v>41</v>
      </c>
      <c r="C12" s="50">
        <v>1.4019</v>
      </c>
      <c r="D12" s="51">
        <v>20.7</v>
      </c>
      <c r="E12" s="51">
        <f>((20-D12)*-0.000175+C12)-0.0008</f>
      </c>
      <c r="F12" s="50">
        <f>E12*10.9276-13.593</f>
      </c>
      <c r="G12" s="49" t="s">
        <v>56</v>
      </c>
      <c r="H12" s="3"/>
      <c r="I12" s="3"/>
      <c r="J12" s="3"/>
      <c r="K12" s="3"/>
      <c r="L12" s="2"/>
      <c r="M12" s="47"/>
    </row>
    <row x14ac:dyDescent="0.25" r="13" customHeight="1" ht="18.75">
      <c r="A13" s="48">
        <v>12</v>
      </c>
      <c r="B13" s="49" t="s">
        <v>41</v>
      </c>
      <c r="C13" s="50">
        <v>1.4014</v>
      </c>
      <c r="D13" s="51">
        <v>20.7</v>
      </c>
      <c r="E13" s="51">
        <f>((20-D13)*-0.000175+C13)-0.0008</f>
      </c>
      <c r="F13" s="50">
        <f>E13*10.9276-13.593</f>
      </c>
      <c r="G13" s="49" t="s">
        <v>57</v>
      </c>
      <c r="H13" s="3"/>
      <c r="I13" s="3"/>
      <c r="J13" s="3"/>
      <c r="K13" s="3"/>
      <c r="L13" s="2"/>
      <c r="M13" s="47"/>
    </row>
    <row x14ac:dyDescent="0.25" r="14" customHeight="1" ht="18.75">
      <c r="A14" s="48">
        <v>13</v>
      </c>
      <c r="B14" s="49" t="s">
        <v>41</v>
      </c>
      <c r="C14" s="50">
        <v>1.4008</v>
      </c>
      <c r="D14" s="51">
        <v>20.8</v>
      </c>
      <c r="E14" s="51">
        <f>((20-D14)*-0.000175+C14)-0.0008</f>
      </c>
      <c r="F14" s="50">
        <f>E14*10.9276-13.593</f>
      </c>
      <c r="G14" s="49" t="s">
        <v>58</v>
      </c>
      <c r="H14" s="3"/>
      <c r="I14" s="3"/>
      <c r="J14" s="3"/>
      <c r="K14" s="3"/>
      <c r="L14" s="2"/>
      <c r="M14" s="47"/>
    </row>
    <row x14ac:dyDescent="0.25" r="15" customHeight="1" ht="18.75">
      <c r="A15" s="48">
        <v>14</v>
      </c>
      <c r="B15" s="49" t="s">
        <v>41</v>
      </c>
      <c r="C15" s="50">
        <v>1.4003</v>
      </c>
      <c r="D15" s="51">
        <v>20.8</v>
      </c>
      <c r="E15" s="51">
        <f>((20-D15)*-0.000175+C15)-0.0008</f>
      </c>
      <c r="F15" s="50">
        <f>E15*10.9276-13.593</f>
      </c>
      <c r="G15" s="49" t="s">
        <v>59</v>
      </c>
      <c r="H15" s="3"/>
      <c r="I15" s="3"/>
      <c r="J15" s="3"/>
      <c r="K15" s="3"/>
      <c r="L15" s="2"/>
      <c r="M15" s="47"/>
    </row>
    <row x14ac:dyDescent="0.25" r="16" customHeight="1" ht="18.75">
      <c r="A16" s="42">
        <v>15</v>
      </c>
      <c r="B16" s="43" t="s">
        <v>41</v>
      </c>
      <c r="C16" s="44">
        <v>1.3998</v>
      </c>
      <c r="D16" s="45">
        <v>20.9</v>
      </c>
      <c r="E16" s="45">
        <f>((20-D16)*-0.000175+C16)-0.0008</f>
      </c>
      <c r="F16" s="44">
        <f>E16*10.9276-13.593</f>
      </c>
      <c r="G16" s="43" t="s">
        <v>60</v>
      </c>
      <c r="H16" s="3"/>
      <c r="I16" s="3"/>
      <c r="J16" s="3"/>
      <c r="K16" s="3"/>
      <c r="L16" s="2"/>
      <c r="M16" s="47"/>
    </row>
    <row x14ac:dyDescent="0.25" r="17" customHeight="1" ht="18.75">
      <c r="A17" s="42">
        <v>16</v>
      </c>
      <c r="B17" s="43" t="s">
        <v>41</v>
      </c>
      <c r="C17" s="44">
        <v>1.3993</v>
      </c>
      <c r="D17" s="45">
        <v>20.9</v>
      </c>
      <c r="E17" s="45">
        <f>((20-D17)*-0.000175+C17)-0.0008</f>
      </c>
      <c r="F17" s="44">
        <f>E17*10.9276-13.593</f>
      </c>
      <c r="G17" s="43" t="s">
        <v>61</v>
      </c>
      <c r="H17" s="3"/>
      <c r="I17" s="3"/>
      <c r="J17" s="3"/>
      <c r="K17" s="3"/>
      <c r="L17" s="2"/>
      <c r="M17" s="47"/>
    </row>
    <row x14ac:dyDescent="0.25" r="18" customHeight="1" ht="18.75">
      <c r="A18" s="42">
        <v>17</v>
      </c>
      <c r="B18" s="43" t="s">
        <v>41</v>
      </c>
      <c r="C18" s="44">
        <v>1.3988</v>
      </c>
      <c r="D18" s="45">
        <v>20.9</v>
      </c>
      <c r="E18" s="45">
        <f>((20-D18)*-0.000175+C18)-0.0008</f>
      </c>
      <c r="F18" s="44">
        <f>E18*10.9276-13.593</f>
      </c>
      <c r="G18" s="43" t="s">
        <v>62</v>
      </c>
      <c r="H18" s="3"/>
      <c r="I18" s="3"/>
      <c r="J18" s="3"/>
      <c r="K18" s="3"/>
      <c r="L18" s="2"/>
      <c r="M18" s="47"/>
    </row>
    <row x14ac:dyDescent="0.25" r="19" customHeight="1" ht="18.75">
      <c r="A19" s="42">
        <v>18</v>
      </c>
      <c r="B19" s="43" t="s">
        <v>41</v>
      </c>
      <c r="C19" s="44">
        <v>1.3983</v>
      </c>
      <c r="D19" s="45">
        <v>20.9</v>
      </c>
      <c r="E19" s="45">
        <f>((20-D19)*-0.000175+C19)-0.0008</f>
      </c>
      <c r="F19" s="44">
        <f>E19*10.9276-13.593</f>
      </c>
      <c r="G19" s="43" t="s">
        <v>63</v>
      </c>
      <c r="H19" s="3"/>
      <c r="I19" s="3"/>
      <c r="J19" s="3"/>
      <c r="K19" s="3"/>
      <c r="L19" s="2"/>
      <c r="M19" s="47"/>
    </row>
    <row x14ac:dyDescent="0.25" r="20" customHeight="1" ht="18.75">
      <c r="A20" s="42">
        <v>19</v>
      </c>
      <c r="B20" s="43" t="s">
        <v>41</v>
      </c>
      <c r="C20" s="44">
        <v>1.3971</v>
      </c>
      <c r="D20" s="45">
        <v>21.1</v>
      </c>
      <c r="E20" s="45">
        <f>((20-D20)*-0.000175+C20)-0.0008</f>
      </c>
      <c r="F20" s="44">
        <f>E20*10.9276-13.593</f>
      </c>
      <c r="G20" s="43" t="s">
        <v>64</v>
      </c>
      <c r="H20" s="3"/>
      <c r="I20" s="3"/>
      <c r="J20" s="3"/>
      <c r="K20" s="3"/>
      <c r="L20" s="2"/>
      <c r="M20" s="47"/>
    </row>
    <row x14ac:dyDescent="0.25" r="21" customHeight="1" ht="18.75">
      <c r="A21" s="42">
        <v>20</v>
      </c>
      <c r="B21" s="43" t="s">
        <v>41</v>
      </c>
      <c r="C21" s="44">
        <v>1.3923</v>
      </c>
      <c r="D21" s="45">
        <v>21.1</v>
      </c>
      <c r="E21" s="45">
        <f>((20-D21)*-0.000175+C21)-0.0008</f>
      </c>
      <c r="F21" s="44">
        <f>E21*10.9276-13.593</f>
      </c>
      <c r="G21" s="43" t="s">
        <v>65</v>
      </c>
      <c r="H21" s="3"/>
      <c r="I21" s="3"/>
      <c r="J21" s="3"/>
      <c r="K21" s="3"/>
      <c r="L21" s="2"/>
      <c r="M21" s="47"/>
    </row>
    <row x14ac:dyDescent="0.25" r="22" customHeight="1" ht="18.75">
      <c r="A22" s="42">
        <v>21</v>
      </c>
      <c r="B22" s="43" t="s">
        <v>41</v>
      </c>
      <c r="C22" s="44">
        <v>1.3778</v>
      </c>
      <c r="D22" s="42">
        <v>21</v>
      </c>
      <c r="E22" s="45">
        <f>((20-D22)*-0.000175+C22)-0.0008</f>
      </c>
      <c r="F22" s="44">
        <f>E22*10.9276-13.593</f>
      </c>
      <c r="G22" s="43" t="s">
        <v>66</v>
      </c>
      <c r="H22" s="3"/>
      <c r="I22" s="3"/>
      <c r="J22" s="3"/>
      <c r="K22" s="3"/>
      <c r="L22" s="2"/>
      <c r="M22" s="47"/>
    </row>
    <row x14ac:dyDescent="0.25" r="23" customHeight="1" ht="18.75">
      <c r="A23" s="42">
        <v>22</v>
      </c>
      <c r="B23" s="43" t="s">
        <v>41</v>
      </c>
      <c r="C23" s="44">
        <v>1.3567</v>
      </c>
      <c r="D23" s="42">
        <v>21</v>
      </c>
      <c r="E23" s="45">
        <f>((20-D23)*-0.000175+C23)-0.0008</f>
      </c>
      <c r="F23" s="44">
        <f>E23*10.9276-13.593</f>
      </c>
      <c r="G23" s="43" t="s">
        <v>67</v>
      </c>
      <c r="H23" s="3"/>
      <c r="I23" s="3"/>
      <c r="J23" s="3"/>
      <c r="K23" s="3"/>
      <c r="L23" s="2"/>
      <c r="M23" s="4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3"/>
  <sheetViews>
    <sheetView workbookViewId="0"/>
  </sheetViews>
  <sheetFormatPr defaultRowHeight="15" x14ac:dyDescent="0.25"/>
  <cols>
    <col min="1" max="1" style="58" width="13.576428571428572" customWidth="1" bestFit="1"/>
    <col min="2" max="2" style="31" width="13.576428571428572" customWidth="1" bestFit="1"/>
    <col min="3" max="3" style="60" width="13.576428571428572" customWidth="1" bestFit="1"/>
    <col min="4" max="4" style="59" width="13.576428571428572" customWidth="1" bestFit="1"/>
    <col min="5" max="5" style="59" width="13.576428571428572" customWidth="1" bestFit="1"/>
    <col min="6" max="6" style="60" width="13.576428571428572" customWidth="1" bestFit="1"/>
    <col min="7" max="7" style="31" width="13.576428571428572" customWidth="1" bestFit="1"/>
    <col min="8" max="8" style="31" width="13.576428571428572" customWidth="1" bestFit="1"/>
    <col min="9" max="9" style="31" width="13.576428571428572" customWidth="1" bestFit="1"/>
    <col min="10" max="10" style="31" width="13.576428571428572" customWidth="1" bestFit="1"/>
    <col min="11" max="11" style="31" width="13.576428571428572" customWidth="1" bestFit="1"/>
    <col min="12" max="12" style="32" width="13.576428571428572" customWidth="1" bestFit="1"/>
    <col min="13" max="13" style="61" width="13.576428571428572" customWidth="1" bestFit="1"/>
  </cols>
  <sheetData>
    <row x14ac:dyDescent="0.25" r="1" customHeight="1" ht="18.75" customFormat="1" s="7">
      <c r="A1" s="36" t="s">
        <v>34</v>
      </c>
      <c r="B1" s="37" t="s">
        <v>35</v>
      </c>
      <c r="C1" s="62" t="s">
        <v>36</v>
      </c>
      <c r="D1" s="63" t="s">
        <v>37</v>
      </c>
      <c r="E1" s="38" t="s">
        <v>38</v>
      </c>
      <c r="F1" s="39" t="s">
        <v>39</v>
      </c>
      <c r="G1" s="40" t="s">
        <v>40</v>
      </c>
      <c r="H1" s="6"/>
      <c r="I1" s="6"/>
      <c r="J1" s="6"/>
      <c r="K1" s="6"/>
      <c r="L1" s="8"/>
      <c r="M1" s="41"/>
    </row>
    <row x14ac:dyDescent="0.25" r="2" customHeight="1" ht="18.75">
      <c r="A2" s="42">
        <v>1</v>
      </c>
      <c r="B2" s="43" t="s">
        <v>41</v>
      </c>
      <c r="C2" s="44">
        <v>1.4075</v>
      </c>
      <c r="D2" s="45">
        <v>21.2</v>
      </c>
      <c r="E2" s="45">
        <f>((20-D2)*-0.000175+C2)-0.0008</f>
      </c>
      <c r="F2" s="44">
        <f>E2*10.9276-13.593</f>
      </c>
      <c r="G2" s="43" t="s">
        <v>112</v>
      </c>
      <c r="H2" s="3"/>
      <c r="I2" s="3" t="s">
        <v>43</v>
      </c>
      <c r="J2" s="3"/>
      <c r="K2" s="3"/>
      <c r="L2" s="13">
        <f>((20-K2)*-0.000175+J2)-0.0008</f>
      </c>
      <c r="M2" s="46">
        <f>L2*10.9276-13.593</f>
      </c>
    </row>
    <row x14ac:dyDescent="0.25" r="3" customHeight="1" ht="18.75">
      <c r="A3" s="42">
        <v>2</v>
      </c>
      <c r="B3" s="43" t="s">
        <v>41</v>
      </c>
      <c r="C3" s="44">
        <v>1.4066</v>
      </c>
      <c r="D3" s="45">
        <v>21.2</v>
      </c>
      <c r="E3" s="45">
        <f>((20-D3)*-0.000175+C3)-0.0008</f>
      </c>
      <c r="F3" s="44">
        <f>E3*10.9276-13.593</f>
      </c>
      <c r="G3" s="43" t="s">
        <v>113</v>
      </c>
      <c r="H3" s="3"/>
      <c r="I3" s="3" t="s">
        <v>45</v>
      </c>
      <c r="J3" s="3"/>
      <c r="K3" s="3"/>
      <c r="L3" s="13">
        <f>((20-K3)*-0.000175+J3)-0.0008</f>
      </c>
      <c r="M3" s="46">
        <f>L3*10.9276-13.593</f>
      </c>
    </row>
    <row x14ac:dyDescent="0.25" r="4" customHeight="1" ht="18.75">
      <c r="A4" s="42">
        <v>3</v>
      </c>
      <c r="B4" s="43" t="s">
        <v>41</v>
      </c>
      <c r="C4" s="44">
        <v>1.4062</v>
      </c>
      <c r="D4" s="45">
        <v>21.2</v>
      </c>
      <c r="E4" s="45">
        <f>((20-D4)*-0.000175+C4)-0.0008</f>
      </c>
      <c r="F4" s="44">
        <f>E4*10.9276-13.593</f>
      </c>
      <c r="G4" s="43" t="s">
        <v>114</v>
      </c>
      <c r="H4" s="3"/>
      <c r="I4" s="3" t="s">
        <v>47</v>
      </c>
      <c r="J4" s="3"/>
      <c r="K4" s="3"/>
      <c r="L4" s="2"/>
      <c r="M4" s="47"/>
    </row>
    <row x14ac:dyDescent="0.25" r="5" customHeight="1" ht="18.75">
      <c r="A5" s="42">
        <v>4</v>
      </c>
      <c r="B5" s="43" t="s">
        <v>41</v>
      </c>
      <c r="C5" s="44">
        <v>1.4058</v>
      </c>
      <c r="D5" s="45">
        <v>21.2</v>
      </c>
      <c r="E5" s="45">
        <f>((20-D5)*-0.000175+C5)-0.0008</f>
      </c>
      <c r="F5" s="44">
        <f>E5*10.9276-13.593</f>
      </c>
      <c r="G5" s="43" t="s">
        <v>115</v>
      </c>
      <c r="H5" s="3"/>
      <c r="I5" s="3" t="s">
        <v>49</v>
      </c>
      <c r="J5" s="3"/>
      <c r="K5" s="3"/>
      <c r="L5" s="2"/>
      <c r="M5" s="47"/>
    </row>
    <row x14ac:dyDescent="0.25" r="6" customHeight="1" ht="18.75">
      <c r="A6" s="42">
        <v>5</v>
      </c>
      <c r="B6" s="43" t="s">
        <v>41</v>
      </c>
      <c r="C6" s="44">
        <v>1.405</v>
      </c>
      <c r="D6" s="45">
        <v>21.2</v>
      </c>
      <c r="E6" s="45">
        <f>((20-D6)*-0.000175+C6)-0.0008</f>
      </c>
      <c r="F6" s="44">
        <f>E6*10.9276-13.593</f>
      </c>
      <c r="G6" s="43" t="s">
        <v>116</v>
      </c>
      <c r="H6" s="3"/>
      <c r="I6" s="3"/>
      <c r="J6" s="3"/>
      <c r="K6" s="3"/>
      <c r="L6" s="2"/>
      <c r="M6" s="47"/>
    </row>
    <row x14ac:dyDescent="0.25" r="7" customHeight="1" ht="18.75">
      <c r="A7" s="42">
        <v>6</v>
      </c>
      <c r="B7" s="43" t="s">
        <v>41</v>
      </c>
      <c r="C7" s="44">
        <v>1.4045</v>
      </c>
      <c r="D7" s="45">
        <v>21.2</v>
      </c>
      <c r="E7" s="45">
        <f>((20-D7)*-0.000175+C7)-0.0008</f>
      </c>
      <c r="F7" s="44">
        <f>E7*10.9276-13.593</f>
      </c>
      <c r="G7" s="43" t="s">
        <v>117</v>
      </c>
      <c r="H7" s="3"/>
      <c r="I7" s="3"/>
      <c r="J7" s="3"/>
      <c r="K7" s="3"/>
      <c r="L7" s="2"/>
      <c r="M7" s="47"/>
    </row>
    <row x14ac:dyDescent="0.25" r="8" customHeight="1" ht="18.75">
      <c r="A8" s="42">
        <v>7</v>
      </c>
      <c r="B8" s="43" t="s">
        <v>41</v>
      </c>
      <c r="C8" s="44">
        <v>1.4039</v>
      </c>
      <c r="D8" s="45">
        <v>21.2</v>
      </c>
      <c r="E8" s="45">
        <f>((20-D8)*-0.000175+C8)-0.0008</f>
      </c>
      <c r="F8" s="44">
        <f>E8*10.9276-13.593</f>
      </c>
      <c r="G8" s="43" t="s">
        <v>118</v>
      </c>
      <c r="H8" s="3"/>
      <c r="I8" s="3"/>
      <c r="J8" s="3"/>
      <c r="K8" s="3"/>
      <c r="L8" s="2"/>
      <c r="M8" s="47"/>
    </row>
    <row x14ac:dyDescent="0.25" r="9" customHeight="1" ht="18.75">
      <c r="A9" s="42">
        <v>8</v>
      </c>
      <c r="B9" s="43" t="s">
        <v>41</v>
      </c>
      <c r="C9" s="44">
        <v>1.4035</v>
      </c>
      <c r="D9" s="45">
        <v>21.2</v>
      </c>
      <c r="E9" s="45">
        <f>((20-D9)*-0.000175+C9)-0.0008</f>
      </c>
      <c r="F9" s="44">
        <f>E9*10.9276-13.593</f>
      </c>
      <c r="G9" s="43" t="s">
        <v>119</v>
      </c>
      <c r="H9" s="3"/>
      <c r="I9" s="3"/>
      <c r="J9" s="3"/>
      <c r="K9" s="3"/>
      <c r="L9" s="2"/>
      <c r="M9" s="47"/>
    </row>
    <row x14ac:dyDescent="0.25" r="10" customHeight="1" ht="18.75">
      <c r="A10" s="54">
        <v>9</v>
      </c>
      <c r="B10" s="55" t="s">
        <v>41</v>
      </c>
      <c r="C10" s="56">
        <v>1.4032</v>
      </c>
      <c r="D10" s="57">
        <v>21.3</v>
      </c>
      <c r="E10" s="57">
        <f>((20-D10)*-0.000175+C10)-0.0008</f>
      </c>
      <c r="F10" s="56">
        <f>E10*10.9276-13.593</f>
      </c>
      <c r="G10" s="55" t="s">
        <v>120</v>
      </c>
      <c r="H10" s="3"/>
      <c r="I10" s="3"/>
      <c r="J10" s="3"/>
      <c r="K10" s="3"/>
      <c r="L10" s="2"/>
      <c r="M10" s="47"/>
    </row>
    <row x14ac:dyDescent="0.25" r="11" customHeight="1" ht="18.75">
      <c r="A11" s="54">
        <v>10</v>
      </c>
      <c r="B11" s="55" t="s">
        <v>41</v>
      </c>
      <c r="C11" s="56">
        <v>1.4024</v>
      </c>
      <c r="D11" s="57">
        <v>21.3</v>
      </c>
      <c r="E11" s="57">
        <f>((20-D11)*-0.000175+C11)-0.0008</f>
      </c>
      <c r="F11" s="56">
        <f>E11*10.9276-13.593</f>
      </c>
      <c r="G11" s="55" t="s">
        <v>121</v>
      </c>
      <c r="H11" s="3"/>
      <c r="I11" s="3"/>
      <c r="J11" s="3"/>
      <c r="K11" s="3"/>
      <c r="L11" s="2"/>
      <c r="M11" s="47"/>
    </row>
    <row x14ac:dyDescent="0.25" r="12" customHeight="1" ht="18.75">
      <c r="A12" s="54">
        <v>11</v>
      </c>
      <c r="B12" s="55" t="s">
        <v>41</v>
      </c>
      <c r="C12" s="56">
        <v>1.4018</v>
      </c>
      <c r="D12" s="57">
        <v>21.3</v>
      </c>
      <c r="E12" s="57">
        <f>((20-D12)*-0.000175+C12)-0.0008</f>
      </c>
      <c r="F12" s="56">
        <f>E12*10.9276-13.593</f>
      </c>
      <c r="G12" s="55" t="s">
        <v>122</v>
      </c>
      <c r="H12" s="3"/>
      <c r="I12" s="3"/>
      <c r="J12" s="3"/>
      <c r="K12" s="3"/>
      <c r="L12" s="2"/>
      <c r="M12" s="47"/>
    </row>
    <row x14ac:dyDescent="0.25" r="13" customHeight="1" ht="18.75">
      <c r="A13" s="54">
        <v>12</v>
      </c>
      <c r="B13" s="55" t="s">
        <v>41</v>
      </c>
      <c r="C13" s="56">
        <v>1.4013</v>
      </c>
      <c r="D13" s="57">
        <v>21.3</v>
      </c>
      <c r="E13" s="57">
        <f>((20-D13)*-0.000175+C13)-0.0008</f>
      </c>
      <c r="F13" s="56">
        <f>E13*10.9276-13.593</f>
      </c>
      <c r="G13" s="55" t="s">
        <v>123</v>
      </c>
      <c r="H13" s="3"/>
      <c r="I13" s="3"/>
      <c r="J13" s="3"/>
      <c r="K13" s="3"/>
      <c r="L13" s="2"/>
      <c r="M13" s="47"/>
    </row>
    <row x14ac:dyDescent="0.25" r="14" customHeight="1" ht="18.75">
      <c r="A14" s="54">
        <v>13</v>
      </c>
      <c r="B14" s="55" t="s">
        <v>41</v>
      </c>
      <c r="C14" s="56">
        <v>1.4008</v>
      </c>
      <c r="D14" s="57">
        <v>21.3</v>
      </c>
      <c r="E14" s="57">
        <f>((20-D14)*-0.000175+C14)-0.0008</f>
      </c>
      <c r="F14" s="56">
        <f>E14*10.9276-13.593</f>
      </c>
      <c r="G14" s="55" t="s">
        <v>124</v>
      </c>
      <c r="H14" s="3"/>
      <c r="I14" s="3"/>
      <c r="J14" s="3"/>
      <c r="K14" s="3"/>
      <c r="L14" s="2"/>
      <c r="M14" s="47"/>
    </row>
    <row x14ac:dyDescent="0.25" r="15" customHeight="1" ht="18.75">
      <c r="A15" s="54">
        <v>14</v>
      </c>
      <c r="B15" s="55" t="s">
        <v>41</v>
      </c>
      <c r="C15" s="56">
        <v>1.4003</v>
      </c>
      <c r="D15" s="57">
        <v>21.3</v>
      </c>
      <c r="E15" s="57">
        <f>((20-D15)*-0.000175+C15)-0.0008</f>
      </c>
      <c r="F15" s="56">
        <f>E15*10.9276-13.593</f>
      </c>
      <c r="G15" s="55" t="s">
        <v>125</v>
      </c>
      <c r="H15" s="3"/>
      <c r="I15" s="3"/>
      <c r="J15" s="3"/>
      <c r="K15" s="3"/>
      <c r="L15" s="2"/>
      <c r="M15" s="47"/>
    </row>
    <row x14ac:dyDescent="0.25" r="16" customHeight="1" ht="18.75">
      <c r="A16" s="54">
        <v>15</v>
      </c>
      <c r="B16" s="55" t="s">
        <v>41</v>
      </c>
      <c r="C16" s="56">
        <v>1.3997</v>
      </c>
      <c r="D16" s="57">
        <v>21.3</v>
      </c>
      <c r="E16" s="57">
        <f>((20-D16)*-0.000175+C16)-0.0008</f>
      </c>
      <c r="F16" s="56">
        <f>E16*10.9276-13.593</f>
      </c>
      <c r="G16" s="55" t="s">
        <v>126</v>
      </c>
      <c r="H16" s="3"/>
      <c r="I16" s="3"/>
      <c r="J16" s="3"/>
      <c r="K16" s="3"/>
      <c r="L16" s="2"/>
      <c r="M16" s="47"/>
    </row>
    <row x14ac:dyDescent="0.25" r="17" customHeight="1" ht="18.75">
      <c r="A17" s="54">
        <v>16</v>
      </c>
      <c r="B17" s="55" t="s">
        <v>41</v>
      </c>
      <c r="C17" s="56">
        <v>1.3992</v>
      </c>
      <c r="D17" s="57">
        <v>21.3</v>
      </c>
      <c r="E17" s="57">
        <f>((20-D17)*-0.000175+C17)-0.0008</f>
      </c>
      <c r="F17" s="56">
        <f>E17*10.9276-13.593</f>
      </c>
      <c r="G17" s="55" t="s">
        <v>127</v>
      </c>
      <c r="H17" s="3"/>
      <c r="I17" s="3"/>
      <c r="J17" s="3"/>
      <c r="K17" s="3"/>
      <c r="L17" s="2"/>
      <c r="M17" s="47"/>
    </row>
    <row x14ac:dyDescent="0.25" r="18" customHeight="1" ht="18.75">
      <c r="A18" s="42">
        <v>17</v>
      </c>
      <c r="B18" s="43" t="s">
        <v>41</v>
      </c>
      <c r="C18" s="44">
        <v>1.3987</v>
      </c>
      <c r="D18" s="45">
        <v>21.3</v>
      </c>
      <c r="E18" s="45">
        <f>((20-D18)*-0.000175+C18)-0.0008</f>
      </c>
      <c r="F18" s="44">
        <f>E18*10.9276-13.593</f>
      </c>
      <c r="G18" s="43" t="s">
        <v>128</v>
      </c>
      <c r="H18" s="3"/>
      <c r="I18" s="3"/>
      <c r="J18" s="3"/>
      <c r="K18" s="3"/>
      <c r="L18" s="2"/>
      <c r="M18" s="47"/>
    </row>
    <row x14ac:dyDescent="0.25" r="19" customHeight="1" ht="18.75">
      <c r="A19" s="42">
        <v>18</v>
      </c>
      <c r="B19" s="43" t="s">
        <v>41</v>
      </c>
      <c r="C19" s="44">
        <v>1.3981</v>
      </c>
      <c r="D19" s="45">
        <v>21.3</v>
      </c>
      <c r="E19" s="45">
        <f>((20-D19)*-0.000175+C19)-0.0008</f>
      </c>
      <c r="F19" s="44">
        <f>E19*10.9276-13.593</f>
      </c>
      <c r="G19" s="43" t="s">
        <v>129</v>
      </c>
      <c r="H19" s="3"/>
      <c r="I19" s="3"/>
      <c r="J19" s="3"/>
      <c r="K19" s="3"/>
      <c r="L19" s="2"/>
      <c r="M19" s="47"/>
    </row>
    <row x14ac:dyDescent="0.25" r="20" customHeight="1" ht="18.75">
      <c r="A20" s="42">
        <v>19</v>
      </c>
      <c r="B20" s="43" t="s">
        <v>41</v>
      </c>
      <c r="C20" s="44">
        <v>1.39694</v>
      </c>
      <c r="D20" s="45">
        <v>21.3</v>
      </c>
      <c r="E20" s="45">
        <f>((20-D20)*-0.000175+C20)-0.0008</f>
      </c>
      <c r="F20" s="44">
        <f>E20*10.9276-13.593</f>
      </c>
      <c r="G20" s="43" t="s">
        <v>130</v>
      </c>
      <c r="H20" s="3"/>
      <c r="I20" s="3"/>
      <c r="J20" s="3"/>
      <c r="K20" s="3"/>
      <c r="L20" s="2"/>
      <c r="M20" s="47"/>
    </row>
    <row x14ac:dyDescent="0.25" r="21" customHeight="1" ht="18.75">
      <c r="A21" s="42">
        <v>20</v>
      </c>
      <c r="B21" s="43" t="s">
        <v>41</v>
      </c>
      <c r="C21" s="44">
        <v>1.3917</v>
      </c>
      <c r="D21" s="45">
        <v>21.4</v>
      </c>
      <c r="E21" s="45">
        <f>((20-D21)*-0.000175+C21)-0.0008</f>
      </c>
      <c r="F21" s="44">
        <f>E21*10.9276-13.593</f>
      </c>
      <c r="G21" s="43" t="s">
        <v>131</v>
      </c>
      <c r="H21" s="3"/>
      <c r="I21" s="3"/>
      <c r="J21" s="3"/>
      <c r="K21" s="3"/>
      <c r="L21" s="2"/>
      <c r="M21" s="47"/>
    </row>
    <row x14ac:dyDescent="0.25" r="22" customHeight="1" ht="18.75">
      <c r="A22" s="42">
        <v>21</v>
      </c>
      <c r="B22" s="43" t="s">
        <v>41</v>
      </c>
      <c r="C22" s="44">
        <v>1.3769</v>
      </c>
      <c r="D22" s="45">
        <v>21.4</v>
      </c>
      <c r="E22" s="45">
        <f>((20-D22)*-0.000175+C22)-0.0008</f>
      </c>
      <c r="F22" s="44">
        <f>E22*10.9276-13.593</f>
      </c>
      <c r="G22" s="43" t="s">
        <v>132</v>
      </c>
      <c r="H22" s="3"/>
      <c r="I22" s="3"/>
      <c r="J22" s="3"/>
      <c r="K22" s="3"/>
      <c r="L22" s="2"/>
      <c r="M22" s="47"/>
    </row>
    <row x14ac:dyDescent="0.25" r="23" customHeight="1" ht="18.75">
      <c r="A23" s="42">
        <v>22</v>
      </c>
      <c r="B23" s="43" t="s">
        <v>41</v>
      </c>
      <c r="C23" s="44">
        <v>1.3559</v>
      </c>
      <c r="D23" s="45">
        <v>21.4</v>
      </c>
      <c r="E23" s="45">
        <f>((20-D23)*-0.000175+C23)-0.0008</f>
      </c>
      <c r="F23" s="44">
        <f>E23*10.9276-13.593</f>
      </c>
      <c r="G23" s="43" t="s">
        <v>133</v>
      </c>
      <c r="H23" s="3"/>
      <c r="I23" s="3"/>
      <c r="J23" s="3"/>
      <c r="K23" s="3"/>
      <c r="L23" s="2"/>
      <c r="M23" s="4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3"/>
  <sheetViews>
    <sheetView workbookViewId="0"/>
  </sheetViews>
  <sheetFormatPr defaultRowHeight="15" x14ac:dyDescent="0.25"/>
  <cols>
    <col min="1" max="1" style="58" width="13.576428571428572" customWidth="1" bestFit="1"/>
    <col min="2" max="2" style="31" width="13.576428571428572" customWidth="1" bestFit="1"/>
    <col min="3" max="3" style="60" width="13.576428571428572" customWidth="1" bestFit="1"/>
    <col min="4" max="4" style="59" width="13.576428571428572" customWidth="1" bestFit="1"/>
    <col min="5" max="5" style="59" width="13.576428571428572" customWidth="1" bestFit="1"/>
    <col min="6" max="6" style="60" width="13.576428571428572" customWidth="1" bestFit="1"/>
    <col min="7" max="7" style="31" width="13.576428571428572" customWidth="1" bestFit="1"/>
    <col min="8" max="8" style="31" width="13.576428571428572" customWidth="1" bestFit="1"/>
    <col min="9" max="9" style="31" width="13.576428571428572" customWidth="1" bestFit="1"/>
    <col min="10" max="10" style="31" width="13.576428571428572" customWidth="1" bestFit="1"/>
    <col min="11" max="11" style="31" width="13.576428571428572" customWidth="1" bestFit="1"/>
    <col min="12" max="12" style="32" width="13.576428571428572" customWidth="1" bestFit="1"/>
    <col min="13" max="13" style="61" width="13.576428571428572" customWidth="1" bestFit="1"/>
  </cols>
  <sheetData>
    <row x14ac:dyDescent="0.25" r="1" customHeight="1" ht="18.75" customFormat="1" s="7">
      <c r="A1" s="36" t="s">
        <v>34</v>
      </c>
      <c r="B1" s="37" t="s">
        <v>35</v>
      </c>
      <c r="C1" s="62" t="s">
        <v>36</v>
      </c>
      <c r="D1" s="63" t="s">
        <v>37</v>
      </c>
      <c r="E1" s="38" t="s">
        <v>38</v>
      </c>
      <c r="F1" s="39" t="s">
        <v>39</v>
      </c>
      <c r="G1" s="40" t="s">
        <v>40</v>
      </c>
      <c r="H1" s="6"/>
      <c r="I1" s="6"/>
      <c r="J1" s="6"/>
      <c r="K1" s="6"/>
      <c r="L1" s="8"/>
      <c r="M1" s="41"/>
    </row>
    <row x14ac:dyDescent="0.25" r="2" customHeight="1" ht="18.75">
      <c r="A2" s="42">
        <v>1</v>
      </c>
      <c r="B2" s="43" t="s">
        <v>41</v>
      </c>
      <c r="C2" s="44">
        <v>1.4062</v>
      </c>
      <c r="D2" s="45">
        <v>21.4</v>
      </c>
      <c r="E2" s="45">
        <f>((20-D2)*-0.000175+C2)-0.0008</f>
      </c>
      <c r="F2" s="44">
        <f>E2*10.9276-13.593</f>
      </c>
      <c r="G2" s="43" t="s">
        <v>68</v>
      </c>
      <c r="H2" s="3"/>
      <c r="I2" s="3" t="s">
        <v>43</v>
      </c>
      <c r="J2" s="3"/>
      <c r="K2" s="3"/>
      <c r="L2" s="13">
        <f>((20-K2)*-0.000175+J2)-0.0008</f>
      </c>
      <c r="M2" s="46">
        <f>L2*10.9276-13.593</f>
      </c>
    </row>
    <row x14ac:dyDescent="0.25" r="3" customHeight="1" ht="18.75">
      <c r="A3" s="42">
        <v>2</v>
      </c>
      <c r="B3" s="43" t="s">
        <v>41</v>
      </c>
      <c r="C3" s="44">
        <v>1.4068</v>
      </c>
      <c r="D3" s="45">
        <v>21.4</v>
      </c>
      <c r="E3" s="45">
        <f>((20-D3)*-0.000175+C3)-0.0008</f>
      </c>
      <c r="F3" s="44">
        <f>E3*10.9276-13.593</f>
      </c>
      <c r="G3" s="43" t="s">
        <v>69</v>
      </c>
      <c r="H3" s="3"/>
      <c r="I3" s="3" t="s">
        <v>45</v>
      </c>
      <c r="J3" s="3"/>
      <c r="K3" s="3"/>
      <c r="L3" s="13">
        <f>((20-K3)*-0.000175+J3)-0.0008</f>
      </c>
      <c r="M3" s="46">
        <f>L3*10.9276-13.593</f>
      </c>
    </row>
    <row x14ac:dyDescent="0.25" r="4" customHeight="1" ht="18.75">
      <c r="A4" s="48">
        <v>3</v>
      </c>
      <c r="B4" s="49" t="s">
        <v>41</v>
      </c>
      <c r="C4" s="50">
        <v>1.4065</v>
      </c>
      <c r="D4" s="51">
        <v>21.4</v>
      </c>
      <c r="E4" s="51">
        <f>((20-D4)*-0.000175+C4)-0.0008</f>
      </c>
      <c r="F4" s="50">
        <f>E4*10.9276-13.593</f>
      </c>
      <c r="G4" s="49" t="s">
        <v>70</v>
      </c>
      <c r="H4" s="3"/>
      <c r="I4" s="3" t="s">
        <v>47</v>
      </c>
      <c r="J4" s="3"/>
      <c r="K4" s="3"/>
      <c r="L4" s="2"/>
      <c r="M4" s="47"/>
    </row>
    <row x14ac:dyDescent="0.25" r="5" customHeight="1" ht="18.75">
      <c r="A5" s="48">
        <v>4</v>
      </c>
      <c r="B5" s="49" t="s">
        <v>41</v>
      </c>
      <c r="C5" s="50">
        <v>1.4055</v>
      </c>
      <c r="D5" s="51">
        <v>21.5</v>
      </c>
      <c r="E5" s="51">
        <f>((20-D5)*-0.000175+C5)-0.0008</f>
      </c>
      <c r="F5" s="50">
        <f>E5*10.9276-13.593</f>
      </c>
      <c r="G5" s="49" t="s">
        <v>71</v>
      </c>
      <c r="H5" s="3"/>
      <c r="I5" s="3" t="s">
        <v>49</v>
      </c>
      <c r="J5" s="3"/>
      <c r="K5" s="3"/>
      <c r="L5" s="2"/>
      <c r="M5" s="47"/>
    </row>
    <row x14ac:dyDescent="0.25" r="6" customHeight="1" ht="18.75">
      <c r="A6" s="48">
        <v>5</v>
      </c>
      <c r="B6" s="49" t="s">
        <v>41</v>
      </c>
      <c r="C6" s="50">
        <v>1.4049</v>
      </c>
      <c r="D6" s="51">
        <v>21.5</v>
      </c>
      <c r="E6" s="51">
        <f>((20-D6)*-0.000175+C6)-0.0008</f>
      </c>
      <c r="F6" s="50">
        <f>E6*10.9276-13.593</f>
      </c>
      <c r="G6" s="49" t="s">
        <v>72</v>
      </c>
      <c r="H6" s="3"/>
      <c r="I6" s="3"/>
      <c r="J6" s="3"/>
      <c r="K6" s="3"/>
      <c r="L6" s="2"/>
      <c r="M6" s="47"/>
    </row>
    <row x14ac:dyDescent="0.25" r="7" customHeight="1" ht="18.75">
      <c r="A7" s="48">
        <v>6</v>
      </c>
      <c r="B7" s="49" t="s">
        <v>41</v>
      </c>
      <c r="C7" s="50">
        <v>1.4044</v>
      </c>
      <c r="D7" s="51">
        <v>21.5</v>
      </c>
      <c r="E7" s="51">
        <f>((20-D7)*-0.000175+C7)-0.0008</f>
      </c>
      <c r="F7" s="50">
        <f>E7*10.9276-13.593</f>
      </c>
      <c r="G7" s="49" t="s">
        <v>73</v>
      </c>
      <c r="H7" s="3"/>
      <c r="I7" s="3"/>
      <c r="J7" s="3"/>
      <c r="K7" s="3"/>
      <c r="L7" s="2"/>
      <c r="M7" s="47"/>
    </row>
    <row x14ac:dyDescent="0.25" r="8" customHeight="1" ht="18.75">
      <c r="A8" s="48">
        <v>7</v>
      </c>
      <c r="B8" s="49" t="s">
        <v>41</v>
      </c>
      <c r="C8" s="50">
        <v>1.404</v>
      </c>
      <c r="D8" s="51">
        <v>21.5</v>
      </c>
      <c r="E8" s="51">
        <f>((20-D8)*-0.000175+C8)-0.0008</f>
      </c>
      <c r="F8" s="50">
        <f>E8*10.9276-13.593</f>
      </c>
      <c r="G8" s="49" t="s">
        <v>74</v>
      </c>
      <c r="H8" s="3"/>
      <c r="I8" s="3"/>
      <c r="J8" s="3"/>
      <c r="K8" s="3"/>
      <c r="L8" s="2"/>
      <c r="M8" s="47"/>
    </row>
    <row x14ac:dyDescent="0.25" r="9" customHeight="1" ht="18.75">
      <c r="A9" s="48">
        <v>8</v>
      </c>
      <c r="B9" s="49" t="s">
        <v>41</v>
      </c>
      <c r="C9" s="50">
        <v>1.4033</v>
      </c>
      <c r="D9" s="51">
        <v>21.5</v>
      </c>
      <c r="E9" s="51">
        <f>((20-D9)*-0.000175+C9)-0.0008</f>
      </c>
      <c r="F9" s="50">
        <f>E9*10.9276-13.593</f>
      </c>
      <c r="G9" s="49" t="s">
        <v>75</v>
      </c>
      <c r="H9" s="3"/>
      <c r="I9" s="3"/>
      <c r="J9" s="3"/>
      <c r="K9" s="3"/>
      <c r="L9" s="2"/>
      <c r="M9" s="47"/>
    </row>
    <row x14ac:dyDescent="0.25" r="10" customHeight="1" ht="18.75">
      <c r="A10" s="48">
        <v>9</v>
      </c>
      <c r="B10" s="49" t="s">
        <v>41</v>
      </c>
      <c r="C10" s="50">
        <v>1.4027</v>
      </c>
      <c r="D10" s="51">
        <v>21.6</v>
      </c>
      <c r="E10" s="51">
        <f>((20-D10)*-0.000175+C10)-0.0008</f>
      </c>
      <c r="F10" s="50">
        <f>E10*10.9276-13.593</f>
      </c>
      <c r="G10" s="49" t="s">
        <v>76</v>
      </c>
      <c r="H10" s="3"/>
      <c r="I10" s="3"/>
      <c r="J10" s="3"/>
      <c r="K10" s="3"/>
      <c r="L10" s="2"/>
      <c r="M10" s="47"/>
    </row>
    <row x14ac:dyDescent="0.25" r="11" customHeight="1" ht="18.75">
      <c r="A11" s="48">
        <v>10</v>
      </c>
      <c r="B11" s="49" t="s">
        <v>41</v>
      </c>
      <c r="C11" s="50">
        <v>1.4022</v>
      </c>
      <c r="D11" s="51">
        <v>21.6</v>
      </c>
      <c r="E11" s="51">
        <f>((20-D11)*-0.000175+C11)-0.0008</f>
      </c>
      <c r="F11" s="50">
        <f>E11*10.9276-13.593</f>
      </c>
      <c r="G11" s="49" t="s">
        <v>77</v>
      </c>
      <c r="H11" s="3"/>
      <c r="I11" s="3"/>
      <c r="J11" s="3"/>
      <c r="K11" s="3"/>
      <c r="L11" s="2"/>
      <c r="M11" s="47"/>
    </row>
    <row x14ac:dyDescent="0.25" r="12" customHeight="1" ht="18.75">
      <c r="A12" s="42">
        <v>11</v>
      </c>
      <c r="B12" s="43" t="s">
        <v>41</v>
      </c>
      <c r="C12" s="44">
        <v>1.4017</v>
      </c>
      <c r="D12" s="45">
        <v>21.6</v>
      </c>
      <c r="E12" s="45">
        <f>((20-D12)*-0.000175+C12)-0.0008</f>
      </c>
      <c r="F12" s="44">
        <f>E12*10.9276-13.593</f>
      </c>
      <c r="G12" s="43" t="s">
        <v>78</v>
      </c>
      <c r="H12" s="3"/>
      <c r="I12" s="3"/>
      <c r="J12" s="3"/>
      <c r="K12" s="3"/>
      <c r="L12" s="2"/>
      <c r="M12" s="47"/>
    </row>
    <row x14ac:dyDescent="0.25" r="13" customHeight="1" ht="18.75">
      <c r="A13" s="42">
        <v>12</v>
      </c>
      <c r="B13" s="43" t="s">
        <v>41</v>
      </c>
      <c r="C13" s="44">
        <v>1.4012</v>
      </c>
      <c r="D13" s="45">
        <v>21.6</v>
      </c>
      <c r="E13" s="45">
        <f>((20-D13)*-0.000175+C13)-0.0008</f>
      </c>
      <c r="F13" s="44">
        <f>E13*10.9276-13.593</f>
      </c>
      <c r="G13" s="43" t="s">
        <v>79</v>
      </c>
      <c r="H13" s="3"/>
      <c r="I13" s="3"/>
      <c r="J13" s="3"/>
      <c r="K13" s="3"/>
      <c r="L13" s="2"/>
      <c r="M13" s="47"/>
    </row>
    <row x14ac:dyDescent="0.25" r="14" customHeight="1" ht="18.75">
      <c r="A14" s="42">
        <v>13</v>
      </c>
      <c r="B14" s="43" t="s">
        <v>41</v>
      </c>
      <c r="C14" s="44">
        <v>1.4006</v>
      </c>
      <c r="D14" s="45">
        <v>21.6</v>
      </c>
      <c r="E14" s="45">
        <f>((20-D14)*-0.000175+C14)-0.0008</f>
      </c>
      <c r="F14" s="44">
        <f>E14*10.9276-13.593</f>
      </c>
      <c r="G14" s="43" t="s">
        <v>80</v>
      </c>
      <c r="H14" s="3"/>
      <c r="I14" s="3"/>
      <c r="J14" s="3"/>
      <c r="K14" s="3"/>
      <c r="L14" s="2"/>
      <c r="M14" s="47"/>
    </row>
    <row x14ac:dyDescent="0.25" r="15" customHeight="1" ht="18.75">
      <c r="A15" s="42">
        <v>14</v>
      </c>
      <c r="B15" s="43" t="s">
        <v>41</v>
      </c>
      <c r="C15" s="44">
        <v>1.4003</v>
      </c>
      <c r="D15" s="45">
        <v>21.6</v>
      </c>
      <c r="E15" s="45">
        <f>((20-D15)*-0.000175+C15)-0.0008</f>
      </c>
      <c r="F15" s="44">
        <f>E15*10.9276-13.593</f>
      </c>
      <c r="G15" s="43" t="s">
        <v>81</v>
      </c>
      <c r="H15" s="3"/>
      <c r="I15" s="3"/>
      <c r="J15" s="3"/>
      <c r="K15" s="3"/>
      <c r="L15" s="2"/>
      <c r="M15" s="47"/>
    </row>
    <row x14ac:dyDescent="0.25" r="16" customHeight="1" ht="18.75">
      <c r="A16" s="42">
        <v>15</v>
      </c>
      <c r="B16" s="43" t="s">
        <v>41</v>
      </c>
      <c r="C16" s="44">
        <v>1.3996</v>
      </c>
      <c r="D16" s="45">
        <v>21.6</v>
      </c>
      <c r="E16" s="45">
        <f>((20-D16)*-0.000175+C16)-0.0008</f>
      </c>
      <c r="F16" s="44">
        <f>E16*10.9276-13.593</f>
      </c>
      <c r="G16" s="43" t="s">
        <v>82</v>
      </c>
      <c r="H16" s="3"/>
      <c r="I16" s="3"/>
      <c r="J16" s="3"/>
      <c r="K16" s="3"/>
      <c r="L16" s="2"/>
      <c r="M16" s="47"/>
    </row>
    <row x14ac:dyDescent="0.25" r="17" customHeight="1" ht="18.75">
      <c r="A17" s="42">
        <v>16</v>
      </c>
      <c r="B17" s="43" t="s">
        <v>41</v>
      </c>
      <c r="C17" s="44">
        <v>1.3991</v>
      </c>
      <c r="D17" s="45">
        <v>21.6</v>
      </c>
      <c r="E17" s="45">
        <f>((20-D17)*-0.000175+C17)-0.0008</f>
      </c>
      <c r="F17" s="44">
        <f>E17*10.9276-13.593</f>
      </c>
      <c r="G17" s="43" t="s">
        <v>83</v>
      </c>
      <c r="H17" s="3"/>
      <c r="I17" s="3"/>
      <c r="J17" s="3"/>
      <c r="K17" s="3"/>
      <c r="L17" s="2"/>
      <c r="M17" s="47"/>
    </row>
    <row x14ac:dyDescent="0.25" r="18" customHeight="1" ht="18.75">
      <c r="A18" s="42">
        <v>17</v>
      </c>
      <c r="B18" s="43" t="s">
        <v>41</v>
      </c>
      <c r="C18" s="44">
        <v>1.3986</v>
      </c>
      <c r="D18" s="45">
        <v>21.6</v>
      </c>
      <c r="E18" s="45">
        <f>((20-D18)*-0.000175+C18)-0.0008</f>
      </c>
      <c r="F18" s="44">
        <f>E18*10.9276-13.593</f>
      </c>
      <c r="G18" s="43" t="s">
        <v>84</v>
      </c>
      <c r="H18" s="3"/>
      <c r="I18" s="3"/>
      <c r="J18" s="3"/>
      <c r="K18" s="3"/>
      <c r="L18" s="2"/>
      <c r="M18" s="47"/>
    </row>
    <row x14ac:dyDescent="0.25" r="19" customHeight="1" ht="18.75">
      <c r="A19" s="42">
        <v>18</v>
      </c>
      <c r="B19" s="43" t="s">
        <v>41</v>
      </c>
      <c r="C19" s="44">
        <v>1.3985</v>
      </c>
      <c r="D19" s="45">
        <v>21.6</v>
      </c>
      <c r="E19" s="45">
        <f>((20-D19)*-0.000175+C19)-0.0008</f>
      </c>
      <c r="F19" s="44">
        <f>E19*10.9276-13.593</f>
      </c>
      <c r="G19" s="43" t="s">
        <v>85</v>
      </c>
      <c r="H19" s="3"/>
      <c r="I19" s="3"/>
      <c r="J19" s="3"/>
      <c r="K19" s="3"/>
      <c r="L19" s="2"/>
      <c r="M19" s="47"/>
    </row>
    <row x14ac:dyDescent="0.25" r="20" customHeight="1" ht="18.75">
      <c r="A20" s="48">
        <v>19</v>
      </c>
      <c r="B20" s="49" t="s">
        <v>41</v>
      </c>
      <c r="C20" s="50">
        <v>1.3967</v>
      </c>
      <c r="D20" s="51">
        <v>21.7</v>
      </c>
      <c r="E20" s="51">
        <f>((20-D20)*-0.000175+C20)-0.0008</f>
      </c>
      <c r="F20" s="50">
        <f>E20*10.9276-13.593</f>
      </c>
      <c r="G20" s="49" t="s">
        <v>86</v>
      </c>
      <c r="H20" s="3"/>
      <c r="I20" s="3"/>
      <c r="J20" s="3"/>
      <c r="K20" s="3"/>
      <c r="L20" s="2"/>
      <c r="M20" s="47"/>
    </row>
    <row x14ac:dyDescent="0.25" r="21" customHeight="1" ht="18.75">
      <c r="A21" s="48">
        <v>20</v>
      </c>
      <c r="B21" s="49" t="s">
        <v>41</v>
      </c>
      <c r="C21" s="50">
        <v>1.3901</v>
      </c>
      <c r="D21" s="51">
        <v>21.7</v>
      </c>
      <c r="E21" s="51">
        <f>((20-D21)*-0.000175+C21)-0.0008</f>
      </c>
      <c r="F21" s="50">
        <f>E21*10.9276-13.593</f>
      </c>
      <c r="G21" s="49" t="s">
        <v>87</v>
      </c>
      <c r="H21" s="3"/>
      <c r="I21" s="3"/>
      <c r="J21" s="3"/>
      <c r="K21" s="3"/>
      <c r="L21" s="2"/>
      <c r="M21" s="47"/>
    </row>
    <row x14ac:dyDescent="0.25" r="22" customHeight="1" ht="18.75">
      <c r="A22" s="48">
        <v>21</v>
      </c>
      <c r="B22" s="49" t="s">
        <v>41</v>
      </c>
      <c r="C22" s="50">
        <v>1.3739</v>
      </c>
      <c r="D22" s="51">
        <v>21.7</v>
      </c>
      <c r="E22" s="51">
        <f>((20-D22)*-0.000175+C22)-0.0008</f>
      </c>
      <c r="F22" s="50">
        <f>E22*10.9276-13.593</f>
      </c>
      <c r="G22" s="49" t="s">
        <v>88</v>
      </c>
      <c r="H22" s="3"/>
      <c r="I22" s="3"/>
      <c r="J22" s="3"/>
      <c r="K22" s="3"/>
      <c r="L22" s="2"/>
      <c r="M22" s="47"/>
    </row>
    <row x14ac:dyDescent="0.25" r="23" customHeight="1" ht="18.75">
      <c r="A23" s="48">
        <v>22</v>
      </c>
      <c r="B23" s="49" t="s">
        <v>41</v>
      </c>
      <c r="C23" s="50">
        <v>1.3539</v>
      </c>
      <c r="D23" s="51">
        <v>21.7</v>
      </c>
      <c r="E23" s="51">
        <f>((20-D23)*-0.000175+C23)-0.0008</f>
      </c>
      <c r="F23" s="50">
        <f>E23*10.9276-13.593</f>
      </c>
      <c r="G23" s="49" t="s">
        <v>89</v>
      </c>
      <c r="H23" s="3"/>
      <c r="I23" s="3"/>
      <c r="J23" s="3"/>
      <c r="K23" s="3"/>
      <c r="L23" s="2"/>
      <c r="M23" s="47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20</vt:i4>
      </vt:variant>
    </vt:vector>
  </HeadingPairs>
  <TitlesOfParts>
    <vt:vector baseType="lpstr" size="20">
      <vt:lpstr>Table of Contents</vt:lpstr>
      <vt:lpstr>Summary</vt:lpstr>
      <vt:lpstr>TubeLoading</vt:lpstr>
      <vt:lpstr>Tube A</vt:lpstr>
      <vt:lpstr>Tube B</vt:lpstr>
      <vt:lpstr>Tube C</vt:lpstr>
      <vt:lpstr>Tube D</vt:lpstr>
      <vt:lpstr>Tube E</vt:lpstr>
      <vt:lpstr>Tube F</vt:lpstr>
      <vt:lpstr>Tube G</vt:lpstr>
      <vt:lpstr>Tube H</vt:lpstr>
      <vt:lpstr>Tube I</vt:lpstr>
      <vt:lpstr>Tube J</vt:lpstr>
      <vt:lpstr>Tube K</vt:lpstr>
      <vt:lpstr>Tube L</vt:lpstr>
      <vt:lpstr>Tube M</vt:lpstr>
      <vt:lpstr>Tube N</vt:lpstr>
      <vt:lpstr>Tube O</vt:lpstr>
      <vt:lpstr>Tube P</vt:lpstr>
      <vt:lpstr>time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2023-04-17T07:02:13.465Z</dcterms:created>
  <dcterms:modified xsi:type="dcterms:W3CDTF">2023-04-17T07:02:13.465Z</dcterms:modified>
</cp:coreProperties>
</file>