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of Contents"/>
    <sheet r:id="rId2" sheetId="2" name="Summary"/>
    <sheet r:id="rId3" sheetId="3" name="TubeLoading"/>
    <sheet r:id="rId4" sheetId="4" name="Tube A"/>
    <sheet r:id="rId5" sheetId="5" name="Tube B"/>
    <sheet r:id="rId6" sheetId="6" name="Tube C"/>
    <sheet r:id="rId7" sheetId="7" name="Tube D"/>
    <sheet r:id="rId8" sheetId="8" name="Tube E"/>
    <sheet r:id="rId9" sheetId="9" name="Tube F"/>
    <sheet r:id="rId10" sheetId="10" name="Tube G"/>
    <sheet r:id="rId11" sheetId="11" name="Tube H"/>
    <sheet r:id="rId12" sheetId="12" name="Tube I"/>
    <sheet r:id="rId13" sheetId="13" name="Tube J"/>
    <sheet r:id="rId14" sheetId="14" name="Tube K"/>
    <sheet r:id="rId15" sheetId="15" name="Tube L"/>
    <sheet r:id="rId16" sheetId="16" name="Tube M"/>
    <sheet r:id="rId17" sheetId="17" name="Tube N"/>
    <sheet r:id="rId18" sheetId="18" name="Tube O"/>
    <sheet r:id="rId19" sheetId="19" name="Tube P"/>
    <sheet r:id="rId20" sheetId="20" name="time"/>
  </sheets>
  <calcPr fullCalcOnLoad="1"/>
</workbook>
</file>

<file path=xl/sharedStrings.xml><?xml version="1.0" encoding="utf-8"?>
<sst xmlns="http://schemas.openxmlformats.org/spreadsheetml/2006/main" count="1326" uniqueCount="223">
  <si>
    <t>Vti 65.2, full, 20 C, 65000rpm</t>
  </si>
  <si>
    <t>CsCl Density at 25 °C (g/ml)</t>
  </si>
  <si>
    <t>β°-value</t>
  </si>
  <si>
    <r>
      <t>r</t>
    </r>
    <r>
      <rPr>
        <b/>
        <sz val="10"/>
        <color theme="1"/>
        <rFont val="Arial"/>
        <family val="2"/>
      </rPr>
      <t>b</t>
    </r>
  </si>
  <si>
    <t xml:space="preserve">distance (cm) to bottom of gradient </t>
  </si>
  <si>
    <r>
      <t>r</t>
    </r>
    <r>
      <rPr>
        <b/>
        <sz val="10"/>
        <color theme="1"/>
        <rFont val="Arial"/>
        <family val="2"/>
      </rPr>
      <t>t</t>
    </r>
  </si>
  <si>
    <t xml:space="preserve">distance (cm) to top of gradient </t>
  </si>
  <si>
    <t>β°</t>
  </si>
  <si>
    <t>β°-value of CsCl (dependent on concentration)</t>
  </si>
  <si>
    <t>N</t>
  </si>
  <si>
    <t>angular velocity of rotor (rev/min)</t>
  </si>
  <si>
    <t>ω</t>
  </si>
  <si>
    <t>angular velocity of rotor ((π/30)(rev/min))</t>
  </si>
  <si>
    <t>L</t>
  </si>
  <si>
    <t>Size of DNA (bp)</t>
  </si>
  <si>
    <t>M</t>
  </si>
  <si>
    <t>Molecular mass of DNA (Dependent on size)</t>
  </si>
  <si>
    <r>
      <t>S</t>
    </r>
    <r>
      <rPr>
        <b/>
        <sz val="10"/>
        <color theme="1"/>
        <rFont val="Arial"/>
        <family val="2"/>
      </rPr>
      <t>20,w</t>
    </r>
  </si>
  <si>
    <t>Sedimentation coefficient of DNA at 20 °C in water (DNA size and density dependent?)</t>
  </si>
  <si>
    <r>
      <t>k</t>
    </r>
    <r>
      <rPr>
        <sz val="10"/>
        <color theme="1"/>
        <rFont val="Arial"/>
        <family val="2"/>
      </rPr>
      <t xml:space="preserve"> (for 1.5 g/ml CsCl)</t>
    </r>
  </si>
  <si>
    <t>constant which is inversely proportional to the diffusion coefficient of the solute which forms the gradient</t>
  </si>
  <si>
    <r>
      <t>ρ</t>
    </r>
    <r>
      <rPr>
        <b/>
        <sz val="10"/>
        <color theme="1"/>
        <rFont val="Arial"/>
        <family val="2"/>
      </rPr>
      <t>m</t>
    </r>
  </si>
  <si>
    <t>density of solution (g/ml) (if homogeneous)</t>
  </si>
  <si>
    <r>
      <t>ρ</t>
    </r>
    <r>
      <rPr>
        <b/>
        <sz val="10"/>
        <color theme="1"/>
        <rFont val="Arial"/>
        <family val="2"/>
      </rPr>
      <t>p</t>
    </r>
  </si>
  <si>
    <t>buoyant density of the DNA (dependent on GC and %labeling, use the lightest density)</t>
  </si>
  <si>
    <r>
      <t>r</t>
    </r>
    <r>
      <rPr>
        <b/>
        <sz val="10"/>
        <color theme="1"/>
        <rFont val="Arial"/>
        <family val="2"/>
      </rPr>
      <t>p</t>
    </r>
  </si>
  <si>
    <t>the distance from the axis of rotation to the position occupied by the DNA at equilibrium (cm)</t>
  </si>
  <si>
    <r>
      <t>r</t>
    </r>
    <r>
      <rPr>
        <b/>
        <sz val="10"/>
        <color theme="1"/>
        <rFont val="Arial"/>
        <family val="2"/>
      </rPr>
      <t>c</t>
    </r>
  </si>
  <si>
    <t>the isoconcentration point in a cylindrical tube (cm) (a tube in a swing-out rotor)</t>
  </si>
  <si>
    <r>
      <t>v</t>
    </r>
    <r>
      <rPr>
        <b/>
        <sz val="10"/>
        <color theme="1"/>
        <rFont val="Arial"/>
        <family val="2"/>
      </rPr>
      <t>t</t>
    </r>
  </si>
  <si>
    <t>volume of tube (ml)</t>
  </si>
  <si>
    <t>time to equilibrate gradient (h) without pre-gradient</t>
  </si>
  <si>
    <t>time to equilibrate gradient (h) with 3 layered pre-gradient</t>
  </si>
  <si>
    <t>particle equilibrium time at selected rpm (h)</t>
  </si>
  <si>
    <t>fraction</t>
  </si>
  <si>
    <t>measurement</t>
  </si>
  <si>
    <t>raw nD</t>
  </si>
  <si>
    <t>temp C</t>
  </si>
  <si>
    <t>nD-20 blank corrected</t>
  </si>
  <si>
    <t>density (g/ml)</t>
  </si>
  <si>
    <t>sample well</t>
  </si>
  <si>
    <t>nD</t>
  </si>
  <si>
    <t>C9</t>
  </si>
  <si>
    <t>CsCl Start</t>
  </si>
  <si>
    <t>D9</t>
  </si>
  <si>
    <t>CsCl end</t>
  </si>
  <si>
    <t>E9</t>
  </si>
  <si>
    <t>Time Start</t>
  </si>
  <si>
    <t>F9</t>
  </si>
  <si>
    <t>Time End</t>
  </si>
  <si>
    <t>G9</t>
  </si>
  <si>
    <t>H9</t>
  </si>
  <si>
    <t>H10</t>
  </si>
  <si>
    <t>G10</t>
  </si>
  <si>
    <t>F10</t>
  </si>
  <si>
    <t>E10</t>
  </si>
  <si>
    <t>D10</t>
  </si>
  <si>
    <t>C10</t>
  </si>
  <si>
    <t>B10</t>
  </si>
  <si>
    <t>A10</t>
  </si>
  <si>
    <t>A11</t>
  </si>
  <si>
    <t>B11</t>
  </si>
  <si>
    <t>C11</t>
  </si>
  <si>
    <t>D11</t>
  </si>
  <si>
    <t>E11</t>
  </si>
  <si>
    <t>F11</t>
  </si>
  <si>
    <t>G11</t>
  </si>
  <si>
    <t>H11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</si>
  <si>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</si>
  <si>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</si>
  <si>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</si>
  <si>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</si>
  <si>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</si>
  <si>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</si>
  <si>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</si>
  <si>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</si>
  <si>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</si>
  <si>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</si>
  <si>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</si>
  <si>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</si>
  <si>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</si>
  <si>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</si>
  <si>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</si>
  <si>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</si>
  <si>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</si>
  <si>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</si>
  <si>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</si>
  <si>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</si>
  <si>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</si>
  <si>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</si>
  <si>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</si>
  <si>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</si>
  <si>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</si>
  <si>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</si>
  <si>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</si>
  <si>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</si>
  <si>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</si>
  <si>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</si>
  <si>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</si>
  <si>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</si>
  <si>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</si>
  <si>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</si>
  <si>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</si>
  <si>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</si>
  <si>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</si>
  <si>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</si>
  <si>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</si>
  <si>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</si>
  <si>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</si>
  <si>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</si>
  <si>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</si>
  <si>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</si>
  <si>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</si>
  <si>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</si>
  <si>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</si>
  <si>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</si>
  <si>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</si>
  <si>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</si>
  <si>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</si>
  <si>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</si>
  <si>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</si>
  <si>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</si>
  <si>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</si>
  <si>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</si>
  <si>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</si>
  <si>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</si>
  <si>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</si>
  <si>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</si>
  <si>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</si>
  <si>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</si>
  <si>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</si>
  <si>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</si>
  <si>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</si>
  <si>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</si>
  <si>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Order of operations</t>
  </si>
  <si>
    <t>1) Measure CsCl stock nD and enter nD and temp into B40 and C40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</si>
  <si>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</si>
  <si>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</si>
  <si>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</si>
  <si>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5) Measure refractive index for each sample and record nD and temps in B34-B39 and C34-C39, to verify all samples are similar and near target final density</t>
  </si>
  <si>
    <t>6) load ultracentrifuge tubes</t>
  </si>
  <si>
    <t>using density (p(20)) CsCl stock = 1.887, Final density = 1.730 g/ml</t>
  </si>
  <si>
    <t>Volume CsCl (mL)</t>
  </si>
  <si>
    <t>Volume GB/DNA (mL)</t>
  </si>
  <si>
    <t>Total Volume (mL)</t>
  </si>
  <si>
    <t>Final volume 5.6+ ml</t>
  </si>
  <si>
    <t>cscl</t>
  </si>
  <si>
    <t>TE+DNA</t>
  </si>
  <si>
    <t>GB</t>
  </si>
  <si>
    <t>GB + Tween</t>
  </si>
  <si>
    <t xml:space="preserve">Sample </t>
  </si>
  <si>
    <t>measured nD</t>
  </si>
  <si>
    <t>temp</t>
  </si>
  <si>
    <t>temp corrected nd</t>
  </si>
  <si>
    <t>calculated density p(20)</t>
  </si>
  <si>
    <t>Sample name</t>
  </si>
  <si>
    <t>DNA conc ng/ul</t>
  </si>
  <si>
    <t xml:space="preserve">DNA </t>
  </si>
  <si>
    <t>TE</t>
  </si>
  <si>
    <t>Total DNA</t>
  </si>
  <si>
    <t>GB*</t>
  </si>
  <si>
    <t>GB+Tween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</si>
  <si>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</si>
  <si>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</si>
  <si>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</si>
  <si>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</si>
  <si>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</si>
  <si>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</si>
  <si>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</si>
  <si>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</si>
  <si>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Tube I</t>
  </si>
  <si>
    <t>Tube J</t>
  </si>
  <si>
    <t>Tube K</t>
  </si>
  <si>
    <t>Tube L</t>
  </si>
  <si>
    <t>Tube M</t>
  </si>
  <si>
    <t>Tube N</t>
  </si>
  <si>
    <t>Tube O</t>
  </si>
  <si>
    <t>Tube P</t>
  </si>
  <si>
    <t>CsCl stock</t>
  </si>
  <si>
    <t>*Add ~20 ul extra GB to bring into 1.725-1.73 g/ml density range</t>
  </si>
  <si>
    <t>Sample ID</t>
  </si>
  <si>
    <t>Tube 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</si>
  <si>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</si>
  <si>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</si>
  <si>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</si>
  <si>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</si>
  <si>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</si>
  <si>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</si>
  <si>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</si>
  <si>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</si>
  <si>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</si>
  <si>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</si>
  <si>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</si>
  <si>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O</t>
  </si>
  <si>
    <t>P</t>
  </si>
  <si>
    <t>Fraction</t>
  </si>
  <si>
    <t>Well Location</t>
  </si>
  <si>
    <t>CsCl g/ml</t>
  </si>
  <si>
    <t>DNA (ng/ul)</t>
  </si>
  <si>
    <t>% Yield:</t>
  </si>
  <si>
    <t>G7 repeated; low DNA</t>
  </si>
  <si>
    <t>G7 repeated, Low DNA</t>
  </si>
  <si>
    <t>Project Name</t>
  </si>
  <si>
    <t>PI</t>
  </si>
  <si>
    <t>Tube Letter</t>
  </si>
  <si>
    <t>Plate Label</t>
  </si>
  <si>
    <t>Centrifuge Start Date</t>
  </si>
  <si>
    <t>Total Hours Centrifuged</t>
  </si>
  <si>
    <t>Isotope</t>
  </si>
  <si>
    <t>DNA Loaded (ng)</t>
  </si>
  <si>
    <t>Percent DNA Recovered</t>
  </si>
  <si>
    <t>Final Volume per Fraction (ul)</t>
  </si>
  <si>
    <t>Notes</t>
  </si>
  <si>
    <t>ABCD</t>
  </si>
  <si>
    <t>18O</t>
  </si>
  <si>
    <t>Pump malfunctioned. Tried to approximate 250 ul in each well by eye.</t>
  </si>
  <si>
    <t>Quantification for G7 was repeated low DNA</t>
  </si>
  <si>
    <t>EFGH</t>
  </si>
  <si>
    <t>IJKL</t>
  </si>
  <si>
    <t>Control</t>
  </si>
  <si>
    <t>Fractions 18/19 accidentally combined during fractioning</t>
  </si>
  <si>
    <t>MNOP</t>
  </si>
  <si>
    <t>Notes: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</si>
</sst>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"/>
    <numFmt numFmtId="165" formatCode="#,##0.000000"/>
    <numFmt numFmtId="166" formatCode="#,##0.0000"/>
    <numFmt numFmtId="167" formatCode="#,##0.000"/>
    <numFmt numFmtId="168" formatCode="#,##0.00000"/>
  </numFmts>
  <fonts count="12" x14ac:knownFonts="1"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 (Body)"/>
      <family val="2"/>
    </font>
    <font>
      <sz val="11"/>
      <color theme="1"/>
      <name val="Calibri"/>
      <family val="2"/>
    </font>
    <font>
      <sz val="11"/>
      <color rgb="FF000000"/>
      <name val="Calibri (Body)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d9f1"/>
      </patternFill>
    </fill>
    <fill>
      <patternFill patternType="solid">
        <fgColor rgb="FFd9d9d9"/>
      </patternFill>
    </fill>
    <fill>
      <patternFill patternType="solid">
        <fgColor rgb="FFdce6f2"/>
      </patternFill>
    </fill>
    <fill>
      <patternFill patternType="solid">
        <fgColor rgb="FFffff00"/>
      </patternFill>
    </fill>
    <fill>
      <patternFill patternType="solid">
        <fgColor rgb="FFf2dcdb"/>
      </patternFill>
    </fill>
    <fill>
      <patternFill patternType="solid">
        <fgColor rgb="FFd9969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8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4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4" applyNumberFormat="1" borderId="2" applyBorder="1" fontId="2" applyFont="1" fillId="0" applyAlignment="1">
      <alignment horizontal="center" wrapText="1"/>
    </xf>
    <xf xfId="0" numFmtId="165" applyNumberFormat="1" borderId="2" applyBorder="1" fontId="2" applyFont="1" fillId="0" applyAlignment="1">
      <alignment horizontal="center" wrapText="1"/>
    </xf>
    <xf xfId="0" numFmtId="0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3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3" applyNumberFormat="1" borderId="1" applyBorder="1" fontId="6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164" applyNumberFormat="1" borderId="1" applyBorder="1" fontId="7" applyFont="1" fillId="0" applyAlignment="1">
      <alignment horizontal="center"/>
    </xf>
    <xf xfId="0" numFmtId="4" applyNumberFormat="1" borderId="1" applyBorder="1" fontId="6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165" applyNumberFormat="1" borderId="0" fontId="0" fillId="0" applyAlignment="1">
      <alignment horizontal="general" wrapText="1"/>
    </xf>
    <xf xfId="0" numFmtId="0" borderId="1" applyBorder="1" fontId="4" applyFont="1" fillId="0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4" applyBorder="1" fontId="3" applyFont="1" fillId="0" applyAlignment="1">
      <alignment horizontal="center" wrapText="1"/>
    </xf>
    <xf xfId="0" numFmtId="0" borderId="4" applyBorder="1" fontId="3" applyFont="1" fillId="0" applyAlignment="1">
      <alignment horizontal="center" wrapText="1"/>
    </xf>
    <xf xfId="0" numFmtId="166" applyNumberFormat="1" borderId="4" applyBorder="1" fontId="3" applyFont="1" fillId="0" applyAlignment="1">
      <alignment horizontal="center" wrapText="1"/>
    </xf>
    <xf xfId="0" numFmtId="4" applyNumberFormat="1" borderId="4" applyBorder="1" fontId="3" applyFont="1" fillId="0" applyAlignment="1">
      <alignment horizontal="center" wrapText="1"/>
    </xf>
    <xf xfId="0" numFmtId="4" applyNumberFormat="1" borderId="2" applyBorder="1" fontId="3" applyFont="1" fillId="0" applyAlignment="1">
      <alignment horizontal="center" wrapText="1"/>
    </xf>
    <xf xfId="0" numFmtId="166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166" applyNumberFormat="1" borderId="0" fontId="0" fillId="0" applyAlignment="1">
      <alignment horizontal="general" wrapText="1"/>
    </xf>
    <xf xfId="0" numFmtId="3" applyNumberFormat="1" borderId="5" applyBorder="1" fontId="4" applyFont="1" fillId="2" applyFill="1" applyAlignment="1">
      <alignment horizontal="right"/>
    </xf>
    <xf xfId="0" numFmtId="0" borderId="5" applyBorder="1" fontId="4" applyFont="1" fillId="2" applyFill="1" applyAlignment="1">
      <alignment horizontal="left"/>
    </xf>
    <xf xfId="0" numFmtId="166" applyNumberFormat="1" borderId="5" applyBorder="1" fontId="4" applyFont="1" fillId="2" applyFill="1" applyAlignment="1">
      <alignment horizontal="right"/>
    </xf>
    <xf xfId="0" numFmtId="4" applyNumberFormat="1" borderId="5" applyBorder="1" fontId="4" applyFont="1" fillId="2" applyFill="1" applyAlignment="1">
      <alignment horizontal="right"/>
    </xf>
    <xf xfId="0" numFmtId="166" applyNumberFormat="1" borderId="1" applyBorder="1" fontId="4" applyFont="1" fillId="0" applyAlignment="1">
      <alignment horizontal="right"/>
    </xf>
    <xf xfId="0" numFmtId="166" applyNumberFormat="1" borderId="0" fontId="0" fillId="0" applyAlignment="1">
      <alignment horizontal="general"/>
    </xf>
    <xf xfId="0" numFmtId="3" applyNumberFormat="1" borderId="5" applyBorder="1" fontId="4" applyFont="1" fillId="3" applyFill="1" applyAlignment="1">
      <alignment horizontal="right"/>
    </xf>
    <xf xfId="0" numFmtId="0" borderId="5" applyBorder="1" fontId="4" applyFont="1" fillId="3" applyFill="1" applyAlignment="1">
      <alignment horizontal="left"/>
    </xf>
    <xf xfId="0" numFmtId="166" applyNumberFormat="1" borderId="5" applyBorder="1" fontId="4" applyFont="1" fillId="3" applyFill="1" applyAlignment="1">
      <alignment horizontal="right"/>
    </xf>
    <xf xfId="0" numFmtId="4" applyNumberFormat="1" borderId="5" applyBorder="1" fontId="4" applyFont="1" fillId="3" applyFill="1" applyAlignment="1">
      <alignment horizontal="right"/>
    </xf>
    <xf xfId="0" numFmtId="166" applyNumberFormat="1" borderId="5" applyBorder="1" fontId="4" applyFont="1" fillId="4" applyFill="1" applyAlignment="1">
      <alignment horizontal="right"/>
    </xf>
    <xf xfId="0" numFmtId="4" applyNumberFormat="1" borderId="5" applyBorder="1" fontId="4" applyFont="1" fillId="4" applyFill="1" applyAlignment="1">
      <alignment horizontal="left"/>
    </xf>
    <xf xfId="0" numFmtId="3" applyNumberFormat="1" borderId="5" applyBorder="1" fontId="4" applyFont="1" fillId="5" applyFill="1" applyAlignment="1">
      <alignment horizontal="right"/>
    </xf>
    <xf xfId="0" numFmtId="0" borderId="5" applyBorder="1" fontId="4" applyFont="1" fillId="5" applyFill="1" applyAlignment="1">
      <alignment horizontal="left"/>
    </xf>
    <xf xfId="0" numFmtId="166" applyNumberFormat="1" borderId="5" applyBorder="1" fontId="4" applyFont="1" fillId="5" applyFill="1" applyAlignment="1">
      <alignment horizontal="right"/>
    </xf>
    <xf xfId="0" numFmtId="4" applyNumberFormat="1" borderId="5" applyBorder="1" fontId="4" applyFont="1" fillId="5" applyFill="1" applyAlignment="1">
      <alignment horizontal="left"/>
    </xf>
    <xf xfId="0" numFmtId="4" applyNumberFormat="1" borderId="5" applyBorder="1" fontId="4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166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5" applyBorder="1" fontId="4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5" applyBorder="1" fontId="4" applyFont="1" fillId="4" applyFill="1" applyAlignment="1">
      <alignment horizontal="right"/>
    </xf>
    <xf xfId="0" numFmtId="4" applyNumberFormat="1" borderId="5" applyBorder="1" fontId="4" applyFont="1" fillId="4" applyFill="1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center" wrapText="1"/>
    </xf>
    <xf xfId="0" numFmtId="164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left"/>
    </xf>
    <xf xfId="0" numFmtId="167" applyNumberFormat="1" borderId="0" fontId="0" fillId="0" applyAlignment="1">
      <alignment horizontal="general"/>
    </xf>
    <xf xfId="0" numFmtId="164" applyNumberFormat="1" borderId="1" applyBorder="1" fontId="4" applyFont="1" fillId="0" applyAlignment="1">
      <alignment horizontal="center" wrapText="1"/>
    </xf>
    <xf xfId="0" numFmtId="1" applyNumberFormat="1" borderId="1" applyBorder="1" fontId="4" applyFont="1" fillId="0" applyAlignment="1">
      <alignment horizontal="center" wrapText="1"/>
    </xf>
    <xf xfId="0" numFmtId="167" applyNumberFormat="1" borderId="1" applyBorder="1" fontId="4" applyFont="1" fillId="0" applyAlignment="1">
      <alignment horizontal="center"/>
    </xf>
    <xf xfId="0" numFmtId="168" applyNumberFormat="1" borderId="0" fontId="0" fillId="0" applyAlignment="1">
      <alignment horizontal="general"/>
    </xf>
    <xf xfId="0" numFmtId="166" applyNumberFormat="1" borderId="1" applyBorder="1" fontId="3" applyFont="1" fillId="0" applyAlignment="1">
      <alignment horizontal="left"/>
    </xf>
    <xf xfId="0" numFmtId="168" applyNumberFormat="1" borderId="1" applyBorder="1" fontId="3" applyFont="1" fillId="0" applyAlignment="1">
      <alignment horizontal="left"/>
    </xf>
    <xf xfId="0" numFmtId="167" applyNumberFormat="1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8" applyFont="1" fillId="0" applyAlignment="1">
      <alignment horizontal="right"/>
    </xf>
    <xf xfId="0" numFmtId="167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4" applyNumberFormat="1" borderId="3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7" applyNumberFormat="1" borderId="1" applyBorder="1" fontId="4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7" applyNumberFormat="1" borderId="1" applyBorder="1" fontId="2" applyFont="1" fillId="0" applyAlignment="1">
      <alignment horizontal="left"/>
    </xf>
    <xf xfId="0" numFmtId="4" applyNumberFormat="1" borderId="5" applyBorder="1" fontId="8" applyFont="1" fillId="6" applyFill="1" applyAlignment="1">
      <alignment horizontal="right"/>
    </xf>
    <xf xfId="0" numFmtId="168" applyNumberFormat="1" borderId="5" applyBorder="1" fontId="8" applyFont="1" fillId="6" applyFill="1" applyAlignment="1">
      <alignment horizontal="left"/>
    </xf>
    <xf xfId="0" numFmtId="167" applyNumberFormat="1" borderId="5" applyBorder="1" fontId="8" applyFont="1" fillId="6" applyFill="1" applyAlignment="1">
      <alignment horizontal="right"/>
    </xf>
    <xf xfId="0" numFmtId="4" applyNumberFormat="1" borderId="5" applyBorder="1" fontId="4" applyFont="1" fillId="6" applyFill="1" applyAlignment="1">
      <alignment horizontal="right"/>
    </xf>
    <xf xfId="0" numFmtId="167" applyNumberFormat="1" borderId="1" applyBorder="1" fontId="8" applyFont="1" fillId="0" applyAlignment="1">
      <alignment horizontal="left"/>
    </xf>
    <xf xfId="0" numFmtId="4" applyNumberFormat="1" borderId="1" applyBorder="1" fontId="8" applyFont="1" fillId="0" applyAlignment="1">
      <alignment horizontal="left"/>
    </xf>
    <xf xfId="0" numFmtId="166" applyNumberFormat="1" borderId="1" applyBorder="1" fontId="2" applyFont="1" fillId="0" applyAlignment="1">
      <alignment horizontal="left"/>
    </xf>
    <xf xfId="0" numFmtId="4" applyNumberFormat="1" borderId="2" applyBorder="1" fontId="3" applyFont="1" fillId="0" applyAlignment="1">
      <alignment horizontal="left"/>
    </xf>
    <xf xfId="0" numFmtId="166" applyNumberFormat="1" borderId="2" applyBorder="1" fontId="3" applyFont="1" fillId="0" applyAlignment="1">
      <alignment horizontal="left" wrapText="1"/>
    </xf>
    <xf xfId="0" numFmtId="4" applyNumberFormat="1" borderId="2" applyBorder="1" fontId="3" applyFont="1" fillId="0" applyAlignment="1">
      <alignment horizontal="left" wrapText="1"/>
    </xf>
    <xf xfId="0" numFmtId="168" applyNumberFormat="1" borderId="2" applyBorder="1" fontId="3" applyFont="1" fillId="0" applyAlignment="1">
      <alignment horizontal="left" wrapText="1"/>
    </xf>
    <xf xfId="0" numFmtId="167" applyNumberFormat="1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left" wrapText="1"/>
    </xf>
    <xf xfId="0" numFmtId="164" applyNumberFormat="1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left"/>
    </xf>
    <xf xfId="0" numFmtId="4" applyNumberFormat="1" borderId="5" applyBorder="1" fontId="4" applyFont="1" fillId="4" applyFill="1" applyAlignment="1">
      <alignment horizontal="right" wrapText="1"/>
    </xf>
    <xf xfId="0" numFmtId="166" applyNumberFormat="1" borderId="5" applyBorder="1" fontId="2" applyFont="1" fillId="4" applyFill="1" applyAlignment="1">
      <alignment horizontal="right"/>
    </xf>
    <xf xfId="0" numFmtId="3" applyNumberFormat="1" borderId="5" applyBorder="1" fontId="9" applyFont="1" fillId="4" applyFill="1" applyAlignment="1">
      <alignment horizontal="center" wrapText="1"/>
    </xf>
    <xf xfId="0" numFmtId="164" applyNumberFormat="1" borderId="5" applyBorder="1" fontId="4" applyFont="1" fillId="4" applyFill="1" applyAlignment="1">
      <alignment horizontal="right"/>
    </xf>
    <xf xfId="0" numFmtId="167" applyNumberFormat="1" borderId="5" applyBorder="1" fontId="4" applyFont="1" fillId="4" applyFill="1" applyAlignment="1">
      <alignment horizontal="right"/>
    </xf>
    <xf xfId="0" numFmtId="4" applyNumberFormat="1" borderId="1" applyBorder="1" fontId="4" applyFont="1" fillId="0" applyAlignment="1">
      <alignment horizontal="right" wrapText="1"/>
    </xf>
    <xf xfId="0" numFmtId="166" applyNumberFormat="1" borderId="1" applyBorder="1" fontId="2" applyFont="1" fillId="0" applyAlignment="1">
      <alignment horizontal="right"/>
    </xf>
    <xf xfId="0" numFmtId="3" applyNumberFormat="1" borderId="1" applyBorder="1" fontId="9" applyFont="1" fillId="0" applyAlignment="1">
      <alignment horizontal="center" wrapText="1"/>
    </xf>
    <xf xfId="0" numFmtId="164" applyNumberFormat="1" borderId="1" applyBorder="1" fontId="4" applyFont="1" fillId="0" applyAlignment="1">
      <alignment horizontal="right"/>
    </xf>
    <xf xfId="0" numFmtId="1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center" wrapText="1"/>
    </xf>
    <xf xfId="0" numFmtId="4" applyNumberFormat="1" borderId="5" applyBorder="1" fontId="2" applyFont="1" fillId="4" applyFill="1" applyAlignment="1">
      <alignment horizontal="right"/>
    </xf>
    <xf xfId="0" numFmtId="4" applyNumberFormat="1" borderId="5" applyBorder="1" fontId="10" applyFont="1" fillId="4" applyFill="1" applyAlignment="1">
      <alignment horizontal="right"/>
    </xf>
    <xf xfId="0" numFmtId="3" applyNumberFormat="1" borderId="1" applyBorder="1" fontId="9" applyFont="1" fillId="0" applyAlignment="1">
      <alignment horizontal="center"/>
    </xf>
    <xf xfId="0" numFmtId="3" applyNumberFormat="1" borderId="5" applyBorder="1" fontId="9" applyFont="1" fillId="4" applyFill="1" applyAlignment="1">
      <alignment horizontal="center"/>
    </xf>
    <xf xfId="0" numFmtId="3" applyNumberFormat="1" borderId="5" applyBorder="1" fontId="2" applyFont="1" fillId="4" applyFill="1" applyAlignment="1">
      <alignment horizontal="right"/>
    </xf>
    <xf xfId="0" numFmtId="4" applyNumberFormat="1" borderId="6" applyBorder="1" fontId="4" applyFont="1" fillId="7" applyFill="1" applyAlignment="1">
      <alignment horizontal="left"/>
    </xf>
    <xf xfId="0" numFmtId="166" applyNumberFormat="1" borderId="6" applyBorder="1" fontId="2" applyFont="1" fillId="7" applyFill="1" applyAlignment="1">
      <alignment horizontal="right"/>
    </xf>
    <xf xfId="0" numFmtId="4" applyNumberFormat="1" borderId="6" applyBorder="1" fontId="2" applyFont="1" fillId="7" applyFill="1" applyAlignment="1">
      <alignment horizontal="right"/>
    </xf>
    <xf xfId="0" numFmtId="168" applyNumberFormat="1" borderId="6" applyBorder="1" fontId="4" applyFont="1" fillId="7" applyFill="1" applyAlignment="1">
      <alignment horizontal="right"/>
    </xf>
    <xf xfId="0" numFmtId="167" applyNumberFormat="1" borderId="6" applyBorder="1" fontId="4" applyFont="1" fillId="7" applyFill="1" applyAlignment="1">
      <alignment horizontal="right"/>
    </xf>
    <xf xfId="0" numFmtId="3" applyNumberFormat="1" borderId="1" applyBorder="1" fontId="11" applyFont="1" fillId="0" applyAlignment="1">
      <alignment horizontal="center"/>
    </xf>
    <xf xfId="0" numFmtId="168" applyNumberFormat="1" borderId="1" applyBorder="1" fontId="4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168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7" applyBorder="1" fontId="2" applyFont="1" fillId="0" applyAlignment="1">
      <alignment horizontal="right"/>
    </xf>
    <xf xfId="0" numFmtId="166" applyNumberFormat="1" borderId="8" applyBorder="1" fontId="2" applyFont="1" fillId="0" applyAlignment="1">
      <alignment horizontal="left"/>
    </xf>
    <xf xfId="0" numFmtId="1" applyNumberFormat="1" borderId="7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166" applyNumberFormat="1" borderId="10" applyBorder="1" fontId="2" applyFont="1" fillId="0" applyAlignment="1">
      <alignment horizontal="center"/>
    </xf>
    <xf xfId="0" numFmtId="1" applyNumberFormat="1" borderId="9" applyBorder="1" fontId="2" applyFont="1" fillId="0" applyAlignment="1">
      <alignment horizontal="center"/>
    </xf>
    <xf xfId="0" numFmtId="3" applyNumberFormat="1" borderId="11" applyBorder="1" fontId="2" applyFont="1" fillId="4" applyFill="1" applyAlignment="1">
      <alignment horizontal="right"/>
    </xf>
    <xf xfId="0" numFmtId="166" applyNumberFormat="1" borderId="12" applyBorder="1" fontId="2" applyFont="1" fillId="4" applyFill="1" applyAlignment="1">
      <alignment horizontal="right"/>
    </xf>
    <xf xfId="0" numFmtId="1" applyNumberFormat="1" borderId="11" applyBorder="1" fontId="2" applyFont="1" fillId="4" applyFill="1" applyAlignment="1">
      <alignment horizontal="right"/>
    </xf>
    <xf xfId="0" numFmtId="3" applyNumberFormat="1" borderId="9" applyBorder="1" fontId="2" applyFont="1" fillId="0" applyAlignment="1">
      <alignment horizontal="right"/>
    </xf>
    <xf xfId="0" numFmtId="166" applyNumberFormat="1" borderId="10" applyBorder="1" fontId="2" applyFont="1" fillId="0" applyAlignment="1">
      <alignment horizontal="right"/>
    </xf>
    <xf xfId="0" numFmtId="1" applyNumberFormat="1" borderId="9" applyBorder="1" fontId="2" applyFont="1" fillId="0" applyAlignment="1">
      <alignment horizontal="right"/>
    </xf>
    <xf xfId="0" numFmtId="3" applyNumberFormat="1" borderId="11" applyBorder="1" fontId="2" applyFont="1" fillId="8" applyFill="1" applyAlignment="1">
      <alignment horizontal="right"/>
    </xf>
    <xf xfId="0" numFmtId="166" applyNumberFormat="1" borderId="5" applyBorder="1" fontId="2" applyFont="1" fillId="8" applyFill="1" applyAlignment="1">
      <alignment horizontal="right"/>
    </xf>
    <xf xfId="0" numFmtId="166" applyNumberFormat="1" borderId="12" applyBorder="1" fontId="8" applyFont="1" fillId="8" applyFill="1" applyAlignment="1">
      <alignment horizontal="right"/>
    </xf>
    <xf xfId="0" numFmtId="166" applyNumberFormat="1" borderId="1" applyBorder="1" fontId="8" applyFont="1" fillId="0" applyAlignment="1">
      <alignment horizontal="right"/>
    </xf>
    <xf xfId="0" numFmtId="166" applyNumberFormat="1" borderId="10" applyBorder="1" fontId="8" applyFont="1" fillId="0" applyAlignment="1">
      <alignment horizontal="right"/>
    </xf>
    <xf xfId="0" numFmtId="1" applyNumberFormat="1" borderId="11" applyBorder="1" fontId="2" applyFont="1" fillId="8" applyFill="1" applyAlignment="1">
      <alignment horizontal="right"/>
    </xf>
    <xf xfId="0" numFmtId="166" applyNumberFormat="1" borderId="12" applyBorder="1" fontId="2" applyFont="1" fillId="8" applyFill="1" applyAlignment="1">
      <alignment horizontal="right"/>
    </xf>
    <xf xfId="0" numFmtId="3" applyNumberFormat="1" borderId="13" applyBorder="1" fontId="2" applyFont="1" fillId="4" applyFill="1" applyAlignment="1">
      <alignment horizontal="right"/>
    </xf>
    <xf xfId="0" numFmtId="166" applyNumberFormat="1" borderId="14" applyBorder="1" fontId="2" applyFont="1" fillId="4" applyFill="1" applyAlignment="1">
      <alignment horizontal="right"/>
    </xf>
    <xf xfId="0" numFmtId="166" applyNumberFormat="1" borderId="15" applyBorder="1" fontId="2" applyFont="1" fillId="4" applyFill="1" applyAlignment="1">
      <alignment horizontal="right"/>
    </xf>
    <xf xfId="0" numFmtId="1" applyNumberFormat="1" borderId="13" applyBorder="1" fontId="2" applyFont="1" fillId="4" applyFill="1" applyAlignment="1">
      <alignment horizontal="right"/>
    </xf>
    <xf xfId="0" numFmtId="166" applyNumberFormat="1" borderId="16" applyBorder="1" fontId="2" applyFont="1" fillId="4" applyFill="1" applyAlignment="1">
      <alignment horizontal="right"/>
    </xf>
    <xf xfId="0" numFmtId="1" applyNumberFormat="1" borderId="17" applyBorder="1" fontId="2" applyFont="1" fillId="4" applyFill="1" applyAlignment="1">
      <alignment horizontal="right"/>
    </xf>
    <xf xfId="0" numFmtId="166" applyNumberFormat="1" borderId="18" applyBorder="1" fontId="2" applyFont="1" fillId="4" applyFill="1" applyAlignment="1">
      <alignment horizontal="right"/>
    </xf>
    <xf xfId="0" numFmtId="3" applyNumberFormat="1" borderId="0" fontId="0" fillId="0" applyAlignment="1">
      <alignment horizontal="right"/>
    </xf>
    <xf xfId="0" numFmtId="166" applyNumberFormat="1" borderId="8" applyBorder="1" fontId="2" applyFont="1" fillId="0" applyAlignment="1">
      <alignment horizontal="right"/>
    </xf>
    <xf xfId="0" numFmtId="166" applyNumberFormat="1" borderId="19" applyBorder="1" fontId="2" applyFont="1" fillId="0" applyAlignment="1">
      <alignment horizontal="right"/>
    </xf>
    <xf xfId="0" numFmtId="3" applyNumberFormat="1" borderId="5" applyBorder="1" fontId="2" applyFont="1" fillId="8" applyFill="1" applyAlignment="1">
      <alignment horizontal="left"/>
    </xf>
    <xf xfId="0" numFmtId="1" applyNumberFormat="1" borderId="0" fontId="0" fillId="0" applyAlignment="1">
      <alignment horizontal="general"/>
    </xf>
    <xf xfId="0" numFmtId="1" applyNumberFormat="1" borderId="5" applyBorder="1" fontId="2" applyFont="1" fillId="8" applyFill="1" applyAlignment="1">
      <alignment horizontal="left"/>
    </xf>
    <xf xfId="0" numFmtId="1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14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14" applyNumberFormat="1" borderId="1" applyBorder="1" fontId="4" applyFont="1" fillId="0" applyAlignment="1">
      <alignment horizontal="righ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sharedStrings.xml" Type="http://schemas.openxmlformats.org/officeDocument/2006/relationships/sharedStrings" Id="rId21"/><Relationship Target="styles.xml" Type="http://schemas.openxmlformats.org/officeDocument/2006/relationships/styles" Id="rId22"/><Relationship Target="theme/theme1.xml" Type="http://schemas.openxmlformats.org/officeDocument/2006/relationships/theme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"/>
  <sheetViews>
    <sheetView workbookViewId="0" tabSelected="1"/>
  </sheetViews>
  <sheetFormatPr defaultRowHeight="15" x14ac:dyDescent="0.25"/>
  <cols>
    <col min="1" max="1" style="67" width="11.290714285714287" customWidth="1" bestFit="1"/>
    <col min="2" max="2" style="31" width="9.719285714285713" customWidth="1" bestFit="1"/>
    <col min="3" max="3" style="31" width="9.719285714285713" customWidth="1" bestFit="1"/>
    <col min="4" max="4" style="177" width="17.290714285714284" customWidth="1" bestFit="1"/>
    <col min="5" max="5" style="67" width="18.719285714285714" customWidth="1" bestFit="1"/>
    <col min="6" max="6" style="31" width="12.576428571428572" customWidth="1" bestFit="1"/>
    <col min="7" max="7" style="67" width="18.719285714285714" customWidth="1" bestFit="1"/>
    <col min="8" max="8" style="134" width="20.005" customWidth="1" bestFit="1"/>
    <col min="9" max="9" style="134" width="23.862142857142857" customWidth="1" bestFit="1"/>
    <col min="10" max="10" style="31" width="13.576428571428572" customWidth="1" bestFit="1"/>
  </cols>
  <sheetData>
    <row x14ac:dyDescent="0.25" r="1" customHeight="1" ht="18.75">
      <c r="A1" s="65" t="s">
        <v>202</v>
      </c>
      <c r="B1" s="3"/>
      <c r="C1" s="3"/>
      <c r="D1" s="169"/>
      <c r="E1" s="65"/>
      <c r="F1" s="3"/>
      <c r="G1" s="65"/>
      <c r="H1" s="72"/>
      <c r="I1" s="72"/>
      <c r="J1" s="3"/>
    </row>
    <row x14ac:dyDescent="0.25" r="2" customHeight="1" ht="18.75">
      <c r="A2" s="65" t="s">
        <v>203</v>
      </c>
      <c r="B2" s="3"/>
      <c r="C2" s="3"/>
      <c r="D2" s="169"/>
      <c r="E2" s="65"/>
      <c r="F2" s="3"/>
      <c r="G2" s="65"/>
      <c r="H2" s="72"/>
      <c r="I2" s="72"/>
      <c r="J2" s="3"/>
    </row>
    <row x14ac:dyDescent="0.25" r="3" customHeight="1" ht="18.75">
      <c r="A3" s="65"/>
      <c r="B3" s="3"/>
      <c r="C3" s="3"/>
      <c r="D3" s="169"/>
      <c r="E3" s="65"/>
      <c r="F3" s="3"/>
      <c r="G3" s="65"/>
      <c r="H3" s="72"/>
      <c r="I3" s="72"/>
      <c r="J3" s="3"/>
    </row>
    <row x14ac:dyDescent="0.25" r="4" customHeight="1" ht="18.75">
      <c r="A4" s="170" t="s">
        <v>180</v>
      </c>
      <c r="B4" s="171" t="s">
        <v>204</v>
      </c>
      <c r="C4" s="171" t="s">
        <v>205</v>
      </c>
      <c r="D4" s="172" t="s">
        <v>206</v>
      </c>
      <c r="E4" s="170" t="s">
        <v>207</v>
      </c>
      <c r="F4" s="171" t="s">
        <v>208</v>
      </c>
      <c r="G4" s="170" t="s">
        <v>209</v>
      </c>
      <c r="H4" s="173" t="s">
        <v>210</v>
      </c>
      <c r="I4" s="173" t="s">
        <v>211</v>
      </c>
      <c r="J4" s="171" t="s">
        <v>212</v>
      </c>
    </row>
    <row x14ac:dyDescent="0.25" r="5" customHeight="1" ht="18.75">
      <c r="A5" s="18">
        <f>TubeLoading!F29</f>
      </c>
      <c r="B5" s="174">
        <f>TubeLoading!A29</f>
      </c>
      <c r="C5" s="175" t="s">
        <v>213</v>
      </c>
      <c r="D5" s="176">
        <v>45000</v>
      </c>
      <c r="E5" s="18">
        <v>111</v>
      </c>
      <c r="F5" s="3" t="s">
        <v>214</v>
      </c>
      <c r="G5" s="13">
        <f>TubeLoading!J29</f>
      </c>
      <c r="H5" s="116">
        <f>Summary!D26</f>
      </c>
      <c r="I5" s="116">
        <v>37</v>
      </c>
      <c r="J5" s="3"/>
    </row>
    <row x14ac:dyDescent="0.25" r="6" customHeight="1" ht="18.75">
      <c r="A6" s="18">
        <f>TubeLoading!F30</f>
      </c>
      <c r="B6" s="174">
        <f>TubeLoading!A30</f>
      </c>
      <c r="C6" s="175" t="s">
        <v>213</v>
      </c>
      <c r="D6" s="176">
        <v>45000</v>
      </c>
      <c r="E6" s="18">
        <v>111</v>
      </c>
      <c r="F6" s="3" t="s">
        <v>214</v>
      </c>
      <c r="G6" s="13">
        <f>TubeLoading!J30</f>
      </c>
      <c r="H6" s="116">
        <f>Summary!G26</f>
      </c>
      <c r="I6" s="116">
        <v>37</v>
      </c>
      <c r="J6" s="3" t="s">
        <v>215</v>
      </c>
    </row>
    <row x14ac:dyDescent="0.25" r="7" customHeight="1" ht="18.75">
      <c r="A7" s="18">
        <f>TubeLoading!F31</f>
      </c>
      <c r="B7" s="174">
        <f>TubeLoading!A31</f>
      </c>
      <c r="C7" s="175" t="s">
        <v>213</v>
      </c>
      <c r="D7" s="176">
        <v>45000</v>
      </c>
      <c r="E7" s="18">
        <v>111</v>
      </c>
      <c r="F7" s="3" t="s">
        <v>214</v>
      </c>
      <c r="G7" s="18">
        <f>TubeLoading!J31</f>
      </c>
      <c r="H7" s="116">
        <f>Summary!J26</f>
      </c>
      <c r="I7" s="116">
        <v>37</v>
      </c>
      <c r="J7" s="3" t="s">
        <v>216</v>
      </c>
    </row>
    <row x14ac:dyDescent="0.25" r="8" customHeight="1" ht="18.75">
      <c r="A8" s="18">
        <f>TubeLoading!F32</f>
      </c>
      <c r="B8" s="174">
        <f>TubeLoading!A32</f>
      </c>
      <c r="C8" s="175" t="s">
        <v>213</v>
      </c>
      <c r="D8" s="176">
        <v>45000</v>
      </c>
      <c r="E8" s="18">
        <v>111</v>
      </c>
      <c r="F8" s="3" t="s">
        <v>214</v>
      </c>
      <c r="G8" s="13">
        <f>TubeLoading!J32</f>
      </c>
      <c r="H8" s="116">
        <f>Summary!M26</f>
      </c>
      <c r="I8" s="116">
        <v>37</v>
      </c>
      <c r="J8" s="3"/>
    </row>
    <row x14ac:dyDescent="0.25" r="9" customHeight="1" ht="18.75">
      <c r="A9" s="18">
        <f>TubeLoading!F33</f>
      </c>
      <c r="B9" s="174">
        <f>TubeLoading!A33</f>
      </c>
      <c r="C9" s="175" t="s">
        <v>217</v>
      </c>
      <c r="D9" s="176">
        <v>45000</v>
      </c>
      <c r="E9" s="18">
        <v>114</v>
      </c>
      <c r="F9" s="3" t="s">
        <v>214</v>
      </c>
      <c r="G9" s="18">
        <f>TubeLoading!J33</f>
      </c>
      <c r="H9" s="116">
        <f>Summary!P26</f>
      </c>
      <c r="I9" s="116">
        <v>37</v>
      </c>
      <c r="J9" s="3"/>
    </row>
    <row x14ac:dyDescent="0.25" r="10" customHeight="1" ht="18.75">
      <c r="A10" s="18">
        <f>TubeLoading!F34</f>
      </c>
      <c r="B10" s="174">
        <f>TubeLoading!A34</f>
      </c>
      <c r="C10" s="175" t="s">
        <v>217</v>
      </c>
      <c r="D10" s="176">
        <v>45000</v>
      </c>
      <c r="E10" s="18">
        <v>114</v>
      </c>
      <c r="F10" s="3" t="s">
        <v>214</v>
      </c>
      <c r="G10" s="18">
        <f>TubeLoading!J34</f>
      </c>
      <c r="H10" s="116">
        <f>Summary!S26</f>
      </c>
      <c r="I10" s="116">
        <v>37</v>
      </c>
      <c r="J10" s="3"/>
    </row>
    <row x14ac:dyDescent="0.25" r="11" customHeight="1" ht="18.75">
      <c r="A11" s="18">
        <f>TubeLoading!F35</f>
      </c>
      <c r="B11" s="174">
        <f>TubeLoading!A35</f>
      </c>
      <c r="C11" s="175" t="s">
        <v>217</v>
      </c>
      <c r="D11" s="176">
        <v>45000</v>
      </c>
      <c r="E11" s="18">
        <v>114</v>
      </c>
      <c r="F11" s="3" t="s">
        <v>214</v>
      </c>
      <c r="G11" s="18">
        <f>TubeLoading!J35</f>
      </c>
      <c r="H11" s="116">
        <f>Summary!V26</f>
      </c>
      <c r="I11" s="116">
        <v>37</v>
      </c>
      <c r="J11" s="3" t="s">
        <v>216</v>
      </c>
    </row>
    <row x14ac:dyDescent="0.25" r="12" customHeight="1" ht="18.75">
      <c r="A12" s="18">
        <f>TubeLoading!F36</f>
      </c>
      <c r="B12" s="174">
        <f>TubeLoading!A36</f>
      </c>
      <c r="C12" s="175" t="s">
        <v>217</v>
      </c>
      <c r="D12" s="176">
        <v>45000</v>
      </c>
      <c r="E12" s="18">
        <v>114</v>
      </c>
      <c r="F12" s="3" t="s">
        <v>214</v>
      </c>
      <c r="G12" s="18">
        <f>TubeLoading!J36</f>
      </c>
      <c r="H12" s="116">
        <f>Summary!Y26</f>
      </c>
      <c r="I12" s="116">
        <v>37</v>
      </c>
      <c r="J12" s="3"/>
    </row>
    <row x14ac:dyDescent="0.25" r="13" customHeight="1" ht="18.75">
      <c r="A13" s="18">
        <f>TubeLoading!F37</f>
      </c>
      <c r="B13" s="174">
        <f>TubeLoading!A37</f>
      </c>
      <c r="C13" s="175" t="s">
        <v>218</v>
      </c>
      <c r="D13" s="176">
        <v>45000</v>
      </c>
      <c r="E13" s="18">
        <v>132</v>
      </c>
      <c r="F13" s="3" t="s">
        <v>219</v>
      </c>
      <c r="G13" s="18">
        <f>TubeLoading!J37</f>
      </c>
      <c r="H13" s="116">
        <f>Summary!AB26</f>
      </c>
      <c r="I13" s="116">
        <v>37</v>
      </c>
      <c r="J13" s="3"/>
    </row>
    <row x14ac:dyDescent="0.25" r="14" customHeight="1" ht="18.75">
      <c r="A14" s="18">
        <f>TubeLoading!F38</f>
      </c>
      <c r="B14" s="174">
        <f>TubeLoading!A38</f>
      </c>
      <c r="C14" s="175" t="s">
        <v>218</v>
      </c>
      <c r="D14" s="176">
        <v>45000</v>
      </c>
      <c r="E14" s="18">
        <v>132</v>
      </c>
      <c r="F14" s="3" t="s">
        <v>219</v>
      </c>
      <c r="G14" s="18">
        <f>TubeLoading!J38</f>
      </c>
      <c r="H14" s="116">
        <f>Summary!AE26</f>
      </c>
      <c r="I14" s="116">
        <v>37</v>
      </c>
      <c r="J14" s="3"/>
    </row>
    <row x14ac:dyDescent="0.25" r="15" customHeight="1" ht="18.75">
      <c r="A15" s="18">
        <f>TubeLoading!F39</f>
      </c>
      <c r="B15" s="174">
        <f>TubeLoading!A39</f>
      </c>
      <c r="C15" s="175" t="s">
        <v>218</v>
      </c>
      <c r="D15" s="176">
        <v>45000</v>
      </c>
      <c r="E15" s="18">
        <v>132</v>
      </c>
      <c r="F15" s="3" t="s">
        <v>219</v>
      </c>
      <c r="G15" s="18">
        <f>TubeLoading!J39</f>
      </c>
      <c r="H15" s="116">
        <f>Summary!AH26</f>
      </c>
      <c r="I15" s="116">
        <v>37</v>
      </c>
      <c r="J15" s="3"/>
    </row>
    <row x14ac:dyDescent="0.25" r="16" customHeight="1" ht="18.75">
      <c r="A16" s="18">
        <f>TubeLoading!F40</f>
      </c>
      <c r="B16" s="174">
        <f>TubeLoading!A40</f>
      </c>
      <c r="C16" s="175" t="s">
        <v>218</v>
      </c>
      <c r="D16" s="176">
        <v>45000</v>
      </c>
      <c r="E16" s="18">
        <v>132</v>
      </c>
      <c r="F16" s="3" t="s">
        <v>219</v>
      </c>
      <c r="G16" s="18">
        <f>TubeLoading!J40</f>
      </c>
      <c r="H16" s="116">
        <f>Summary!AK26</f>
      </c>
      <c r="I16" s="116">
        <v>37</v>
      </c>
      <c r="J16" s="3" t="s">
        <v>220</v>
      </c>
    </row>
    <row x14ac:dyDescent="0.25" r="17" customHeight="1" ht="18.75">
      <c r="A17" s="18">
        <f>TubeLoading!F41</f>
      </c>
      <c r="B17" s="174">
        <f>TubeLoading!A41</f>
      </c>
      <c r="C17" s="175" t="s">
        <v>221</v>
      </c>
      <c r="D17" s="176">
        <v>45000</v>
      </c>
      <c r="E17" s="18">
        <v>135</v>
      </c>
      <c r="F17" s="3" t="s">
        <v>219</v>
      </c>
      <c r="G17" s="13">
        <f>TubeLoading!J41</f>
      </c>
      <c r="H17" s="116">
        <f>Summary!AN26</f>
      </c>
      <c r="I17" s="116">
        <v>37</v>
      </c>
      <c r="J17" s="3"/>
    </row>
    <row x14ac:dyDescent="0.25" r="18" customHeight="1" ht="18.75">
      <c r="A18" s="18">
        <f>TubeLoading!F42</f>
      </c>
      <c r="B18" s="174">
        <f>TubeLoading!A42</f>
      </c>
      <c r="C18" s="175" t="s">
        <v>221</v>
      </c>
      <c r="D18" s="176">
        <v>45000</v>
      </c>
      <c r="E18" s="18">
        <v>135</v>
      </c>
      <c r="F18" s="3" t="s">
        <v>219</v>
      </c>
      <c r="G18" s="18">
        <f>TubeLoading!J42</f>
      </c>
      <c r="H18" s="116">
        <f>Summary!AQ26</f>
      </c>
      <c r="I18" s="116">
        <v>37</v>
      </c>
      <c r="J18" s="3"/>
    </row>
    <row x14ac:dyDescent="0.25" r="19" customHeight="1" ht="18.75">
      <c r="A19" s="18">
        <f>TubeLoading!F43</f>
      </c>
      <c r="B19" s="174">
        <f>TubeLoading!A43</f>
      </c>
      <c r="C19" s="175" t="s">
        <v>221</v>
      </c>
      <c r="D19" s="176">
        <v>45000</v>
      </c>
      <c r="E19" s="18">
        <v>135</v>
      </c>
      <c r="F19" s="3" t="s">
        <v>219</v>
      </c>
      <c r="G19" s="18">
        <f>TubeLoading!J43</f>
      </c>
      <c r="H19" s="116">
        <f>Summary!AT26</f>
      </c>
      <c r="I19" s="116">
        <v>37</v>
      </c>
      <c r="J19" s="3"/>
    </row>
    <row x14ac:dyDescent="0.25" r="20" customHeight="1" ht="18.75">
      <c r="A20" s="18">
        <f>TubeLoading!F44</f>
      </c>
      <c r="B20" s="174">
        <f>TubeLoading!A44</f>
      </c>
      <c r="C20" s="175" t="s">
        <v>221</v>
      </c>
      <c r="D20" s="176">
        <v>45000</v>
      </c>
      <c r="E20" s="18">
        <v>135</v>
      </c>
      <c r="F20" s="3" t="s">
        <v>219</v>
      </c>
      <c r="G20" s="18">
        <f>TubeLoading!J44</f>
      </c>
      <c r="H20" s="116">
        <f>Summary!AW26</f>
      </c>
      <c r="I20" s="116">
        <v>37</v>
      </c>
      <c r="J20" s="3"/>
    </row>
    <row x14ac:dyDescent="0.25" r="21" customHeight="1" ht="18.75">
      <c r="A21" s="65"/>
      <c r="B21" s="3"/>
      <c r="C21" s="3"/>
      <c r="D21" s="169"/>
      <c r="E21" s="65"/>
      <c r="F21" s="3"/>
      <c r="G21" s="65"/>
      <c r="H21" s="72"/>
      <c r="I21" s="116"/>
      <c r="J21" s="3"/>
    </row>
    <row x14ac:dyDescent="0.25" r="22" customHeight="1" ht="18.75">
      <c r="A22" s="65"/>
      <c r="B22" s="3"/>
      <c r="C22" s="3"/>
      <c r="D22" s="169"/>
      <c r="E22" s="65"/>
      <c r="F22" s="3"/>
      <c r="G22" s="65"/>
      <c r="H22" s="72"/>
      <c r="I22" s="72"/>
      <c r="J22" s="3"/>
    </row>
    <row x14ac:dyDescent="0.25" r="23" customHeight="1" ht="18.75">
      <c r="A23" s="65"/>
      <c r="B23" s="3"/>
      <c r="C23" s="3"/>
      <c r="D23" s="169"/>
      <c r="E23" s="65"/>
      <c r="F23" s="3"/>
      <c r="G23" s="65"/>
      <c r="H23" s="72"/>
      <c r="I23" s="72"/>
      <c r="J23" s="3"/>
    </row>
    <row x14ac:dyDescent="0.25" r="24" customHeight="1" ht="18.75">
      <c r="A24" s="65" t="s">
        <v>222</v>
      </c>
      <c r="B24" s="3"/>
      <c r="C24" s="3"/>
      <c r="D24" s="169"/>
      <c r="E24" s="65"/>
      <c r="F24" s="3"/>
      <c r="G24" s="65"/>
      <c r="H24" s="72"/>
      <c r="I24" s="72"/>
      <c r="J2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50">
        <v>1</v>
      </c>
      <c r="B2" s="51" t="s">
        <v>41</v>
      </c>
      <c r="C2" s="52">
        <v>1.4065</v>
      </c>
      <c r="D2" s="50">
        <v>19</v>
      </c>
      <c r="E2" s="53">
        <f>((20-D2)*-0.000175+C2)-0.0008</f>
      </c>
      <c r="F2" s="52">
        <f>E2*10.9276-13.593</f>
      </c>
      <c r="G2" s="51" t="s">
        <v>90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50">
        <v>2</v>
      </c>
      <c r="B3" s="51" t="s">
        <v>41</v>
      </c>
      <c r="C3" s="52">
        <v>1.4066</v>
      </c>
      <c r="D3" s="50">
        <v>19</v>
      </c>
      <c r="E3" s="53">
        <f>((20-D3)*-0.000175+C3)-0.0008</f>
      </c>
      <c r="F3" s="52">
        <f>E3*10.9276-13.593</f>
      </c>
      <c r="G3" s="51" t="s">
        <v>91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1.4062</v>
      </c>
      <c r="D4" s="50">
        <v>19</v>
      </c>
      <c r="E4" s="53">
        <f>((20-D4)*-0.000175+C4)-0.0008</f>
      </c>
      <c r="F4" s="52">
        <f>E4*10.9276-13.593</f>
      </c>
      <c r="G4" s="51" t="s">
        <v>92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1.4058</v>
      </c>
      <c r="D5" s="50">
        <v>19</v>
      </c>
      <c r="E5" s="53">
        <f>((20-D5)*-0.000175+C5)-0.0008</f>
      </c>
      <c r="F5" s="52">
        <f>E5*10.9276-13.593</f>
      </c>
      <c r="G5" s="51" t="s">
        <v>93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1.4053</v>
      </c>
      <c r="D6" s="44">
        <v>19</v>
      </c>
      <c r="E6" s="47">
        <f>((20-D6)*-0.000175+C6)-0.0008</f>
      </c>
      <c r="F6" s="46">
        <f>E6*10.9276-13.593</f>
      </c>
      <c r="G6" s="45" t="s">
        <v>94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1.4047</v>
      </c>
      <c r="D7" s="47">
        <v>19.1</v>
      </c>
      <c r="E7" s="47">
        <f>((20-D7)*-0.000175+C7)-0.0008</f>
      </c>
      <c r="F7" s="46">
        <f>E7*10.9276-13.593</f>
      </c>
      <c r="G7" s="45" t="s">
        <v>95</v>
      </c>
      <c r="H7" s="3"/>
      <c r="I7" s="3"/>
      <c r="J7" s="3"/>
      <c r="K7" s="3"/>
      <c r="L7" s="2"/>
      <c r="M7" s="49"/>
    </row>
    <row x14ac:dyDescent="0.25" r="8" customHeight="1" ht="18.75">
      <c r="A8" s="44">
        <v>7</v>
      </c>
      <c r="B8" s="45" t="s">
        <v>41</v>
      </c>
      <c r="C8" s="46">
        <v>1.4042</v>
      </c>
      <c r="D8" s="47">
        <v>19.1</v>
      </c>
      <c r="E8" s="47">
        <f>((20-D8)*-0.000175+C8)-0.0008</f>
      </c>
      <c r="F8" s="46">
        <f>E8*10.9276-13.593</f>
      </c>
      <c r="G8" s="45" t="s">
        <v>96</v>
      </c>
      <c r="H8" s="3"/>
      <c r="I8" s="3"/>
      <c r="J8" s="3"/>
      <c r="K8" s="3"/>
      <c r="L8" s="2"/>
      <c r="M8" s="49"/>
    </row>
    <row x14ac:dyDescent="0.25" r="9" customHeight="1" ht="18.75">
      <c r="A9" s="44">
        <v>8</v>
      </c>
      <c r="B9" s="45" t="s">
        <v>41</v>
      </c>
      <c r="C9" s="46">
        <v>1.4036</v>
      </c>
      <c r="D9" s="47">
        <v>19.1</v>
      </c>
      <c r="E9" s="47">
        <f>((20-D9)*-0.000175+C9)-0.0008</f>
      </c>
      <c r="F9" s="46">
        <f>E9*10.9276-13.593</f>
      </c>
      <c r="G9" s="45" t="s">
        <v>97</v>
      </c>
      <c r="H9" s="3"/>
      <c r="I9" s="3"/>
      <c r="J9" s="3"/>
      <c r="K9" s="3"/>
      <c r="L9" s="2"/>
      <c r="M9" s="49"/>
    </row>
    <row x14ac:dyDescent="0.25" r="10" customHeight="1" ht="18.75">
      <c r="A10" s="44">
        <v>9</v>
      </c>
      <c r="B10" s="45" t="s">
        <v>41</v>
      </c>
      <c r="C10" s="46">
        <v>1.4031</v>
      </c>
      <c r="D10" s="47">
        <v>19.1</v>
      </c>
      <c r="E10" s="47">
        <f>((20-D10)*-0.000175+C10)-0.0008</f>
      </c>
      <c r="F10" s="46">
        <f>E10*10.9276-13.593</f>
      </c>
      <c r="G10" s="45" t="s">
        <v>98</v>
      </c>
      <c r="H10" s="3"/>
      <c r="I10" s="3"/>
      <c r="J10" s="3"/>
      <c r="K10" s="3"/>
      <c r="L10" s="2"/>
      <c r="M10" s="49"/>
    </row>
    <row x14ac:dyDescent="0.25" r="11" customHeight="1" ht="18.75">
      <c r="A11" s="44">
        <v>10</v>
      </c>
      <c r="B11" s="45" t="s">
        <v>41</v>
      </c>
      <c r="C11" s="46">
        <v>1.4025</v>
      </c>
      <c r="D11" s="47">
        <v>19.1</v>
      </c>
      <c r="E11" s="47">
        <f>((20-D11)*-0.000175+C11)-0.0008</f>
      </c>
      <c r="F11" s="46">
        <f>E11*10.9276-13.593</f>
      </c>
      <c r="G11" s="45" t="s">
        <v>99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1.402</v>
      </c>
      <c r="D12" s="47">
        <v>19.1</v>
      </c>
      <c r="E12" s="47">
        <f>((20-D12)*-0.000175+C12)-0.0008</f>
      </c>
      <c r="F12" s="46">
        <f>E12*10.9276-13.593</f>
      </c>
      <c r="G12" s="45" t="s">
        <v>100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1.4015</v>
      </c>
      <c r="D13" s="47">
        <v>19.1</v>
      </c>
      <c r="E13" s="47">
        <f>((20-D13)*-0.000175+C13)-0.0008</f>
      </c>
      <c r="F13" s="46">
        <f>E13*10.9276-13.593</f>
      </c>
      <c r="G13" s="45" t="s">
        <v>101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1.4009</v>
      </c>
      <c r="D14" s="53">
        <v>19.1</v>
      </c>
      <c r="E14" s="53">
        <f>((20-D14)*-0.000175+C14)-0.0008</f>
      </c>
      <c r="F14" s="52">
        <f>E14*10.9276-13.593</f>
      </c>
      <c r="G14" s="51" t="s">
        <v>102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1.4004</v>
      </c>
      <c r="D15" s="53">
        <v>19.2</v>
      </c>
      <c r="E15" s="53">
        <f>((20-D15)*-0.000175+C15)-0.0008</f>
      </c>
      <c r="F15" s="52">
        <f>E15*10.9276-13.593</f>
      </c>
      <c r="G15" s="51" t="s">
        <v>103</v>
      </c>
      <c r="H15" s="3"/>
      <c r="I15" s="3"/>
      <c r="J15" s="3"/>
      <c r="K15" s="3"/>
      <c r="L15" s="2"/>
      <c r="M15" s="49"/>
    </row>
    <row x14ac:dyDescent="0.25" r="16" customHeight="1" ht="18.75">
      <c r="A16" s="50">
        <v>15</v>
      </c>
      <c r="B16" s="51" t="s">
        <v>41</v>
      </c>
      <c r="C16" s="52">
        <v>1.3999</v>
      </c>
      <c r="D16" s="53">
        <v>19.2</v>
      </c>
      <c r="E16" s="53">
        <f>((20-D16)*-0.000175+C16)-0.0008</f>
      </c>
      <c r="F16" s="52">
        <f>E16*10.9276-13.593</f>
      </c>
      <c r="G16" s="51" t="s">
        <v>104</v>
      </c>
      <c r="H16" s="3"/>
      <c r="I16" s="3"/>
      <c r="J16" s="3"/>
      <c r="K16" s="3"/>
      <c r="L16" s="2"/>
      <c r="M16" s="49"/>
    </row>
    <row x14ac:dyDescent="0.25" r="17" customHeight="1" ht="18.75">
      <c r="A17" s="50">
        <v>16</v>
      </c>
      <c r="B17" s="51" t="s">
        <v>41</v>
      </c>
      <c r="C17" s="52">
        <v>1.3994</v>
      </c>
      <c r="D17" s="53">
        <v>19.2</v>
      </c>
      <c r="E17" s="53">
        <f>((20-D17)*-0.000175+C17)-0.0008</f>
      </c>
      <c r="F17" s="52">
        <f>E17*10.9276-13.593</f>
      </c>
      <c r="G17" s="51" t="s">
        <v>105</v>
      </c>
      <c r="H17" s="3"/>
      <c r="I17" s="3"/>
      <c r="J17" s="3"/>
      <c r="K17" s="3"/>
      <c r="L17" s="2"/>
      <c r="M17" s="49"/>
    </row>
    <row x14ac:dyDescent="0.25" r="18" customHeight="1" ht="18.75">
      <c r="A18" s="50">
        <v>17</v>
      </c>
      <c r="B18" s="51" t="s">
        <v>41</v>
      </c>
      <c r="C18" s="52">
        <v>1.3989</v>
      </c>
      <c r="D18" s="53">
        <v>19.2</v>
      </c>
      <c r="E18" s="53">
        <f>((20-D18)*-0.000175+C18)-0.0008</f>
      </c>
      <c r="F18" s="52">
        <f>E18*10.9276-13.593</f>
      </c>
      <c r="G18" s="51" t="s">
        <v>106</v>
      </c>
      <c r="H18" s="3"/>
      <c r="I18" s="3"/>
      <c r="J18" s="3"/>
      <c r="K18" s="3"/>
      <c r="L18" s="2"/>
      <c r="M18" s="49"/>
    </row>
    <row x14ac:dyDescent="0.25" r="19" customHeight="1" ht="18.75">
      <c r="A19" s="50">
        <v>18</v>
      </c>
      <c r="B19" s="51" t="s">
        <v>41</v>
      </c>
      <c r="C19" s="52">
        <v>1.3982</v>
      </c>
      <c r="D19" s="53">
        <v>19.2</v>
      </c>
      <c r="E19" s="53">
        <f>((20-D19)*-0.000175+C19)-0.0008</f>
      </c>
      <c r="F19" s="52">
        <f>E19*10.9276-13.593</f>
      </c>
      <c r="G19" s="51" t="s">
        <v>107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1.3957</v>
      </c>
      <c r="D20" s="53">
        <v>19.2</v>
      </c>
      <c r="E20" s="53">
        <f>((20-D20)*-0.000175+C20)-0.0008</f>
      </c>
      <c r="F20" s="52">
        <f>E20*10.9276-13.593</f>
      </c>
      <c r="G20" s="51" t="s">
        <v>108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1.386</v>
      </c>
      <c r="D21" s="53">
        <v>19.2</v>
      </c>
      <c r="E21" s="53">
        <f>((20-D21)*-0.000175+C21)-0.0008</f>
      </c>
      <c r="F21" s="52">
        <f>E21*10.9276-13.593</f>
      </c>
      <c r="G21" s="51" t="s">
        <v>109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1.3661</v>
      </c>
      <c r="D22" s="47">
        <v>19.2</v>
      </c>
      <c r="E22" s="47">
        <f>((20-D22)*-0.000175+C22)-0.0008</f>
      </c>
      <c r="F22" s="46">
        <f>E22*10.9276-13.593</f>
      </c>
      <c r="G22" s="45" t="s">
        <v>110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1.3472</v>
      </c>
      <c r="D23" s="47">
        <v>19.2</v>
      </c>
      <c r="E23" s="47">
        <f>((20-D23)*-0.000175+C23)-0.0008</f>
      </c>
      <c r="F23" s="46">
        <f>E23*10.9276-13.593</f>
      </c>
      <c r="G23" s="45" t="s">
        <v>111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1.4062</v>
      </c>
      <c r="D2" s="47">
        <v>19.3</v>
      </c>
      <c r="E2" s="47">
        <f>((20-D2)*-0.000175+C2)-0.0008</f>
      </c>
      <c r="F2" s="46">
        <f>E2*10.9276-13.593</f>
      </c>
      <c r="G2" s="45" t="s">
        <v>42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1.4065</v>
      </c>
      <c r="D3" s="47">
        <v>19.3</v>
      </c>
      <c r="E3" s="47">
        <f>((20-D3)*-0.000175+C3)-0.0008</f>
      </c>
      <c r="F3" s="46">
        <f>E3*10.9276-13.593</f>
      </c>
      <c r="G3" s="45" t="s">
        <v>44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44">
        <v>3</v>
      </c>
      <c r="B4" s="45" t="s">
        <v>41</v>
      </c>
      <c r="C4" s="46">
        <v>1.4062</v>
      </c>
      <c r="D4" s="47">
        <v>19.3</v>
      </c>
      <c r="E4" s="47">
        <f>((20-D4)*-0.000175+C4)-0.0008</f>
      </c>
      <c r="F4" s="46">
        <f>E4*10.9276-13.593</f>
      </c>
      <c r="G4" s="45" t="s">
        <v>46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44">
        <v>4</v>
      </c>
      <c r="B5" s="45" t="s">
        <v>41</v>
      </c>
      <c r="C5" s="46">
        <v>1.4058</v>
      </c>
      <c r="D5" s="47">
        <v>19.3</v>
      </c>
      <c r="E5" s="47">
        <f>((20-D5)*-0.000175+C5)-0.0008</f>
      </c>
      <c r="F5" s="46">
        <f>E5*10.9276-13.593</f>
      </c>
      <c r="G5" s="45" t="s">
        <v>48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1.4053</v>
      </c>
      <c r="D6" s="47">
        <v>19.3</v>
      </c>
      <c r="E6" s="47">
        <f>((20-D6)*-0.000175+C6)-0.0008</f>
      </c>
      <c r="F6" s="46">
        <f>E6*10.9276-13.593</f>
      </c>
      <c r="G6" s="45" t="s">
        <v>50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1.4047</v>
      </c>
      <c r="D7" s="47">
        <v>19.3</v>
      </c>
      <c r="E7" s="47">
        <f>((20-D7)*-0.000175+C7)-0.0008</f>
      </c>
      <c r="F7" s="46">
        <f>E7*10.9276-13.593</f>
      </c>
      <c r="G7" s="45" t="s">
        <v>51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1.4042</v>
      </c>
      <c r="D8" s="53">
        <v>19.3</v>
      </c>
      <c r="E8" s="53">
        <f>((20-D8)*-0.000175+C8)-0.0008</f>
      </c>
      <c r="F8" s="52">
        <f>E8*10.9276-13.593</f>
      </c>
      <c r="G8" s="51" t="s">
        <v>52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1.4036</v>
      </c>
      <c r="D9" s="53">
        <v>19.4</v>
      </c>
      <c r="E9" s="53">
        <f>((20-D9)*-0.000175+C9)-0.0008</f>
      </c>
      <c r="F9" s="52">
        <f>E9*10.9276-13.593</f>
      </c>
      <c r="G9" s="51" t="s">
        <v>53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1.4031</v>
      </c>
      <c r="D10" s="53">
        <v>19.4</v>
      </c>
      <c r="E10" s="53">
        <f>((20-D10)*-0.000175+C10)-0.0008</f>
      </c>
      <c r="F10" s="52">
        <f>E10*10.9276-13.593</f>
      </c>
      <c r="G10" s="51" t="s">
        <v>54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1.4026</v>
      </c>
      <c r="D11" s="53">
        <v>19.4</v>
      </c>
      <c r="E11" s="53">
        <f>((20-D11)*-0.000175+C11)-0.0008</f>
      </c>
      <c r="F11" s="52">
        <f>E11*10.9276-13.593</f>
      </c>
      <c r="G11" s="51" t="s">
        <v>55</v>
      </c>
      <c r="H11" s="3"/>
      <c r="I11" s="3"/>
      <c r="J11" s="3"/>
      <c r="K11" s="3"/>
      <c r="L11" s="2"/>
      <c r="M11" s="49"/>
    </row>
    <row x14ac:dyDescent="0.25" r="12" customHeight="1" ht="18.75">
      <c r="A12" s="50">
        <v>11</v>
      </c>
      <c r="B12" s="51" t="s">
        <v>41</v>
      </c>
      <c r="C12" s="52">
        <v>1.402</v>
      </c>
      <c r="D12" s="53">
        <v>19.4</v>
      </c>
      <c r="E12" s="53">
        <f>((20-D12)*-0.000175+C12)-0.0008</f>
      </c>
      <c r="F12" s="52">
        <f>E12*10.9276-13.593</f>
      </c>
      <c r="G12" s="51" t="s">
        <v>56</v>
      </c>
      <c r="H12" s="3"/>
      <c r="I12" s="3"/>
      <c r="J12" s="3"/>
      <c r="K12" s="3"/>
      <c r="L12" s="2"/>
      <c r="M12" s="49"/>
    </row>
    <row x14ac:dyDescent="0.25" r="13" customHeight="1" ht="18.75">
      <c r="A13" s="50">
        <v>12</v>
      </c>
      <c r="B13" s="51" t="s">
        <v>41</v>
      </c>
      <c r="C13" s="52">
        <v>1.4015</v>
      </c>
      <c r="D13" s="53">
        <v>19.5</v>
      </c>
      <c r="E13" s="53">
        <f>((20-D13)*-0.000175+C13)-0.0008</f>
      </c>
      <c r="F13" s="52">
        <f>E13*10.9276-13.593</f>
      </c>
      <c r="G13" s="51" t="s">
        <v>57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1.4009</v>
      </c>
      <c r="D14" s="53">
        <v>19.5</v>
      </c>
      <c r="E14" s="53">
        <f>((20-D14)*-0.000175+C14)-0.0008</f>
      </c>
      <c r="F14" s="52">
        <f>E14*10.9276-13.593</f>
      </c>
      <c r="G14" s="51" t="s">
        <v>58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1.4004</v>
      </c>
      <c r="D15" s="53">
        <v>19.5</v>
      </c>
      <c r="E15" s="53">
        <f>((20-D15)*-0.000175+C15)-0.0008</f>
      </c>
      <c r="F15" s="52">
        <f>E15*10.9276-13.593</f>
      </c>
      <c r="G15" s="51" t="s">
        <v>59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1.3999</v>
      </c>
      <c r="D16" s="47">
        <v>19.5</v>
      </c>
      <c r="E16" s="47">
        <f>((20-D16)*-0.000175+C16)-0.0008</f>
      </c>
      <c r="F16" s="46">
        <f>E16*10.9276-13.593</f>
      </c>
      <c r="G16" s="45" t="s">
        <v>60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1.3994</v>
      </c>
      <c r="D17" s="47">
        <v>19.5</v>
      </c>
      <c r="E17" s="47">
        <f>((20-D17)*-0.000175+C17)-0.0008</f>
      </c>
      <c r="F17" s="46">
        <f>E17*10.9276-13.593</f>
      </c>
      <c r="G17" s="45" t="s">
        <v>61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1.3989</v>
      </c>
      <c r="D18" s="47">
        <v>19.5</v>
      </c>
      <c r="E18" s="47">
        <f>((20-D18)*-0.000175+C18)-0.0008</f>
      </c>
      <c r="F18" s="46">
        <f>E18*10.9276-13.593</f>
      </c>
      <c r="G18" s="45" t="s">
        <v>62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1.3983</v>
      </c>
      <c r="D19" s="47">
        <v>19.5</v>
      </c>
      <c r="E19" s="47">
        <f>((20-D19)*-0.000175+C19)-0.0008</f>
      </c>
      <c r="F19" s="46">
        <f>E19*10.9276-13.593</f>
      </c>
      <c r="G19" s="45" t="s">
        <v>63</v>
      </c>
      <c r="H19" s="3"/>
      <c r="I19" s="3"/>
      <c r="J19" s="3"/>
      <c r="K19" s="3"/>
      <c r="L19" s="2"/>
      <c r="M19" s="49"/>
    </row>
    <row x14ac:dyDescent="0.25" r="20" customHeight="1" ht="18.75">
      <c r="A20" s="44">
        <v>19</v>
      </c>
      <c r="B20" s="45" t="s">
        <v>41</v>
      </c>
      <c r="C20" s="46">
        <v>1.3959</v>
      </c>
      <c r="D20" s="47">
        <v>19.5</v>
      </c>
      <c r="E20" s="47">
        <f>((20-D20)*-0.000175+C20)-0.0008</f>
      </c>
      <c r="F20" s="46">
        <f>E20*10.9276-13.593</f>
      </c>
      <c r="G20" s="45" t="s">
        <v>64</v>
      </c>
      <c r="H20" s="3"/>
      <c r="I20" s="3"/>
      <c r="J20" s="3"/>
      <c r="K20" s="3"/>
      <c r="L20" s="2"/>
      <c r="M20" s="49"/>
    </row>
    <row x14ac:dyDescent="0.25" r="21" customHeight="1" ht="18.75">
      <c r="A21" s="44">
        <v>20</v>
      </c>
      <c r="B21" s="45" t="s">
        <v>41</v>
      </c>
      <c r="C21" s="46">
        <v>1.3865</v>
      </c>
      <c r="D21" s="47">
        <v>19.5</v>
      </c>
      <c r="E21" s="47">
        <f>((20-D21)*-0.000175+C21)-0.0008</f>
      </c>
      <c r="F21" s="46">
        <f>E21*10.9276-13.593</f>
      </c>
      <c r="G21" s="45" t="s">
        <v>65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1.3666</v>
      </c>
      <c r="D22" s="47">
        <v>19.6</v>
      </c>
      <c r="E22" s="47">
        <f>((20-D22)*-0.000175+C22)-0.0008</f>
      </c>
      <c r="F22" s="46">
        <f>E22*10.9276-13.593</f>
      </c>
      <c r="G22" s="45" t="s">
        <v>66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1.3496</v>
      </c>
      <c r="D23" s="47">
        <v>19.6</v>
      </c>
      <c r="E23" s="47">
        <f>((20-D23)*-0.000175+C23)-0.0008</f>
      </c>
      <c r="F23" s="46">
        <f>E23*10.9276-13.593</f>
      </c>
      <c r="G23" s="45" t="s">
        <v>67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1.4075</v>
      </c>
      <c r="D2" s="47">
        <v>19.6</v>
      </c>
      <c r="E2" s="47">
        <f>((20-D2)*-0.000175+C2)-0.0008</f>
      </c>
      <c r="F2" s="46">
        <f>E2*10.9276-13.593</f>
      </c>
      <c r="G2" s="45" t="s">
        <v>112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1.4067</v>
      </c>
      <c r="D3" s="47">
        <v>19.6</v>
      </c>
      <c r="E3" s="47">
        <f>((20-D3)*-0.000175+C3)-0.0008</f>
      </c>
      <c r="F3" s="46">
        <f>E3*10.9276-13.593</f>
      </c>
      <c r="G3" s="45" t="s">
        <v>113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44">
        <v>3</v>
      </c>
      <c r="B4" s="45" t="s">
        <v>41</v>
      </c>
      <c r="C4" s="46">
        <v>1.4063</v>
      </c>
      <c r="D4" s="47">
        <v>19.6</v>
      </c>
      <c r="E4" s="47">
        <f>((20-D4)*-0.000175+C4)-0.0008</f>
      </c>
      <c r="F4" s="46">
        <f>E4*10.9276-13.593</f>
      </c>
      <c r="G4" s="45" t="s">
        <v>114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44">
        <v>4</v>
      </c>
      <c r="B5" s="45" t="s">
        <v>41</v>
      </c>
      <c r="C5" s="46">
        <v>1.4058</v>
      </c>
      <c r="D5" s="47">
        <v>19.6</v>
      </c>
      <c r="E5" s="47">
        <f>((20-D5)*-0.000175+C5)-0.0008</f>
      </c>
      <c r="F5" s="46">
        <f>E5*10.9276-13.593</f>
      </c>
      <c r="G5" s="45" t="s">
        <v>115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1.4054</v>
      </c>
      <c r="D6" s="47">
        <v>19.6</v>
      </c>
      <c r="E6" s="47">
        <f>((20-D6)*-0.000175+C6)-0.0008</f>
      </c>
      <c r="F6" s="46">
        <f>E6*10.9276-13.593</f>
      </c>
      <c r="G6" s="45" t="s">
        <v>116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1.4048</v>
      </c>
      <c r="D7" s="47">
        <v>19.6</v>
      </c>
      <c r="E7" s="47">
        <f>((20-D7)*-0.000175+C7)-0.0008</f>
      </c>
      <c r="F7" s="46">
        <f>E7*10.9276-13.593</f>
      </c>
      <c r="G7" s="45" t="s">
        <v>117</v>
      </c>
      <c r="H7" s="3"/>
      <c r="I7" s="3"/>
      <c r="J7" s="3"/>
      <c r="K7" s="3"/>
      <c r="L7" s="2"/>
      <c r="M7" s="49"/>
    </row>
    <row x14ac:dyDescent="0.25" r="8" customHeight="1" ht="18.75">
      <c r="A8" s="44">
        <v>7</v>
      </c>
      <c r="B8" s="45" t="s">
        <v>41</v>
      </c>
      <c r="C8" s="46">
        <v>1.4042</v>
      </c>
      <c r="D8" s="47">
        <v>19.6</v>
      </c>
      <c r="E8" s="47">
        <f>((20-D8)*-0.000175+C8)-0.0008</f>
      </c>
      <c r="F8" s="46">
        <f>E8*10.9276-13.593</f>
      </c>
      <c r="G8" s="45" t="s">
        <v>118</v>
      </c>
      <c r="H8" s="3"/>
      <c r="I8" s="3"/>
      <c r="J8" s="3"/>
      <c r="K8" s="3"/>
      <c r="L8" s="2"/>
      <c r="M8" s="49"/>
    </row>
    <row x14ac:dyDescent="0.25" r="9" customHeight="1" ht="18.75">
      <c r="A9" s="44">
        <v>8</v>
      </c>
      <c r="B9" s="45" t="s">
        <v>41</v>
      </c>
      <c r="C9" s="46">
        <v>1.4036</v>
      </c>
      <c r="D9" s="47">
        <v>19.6</v>
      </c>
      <c r="E9" s="47">
        <f>((20-D9)*-0.000175+C9)-0.0008</f>
      </c>
      <c r="F9" s="46">
        <f>E9*10.9276-13.593</f>
      </c>
      <c r="G9" s="45" t="s">
        <v>119</v>
      </c>
      <c r="H9" s="3"/>
      <c r="I9" s="3"/>
      <c r="J9" s="3"/>
      <c r="K9" s="3"/>
      <c r="L9" s="2"/>
      <c r="M9" s="49"/>
    </row>
    <row x14ac:dyDescent="0.25" r="10" customHeight="1" ht="18.75">
      <c r="A10" s="56">
        <v>9</v>
      </c>
      <c r="B10" s="57" t="s">
        <v>41</v>
      </c>
      <c r="C10" s="58">
        <v>1.4032</v>
      </c>
      <c r="D10" s="60">
        <v>19.6</v>
      </c>
      <c r="E10" s="60">
        <f>((20-D10)*-0.000175+C10)-0.0008</f>
      </c>
      <c r="F10" s="58">
        <f>E10*10.9276-13.593</f>
      </c>
      <c r="G10" s="57" t="s">
        <v>120</v>
      </c>
      <c r="H10" s="3"/>
      <c r="I10" s="3"/>
      <c r="J10" s="3"/>
      <c r="K10" s="3"/>
      <c r="L10" s="2"/>
      <c r="M10" s="49"/>
    </row>
    <row x14ac:dyDescent="0.25" r="11" customHeight="1" ht="18.75">
      <c r="A11" s="56">
        <v>10</v>
      </c>
      <c r="B11" s="57" t="s">
        <v>41</v>
      </c>
      <c r="C11" s="58">
        <v>1.4026</v>
      </c>
      <c r="D11" s="60">
        <v>19.6</v>
      </c>
      <c r="E11" s="60">
        <f>((20-D11)*-0.000175+C11)-0.0008</f>
      </c>
      <c r="F11" s="58">
        <f>E11*10.9276-13.593</f>
      </c>
      <c r="G11" s="57" t="s">
        <v>121</v>
      </c>
      <c r="H11" s="3"/>
      <c r="I11" s="3"/>
      <c r="J11" s="3"/>
      <c r="K11" s="3"/>
      <c r="L11" s="2"/>
      <c r="M11" s="49"/>
    </row>
    <row x14ac:dyDescent="0.25" r="12" customHeight="1" ht="18.75">
      <c r="A12" s="56">
        <v>11</v>
      </c>
      <c r="B12" s="57" t="s">
        <v>41</v>
      </c>
      <c r="C12" s="58">
        <v>1.4022</v>
      </c>
      <c r="D12" s="60">
        <v>19.6</v>
      </c>
      <c r="E12" s="60">
        <f>((20-D12)*-0.000175+C12)-0.0008</f>
      </c>
      <c r="F12" s="58">
        <f>E12*10.9276-13.593</f>
      </c>
      <c r="G12" s="57" t="s">
        <v>122</v>
      </c>
      <c r="H12" s="3"/>
      <c r="I12" s="3"/>
      <c r="J12" s="3"/>
      <c r="K12" s="3"/>
      <c r="L12" s="2"/>
      <c r="M12" s="49"/>
    </row>
    <row x14ac:dyDescent="0.25" r="13" customHeight="1" ht="18.75">
      <c r="A13" s="56">
        <v>12</v>
      </c>
      <c r="B13" s="57" t="s">
        <v>41</v>
      </c>
      <c r="C13" s="58">
        <v>1.4016</v>
      </c>
      <c r="D13" s="60">
        <v>19.6</v>
      </c>
      <c r="E13" s="60">
        <f>((20-D13)*-0.000175+C13)-0.0008</f>
      </c>
      <c r="F13" s="58">
        <f>E13*10.9276-13.593</f>
      </c>
      <c r="G13" s="57" t="s">
        <v>123</v>
      </c>
      <c r="H13" s="3"/>
      <c r="I13" s="3"/>
      <c r="J13" s="3"/>
      <c r="K13" s="3"/>
      <c r="L13" s="2"/>
      <c r="M13" s="49"/>
    </row>
    <row x14ac:dyDescent="0.25" r="14" customHeight="1" ht="18.75">
      <c r="A14" s="56">
        <v>13</v>
      </c>
      <c r="B14" s="57" t="s">
        <v>41</v>
      </c>
      <c r="C14" s="58">
        <v>1.401</v>
      </c>
      <c r="D14" s="60">
        <v>19.6</v>
      </c>
      <c r="E14" s="60">
        <f>((20-D14)*-0.000175+C14)-0.0008</f>
      </c>
      <c r="F14" s="58">
        <f>E14*10.9276-13.593</f>
      </c>
      <c r="G14" s="57" t="s">
        <v>124</v>
      </c>
      <c r="H14" s="3"/>
      <c r="I14" s="3"/>
      <c r="J14" s="3"/>
      <c r="K14" s="3"/>
      <c r="L14" s="2"/>
      <c r="M14" s="49"/>
    </row>
    <row x14ac:dyDescent="0.25" r="15" customHeight="1" ht="18.75">
      <c r="A15" s="56">
        <v>14</v>
      </c>
      <c r="B15" s="57" t="s">
        <v>41</v>
      </c>
      <c r="C15" s="58">
        <v>1.4004</v>
      </c>
      <c r="D15" s="60">
        <v>19.6</v>
      </c>
      <c r="E15" s="60">
        <f>((20-D15)*-0.000175+C15)-0.0008</f>
      </c>
      <c r="F15" s="58">
        <f>E15*10.9276-13.593</f>
      </c>
      <c r="G15" s="57" t="s">
        <v>125</v>
      </c>
      <c r="H15" s="3"/>
      <c r="I15" s="3"/>
      <c r="J15" s="3"/>
      <c r="K15" s="3"/>
      <c r="L15" s="2"/>
      <c r="M15" s="49"/>
    </row>
    <row x14ac:dyDescent="0.25" r="16" customHeight="1" ht="18.75">
      <c r="A16" s="56">
        <v>15</v>
      </c>
      <c r="B16" s="57" t="s">
        <v>41</v>
      </c>
      <c r="C16" s="58">
        <v>1.3999</v>
      </c>
      <c r="D16" s="60">
        <v>19.6</v>
      </c>
      <c r="E16" s="60">
        <f>((20-D16)*-0.000175+C16)-0.0008</f>
      </c>
      <c r="F16" s="58">
        <f>E16*10.9276-13.593</f>
      </c>
      <c r="G16" s="57" t="s">
        <v>126</v>
      </c>
      <c r="H16" s="3"/>
      <c r="I16" s="3"/>
      <c r="J16" s="3"/>
      <c r="K16" s="3"/>
      <c r="L16" s="2"/>
      <c r="M16" s="49"/>
    </row>
    <row x14ac:dyDescent="0.25" r="17" customHeight="1" ht="18.75">
      <c r="A17" s="56">
        <v>16</v>
      </c>
      <c r="B17" s="57" t="s">
        <v>41</v>
      </c>
      <c r="C17" s="58">
        <v>1.3994</v>
      </c>
      <c r="D17" s="60">
        <v>19.6</v>
      </c>
      <c r="E17" s="60">
        <f>((20-D17)*-0.000175+C17)-0.0008</f>
      </c>
      <c r="F17" s="58">
        <f>E17*10.9276-13.593</f>
      </c>
      <c r="G17" s="57" t="s">
        <v>127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1.3989</v>
      </c>
      <c r="D18" s="47">
        <v>19.6</v>
      </c>
      <c r="E18" s="47">
        <f>((20-D18)*-0.000175+C18)-0.0008</f>
      </c>
      <c r="F18" s="46">
        <f>E18*10.9276-13.593</f>
      </c>
      <c r="G18" s="45" t="s">
        <v>128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1.3983</v>
      </c>
      <c r="D19" s="47">
        <v>19.6</v>
      </c>
      <c r="E19" s="47">
        <f>((20-D19)*-0.000175+C19)-0.0008</f>
      </c>
      <c r="F19" s="46">
        <f>E19*10.9276-13.593</f>
      </c>
      <c r="G19" s="45" t="s">
        <v>129</v>
      </c>
      <c r="H19" s="3"/>
      <c r="I19" s="3"/>
      <c r="J19" s="3"/>
      <c r="K19" s="3"/>
      <c r="L19" s="2"/>
      <c r="M19" s="49"/>
    </row>
    <row x14ac:dyDescent="0.25" r="20" customHeight="1" ht="18.75">
      <c r="A20" s="44">
        <v>19</v>
      </c>
      <c r="B20" s="45" t="s">
        <v>41</v>
      </c>
      <c r="C20" s="46">
        <v>1.3965</v>
      </c>
      <c r="D20" s="47">
        <v>19.6</v>
      </c>
      <c r="E20" s="47">
        <f>((20-D20)*-0.000175+C20)-0.0008</f>
      </c>
      <c r="F20" s="46">
        <f>E20*10.9276-13.593</f>
      </c>
      <c r="G20" s="45" t="s">
        <v>130</v>
      </c>
      <c r="H20" s="3"/>
      <c r="I20" s="3"/>
      <c r="J20" s="3"/>
      <c r="K20" s="3"/>
      <c r="L20" s="2"/>
      <c r="M20" s="49"/>
    </row>
    <row x14ac:dyDescent="0.25" r="21" customHeight="1" ht="18.75">
      <c r="A21" s="44">
        <v>20</v>
      </c>
      <c r="B21" s="45" t="s">
        <v>41</v>
      </c>
      <c r="C21" s="46">
        <v>1.3885</v>
      </c>
      <c r="D21" s="47">
        <v>19.6</v>
      </c>
      <c r="E21" s="47">
        <f>((20-D21)*-0.000175+C21)-0.0008</f>
      </c>
      <c r="F21" s="46">
        <f>E21*10.9276-13.593</f>
      </c>
      <c r="G21" s="45" t="s">
        <v>131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1.3702</v>
      </c>
      <c r="D22" s="47">
        <v>19.6</v>
      </c>
      <c r="E22" s="47">
        <f>((20-D22)*-0.000175+C22)-0.0008</f>
      </c>
      <c r="F22" s="46">
        <f>E22*10.9276-13.593</f>
      </c>
      <c r="G22" s="45" t="s">
        <v>132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1.3511</v>
      </c>
      <c r="D23" s="47">
        <v>19.7</v>
      </c>
      <c r="E23" s="47">
        <f>((20-D23)*-0.000175+C23)-0.0008</f>
      </c>
      <c r="F23" s="46">
        <f>E23*10.9276-13.593</f>
      </c>
      <c r="G23" s="45" t="s">
        <v>133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</v>
      </c>
      <c r="D2" s="47">
        <v>19.7</v>
      </c>
      <c r="E2" s="47">
        <f>((20-D2)*-0.000175+C2)-0.0008</f>
      </c>
      <c r="F2" s="46">
        <f>E2*10.9276-13.593</f>
      </c>
      <c r="G2" s="45" t="s">
        <v>68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1.4061</v>
      </c>
      <c r="D3" s="47">
        <v>19.7</v>
      </c>
      <c r="E3" s="47">
        <f>((20-D3)*-0.000175+C3)-0.0008</f>
      </c>
      <c r="F3" s="46">
        <f>E3*10.9276-13.593</f>
      </c>
      <c r="G3" s="45" t="s">
        <v>69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1.4058</v>
      </c>
      <c r="D4" s="53">
        <v>19.7</v>
      </c>
      <c r="E4" s="53">
        <f>((20-D4)*-0.000175+C4)-0.0008</f>
      </c>
      <c r="F4" s="52">
        <f>E4*10.9276-13.593</f>
      </c>
      <c r="G4" s="51" t="s">
        <v>70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1.4054</v>
      </c>
      <c r="D5" s="53">
        <v>19.7</v>
      </c>
      <c r="E5" s="53">
        <f>((20-D5)*-0.000175+C5)-0.0008</f>
      </c>
      <c r="F5" s="52">
        <f>E5*10.9276-13.593</f>
      </c>
      <c r="G5" s="51" t="s">
        <v>71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50">
        <v>5</v>
      </c>
      <c r="B6" s="51" t="s">
        <v>41</v>
      </c>
      <c r="C6" s="52">
        <v>1.4048</v>
      </c>
      <c r="D6" s="53">
        <v>19.7</v>
      </c>
      <c r="E6" s="53">
        <f>((20-D6)*-0.000175+C6)-0.0008</f>
      </c>
      <c r="F6" s="52">
        <f>E6*10.9276-13.593</f>
      </c>
      <c r="G6" s="51" t="s">
        <v>72</v>
      </c>
      <c r="H6" s="3"/>
      <c r="I6" s="3"/>
      <c r="J6" s="3"/>
      <c r="K6" s="3"/>
      <c r="L6" s="2"/>
      <c r="M6" s="49"/>
    </row>
    <row x14ac:dyDescent="0.25" r="7" customHeight="1" ht="18.75">
      <c r="A7" s="50">
        <v>6</v>
      </c>
      <c r="B7" s="51" t="s">
        <v>41</v>
      </c>
      <c r="C7" s="52">
        <v>1.4042</v>
      </c>
      <c r="D7" s="53">
        <v>19.7</v>
      </c>
      <c r="E7" s="53">
        <f>((20-D7)*-0.000175+C7)-0.0008</f>
      </c>
      <c r="F7" s="52">
        <f>E7*10.9276-13.593</f>
      </c>
      <c r="G7" s="51" t="s">
        <v>73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1.4037</v>
      </c>
      <c r="D8" s="53">
        <v>19.7</v>
      </c>
      <c r="E8" s="53">
        <f>((20-D8)*-0.000175+C8)-0.0008</f>
      </c>
      <c r="F8" s="52">
        <f>E8*10.9276-13.593</f>
      </c>
      <c r="G8" s="51" t="s">
        <v>74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1.4031</v>
      </c>
      <c r="D9" s="53">
        <v>19.7</v>
      </c>
      <c r="E9" s="53">
        <f>((20-D9)*-0.000175+C9)-0.0008</f>
      </c>
      <c r="F9" s="52">
        <f>E9*10.9276-13.593</f>
      </c>
      <c r="G9" s="51" t="s">
        <v>75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1.4026</v>
      </c>
      <c r="D10" s="53">
        <v>19.8</v>
      </c>
      <c r="E10" s="53">
        <f>((20-D10)*-0.000175+C10)-0.0008</f>
      </c>
      <c r="F10" s="52">
        <f>E10*10.9276-13.593</f>
      </c>
      <c r="G10" s="51" t="s">
        <v>76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1.402</v>
      </c>
      <c r="D11" s="53">
        <v>19.8</v>
      </c>
      <c r="E11" s="53">
        <f>((20-D11)*-0.000175+C11)-0.0008</f>
      </c>
      <c r="F11" s="52">
        <f>E11*10.9276-13.593</f>
      </c>
      <c r="G11" s="51" t="s">
        <v>77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1.4017</v>
      </c>
      <c r="D12" s="47">
        <v>19.8</v>
      </c>
      <c r="E12" s="47">
        <f>((20-D12)*-0.000175+C12)-0.0008</f>
      </c>
      <c r="F12" s="46">
        <f>E12*10.9276-13.593</f>
      </c>
      <c r="G12" s="45" t="s">
        <v>78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1.401</v>
      </c>
      <c r="D13" s="47">
        <v>19.8</v>
      </c>
      <c r="E13" s="47">
        <f>((20-D13)*-0.000175+C13)-0.0008</f>
      </c>
      <c r="F13" s="46">
        <f>E13*10.9276-13.593</f>
      </c>
      <c r="G13" s="45" t="s">
        <v>79</v>
      </c>
      <c r="H13" s="3"/>
      <c r="I13" s="3"/>
      <c r="J13" s="3"/>
      <c r="K13" s="3"/>
      <c r="L13" s="2"/>
      <c r="M13" s="49"/>
    </row>
    <row x14ac:dyDescent="0.25" r="14" customHeight="1" ht="18.75">
      <c r="A14" s="44">
        <v>13</v>
      </c>
      <c r="B14" s="45" t="s">
        <v>41</v>
      </c>
      <c r="C14" s="46">
        <v>1.4005</v>
      </c>
      <c r="D14" s="47">
        <v>19.5</v>
      </c>
      <c r="E14" s="47">
        <f>((20-D14)*-0.000175+C14)-0.0008</f>
      </c>
      <c r="F14" s="46">
        <f>E14*10.9276-13.593</f>
      </c>
      <c r="G14" s="45" t="s">
        <v>80</v>
      </c>
      <c r="H14" s="3"/>
      <c r="I14" s="3"/>
      <c r="J14" s="3"/>
      <c r="K14" s="3"/>
      <c r="L14" s="2"/>
      <c r="M14" s="49"/>
    </row>
    <row x14ac:dyDescent="0.25" r="15" customHeight="1" ht="18.75">
      <c r="A15" s="44">
        <v>14</v>
      </c>
      <c r="B15" s="45" t="s">
        <v>41</v>
      </c>
      <c r="C15" s="46">
        <v>1.4</v>
      </c>
      <c r="D15" s="47">
        <v>19.8</v>
      </c>
      <c r="E15" s="47">
        <f>((20-D15)*-0.000175+C15)-0.0008</f>
      </c>
      <c r="F15" s="46">
        <f>E15*10.9276-13.593</f>
      </c>
      <c r="G15" s="45" t="s">
        <v>81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1.3996</v>
      </c>
      <c r="D16" s="47">
        <v>19.8</v>
      </c>
      <c r="E16" s="47">
        <f>((20-D16)*-0.000175+C16)-0.0008</f>
      </c>
      <c r="F16" s="46">
        <f>E16*10.9276-13.593</f>
      </c>
      <c r="G16" s="45" t="s">
        <v>82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1.3989</v>
      </c>
      <c r="D17" s="47">
        <v>19.8</v>
      </c>
      <c r="E17" s="47">
        <f>((20-D17)*-0.000175+C17)-0.0008</f>
      </c>
      <c r="F17" s="46">
        <f>E17*10.9276-13.593</f>
      </c>
      <c r="G17" s="45" t="s">
        <v>83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1.3983</v>
      </c>
      <c r="D18" s="47">
        <v>19.8</v>
      </c>
      <c r="E18" s="47">
        <f>((20-D18)*-0.000175+C18)-0.0008</f>
      </c>
      <c r="F18" s="46">
        <f>E18*10.9276-13.593</f>
      </c>
      <c r="G18" s="45" t="s">
        <v>84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1.3976</v>
      </c>
      <c r="D19" s="47">
        <v>19.8</v>
      </c>
      <c r="E19" s="47">
        <f>((20-D19)*-0.000175+C19)-0.0008</f>
      </c>
      <c r="F19" s="46">
        <f>E19*10.9276-13.593</f>
      </c>
      <c r="G19" s="45" t="s">
        <v>85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1.3951</v>
      </c>
      <c r="D20" s="53">
        <v>19.9</v>
      </c>
      <c r="E20" s="53">
        <f>((20-D20)*-0.000175+C20)-0.0008</f>
      </c>
      <c r="F20" s="52">
        <f>E20*10.9276-13.593</f>
      </c>
      <c r="G20" s="51" t="s">
        <v>86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1.3871</v>
      </c>
      <c r="D21" s="53">
        <v>19.9</v>
      </c>
      <c r="E21" s="53">
        <f>((20-D21)*-0.000175+C21)-0.0008</f>
      </c>
      <c r="F21" s="52">
        <f>E21*10.9276-13.593</f>
      </c>
      <c r="G21" s="51" t="s">
        <v>87</v>
      </c>
      <c r="H21" s="3"/>
      <c r="I21" s="3"/>
      <c r="J21" s="3"/>
      <c r="K21" s="3"/>
      <c r="L21" s="2"/>
      <c r="M21" s="49"/>
    </row>
    <row x14ac:dyDescent="0.25" r="22" customHeight="1" ht="18.75">
      <c r="A22" s="50">
        <v>21</v>
      </c>
      <c r="B22" s="51" t="s">
        <v>41</v>
      </c>
      <c r="C22" s="52">
        <v>1.3663</v>
      </c>
      <c r="D22" s="53">
        <v>19.9</v>
      </c>
      <c r="E22" s="53">
        <f>((20-D22)*-0.000175+C22)-0.0008</f>
      </c>
      <c r="F22" s="52">
        <f>E22*10.9276-13.593</f>
      </c>
      <c r="G22" s="51" t="s">
        <v>88</v>
      </c>
      <c r="H22" s="3"/>
      <c r="I22" s="3"/>
      <c r="J22" s="3"/>
      <c r="K22" s="3"/>
      <c r="L22" s="2"/>
      <c r="M22" s="49"/>
    </row>
    <row x14ac:dyDescent="0.25" r="23" customHeight="1" ht="18.75">
      <c r="A23" s="50">
        <v>22</v>
      </c>
      <c r="B23" s="51" t="s">
        <v>41</v>
      </c>
      <c r="C23" s="52">
        <v>1.3481</v>
      </c>
      <c r="D23" s="53">
        <v>19.9</v>
      </c>
      <c r="E23" s="53">
        <f>((20-D23)*-0.000175+C23)-0.0008</f>
      </c>
      <c r="F23" s="52">
        <f>E23*10.9276-13.593</f>
      </c>
      <c r="G23" s="51" t="s">
        <v>89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50">
        <v>1</v>
      </c>
      <c r="B2" s="51" t="s">
        <v>41</v>
      </c>
      <c r="C2" s="52">
        <v>1.4062</v>
      </c>
      <c r="D2" s="53">
        <v>19.9</v>
      </c>
      <c r="E2" s="53">
        <f>((20-D2)*-0.000175+C2)-0.0008</f>
      </c>
      <c r="F2" s="52">
        <f>E2*10.9276-13.593</f>
      </c>
      <c r="G2" s="51" t="s">
        <v>90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50">
        <v>2</v>
      </c>
      <c r="B3" s="51" t="s">
        <v>41</v>
      </c>
      <c r="C3" s="52">
        <v>1.4064</v>
      </c>
      <c r="D3" s="53">
        <v>19.9</v>
      </c>
      <c r="E3" s="53">
        <f>((20-D3)*-0.000175+C3)-0.0008</f>
      </c>
      <c r="F3" s="52">
        <f>E3*10.9276-13.593</f>
      </c>
      <c r="G3" s="51" t="s">
        <v>91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1.406</v>
      </c>
      <c r="D4" s="53">
        <v>19.9</v>
      </c>
      <c r="E4" s="53">
        <f>((20-D4)*-0.000175+C4)-0.0008</f>
      </c>
      <c r="F4" s="52">
        <f>E4*10.9276-13.593</f>
      </c>
      <c r="G4" s="51" t="s">
        <v>92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1.4056</v>
      </c>
      <c r="D5" s="53">
        <v>19.9</v>
      </c>
      <c r="E5" s="53">
        <f>((20-D5)*-0.000175+C5)-0.0008</f>
      </c>
      <c r="F5" s="52">
        <f>E5*10.9276-13.593</f>
      </c>
      <c r="G5" s="51" t="s">
        <v>93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1.4052</v>
      </c>
      <c r="D6" s="47">
        <v>19.9</v>
      </c>
      <c r="E6" s="47">
        <f>((20-D6)*-0.000175+C6)-0.0008</f>
      </c>
      <c r="F6" s="46">
        <f>E6*10.9276-13.593</f>
      </c>
      <c r="G6" s="45" t="s">
        <v>94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1.4045</v>
      </c>
      <c r="D7" s="47">
        <v>19.9</v>
      </c>
      <c r="E7" s="47">
        <f>((20-D7)*-0.000175+C7)-0.0008</f>
      </c>
      <c r="F7" s="46">
        <f>E7*10.9276-13.593</f>
      </c>
      <c r="G7" s="45" t="s">
        <v>95</v>
      </c>
      <c r="H7" s="3"/>
      <c r="I7" s="3"/>
      <c r="J7" s="3"/>
      <c r="K7" s="3"/>
      <c r="L7" s="2"/>
      <c r="M7" s="49"/>
    </row>
    <row x14ac:dyDescent="0.25" r="8" customHeight="1" ht="18.75">
      <c r="A8" s="44">
        <v>7</v>
      </c>
      <c r="B8" s="45" t="s">
        <v>41</v>
      </c>
      <c r="C8" s="46">
        <v>1.404</v>
      </c>
      <c r="D8" s="44">
        <v>20</v>
      </c>
      <c r="E8" s="47">
        <f>((20-D8)*-0.000175+C8)-0.0008</f>
      </c>
      <c r="F8" s="46">
        <f>E8*10.9276-13.593</f>
      </c>
      <c r="G8" s="45" t="s">
        <v>96</v>
      </c>
      <c r="H8" s="3"/>
      <c r="I8" s="3"/>
      <c r="J8" s="3"/>
      <c r="K8" s="3"/>
      <c r="L8" s="2"/>
      <c r="M8" s="49"/>
    </row>
    <row x14ac:dyDescent="0.25" r="9" customHeight="1" ht="18.75">
      <c r="A9" s="44">
        <v>8</v>
      </c>
      <c r="B9" s="45" t="s">
        <v>41</v>
      </c>
      <c r="C9" s="46">
        <v>1.4034</v>
      </c>
      <c r="D9" s="44">
        <v>20</v>
      </c>
      <c r="E9" s="47">
        <f>((20-D9)*-0.000175+C9)-0.0008</f>
      </c>
      <c r="F9" s="46">
        <f>E9*10.9276-13.593</f>
      </c>
      <c r="G9" s="45" t="s">
        <v>97</v>
      </c>
      <c r="H9" s="3"/>
      <c r="I9" s="3"/>
      <c r="J9" s="3"/>
      <c r="K9" s="3"/>
      <c r="L9" s="2"/>
      <c r="M9" s="49"/>
    </row>
    <row x14ac:dyDescent="0.25" r="10" customHeight="1" ht="18.75">
      <c r="A10" s="44">
        <v>9</v>
      </c>
      <c r="B10" s="45" t="s">
        <v>41</v>
      </c>
      <c r="C10" s="46">
        <v>1.4029</v>
      </c>
      <c r="D10" s="44">
        <v>20</v>
      </c>
      <c r="E10" s="47">
        <f>((20-D10)*-0.000175+C10)-0.0008</f>
      </c>
      <c r="F10" s="46">
        <f>E10*10.9276-13.593</f>
      </c>
      <c r="G10" s="45" t="s">
        <v>98</v>
      </c>
      <c r="H10" s="3"/>
      <c r="I10" s="3"/>
      <c r="J10" s="3"/>
      <c r="K10" s="3"/>
      <c r="L10" s="2"/>
      <c r="M10" s="49"/>
    </row>
    <row x14ac:dyDescent="0.25" r="11" customHeight="1" ht="18.75">
      <c r="A11" s="44">
        <v>10</v>
      </c>
      <c r="B11" s="45" t="s">
        <v>41</v>
      </c>
      <c r="C11" s="46">
        <v>1.4023</v>
      </c>
      <c r="D11" s="44">
        <v>20</v>
      </c>
      <c r="E11" s="47">
        <f>((20-D11)*-0.000175+C11)-0.0008</f>
      </c>
      <c r="F11" s="46">
        <f>E11*10.9276-13.593</f>
      </c>
      <c r="G11" s="45" t="s">
        <v>99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1.4018</v>
      </c>
      <c r="D12" s="44">
        <v>20</v>
      </c>
      <c r="E12" s="47">
        <f>((20-D12)*-0.000175+C12)-0.0008</f>
      </c>
      <c r="F12" s="46">
        <f>E12*10.9276-13.593</f>
      </c>
      <c r="G12" s="45" t="s">
        <v>100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1.4013</v>
      </c>
      <c r="D13" s="44">
        <v>20</v>
      </c>
      <c r="E13" s="47">
        <f>((20-D13)*-0.000175+C13)-0.0008</f>
      </c>
      <c r="F13" s="46">
        <f>E13*10.9276-13.593</f>
      </c>
      <c r="G13" s="45" t="s">
        <v>101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1.4008</v>
      </c>
      <c r="D14" s="50">
        <v>20</v>
      </c>
      <c r="E14" s="53">
        <f>((20-D14)*-0.000175+C14)-0.0008</f>
      </c>
      <c r="F14" s="52">
        <f>E14*10.9276-13.593</f>
      </c>
      <c r="G14" s="51" t="s">
        <v>102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1.4002</v>
      </c>
      <c r="D15" s="50">
        <v>20</v>
      </c>
      <c r="E15" s="53">
        <f>((20-D15)*-0.000175+C15)-0.0008</f>
      </c>
      <c r="F15" s="52">
        <f>E15*10.9276-13.593</f>
      </c>
      <c r="G15" s="51" t="s">
        <v>103</v>
      </c>
      <c r="H15" s="3"/>
      <c r="I15" s="3"/>
      <c r="J15" s="3"/>
      <c r="K15" s="3"/>
      <c r="L15" s="2"/>
      <c r="M15" s="49"/>
    </row>
    <row x14ac:dyDescent="0.25" r="16" customHeight="1" ht="18.75">
      <c r="A16" s="50">
        <v>15</v>
      </c>
      <c r="B16" s="51" t="s">
        <v>41</v>
      </c>
      <c r="C16" s="52">
        <v>1.3998</v>
      </c>
      <c r="D16" s="50">
        <v>20</v>
      </c>
      <c r="E16" s="53">
        <f>((20-D16)*-0.000175+C16)-0.0008</f>
      </c>
      <c r="F16" s="52">
        <f>E16*10.9276-13.593</f>
      </c>
      <c r="G16" s="51" t="s">
        <v>104</v>
      </c>
      <c r="H16" s="3"/>
      <c r="I16" s="3"/>
      <c r="J16" s="3"/>
      <c r="K16" s="3"/>
      <c r="L16" s="2"/>
      <c r="M16" s="49"/>
    </row>
    <row x14ac:dyDescent="0.25" r="17" customHeight="1" ht="18.75">
      <c r="A17" s="50">
        <v>16</v>
      </c>
      <c r="B17" s="51" t="s">
        <v>41</v>
      </c>
      <c r="C17" s="52">
        <v>1.3992</v>
      </c>
      <c r="D17" s="50">
        <v>20</v>
      </c>
      <c r="E17" s="53">
        <f>((20-D17)*-0.000175+C17)-0.0008</f>
      </c>
      <c r="F17" s="52">
        <f>E17*10.9276-13.593</f>
      </c>
      <c r="G17" s="51" t="s">
        <v>105</v>
      </c>
      <c r="H17" s="3"/>
      <c r="I17" s="3"/>
      <c r="J17" s="3"/>
      <c r="K17" s="3"/>
      <c r="L17" s="2"/>
      <c r="M17" s="49"/>
    </row>
    <row x14ac:dyDescent="0.25" r="18" customHeight="1" ht="18.75">
      <c r="A18" s="50">
        <v>17</v>
      </c>
      <c r="B18" s="51" t="s">
        <v>41</v>
      </c>
      <c r="C18" s="52">
        <v>1.3986</v>
      </c>
      <c r="D18" s="50">
        <v>20</v>
      </c>
      <c r="E18" s="53">
        <f>((20-D18)*-0.000175+C18)-0.0008</f>
      </c>
      <c r="F18" s="52">
        <f>E18*10.9276-13.593</f>
      </c>
      <c r="G18" s="51" t="s">
        <v>106</v>
      </c>
      <c r="H18" s="3"/>
      <c r="I18" s="3"/>
      <c r="J18" s="3"/>
      <c r="K18" s="3"/>
      <c r="L18" s="2"/>
      <c r="M18" s="49"/>
    </row>
    <row x14ac:dyDescent="0.25" r="19" customHeight="1" ht="18.75">
      <c r="A19" s="50">
        <v>18</v>
      </c>
      <c r="B19" s="51" t="s">
        <v>41</v>
      </c>
      <c r="C19" s="52">
        <v>1.3979</v>
      </c>
      <c r="D19" s="50">
        <v>20</v>
      </c>
      <c r="E19" s="53">
        <f>((20-D19)*-0.000175+C19)-0.0008</f>
      </c>
      <c r="F19" s="52">
        <f>E19*10.9276-13.593</f>
      </c>
      <c r="G19" s="51" t="s">
        <v>107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1.3951</v>
      </c>
      <c r="D20" s="50">
        <v>20</v>
      </c>
      <c r="E20" s="53">
        <f>((20-D20)*-0.000175+C20)-0.0008</f>
      </c>
      <c r="F20" s="52">
        <f>E20*10.9276-13.593</f>
      </c>
      <c r="G20" s="51" t="s">
        <v>108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1.3845</v>
      </c>
      <c r="D21" s="50">
        <v>20</v>
      </c>
      <c r="E21" s="53">
        <f>((20-D21)*-0.000175+C21)-0.0008</f>
      </c>
      <c r="F21" s="52">
        <f>E21*10.9276-13.593</f>
      </c>
      <c r="G21" s="51" t="s">
        <v>109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1.3638</v>
      </c>
      <c r="D22" s="47">
        <v>20.1</v>
      </c>
      <c r="E22" s="47">
        <f>((20-D22)*-0.000175+C22)-0.0008</f>
      </c>
      <c r="F22" s="46">
        <f>E22*10.9276-13.593</f>
      </c>
      <c r="G22" s="45" t="s">
        <v>110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1.3455</v>
      </c>
      <c r="D23" s="47">
        <v>20.1</v>
      </c>
      <c r="E23" s="47">
        <f>((20-D23)*-0.000175+C23)-0.0008</f>
      </c>
      <c r="F23" s="46">
        <f>E23*10.9276-13.593</f>
      </c>
      <c r="G23" s="45" t="s">
        <v>111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1.4062</v>
      </c>
      <c r="D2" s="47">
        <v>20.1</v>
      </c>
      <c r="E2" s="47">
        <f>((20-D2)*-0.000175+C2)-0.0008</f>
      </c>
      <c r="F2" s="46">
        <f>E2*10.9276-13.593</f>
      </c>
      <c r="G2" s="45" t="s">
        <v>42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1.4064</v>
      </c>
      <c r="D3" s="47">
        <v>20.1</v>
      </c>
      <c r="E3" s="47">
        <f>((20-D3)*-0.000175+C3)-0.0008</f>
      </c>
      <c r="F3" s="46">
        <f>E3*10.9276-13.593</f>
      </c>
      <c r="G3" s="45" t="s">
        <v>44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44">
        <v>3</v>
      </c>
      <c r="B4" s="45" t="s">
        <v>41</v>
      </c>
      <c r="C4" s="46">
        <v>1.406</v>
      </c>
      <c r="D4" s="47">
        <v>20.2</v>
      </c>
      <c r="E4" s="47">
        <f>((20-D4)*-0.000175+C4)-0.0008</f>
      </c>
      <c r="F4" s="46">
        <f>E4*10.9276-13.593</f>
      </c>
      <c r="G4" s="45" t="s">
        <v>46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44">
        <v>4</v>
      </c>
      <c r="B5" s="45" t="s">
        <v>41</v>
      </c>
      <c r="C5" s="46">
        <v>1.4056</v>
      </c>
      <c r="D5" s="47">
        <v>20.2</v>
      </c>
      <c r="E5" s="47">
        <f>((20-D5)*-0.000175+C5)-0.0008</f>
      </c>
      <c r="F5" s="46">
        <f>E5*10.9276-13.593</f>
      </c>
      <c r="G5" s="45" t="s">
        <v>48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1.4051</v>
      </c>
      <c r="D6" s="47">
        <v>20.2</v>
      </c>
      <c r="E6" s="47">
        <f>((20-D6)*-0.000175+C6)-0.0008</f>
      </c>
      <c r="F6" s="46">
        <f>E6*10.9276-13.593</f>
      </c>
      <c r="G6" s="45" t="s">
        <v>50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1.4045</v>
      </c>
      <c r="D7" s="47">
        <v>20.2</v>
      </c>
      <c r="E7" s="47">
        <f>((20-D7)*-0.000175+C7)-0.0008</f>
      </c>
      <c r="F7" s="46">
        <f>E7*10.9276-13.593</f>
      </c>
      <c r="G7" s="45" t="s">
        <v>51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1.4039</v>
      </c>
      <c r="D8" s="53">
        <v>20.2</v>
      </c>
      <c r="E8" s="53">
        <f>((20-D8)*-0.000175+C8)-0.0008</f>
      </c>
      <c r="F8" s="52">
        <f>E8*10.9276-13.593</f>
      </c>
      <c r="G8" s="51" t="s">
        <v>52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1.4034</v>
      </c>
      <c r="D9" s="53">
        <v>20.2</v>
      </c>
      <c r="E9" s="53">
        <f>((20-D9)*-0.000175+C9)-0.0008</f>
      </c>
      <c r="F9" s="52">
        <f>E9*10.9276-13.593</f>
      </c>
      <c r="G9" s="51" t="s">
        <v>53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1.4029</v>
      </c>
      <c r="D10" s="53">
        <v>20.2</v>
      </c>
      <c r="E10" s="53">
        <f>((20-D10)*-0.000175+C10)-0.0008</f>
      </c>
      <c r="F10" s="52">
        <f>E10*10.9276-13.593</f>
      </c>
      <c r="G10" s="51" t="s">
        <v>54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1.4023</v>
      </c>
      <c r="D11" s="53">
        <v>20.2</v>
      </c>
      <c r="E11" s="53">
        <f>((20-D11)*-0.000175+C11)-0.0008</f>
      </c>
      <c r="F11" s="52">
        <f>E11*10.9276-13.593</f>
      </c>
      <c r="G11" s="51" t="s">
        <v>55</v>
      </c>
      <c r="H11" s="3"/>
      <c r="I11" s="3"/>
      <c r="J11" s="3"/>
      <c r="K11" s="3"/>
      <c r="L11" s="2"/>
      <c r="M11" s="49"/>
    </row>
    <row x14ac:dyDescent="0.25" r="12" customHeight="1" ht="18.75">
      <c r="A12" s="50">
        <v>11</v>
      </c>
      <c r="B12" s="51" t="s">
        <v>41</v>
      </c>
      <c r="C12" s="52">
        <v>1.4018</v>
      </c>
      <c r="D12" s="53">
        <v>20.2</v>
      </c>
      <c r="E12" s="53">
        <f>((20-D12)*-0.000175+C12)-0.0008</f>
      </c>
      <c r="F12" s="52">
        <f>E12*10.9276-13.593</f>
      </c>
      <c r="G12" s="51" t="s">
        <v>56</v>
      </c>
      <c r="H12" s="3"/>
      <c r="I12" s="3"/>
      <c r="J12" s="3"/>
      <c r="K12" s="3"/>
      <c r="L12" s="2"/>
      <c r="M12" s="49"/>
    </row>
    <row x14ac:dyDescent="0.25" r="13" customHeight="1" ht="18.75">
      <c r="A13" s="50">
        <v>12</v>
      </c>
      <c r="B13" s="51" t="s">
        <v>41</v>
      </c>
      <c r="C13" s="52">
        <v>1.4012</v>
      </c>
      <c r="D13" s="53">
        <v>20.2</v>
      </c>
      <c r="E13" s="53">
        <f>((20-D13)*-0.000175+C13)-0.0008</f>
      </c>
      <c r="F13" s="52">
        <f>E13*10.9276-13.593</f>
      </c>
      <c r="G13" s="51" t="s">
        <v>57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1.4007</v>
      </c>
      <c r="D14" s="53">
        <v>20.2</v>
      </c>
      <c r="E14" s="53">
        <f>((20-D14)*-0.000175+C14)-0.0008</f>
      </c>
      <c r="F14" s="52">
        <f>E14*10.9276-13.593</f>
      </c>
      <c r="G14" s="51" t="s">
        <v>58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1.4001</v>
      </c>
      <c r="D15" s="53">
        <v>20.3</v>
      </c>
      <c r="E15" s="53">
        <f>((20-D15)*-0.000175+C15)-0.0008</f>
      </c>
      <c r="F15" s="52">
        <f>E15*10.9276-13.593</f>
      </c>
      <c r="G15" s="51" t="s">
        <v>59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1.3997</v>
      </c>
      <c r="D16" s="47">
        <v>20.3</v>
      </c>
      <c r="E16" s="47">
        <f>((20-D16)*-0.000175+C16)-0.0008</f>
      </c>
      <c r="F16" s="46">
        <f>E16*10.9276-13.593</f>
      </c>
      <c r="G16" s="45" t="s">
        <v>60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1.3992</v>
      </c>
      <c r="D17" s="47">
        <v>20.3</v>
      </c>
      <c r="E17" s="47">
        <f>((20-D17)*-0.000175+C17)-0.0008</f>
      </c>
      <c r="F17" s="46">
        <f>E17*10.9276-13.593</f>
      </c>
      <c r="G17" s="45" t="s">
        <v>61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1.3986</v>
      </c>
      <c r="D18" s="47">
        <v>20.3</v>
      </c>
      <c r="E18" s="47">
        <f>((20-D18)*-0.000175+C18)-0.0008</f>
      </c>
      <c r="F18" s="46">
        <f>E18*10.9276-13.593</f>
      </c>
      <c r="G18" s="45" t="s">
        <v>62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1.398</v>
      </c>
      <c r="D19" s="47">
        <v>20.3</v>
      </c>
      <c r="E19" s="47">
        <f>((20-D19)*-0.000175+C19)-0.0008</f>
      </c>
      <c r="F19" s="46">
        <f>E19*10.9276-13.593</f>
      </c>
      <c r="G19" s="45" t="s">
        <v>63</v>
      </c>
      <c r="H19" s="3"/>
      <c r="I19" s="3"/>
      <c r="J19" s="3"/>
      <c r="K19" s="3"/>
      <c r="L19" s="2"/>
      <c r="M19" s="49"/>
    </row>
    <row x14ac:dyDescent="0.25" r="20" customHeight="1" ht="18.75">
      <c r="A20" s="44">
        <v>19</v>
      </c>
      <c r="B20" s="45" t="s">
        <v>41</v>
      </c>
      <c r="C20" s="46">
        <v>1.3902</v>
      </c>
      <c r="D20" s="47">
        <v>20.3</v>
      </c>
      <c r="E20" s="47">
        <f>((20-D20)*-0.000175+C20)-0.0008</f>
      </c>
      <c r="F20" s="46">
        <f>E20*10.9276-13.593</f>
      </c>
      <c r="G20" s="45" t="s">
        <v>64</v>
      </c>
      <c r="H20" s="3"/>
      <c r="I20" s="3"/>
      <c r="J20" s="3"/>
      <c r="K20" s="3"/>
      <c r="L20" s="2"/>
      <c r="M20" s="49"/>
    </row>
    <row x14ac:dyDescent="0.25" r="21" customHeight="1" ht="18.75">
      <c r="A21" s="44">
        <v>20</v>
      </c>
      <c r="B21" s="45" t="s">
        <v>41</v>
      </c>
      <c r="C21" s="46">
        <v>1.3748</v>
      </c>
      <c r="D21" s="47">
        <v>20.3</v>
      </c>
      <c r="E21" s="47">
        <f>((20-D21)*-0.000175+C21)-0.0008</f>
      </c>
      <c r="F21" s="46">
        <f>E21*10.9276-13.593</f>
      </c>
      <c r="G21" s="45" t="s">
        <v>65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1.3626</v>
      </c>
      <c r="D22" s="47">
        <v>20.3</v>
      </c>
      <c r="E22" s="47">
        <f>((20-D22)*-0.000175+C22)-0.0008</f>
      </c>
      <c r="F22" s="46">
        <f>E22*10.9276-13.593</f>
      </c>
      <c r="G22" s="45" t="s">
        <v>66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1.3458</v>
      </c>
      <c r="D23" s="47">
        <v>20.3</v>
      </c>
      <c r="E23" s="47">
        <f>((20-D23)*-0.000175+C23)-0.0008</f>
      </c>
      <c r="F23" s="46">
        <f>E23*10.9276-13.593</f>
      </c>
      <c r="G23" s="45" t="s">
        <v>67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18">
        <v>1</v>
      </c>
      <c r="B2" s="3" t="s">
        <v>41</v>
      </c>
      <c r="C2" s="54">
        <v>1.4062</v>
      </c>
      <c r="D2" s="68">
        <v>20</v>
      </c>
      <c r="E2" s="13">
        <f>((20-D2)*-0.000175+C2)-0.0008</f>
      </c>
      <c r="F2" s="48">
        <f>E2*10.9276-13.593</f>
      </c>
      <c r="G2" s="3" t="s">
        <v>112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18">
        <v>2</v>
      </c>
      <c r="B3" s="3" t="s">
        <v>41</v>
      </c>
      <c r="C3" s="54">
        <v>1.406</v>
      </c>
      <c r="D3" s="68">
        <v>20</v>
      </c>
      <c r="E3" s="13">
        <f>((20-D3)*-0.000175+C3)-0.0008</f>
      </c>
      <c r="F3" s="48">
        <f>E3*10.9276-13.593</f>
      </c>
      <c r="G3" s="3" t="s">
        <v>113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18">
        <v>3</v>
      </c>
      <c r="B4" s="3" t="s">
        <v>41</v>
      </c>
      <c r="C4" s="54">
        <v>1.4055</v>
      </c>
      <c r="D4" s="68">
        <v>20</v>
      </c>
      <c r="E4" s="13">
        <f>((20-D4)*-0.000175+C4)-0.0008</f>
      </c>
      <c r="F4" s="48">
        <f>E4*10.9276-13.593</f>
      </c>
      <c r="G4" s="3" t="s">
        <v>114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18">
        <v>4</v>
      </c>
      <c r="B5" s="3" t="s">
        <v>41</v>
      </c>
      <c r="C5" s="54">
        <v>1.4051</v>
      </c>
      <c r="D5" s="68">
        <v>20</v>
      </c>
      <c r="E5" s="13">
        <f>((20-D5)*-0.000175+C5)-0.0008</f>
      </c>
      <c r="F5" s="48">
        <f>E5*10.9276-13.593</f>
      </c>
      <c r="G5" s="3" t="s">
        <v>115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18">
        <v>5</v>
      </c>
      <c r="B6" s="3" t="s">
        <v>41</v>
      </c>
      <c r="C6" s="54">
        <v>1.4047</v>
      </c>
      <c r="D6" s="68">
        <v>20</v>
      </c>
      <c r="E6" s="13">
        <f>((20-D6)*-0.000175+C6)-0.0008</f>
      </c>
      <c r="F6" s="48">
        <f>E6*10.9276-13.593</f>
      </c>
      <c r="G6" s="3" t="s">
        <v>116</v>
      </c>
      <c r="H6" s="3"/>
      <c r="I6" s="3"/>
      <c r="J6" s="3"/>
      <c r="K6" s="3"/>
      <c r="L6" s="2"/>
      <c r="M6" s="49"/>
    </row>
    <row x14ac:dyDescent="0.25" r="7" customHeight="1" ht="18.75">
      <c r="A7" s="18">
        <v>6</v>
      </c>
      <c r="B7" s="3" t="s">
        <v>41</v>
      </c>
      <c r="C7" s="54">
        <v>1.4041</v>
      </c>
      <c r="D7" s="68">
        <v>20</v>
      </c>
      <c r="E7" s="13">
        <f>((20-D7)*-0.000175+C7)-0.0008</f>
      </c>
      <c r="F7" s="48">
        <f>E7*10.9276-13.593</f>
      </c>
      <c r="G7" s="3" t="s">
        <v>117</v>
      </c>
      <c r="H7" s="3"/>
      <c r="I7" s="3"/>
      <c r="J7" s="3"/>
      <c r="K7" s="3"/>
      <c r="L7" s="2"/>
      <c r="M7" s="49"/>
    </row>
    <row x14ac:dyDescent="0.25" r="8" customHeight="1" ht="18.75">
      <c r="A8" s="18">
        <v>7</v>
      </c>
      <c r="B8" s="3" t="s">
        <v>41</v>
      </c>
      <c r="C8" s="54">
        <v>1.4036</v>
      </c>
      <c r="D8" s="69">
        <v>19.9</v>
      </c>
      <c r="E8" s="13">
        <f>((20-D8)*-0.000175+C8)-0.0008</f>
      </c>
      <c r="F8" s="48">
        <f>E8*10.9276-13.593</f>
      </c>
      <c r="G8" s="3" t="s">
        <v>118</v>
      </c>
      <c r="H8" s="3"/>
      <c r="I8" s="3"/>
      <c r="J8" s="3"/>
      <c r="K8" s="3"/>
      <c r="L8" s="2"/>
      <c r="M8" s="49"/>
    </row>
    <row x14ac:dyDescent="0.25" r="9" customHeight="1" ht="18.75">
      <c r="A9" s="18">
        <v>8</v>
      </c>
      <c r="B9" s="3" t="s">
        <v>41</v>
      </c>
      <c r="C9" s="54">
        <v>1.403</v>
      </c>
      <c r="D9" s="69">
        <v>19.9</v>
      </c>
      <c r="E9" s="13">
        <f>((20-D9)*-0.000175+C9)-0.0008</f>
      </c>
      <c r="F9" s="48">
        <f>E9*10.9276-13.593</f>
      </c>
      <c r="G9" s="3" t="s">
        <v>119</v>
      </c>
      <c r="H9" s="3"/>
      <c r="I9" s="3"/>
      <c r="J9" s="3"/>
      <c r="K9" s="3"/>
      <c r="L9" s="2"/>
      <c r="M9" s="49"/>
    </row>
    <row x14ac:dyDescent="0.25" r="10" customHeight="1" ht="18.75">
      <c r="A10" s="56">
        <v>9</v>
      </c>
      <c r="B10" s="57" t="s">
        <v>41</v>
      </c>
      <c r="C10" s="58">
        <v>1.4027</v>
      </c>
      <c r="D10" s="60">
        <v>19.9</v>
      </c>
      <c r="E10" s="60">
        <f>((20-D10)*-0.000175+C10)-0.0008</f>
      </c>
      <c r="F10" s="58">
        <f>E10*10.9276-13.593</f>
      </c>
      <c r="G10" s="57" t="s">
        <v>120</v>
      </c>
      <c r="H10" s="3"/>
      <c r="I10" s="3"/>
      <c r="J10" s="3"/>
      <c r="K10" s="3"/>
      <c r="L10" s="2"/>
      <c r="M10" s="49"/>
    </row>
    <row x14ac:dyDescent="0.25" r="11" customHeight="1" ht="18.75">
      <c r="A11" s="56">
        <v>10</v>
      </c>
      <c r="B11" s="57" t="s">
        <v>41</v>
      </c>
      <c r="C11" s="58">
        <v>1.4021</v>
      </c>
      <c r="D11" s="60">
        <v>19.9</v>
      </c>
      <c r="E11" s="60">
        <f>((20-D11)*-0.000175+C11)-0.0008</f>
      </c>
      <c r="F11" s="58">
        <f>E11*10.9276-13.593</f>
      </c>
      <c r="G11" s="57" t="s">
        <v>121</v>
      </c>
      <c r="H11" s="3"/>
      <c r="I11" s="3"/>
      <c r="J11" s="3"/>
      <c r="K11" s="3"/>
      <c r="L11" s="2"/>
      <c r="M11" s="49"/>
    </row>
    <row x14ac:dyDescent="0.25" r="12" customHeight="1" ht="18.75">
      <c r="A12" s="56">
        <v>11</v>
      </c>
      <c r="B12" s="57" t="s">
        <v>41</v>
      </c>
      <c r="C12" s="58">
        <v>1.4016</v>
      </c>
      <c r="D12" s="60">
        <v>19.9</v>
      </c>
      <c r="E12" s="60">
        <f>((20-D12)*-0.000175+C12)-0.0008</f>
      </c>
      <c r="F12" s="58">
        <f>E12*10.9276-13.593</f>
      </c>
      <c r="G12" s="57" t="s">
        <v>122</v>
      </c>
      <c r="H12" s="3"/>
      <c r="I12" s="3"/>
      <c r="J12" s="3"/>
      <c r="K12" s="3"/>
      <c r="L12" s="2"/>
      <c r="M12" s="49"/>
    </row>
    <row x14ac:dyDescent="0.25" r="13" customHeight="1" ht="18.75">
      <c r="A13" s="56">
        <v>12</v>
      </c>
      <c r="B13" s="57" t="s">
        <v>41</v>
      </c>
      <c r="C13" s="58">
        <v>1.401</v>
      </c>
      <c r="D13" s="60">
        <v>19.9</v>
      </c>
      <c r="E13" s="60">
        <f>((20-D13)*-0.000175+C13)-0.0008</f>
      </c>
      <c r="F13" s="58">
        <f>E13*10.9276-13.593</f>
      </c>
      <c r="G13" s="57" t="s">
        <v>123</v>
      </c>
      <c r="H13" s="3"/>
      <c r="I13" s="3"/>
      <c r="J13" s="3"/>
      <c r="K13" s="3"/>
      <c r="L13" s="2"/>
      <c r="M13" s="49"/>
    </row>
    <row x14ac:dyDescent="0.25" r="14" customHeight="1" ht="18.75">
      <c r="A14" s="56">
        <v>13</v>
      </c>
      <c r="B14" s="57" t="s">
        <v>41</v>
      </c>
      <c r="C14" s="58">
        <v>1.4005</v>
      </c>
      <c r="D14" s="60">
        <v>19.9</v>
      </c>
      <c r="E14" s="60">
        <f>((20-D14)*-0.000175+C14)-0.0008</f>
      </c>
      <c r="F14" s="58">
        <f>E14*10.9276-13.593</f>
      </c>
      <c r="G14" s="57" t="s">
        <v>124</v>
      </c>
      <c r="H14" s="3"/>
      <c r="I14" s="3"/>
      <c r="J14" s="3"/>
      <c r="K14" s="3"/>
      <c r="L14" s="2"/>
      <c r="M14" s="49"/>
    </row>
    <row x14ac:dyDescent="0.25" r="15" customHeight="1" ht="18.75">
      <c r="A15" s="56">
        <v>14</v>
      </c>
      <c r="B15" s="57" t="s">
        <v>41</v>
      </c>
      <c r="C15" s="58">
        <v>1.4</v>
      </c>
      <c r="D15" s="60">
        <v>19.9</v>
      </c>
      <c r="E15" s="60">
        <f>((20-D15)*-0.000175+C15)-0.0008</f>
      </c>
      <c r="F15" s="58">
        <f>E15*10.9276-13.593</f>
      </c>
      <c r="G15" s="57" t="s">
        <v>125</v>
      </c>
      <c r="H15" s="3"/>
      <c r="I15" s="3"/>
      <c r="J15" s="3"/>
      <c r="K15" s="3"/>
      <c r="L15" s="2"/>
      <c r="M15" s="49"/>
    </row>
    <row x14ac:dyDescent="0.25" r="16" customHeight="1" ht="18.75">
      <c r="A16" s="56">
        <v>15</v>
      </c>
      <c r="B16" s="57" t="s">
        <v>41</v>
      </c>
      <c r="C16" s="58">
        <v>1.3996</v>
      </c>
      <c r="D16" s="60">
        <v>19.9</v>
      </c>
      <c r="E16" s="60">
        <f>((20-D16)*-0.000175+C16)-0.0008</f>
      </c>
      <c r="F16" s="58">
        <f>E16*10.9276-13.593</f>
      </c>
      <c r="G16" s="57" t="s">
        <v>126</v>
      </c>
      <c r="H16" s="3"/>
      <c r="I16" s="3"/>
      <c r="J16" s="3"/>
      <c r="K16" s="3"/>
      <c r="L16" s="2"/>
      <c r="M16" s="49"/>
    </row>
    <row x14ac:dyDescent="0.25" r="17" customHeight="1" ht="18.75">
      <c r="A17" s="56">
        <v>16</v>
      </c>
      <c r="B17" s="57" t="s">
        <v>41</v>
      </c>
      <c r="C17" s="58">
        <v>1.3991</v>
      </c>
      <c r="D17" s="60">
        <v>19.9</v>
      </c>
      <c r="E17" s="60">
        <f>((20-D17)*-0.000175+C17)-0.0008</f>
      </c>
      <c r="F17" s="58">
        <f>E17*10.9276-13.593</f>
      </c>
      <c r="G17" s="57" t="s">
        <v>127</v>
      </c>
      <c r="H17" s="3"/>
      <c r="I17" s="3"/>
      <c r="J17" s="3"/>
      <c r="K17" s="3"/>
      <c r="L17" s="2"/>
      <c r="M17" s="49"/>
    </row>
    <row x14ac:dyDescent="0.25" r="18" customHeight="1" ht="18.75">
      <c r="A18" s="18">
        <v>17</v>
      </c>
      <c r="B18" s="3" t="s">
        <v>41</v>
      </c>
      <c r="C18" s="54">
        <v>1.3985</v>
      </c>
      <c r="D18" s="69">
        <v>19.9</v>
      </c>
      <c r="E18" s="13">
        <f>((20-D18)*-0.000175+C18)-0.0008</f>
      </c>
      <c r="F18" s="48">
        <f>E18*10.9276-13.593</f>
      </c>
      <c r="G18" s="3" t="s">
        <v>128</v>
      </c>
      <c r="H18" s="3"/>
      <c r="I18" s="3"/>
      <c r="J18" s="3"/>
      <c r="K18" s="3"/>
      <c r="L18" s="2"/>
      <c r="M18" s="49"/>
    </row>
    <row x14ac:dyDescent="0.25" r="19" customHeight="1" ht="18.75">
      <c r="A19" s="18">
        <v>18</v>
      </c>
      <c r="B19" s="3" t="s">
        <v>41</v>
      </c>
      <c r="C19" s="54">
        <v>1.3975</v>
      </c>
      <c r="D19" s="69">
        <v>19.9</v>
      </c>
      <c r="E19" s="13">
        <f>((20-D19)*-0.000175+C19)-0.0008</f>
      </c>
      <c r="F19" s="48">
        <f>E19*10.9276-13.593</f>
      </c>
      <c r="G19" s="3" t="s">
        <v>129</v>
      </c>
      <c r="H19" s="3"/>
      <c r="I19" s="3"/>
      <c r="J19" s="3"/>
      <c r="K19" s="3"/>
      <c r="L19" s="2"/>
      <c r="M19" s="49"/>
    </row>
    <row x14ac:dyDescent="0.25" r="20" customHeight="1" ht="18.75">
      <c r="A20" s="18">
        <v>19</v>
      </c>
      <c r="B20" s="3" t="s">
        <v>41</v>
      </c>
      <c r="C20" s="54">
        <v>1.3942</v>
      </c>
      <c r="D20" s="69">
        <v>19.9</v>
      </c>
      <c r="E20" s="13">
        <f>((20-D20)*-0.000175+C20)-0.0008</f>
      </c>
      <c r="F20" s="48">
        <f>E20*10.9276-13.593</f>
      </c>
      <c r="G20" s="3" t="s">
        <v>130</v>
      </c>
      <c r="H20" s="3"/>
      <c r="I20" s="3"/>
      <c r="J20" s="3"/>
      <c r="K20" s="3"/>
      <c r="L20" s="2"/>
      <c r="M20" s="49"/>
    </row>
    <row x14ac:dyDescent="0.25" r="21" customHeight="1" ht="18.75">
      <c r="A21" s="18">
        <v>20</v>
      </c>
      <c r="B21" s="3" t="s">
        <v>41</v>
      </c>
      <c r="C21" s="54">
        <v>1.3838</v>
      </c>
      <c r="D21" s="69">
        <v>19.9</v>
      </c>
      <c r="E21" s="13">
        <f>((20-D21)*-0.000175+C21)-0.0008</f>
      </c>
      <c r="F21" s="48">
        <f>E21*10.9276-13.593</f>
      </c>
      <c r="G21" s="3" t="s">
        <v>131</v>
      </c>
      <c r="H21" s="3"/>
      <c r="I21" s="3"/>
      <c r="J21" s="3"/>
      <c r="K21" s="3"/>
      <c r="L21" s="2"/>
      <c r="M21" s="49"/>
    </row>
    <row x14ac:dyDescent="0.25" r="22" customHeight="1" ht="18.75">
      <c r="A22" s="18">
        <v>21</v>
      </c>
      <c r="B22" s="3" t="s">
        <v>41</v>
      </c>
      <c r="C22" s="54">
        <v>1.365</v>
      </c>
      <c r="D22" s="69">
        <v>19.9</v>
      </c>
      <c r="E22" s="13">
        <f>((20-D22)*-0.000175+C22)-0.0008</f>
      </c>
      <c r="F22" s="48">
        <f>E22*10.9276-13.593</f>
      </c>
      <c r="G22" s="3" t="s">
        <v>132</v>
      </c>
      <c r="H22" s="3"/>
      <c r="I22" s="3"/>
      <c r="J22" s="3"/>
      <c r="K22" s="3"/>
      <c r="L22" s="2"/>
      <c r="M22" s="49"/>
    </row>
    <row x14ac:dyDescent="0.25" r="23" customHeight="1" ht="18.75">
      <c r="A23" s="18">
        <v>22</v>
      </c>
      <c r="B23" s="3" t="s">
        <v>41</v>
      </c>
      <c r="C23" s="54">
        <v>1.3484</v>
      </c>
      <c r="D23" s="69">
        <v>19.9</v>
      </c>
      <c r="E23" s="13">
        <f>((20-D23)*-0.000175+C23)-0.0008</f>
      </c>
      <c r="F23" s="48">
        <f>E23*10.9276-13.593</f>
      </c>
      <c r="G23" s="3" t="s">
        <v>133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1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2" width="13.576428571428572" customWidth="1" bestFit="1"/>
    <col min="4" max="4" style="32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1.4062</v>
      </c>
      <c r="D2" s="44">
        <v>20</v>
      </c>
      <c r="E2" s="47">
        <f>((20-D2)*-0.000175+C2)-0.0008</f>
      </c>
      <c r="F2" s="46">
        <f>E2*10.9276-13.593</f>
      </c>
      <c r="G2" s="45" t="s">
        <v>68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</v>
      </c>
      <c r="D3" s="44">
        <v>20</v>
      </c>
      <c r="E3" s="47">
        <f>((20-D3)*-0.000175+C3)-0.0008</f>
      </c>
      <c r="F3" s="46">
        <f>E3*10.9276-13.593</f>
      </c>
      <c r="G3" s="45" t="s">
        <v>69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1.4057</v>
      </c>
      <c r="D4" s="50">
        <v>20</v>
      </c>
      <c r="E4" s="53">
        <f>((20-D4)*-0.000175+C4)-0.0008</f>
      </c>
      <c r="F4" s="52">
        <f>E4*10.9276-13.593</f>
      </c>
      <c r="G4" s="51" t="s">
        <v>70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1.4053</v>
      </c>
      <c r="D5" s="50">
        <v>20</v>
      </c>
      <c r="E5" s="53">
        <f>((20-D5)*-0.000175+C5)-0.0008</f>
      </c>
      <c r="F5" s="52">
        <f>E5*10.9276-13.593</f>
      </c>
      <c r="G5" s="51" t="s">
        <v>71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50">
        <v>5</v>
      </c>
      <c r="B6" s="51" t="s">
        <v>41</v>
      </c>
      <c r="C6" s="52">
        <v>1.4047</v>
      </c>
      <c r="D6" s="50">
        <v>20</v>
      </c>
      <c r="E6" s="53">
        <f>((20-D6)*-0.000175+C6)-0.0008</f>
      </c>
      <c r="F6" s="52">
        <f>E6*10.9276-13.593</f>
      </c>
      <c r="G6" s="51" t="s">
        <v>72</v>
      </c>
      <c r="H6" s="3"/>
      <c r="I6" s="3"/>
      <c r="J6" s="3"/>
      <c r="K6" s="3"/>
      <c r="L6" s="2"/>
      <c r="M6" s="49"/>
    </row>
    <row x14ac:dyDescent="0.25" r="7" customHeight="1" ht="18.75">
      <c r="A7" s="50">
        <v>6</v>
      </c>
      <c r="B7" s="51" t="s">
        <v>41</v>
      </c>
      <c r="C7" s="52">
        <v>1.4041</v>
      </c>
      <c r="D7" s="50">
        <v>20</v>
      </c>
      <c r="E7" s="53">
        <f>((20-D7)*-0.000175+C7)-0.0008</f>
      </c>
      <c r="F7" s="52">
        <f>E7*10.9276-13.593</f>
      </c>
      <c r="G7" s="51" t="s">
        <v>73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1.4036</v>
      </c>
      <c r="D8" s="50">
        <v>20</v>
      </c>
      <c r="E8" s="53">
        <f>((20-D8)*-0.000175+C8)-0.0008</f>
      </c>
      <c r="F8" s="52">
        <f>E8*10.9276-13.593</f>
      </c>
      <c r="G8" s="51" t="s">
        <v>74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1.403</v>
      </c>
      <c r="D9" s="50">
        <v>20</v>
      </c>
      <c r="E9" s="53">
        <f>((20-D9)*-0.000175+C9)-0.0008</f>
      </c>
      <c r="F9" s="52">
        <f>E9*10.9276-13.593</f>
      </c>
      <c r="G9" s="51" t="s">
        <v>75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1.4025</v>
      </c>
      <c r="D10" s="50">
        <v>20</v>
      </c>
      <c r="E10" s="53">
        <f>((20-D10)*-0.000175+C10)-0.0008</f>
      </c>
      <c r="F10" s="52">
        <f>E10*10.9276-13.593</f>
      </c>
      <c r="G10" s="51" t="s">
        <v>76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1.4021</v>
      </c>
      <c r="D11" s="50">
        <v>20</v>
      </c>
      <c r="E11" s="53">
        <f>((20-D11)*-0.000175+C11)-0.0008</f>
      </c>
      <c r="F11" s="52">
        <f>E11*10.9276-13.593</f>
      </c>
      <c r="G11" s="51" t="s">
        <v>77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1.4016</v>
      </c>
      <c r="D12" s="44">
        <v>20</v>
      </c>
      <c r="E12" s="47">
        <f>((20-D12)*-0.000175+C12)-0.0008</f>
      </c>
      <c r="F12" s="46">
        <f>E12*10.9276-13.593</f>
      </c>
      <c r="G12" s="45" t="s">
        <v>78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1.401</v>
      </c>
      <c r="D13" s="44">
        <v>20</v>
      </c>
      <c r="E13" s="47">
        <f>((20-D13)*-0.000175+C13)-0.0008</f>
      </c>
      <c r="F13" s="46">
        <f>E13*10.9276-13.593</f>
      </c>
      <c r="G13" s="45" t="s">
        <v>79</v>
      </c>
      <c r="H13" s="3"/>
      <c r="I13" s="3"/>
      <c r="J13" s="3"/>
      <c r="K13" s="3"/>
      <c r="L13" s="2"/>
      <c r="M13" s="49"/>
    </row>
    <row x14ac:dyDescent="0.25" r="14" customHeight="1" ht="18.75">
      <c r="A14" s="44">
        <v>13</v>
      </c>
      <c r="B14" s="45" t="s">
        <v>41</v>
      </c>
      <c r="C14" s="46">
        <v>1.4005</v>
      </c>
      <c r="D14" s="44">
        <v>20</v>
      </c>
      <c r="E14" s="47">
        <f>((20-D14)*-0.000175+C14)-0.0008</f>
      </c>
      <c r="F14" s="46">
        <f>E14*10.9276-13.593</f>
      </c>
      <c r="G14" s="45" t="s">
        <v>80</v>
      </c>
      <c r="H14" s="3"/>
      <c r="I14" s="3"/>
      <c r="J14" s="3"/>
      <c r="K14" s="3"/>
      <c r="L14" s="2"/>
      <c r="M14" s="49"/>
    </row>
    <row x14ac:dyDescent="0.25" r="15" customHeight="1" ht="18.75">
      <c r="A15" s="44">
        <v>14</v>
      </c>
      <c r="B15" s="45" t="s">
        <v>41</v>
      </c>
      <c r="C15" s="46">
        <v>1.4</v>
      </c>
      <c r="D15" s="44">
        <v>20</v>
      </c>
      <c r="E15" s="47">
        <f>((20-D15)*-0.000175+C15)-0.0008</f>
      </c>
      <c r="F15" s="46">
        <f>E15*10.9276-13.593</f>
      </c>
      <c r="G15" s="45" t="s">
        <v>81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1.3995</v>
      </c>
      <c r="D16" s="44">
        <v>20</v>
      </c>
      <c r="E16" s="47">
        <f>((20-D16)*-0.000175+C16)-0.0008</f>
      </c>
      <c r="F16" s="46">
        <f>E16*10.9276-13.593</f>
      </c>
      <c r="G16" s="45" t="s">
        <v>82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1.3991</v>
      </c>
      <c r="D17" s="44">
        <v>20</v>
      </c>
      <c r="E17" s="47">
        <f>((20-D17)*-0.000175+C17)-0.0008</f>
      </c>
      <c r="F17" s="46">
        <f>E17*10.9276-13.593</f>
      </c>
      <c r="G17" s="45" t="s">
        <v>83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1.3985</v>
      </c>
      <c r="D18" s="44">
        <v>20</v>
      </c>
      <c r="E18" s="47">
        <f>((20-D18)*-0.000175+C18)-0.0008</f>
      </c>
      <c r="F18" s="46">
        <f>E18*10.9276-13.593</f>
      </c>
      <c r="G18" s="45" t="s">
        <v>84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1.3978</v>
      </c>
      <c r="D19" s="44">
        <v>20</v>
      </c>
      <c r="E19" s="47">
        <f>((20-D19)*-0.000175+C19)-0.0008</f>
      </c>
      <c r="F19" s="46">
        <f>E19*10.9276-13.593</f>
      </c>
      <c r="G19" s="45" t="s">
        <v>85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1.3956</v>
      </c>
      <c r="D20" s="50">
        <v>20</v>
      </c>
      <c r="E20" s="53">
        <f>((20-D20)*-0.000175+C20)-0.0008</f>
      </c>
      <c r="F20" s="52">
        <f>E20*10.9276-13.593</f>
      </c>
      <c r="G20" s="51" t="s">
        <v>86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1.3858</v>
      </c>
      <c r="D21" s="53">
        <v>20.1</v>
      </c>
      <c r="E21" s="53">
        <f>((20-D21)*-0.000175+C21)-0.0008</f>
      </c>
      <c r="F21" s="52">
        <f>E21*10.9276-13.593</f>
      </c>
      <c r="G21" s="51" t="s">
        <v>87</v>
      </c>
      <c r="H21" s="3"/>
      <c r="I21" s="3"/>
      <c r="J21" s="3"/>
      <c r="K21" s="3"/>
      <c r="L21" s="2"/>
      <c r="M21" s="49"/>
    </row>
    <row x14ac:dyDescent="0.25" r="22" customHeight="1" ht="18.75">
      <c r="A22" s="50">
        <v>21</v>
      </c>
      <c r="B22" s="51" t="s">
        <v>41</v>
      </c>
      <c r="C22" s="52">
        <v>1.3647</v>
      </c>
      <c r="D22" s="53">
        <v>20.1</v>
      </c>
      <c r="E22" s="53">
        <f>((20-D22)*-0.000175+C22)-0.0008</f>
      </c>
      <c r="F22" s="52">
        <f>E22*10.9276-13.593</f>
      </c>
      <c r="G22" s="51" t="s">
        <v>88</v>
      </c>
      <c r="H22" s="3"/>
      <c r="I22" s="3"/>
      <c r="J22" s="3"/>
      <c r="K22" s="3"/>
      <c r="L22" s="2"/>
      <c r="M22" s="49"/>
    </row>
    <row x14ac:dyDescent="0.25" r="23" customHeight="1" ht="18.75">
      <c r="A23" s="50">
        <v>22</v>
      </c>
      <c r="B23" s="51" t="s">
        <v>41</v>
      </c>
      <c r="C23" s="52">
        <v>1.347</v>
      </c>
      <c r="D23" s="53">
        <v>20.1</v>
      </c>
      <c r="E23" s="53">
        <f>((20-D23)*-0.000175+C23)-0.0008</f>
      </c>
      <c r="F23" s="52">
        <f>E23*10.9276-13.593</f>
      </c>
      <c r="G23" s="51" t="s">
        <v>89</v>
      </c>
      <c r="H23" s="3"/>
      <c r="I23" s="3"/>
      <c r="J23" s="3"/>
      <c r="K23" s="3"/>
      <c r="L23" s="2"/>
      <c r="M23" s="49"/>
    </row>
    <row x14ac:dyDescent="0.25" r="24" customHeight="1" ht="18.75">
      <c r="A24" s="18">
        <v>23</v>
      </c>
      <c r="B24" s="3" t="s">
        <v>41</v>
      </c>
      <c r="C24" s="54"/>
      <c r="D24" s="55"/>
      <c r="E24" s="13">
        <f>((20-D24)*-0.000175+C24)-0.0008</f>
      </c>
      <c r="F24" s="48">
        <f>E24*10.9276-13.593</f>
      </c>
      <c r="G24" s="3" t="s">
        <v>68</v>
      </c>
      <c r="H24" s="3"/>
      <c r="I24" s="3"/>
      <c r="J24" s="3"/>
      <c r="K24" s="3"/>
      <c r="L24" s="2"/>
      <c r="M24" s="49"/>
    </row>
    <row x14ac:dyDescent="0.25" r="25" customHeight="1" ht="18.75">
      <c r="A25" s="18">
        <v>24</v>
      </c>
      <c r="B25" s="3" t="s">
        <v>41</v>
      </c>
      <c r="C25" s="54"/>
      <c r="D25" s="55"/>
      <c r="E25" s="13">
        <f>((20-D25)*-0.000175+C25)-0.0008</f>
      </c>
      <c r="F25" s="48">
        <f>E25*10.9276-13.593</f>
      </c>
      <c r="G25" s="3" t="s">
        <v>69</v>
      </c>
      <c r="H25" s="3"/>
      <c r="I25" s="3"/>
      <c r="J25" s="3"/>
      <c r="K25" s="3"/>
      <c r="L25" s="2"/>
      <c r="M25" s="49"/>
    </row>
    <row x14ac:dyDescent="0.25" r="26" customHeight="1" ht="18.75">
      <c r="A26" s="56">
        <v>25</v>
      </c>
      <c r="B26" s="57" t="s">
        <v>41</v>
      </c>
      <c r="C26" s="58"/>
      <c r="D26" s="59"/>
      <c r="E26" s="60">
        <f>((20-D26)*-0.000175+C26)-0.0008</f>
      </c>
      <c r="F26" s="58">
        <f>E26*10.9276-13.593</f>
      </c>
      <c r="G26" s="57" t="s">
        <v>70</v>
      </c>
      <c r="H26" s="3"/>
      <c r="I26" s="3"/>
      <c r="J26" s="3"/>
      <c r="K26" s="3"/>
      <c r="L26" s="2"/>
      <c r="M26" s="49"/>
    </row>
    <row x14ac:dyDescent="0.25" r="27" customHeight="1" ht="18.75">
      <c r="A27" s="56">
        <v>26</v>
      </c>
      <c r="B27" s="57" t="s">
        <v>41</v>
      </c>
      <c r="C27" s="58"/>
      <c r="D27" s="59"/>
      <c r="E27" s="60">
        <f>((20-D27)*-0.000175+C27)-0.0008</f>
      </c>
      <c r="F27" s="58">
        <f>E27*10.9276-13.593</f>
      </c>
      <c r="G27" s="57" t="s">
        <v>71</v>
      </c>
      <c r="H27" s="3"/>
      <c r="I27" s="3"/>
      <c r="J27" s="3"/>
      <c r="K27" s="3"/>
      <c r="L27" s="2"/>
      <c r="M27" s="49"/>
    </row>
    <row x14ac:dyDescent="0.25" r="28" customHeight="1" ht="18.75">
      <c r="A28" s="56">
        <v>27</v>
      </c>
      <c r="B28" s="57" t="s">
        <v>41</v>
      </c>
      <c r="C28" s="58"/>
      <c r="D28" s="59"/>
      <c r="E28" s="60">
        <f>((20-D28)*-0.000175+C28)-0.0008</f>
      </c>
      <c r="F28" s="58">
        <f>E28*10.9276-13.593</f>
      </c>
      <c r="G28" s="57" t="s">
        <v>72</v>
      </c>
      <c r="H28" s="3"/>
      <c r="I28" s="3"/>
      <c r="J28" s="3"/>
      <c r="K28" s="3"/>
      <c r="L28" s="2"/>
      <c r="M28" s="49"/>
    </row>
    <row x14ac:dyDescent="0.25" r="29" customHeight="1" ht="18.75">
      <c r="A29" s="56">
        <v>28</v>
      </c>
      <c r="B29" s="57" t="s">
        <v>41</v>
      </c>
      <c r="C29" s="58"/>
      <c r="D29" s="59"/>
      <c r="E29" s="60">
        <f>((20-D29)*-0.000175+C29)-0.0008</f>
      </c>
      <c r="F29" s="58">
        <f>E29*10.9276-13.593</f>
      </c>
      <c r="G29" s="57" t="s">
        <v>73</v>
      </c>
      <c r="H29" s="3"/>
      <c r="I29" s="3"/>
      <c r="J29" s="3"/>
      <c r="K29" s="3"/>
      <c r="L29" s="2"/>
      <c r="M29" s="49"/>
    </row>
    <row x14ac:dyDescent="0.25" r="30" customHeight="1" ht="18.75">
      <c r="A30" s="56">
        <v>29</v>
      </c>
      <c r="B30" s="57" t="s">
        <v>41</v>
      </c>
      <c r="C30" s="58"/>
      <c r="D30" s="59"/>
      <c r="E30" s="60">
        <f>((20-D30)*-0.000175+C30)-0.0008</f>
      </c>
      <c r="F30" s="58">
        <f>E30*10.9276-13.593</f>
      </c>
      <c r="G30" s="57" t="s">
        <v>74</v>
      </c>
      <c r="H30" s="3"/>
      <c r="I30" s="3"/>
      <c r="J30" s="3"/>
      <c r="K30" s="3"/>
      <c r="L30" s="2"/>
      <c r="M30" s="49"/>
    </row>
    <row x14ac:dyDescent="0.25" r="31" customHeight="1" ht="18.75">
      <c r="A31" s="56">
        <v>30</v>
      </c>
      <c r="B31" s="57" t="s">
        <v>41</v>
      </c>
      <c r="C31" s="58"/>
      <c r="D31" s="59"/>
      <c r="E31" s="60">
        <f>((20-D31)*-0.000175+C31)-0.0008</f>
      </c>
      <c r="F31" s="58">
        <f>E31*10.9276-13.593</f>
      </c>
      <c r="G31" s="57" t="s">
        <v>75</v>
      </c>
      <c r="H31" s="3"/>
      <c r="I31" s="3"/>
      <c r="J31" s="3"/>
      <c r="K31" s="3"/>
      <c r="L31" s="2"/>
      <c r="M31" s="49"/>
    </row>
    <row x14ac:dyDescent="0.25" r="32" customHeight="1" ht="18.75">
      <c r="A32" s="56">
        <v>31</v>
      </c>
      <c r="B32" s="57" t="s">
        <v>41</v>
      </c>
      <c r="C32" s="58"/>
      <c r="D32" s="59"/>
      <c r="E32" s="60">
        <f>((20-D32)*-0.000175+C32)-0.0008</f>
      </c>
      <c r="F32" s="58">
        <f>E32*10.9276-13.593</f>
      </c>
      <c r="G32" s="57" t="s">
        <v>76</v>
      </c>
      <c r="H32" s="3"/>
      <c r="I32" s="3"/>
      <c r="J32" s="3"/>
      <c r="K32" s="3"/>
      <c r="L32" s="2"/>
      <c r="M32" s="49"/>
    </row>
    <row x14ac:dyDescent="0.25" r="33" customHeight="1" ht="18.75">
      <c r="A33" s="56">
        <v>32</v>
      </c>
      <c r="B33" s="57" t="s">
        <v>41</v>
      </c>
      <c r="C33" s="58"/>
      <c r="D33" s="59"/>
      <c r="E33" s="60">
        <f>((20-D33)*-0.000175+C33)-0.0008</f>
      </c>
      <c r="F33" s="58">
        <f>E33*10.9276-13.593</f>
      </c>
      <c r="G33" s="57" t="s">
        <v>77</v>
      </c>
      <c r="H33" s="3"/>
      <c r="I33" s="3"/>
      <c r="J33" s="3"/>
      <c r="K33" s="3"/>
      <c r="L33" s="2"/>
      <c r="M33" s="49"/>
    </row>
    <row x14ac:dyDescent="0.25" r="34" customHeight="1" ht="18.75">
      <c r="A34" s="18">
        <v>33</v>
      </c>
      <c r="B34" s="3" t="s">
        <v>41</v>
      </c>
      <c r="C34" s="54"/>
      <c r="D34" s="55"/>
      <c r="E34" s="13">
        <f>((20-D34)*-0.000175+C34)-0.0008</f>
      </c>
      <c r="F34" s="48">
        <f>E34*10.9276-13.593</f>
      </c>
      <c r="G34" s="3" t="s">
        <v>78</v>
      </c>
      <c r="H34" s="3"/>
      <c r="I34" s="3"/>
      <c r="J34" s="3"/>
      <c r="K34" s="3"/>
      <c r="L34" s="2"/>
      <c r="M34" s="49"/>
    </row>
    <row x14ac:dyDescent="0.25" r="35" customHeight="1" ht="18.75">
      <c r="A35" s="18">
        <v>34</v>
      </c>
      <c r="B35" s="3" t="s">
        <v>41</v>
      </c>
      <c r="C35" s="54"/>
      <c r="D35" s="55"/>
      <c r="E35" s="13">
        <f>((20-D35)*-0.000175+C35)-0.0008</f>
      </c>
      <c r="F35" s="48">
        <f>E35*10.9276-13.593</f>
      </c>
      <c r="G35" s="3" t="s">
        <v>79</v>
      </c>
      <c r="H35" s="3"/>
      <c r="I35" s="3"/>
      <c r="J35" s="3"/>
      <c r="K35" s="3"/>
      <c r="L35" s="2"/>
      <c r="M35" s="49"/>
    </row>
    <row x14ac:dyDescent="0.25" r="36" customHeight="1" ht="18.75">
      <c r="A36" s="18">
        <v>35</v>
      </c>
      <c r="B36" s="3" t="s">
        <v>41</v>
      </c>
      <c r="C36" s="54"/>
      <c r="D36" s="55"/>
      <c r="E36" s="13">
        <f>((20-D36)*-0.000175+C36)-0.0008</f>
      </c>
      <c r="F36" s="48">
        <f>E36*10.9276-13.593</f>
      </c>
      <c r="G36" s="3" t="s">
        <v>80</v>
      </c>
      <c r="H36" s="3"/>
      <c r="I36" s="3"/>
      <c r="J36" s="3"/>
      <c r="K36" s="3"/>
      <c r="L36" s="2"/>
      <c r="M36" s="49"/>
    </row>
    <row x14ac:dyDescent="0.25" r="37" customHeight="1" ht="18.75">
      <c r="A37" s="18">
        <v>36</v>
      </c>
      <c r="B37" s="3" t="s">
        <v>41</v>
      </c>
      <c r="C37" s="54"/>
      <c r="D37" s="55"/>
      <c r="E37" s="13">
        <f>((20-D37)*-0.000175+C37)-0.0008</f>
      </c>
      <c r="F37" s="48">
        <f>E37*10.9276-13.593</f>
      </c>
      <c r="G37" s="3" t="s">
        <v>81</v>
      </c>
      <c r="H37" s="3"/>
      <c r="I37" s="3"/>
      <c r="J37" s="3"/>
      <c r="K37" s="3"/>
      <c r="L37" s="2"/>
      <c r="M37" s="49"/>
    </row>
    <row x14ac:dyDescent="0.25" r="38" customHeight="1" ht="18.75">
      <c r="A38" s="18">
        <v>37</v>
      </c>
      <c r="B38" s="3" t="s">
        <v>41</v>
      </c>
      <c r="C38" s="54"/>
      <c r="D38" s="55"/>
      <c r="E38" s="13">
        <f>((20-D38)*-0.000175+C38)-0.0008</f>
      </c>
      <c r="F38" s="48">
        <f>E38*10.9276-13.593</f>
      </c>
      <c r="G38" s="3" t="s">
        <v>82</v>
      </c>
      <c r="H38" s="3"/>
      <c r="I38" s="3"/>
      <c r="J38" s="3"/>
      <c r="K38" s="3"/>
      <c r="L38" s="2"/>
      <c r="M38" s="49"/>
    </row>
    <row x14ac:dyDescent="0.25" r="39" customHeight="1" ht="18.75">
      <c r="A39" s="18">
        <v>38</v>
      </c>
      <c r="B39" s="3" t="s">
        <v>41</v>
      </c>
      <c r="C39" s="54"/>
      <c r="D39" s="55"/>
      <c r="E39" s="13">
        <f>((20-D39)*-0.000175+C39)-0.0008</f>
      </c>
      <c r="F39" s="48">
        <f>E39*10.9276-13.593</f>
      </c>
      <c r="G39" s="3" t="s">
        <v>83</v>
      </c>
      <c r="H39" s="3"/>
      <c r="I39" s="3"/>
      <c r="J39" s="3"/>
      <c r="K39" s="3"/>
      <c r="L39" s="2"/>
      <c r="M39" s="49"/>
    </row>
    <row x14ac:dyDescent="0.25" r="40" customHeight="1" ht="18.75">
      <c r="A40" s="18">
        <v>39</v>
      </c>
      <c r="B40" s="3" t="s">
        <v>41</v>
      </c>
      <c r="C40" s="54"/>
      <c r="D40" s="55"/>
      <c r="E40" s="13">
        <f>((20-D40)*-0.000175+C40)-0.0008</f>
      </c>
      <c r="F40" s="48">
        <f>E40*10.9276-13.593</f>
      </c>
      <c r="G40" s="3" t="s">
        <v>84</v>
      </c>
      <c r="H40" s="3"/>
      <c r="I40" s="3"/>
      <c r="J40" s="3"/>
      <c r="K40" s="3"/>
      <c r="L40" s="2"/>
      <c r="M40" s="49"/>
    </row>
    <row x14ac:dyDescent="0.25" r="41" customHeight="1" ht="18.75">
      <c r="A41" s="18">
        <v>40</v>
      </c>
      <c r="B41" s="3" t="s">
        <v>41</v>
      </c>
      <c r="C41" s="54"/>
      <c r="D41" s="55"/>
      <c r="E41" s="13">
        <f>((20-D41)*-0.000175+C41)-0.0008</f>
      </c>
      <c r="F41" s="48">
        <f>E41*10.9276-13.593</f>
      </c>
      <c r="G41" s="3" t="s">
        <v>85</v>
      </c>
      <c r="H41" s="3"/>
      <c r="I41" s="3"/>
      <c r="J41" s="3"/>
      <c r="K41" s="3"/>
      <c r="L41" s="2"/>
      <c r="M41" s="49"/>
    </row>
    <row x14ac:dyDescent="0.25" r="42" customHeight="1" ht="18.75">
      <c r="A42" s="56">
        <v>41</v>
      </c>
      <c r="B42" s="57" t="s">
        <v>41</v>
      </c>
      <c r="C42" s="58"/>
      <c r="D42" s="59"/>
      <c r="E42" s="60">
        <f>((20-D42)*-0.000175+C42)-0.0008</f>
      </c>
      <c r="F42" s="58">
        <f>E42*10.9276-13.593</f>
      </c>
      <c r="G42" s="57" t="s">
        <v>86</v>
      </c>
      <c r="H42" s="3"/>
      <c r="I42" s="3"/>
      <c r="J42" s="3"/>
      <c r="K42" s="3"/>
      <c r="L42" s="2"/>
      <c r="M42" s="49"/>
    </row>
    <row x14ac:dyDescent="0.25" r="43" customHeight="1" ht="18.75">
      <c r="A43" s="56">
        <v>42</v>
      </c>
      <c r="B43" s="57" t="s">
        <v>41</v>
      </c>
      <c r="C43" s="58"/>
      <c r="D43" s="59"/>
      <c r="E43" s="60">
        <f>((20-D43)*-0.000175+C43)-0.0008</f>
      </c>
      <c r="F43" s="58">
        <f>E43*10.9276-13.593</f>
      </c>
      <c r="G43" s="57" t="s">
        <v>87</v>
      </c>
      <c r="H43" s="3"/>
      <c r="I43" s="3"/>
      <c r="J43" s="3"/>
      <c r="K43" s="3"/>
      <c r="L43" s="2"/>
      <c r="M43" s="49"/>
    </row>
    <row x14ac:dyDescent="0.25" r="44" customHeight="1" ht="18.75">
      <c r="A44" s="56">
        <v>43</v>
      </c>
      <c r="B44" s="57" t="s">
        <v>41</v>
      </c>
      <c r="C44" s="58"/>
      <c r="D44" s="59"/>
      <c r="E44" s="60">
        <f>((20-D44)*-0.000175+C44)-0.0008</f>
      </c>
      <c r="F44" s="58">
        <f>E44*10.9276-13.593</f>
      </c>
      <c r="G44" s="57" t="s">
        <v>88</v>
      </c>
      <c r="H44" s="3"/>
      <c r="I44" s="3"/>
      <c r="J44" s="3"/>
      <c r="K44" s="3"/>
      <c r="L44" s="2"/>
      <c r="M44" s="49"/>
    </row>
    <row x14ac:dyDescent="0.25" r="45" customHeight="1" ht="18.75">
      <c r="A45" s="56">
        <v>44</v>
      </c>
      <c r="B45" s="57" t="s">
        <v>41</v>
      </c>
      <c r="C45" s="58"/>
      <c r="D45" s="59"/>
      <c r="E45" s="60">
        <f>((20-D45)*-0.000175+C45)-0.0008</f>
      </c>
      <c r="F45" s="58">
        <f>E45*10.9276-13.593</f>
      </c>
      <c r="G45" s="57" t="s">
        <v>89</v>
      </c>
      <c r="H45" s="3"/>
      <c r="I45" s="3"/>
      <c r="J45" s="3"/>
      <c r="K45" s="3"/>
      <c r="L45" s="2"/>
      <c r="M45" s="49"/>
    </row>
    <row x14ac:dyDescent="0.25" r="46" customHeight="1" ht="18.75">
      <c r="A46" s="56">
        <v>45</v>
      </c>
      <c r="B46" s="57" t="s">
        <v>41</v>
      </c>
      <c r="C46" s="58"/>
      <c r="D46" s="59"/>
      <c r="E46" s="60">
        <f>((20-D46)*-0.000175+C46)-0.0008</f>
      </c>
      <c r="F46" s="58">
        <f>E46*10.9276-13.593</f>
      </c>
      <c r="G46" s="57" t="s">
        <v>90</v>
      </c>
      <c r="H46" s="3"/>
      <c r="I46" s="3"/>
      <c r="J46" s="3"/>
      <c r="K46" s="3"/>
      <c r="L46" s="2"/>
      <c r="M46" s="49"/>
    </row>
    <row x14ac:dyDescent="0.25" r="47" customHeight="1" ht="18.75">
      <c r="A47" s="56">
        <v>46</v>
      </c>
      <c r="B47" s="57" t="s">
        <v>41</v>
      </c>
      <c r="C47" s="58"/>
      <c r="D47" s="59"/>
      <c r="E47" s="60">
        <f>((20-D47)*-0.000175+C47)-0.0008</f>
      </c>
      <c r="F47" s="58">
        <f>E47*10.9276-13.593</f>
      </c>
      <c r="G47" s="57" t="s">
        <v>91</v>
      </c>
      <c r="H47" s="3"/>
      <c r="I47" s="3"/>
      <c r="J47" s="3"/>
      <c r="K47" s="3"/>
      <c r="L47" s="2"/>
      <c r="M47" s="49"/>
    </row>
    <row x14ac:dyDescent="0.25" r="48" customHeight="1" ht="18.75">
      <c r="A48" s="56">
        <v>47</v>
      </c>
      <c r="B48" s="57" t="s">
        <v>41</v>
      </c>
      <c r="C48" s="58"/>
      <c r="D48" s="59"/>
      <c r="E48" s="60">
        <f>((20-D48)*-0.000175+C48)-0.0008</f>
      </c>
      <c r="F48" s="58">
        <f>E48*10.9276-13.593</f>
      </c>
      <c r="G48" s="57" t="s">
        <v>92</v>
      </c>
      <c r="H48" s="3"/>
      <c r="I48" s="3"/>
      <c r="J48" s="3"/>
      <c r="K48" s="3"/>
      <c r="L48" s="2"/>
      <c r="M48" s="49"/>
    </row>
    <row x14ac:dyDescent="0.25" r="49" customHeight="1" ht="18.75">
      <c r="A49" s="56">
        <v>48</v>
      </c>
      <c r="B49" s="57" t="s">
        <v>41</v>
      </c>
      <c r="C49" s="58"/>
      <c r="D49" s="59"/>
      <c r="E49" s="60">
        <f>((20-D49)*-0.000175+C49)-0.0008</f>
      </c>
      <c r="F49" s="58">
        <f>E49*10.9276-13.593</f>
      </c>
      <c r="G49" s="57" t="s">
        <v>93</v>
      </c>
      <c r="H49" s="3"/>
      <c r="I49" s="3"/>
      <c r="J49" s="3"/>
      <c r="K49" s="3"/>
      <c r="L49" s="2"/>
      <c r="M49" s="49"/>
    </row>
    <row x14ac:dyDescent="0.25" r="50" customHeight="1" ht="18.75">
      <c r="A50" s="18">
        <v>49</v>
      </c>
      <c r="B50" s="3" t="s">
        <v>41</v>
      </c>
      <c r="C50" s="54"/>
      <c r="D50" s="55"/>
      <c r="E50" s="13">
        <f>((20-D50)*-0.000175+C50)-0.0008</f>
      </c>
      <c r="F50" s="48">
        <f>E50*10.9276-13.593</f>
      </c>
      <c r="G50" s="3" t="s">
        <v>94</v>
      </c>
      <c r="H50" s="3"/>
      <c r="I50" s="3"/>
      <c r="J50" s="3"/>
      <c r="K50" s="3"/>
      <c r="L50" s="2"/>
      <c r="M50" s="49"/>
    </row>
    <row x14ac:dyDescent="0.25" r="51" customHeight="1" ht="18.75">
      <c r="A51" s="18">
        <v>50</v>
      </c>
      <c r="B51" s="3" t="s">
        <v>41</v>
      </c>
      <c r="C51" s="54"/>
      <c r="D51" s="55"/>
      <c r="E51" s="13">
        <f>((20-D51)*-0.000175+C51)-0.0008</f>
      </c>
      <c r="F51" s="48">
        <f>E51*10.9276-13.593</f>
      </c>
      <c r="G51" s="3" t="s">
        <v>95</v>
      </c>
      <c r="H51" s="3"/>
      <c r="I51" s="3"/>
      <c r="J51" s="3"/>
      <c r="K51" s="3"/>
      <c r="L51" s="2"/>
      <c r="M51" s="49"/>
    </row>
    <row x14ac:dyDescent="0.25" r="52" customHeight="1" ht="18.75">
      <c r="A52" s="18">
        <v>51</v>
      </c>
      <c r="B52" s="3" t="s">
        <v>41</v>
      </c>
      <c r="C52" s="54"/>
      <c r="D52" s="55"/>
      <c r="E52" s="13">
        <f>((20-D52)*-0.000175+C52)-0.0008</f>
      </c>
      <c r="F52" s="48">
        <f>E52*10.9276-13.593</f>
      </c>
      <c r="G52" s="3" t="s">
        <v>96</v>
      </c>
      <c r="H52" s="3"/>
      <c r="I52" s="3"/>
      <c r="J52" s="3"/>
      <c r="K52" s="3"/>
      <c r="L52" s="2"/>
      <c r="M52" s="49"/>
    </row>
    <row x14ac:dyDescent="0.25" r="53" customHeight="1" ht="18.75">
      <c r="A53" s="18">
        <v>52</v>
      </c>
      <c r="B53" s="3" t="s">
        <v>41</v>
      </c>
      <c r="C53" s="54"/>
      <c r="D53" s="55"/>
      <c r="E53" s="13">
        <f>((20-D53)*-0.000175+C53)-0.0008</f>
      </c>
      <c r="F53" s="48">
        <f>E53*10.9276-13.593</f>
      </c>
      <c r="G53" s="3" t="s">
        <v>97</v>
      </c>
      <c r="H53" s="3"/>
      <c r="I53" s="3"/>
      <c r="J53" s="3"/>
      <c r="K53" s="3"/>
      <c r="L53" s="2"/>
      <c r="M53" s="49"/>
    </row>
    <row x14ac:dyDescent="0.25" r="54" customHeight="1" ht="18.75">
      <c r="A54" s="18">
        <v>53</v>
      </c>
      <c r="B54" s="3" t="s">
        <v>41</v>
      </c>
      <c r="C54" s="54"/>
      <c r="D54" s="55"/>
      <c r="E54" s="13">
        <f>((20-D54)*-0.000175+C54)-0.0008</f>
      </c>
      <c r="F54" s="48">
        <f>E54*10.9276-13.593</f>
      </c>
      <c r="G54" s="3" t="s">
        <v>98</v>
      </c>
      <c r="H54" s="3"/>
      <c r="I54" s="3"/>
      <c r="J54" s="3"/>
      <c r="K54" s="3"/>
      <c r="L54" s="2"/>
      <c r="M54" s="49"/>
    </row>
    <row x14ac:dyDescent="0.25" r="55" customHeight="1" ht="18.75">
      <c r="A55" s="18">
        <v>54</v>
      </c>
      <c r="B55" s="3" t="s">
        <v>41</v>
      </c>
      <c r="C55" s="54"/>
      <c r="D55" s="55"/>
      <c r="E55" s="13">
        <f>((20-D55)*-0.000175+C55)-0.0008</f>
      </c>
      <c r="F55" s="48">
        <f>E55*10.9276-13.593</f>
      </c>
      <c r="G55" s="3" t="s">
        <v>99</v>
      </c>
      <c r="H55" s="3"/>
      <c r="I55" s="3"/>
      <c r="J55" s="3"/>
      <c r="K55" s="3"/>
      <c r="L55" s="2"/>
      <c r="M55" s="49"/>
    </row>
    <row x14ac:dyDescent="0.25" r="56" customHeight="1" ht="18.75">
      <c r="A56" s="18">
        <v>55</v>
      </c>
      <c r="B56" s="3" t="s">
        <v>41</v>
      </c>
      <c r="C56" s="54"/>
      <c r="D56" s="55"/>
      <c r="E56" s="13">
        <f>((20-D56)*-0.000175+C56)-0.0008</f>
      </c>
      <c r="F56" s="48">
        <f>E56*10.9276-13.593</f>
      </c>
      <c r="G56" s="3" t="s">
        <v>100</v>
      </c>
      <c r="H56" s="3"/>
      <c r="I56" s="3"/>
      <c r="J56" s="3"/>
      <c r="K56" s="3"/>
      <c r="L56" s="2"/>
      <c r="M56" s="49"/>
    </row>
    <row x14ac:dyDescent="0.25" r="57" customHeight="1" ht="18.75">
      <c r="A57" s="18">
        <v>56</v>
      </c>
      <c r="B57" s="3" t="s">
        <v>41</v>
      </c>
      <c r="C57" s="54"/>
      <c r="D57" s="55"/>
      <c r="E57" s="13">
        <f>((20-D57)*-0.000175+C57)-0.0008</f>
      </c>
      <c r="F57" s="48">
        <f>E57*10.9276-13.593</f>
      </c>
      <c r="G57" s="3" t="s">
        <v>101</v>
      </c>
      <c r="H57" s="3"/>
      <c r="I57" s="3"/>
      <c r="J57" s="3"/>
      <c r="K57" s="3"/>
      <c r="L57" s="2"/>
      <c r="M57" s="49"/>
    </row>
    <row x14ac:dyDescent="0.25" r="58" customHeight="1" ht="18.75">
      <c r="A58" s="56">
        <v>57</v>
      </c>
      <c r="B58" s="57" t="s">
        <v>41</v>
      </c>
      <c r="C58" s="58"/>
      <c r="D58" s="59"/>
      <c r="E58" s="60">
        <f>((20-D58)*-0.000175+C58)-0.0008</f>
      </c>
      <c r="F58" s="58">
        <f>E58*10.9276-13.593</f>
      </c>
      <c r="G58" s="57" t="s">
        <v>102</v>
      </c>
      <c r="H58" s="3"/>
      <c r="I58" s="3"/>
      <c r="J58" s="3"/>
      <c r="K58" s="3"/>
      <c r="L58" s="2"/>
      <c r="M58" s="49"/>
    </row>
    <row x14ac:dyDescent="0.25" r="59" customHeight="1" ht="18.75">
      <c r="A59" s="56">
        <v>58</v>
      </c>
      <c r="B59" s="57" t="s">
        <v>41</v>
      </c>
      <c r="C59" s="58"/>
      <c r="D59" s="59"/>
      <c r="E59" s="60">
        <f>((20-D59)*-0.000175+C59)-0.0008</f>
      </c>
      <c r="F59" s="58">
        <f>E59*10.9276-13.593</f>
      </c>
      <c r="G59" s="57" t="s">
        <v>103</v>
      </c>
      <c r="H59" s="3"/>
      <c r="I59" s="3"/>
      <c r="J59" s="3"/>
      <c r="K59" s="3"/>
      <c r="L59" s="2"/>
      <c r="M59" s="49"/>
    </row>
    <row x14ac:dyDescent="0.25" r="60" customHeight="1" ht="18.75">
      <c r="A60" s="56">
        <v>59</v>
      </c>
      <c r="B60" s="57" t="s">
        <v>41</v>
      </c>
      <c r="C60" s="58"/>
      <c r="D60" s="59"/>
      <c r="E60" s="60">
        <f>((20-D60)*-0.000175+C60)-0.0008</f>
      </c>
      <c r="F60" s="58">
        <f>E60*10.9276-13.593</f>
      </c>
      <c r="G60" s="57" t="s">
        <v>104</v>
      </c>
      <c r="H60" s="3"/>
      <c r="I60" s="3"/>
      <c r="J60" s="3"/>
      <c r="K60" s="3"/>
      <c r="L60" s="2"/>
      <c r="M60" s="49"/>
    </row>
    <row x14ac:dyDescent="0.25" r="61" customHeight="1" ht="18.75">
      <c r="A61" s="56">
        <v>60</v>
      </c>
      <c r="B61" s="57" t="s">
        <v>41</v>
      </c>
      <c r="C61" s="58"/>
      <c r="D61" s="59"/>
      <c r="E61" s="60">
        <f>((20-D61)*-0.000175+C61)-0.0008</f>
      </c>
      <c r="F61" s="58">
        <f>E61*10.9276-13.593</f>
      </c>
      <c r="G61" s="57" t="s">
        <v>105</v>
      </c>
      <c r="H61" s="3"/>
      <c r="I61" s="3"/>
      <c r="J61" s="3"/>
      <c r="K61" s="3"/>
      <c r="L61" s="2"/>
      <c r="M61" s="49"/>
    </row>
    <row x14ac:dyDescent="0.25" r="62" customHeight="1" ht="18.75">
      <c r="A62" s="56">
        <v>61</v>
      </c>
      <c r="B62" s="57" t="s">
        <v>41</v>
      </c>
      <c r="C62" s="58"/>
      <c r="D62" s="59"/>
      <c r="E62" s="60">
        <f>((20-D62)*-0.000175+C62)-0.0008</f>
      </c>
      <c r="F62" s="58">
        <f>E62*10.9276-13.593</f>
      </c>
      <c r="G62" s="57" t="s">
        <v>106</v>
      </c>
      <c r="H62" s="3"/>
      <c r="I62" s="3"/>
      <c r="J62" s="3"/>
      <c r="K62" s="3"/>
      <c r="L62" s="2"/>
      <c r="M62" s="49"/>
    </row>
    <row x14ac:dyDescent="0.25" r="63" customHeight="1" ht="18.75">
      <c r="A63" s="56">
        <v>62</v>
      </c>
      <c r="B63" s="57" t="s">
        <v>41</v>
      </c>
      <c r="C63" s="58"/>
      <c r="D63" s="59"/>
      <c r="E63" s="60">
        <f>((20-D63)*-0.000175+C63)-0.0008</f>
      </c>
      <c r="F63" s="58">
        <f>E63*10.9276-13.593</f>
      </c>
      <c r="G63" s="57" t="s">
        <v>107</v>
      </c>
      <c r="H63" s="3"/>
      <c r="I63" s="3"/>
      <c r="J63" s="3"/>
      <c r="K63" s="3"/>
      <c r="L63" s="2"/>
      <c r="M63" s="49"/>
    </row>
    <row x14ac:dyDescent="0.25" r="64" customHeight="1" ht="18.75">
      <c r="A64" s="56">
        <v>63</v>
      </c>
      <c r="B64" s="57" t="s">
        <v>41</v>
      </c>
      <c r="C64" s="58"/>
      <c r="D64" s="59"/>
      <c r="E64" s="60">
        <f>((20-D64)*-0.000175+C64)-0.0008</f>
      </c>
      <c r="F64" s="58">
        <f>E64*10.9276-13.593</f>
      </c>
      <c r="G64" s="57" t="s">
        <v>108</v>
      </c>
      <c r="H64" s="3"/>
      <c r="I64" s="3"/>
      <c r="J64" s="3"/>
      <c r="K64" s="3"/>
      <c r="L64" s="2"/>
      <c r="M64" s="49"/>
    </row>
    <row x14ac:dyDescent="0.25" r="65" customHeight="1" ht="18.75">
      <c r="A65" s="56">
        <v>64</v>
      </c>
      <c r="B65" s="57" t="s">
        <v>41</v>
      </c>
      <c r="C65" s="58"/>
      <c r="D65" s="59"/>
      <c r="E65" s="60">
        <f>((20-D65)*-0.000175+C65)-0.0008</f>
      </c>
      <c r="F65" s="58">
        <f>E65*10.9276-13.593</f>
      </c>
      <c r="G65" s="57" t="s">
        <v>109</v>
      </c>
      <c r="H65" s="3"/>
      <c r="I65" s="3"/>
      <c r="J65" s="3"/>
      <c r="K65" s="3"/>
      <c r="L65" s="2"/>
      <c r="M65" s="49"/>
    </row>
    <row x14ac:dyDescent="0.25" r="66" customHeight="1" ht="18.75">
      <c r="A66" s="18">
        <v>65</v>
      </c>
      <c r="B66" s="3" t="s">
        <v>41</v>
      </c>
      <c r="C66" s="54"/>
      <c r="D66" s="55"/>
      <c r="E66" s="13">
        <f>((20-D66)*-0.000175+C66)-0.0008</f>
      </c>
      <c r="F66" s="48">
        <f>E66*10.9276-13.593</f>
      </c>
      <c r="G66" s="3" t="s">
        <v>110</v>
      </c>
      <c r="H66" s="3"/>
      <c r="I66" s="3"/>
      <c r="J66" s="3"/>
      <c r="K66" s="3"/>
      <c r="L66" s="2"/>
      <c r="M66" s="49"/>
    </row>
    <row x14ac:dyDescent="0.25" r="67" customHeight="1" ht="18.75">
      <c r="A67" s="18">
        <v>66</v>
      </c>
      <c r="B67" s="3" t="s">
        <v>41</v>
      </c>
      <c r="C67" s="54"/>
      <c r="D67" s="55"/>
      <c r="E67" s="13">
        <f>((20-D67)*-0.000175+C67)-0.0008</f>
      </c>
      <c r="F67" s="48">
        <f>E67*10.9276-13.593</f>
      </c>
      <c r="G67" s="3" t="s">
        <v>111</v>
      </c>
      <c r="H67" s="3"/>
      <c r="I67" s="3"/>
      <c r="J67" s="3"/>
      <c r="K67" s="3"/>
      <c r="L67" s="2"/>
      <c r="M67" s="49"/>
    </row>
    <row x14ac:dyDescent="0.25" r="68" customHeight="1" ht="18.75">
      <c r="A68" s="18">
        <v>67</v>
      </c>
      <c r="B68" s="3" t="s">
        <v>41</v>
      </c>
      <c r="C68" s="54"/>
      <c r="D68" s="55"/>
      <c r="E68" s="13">
        <f>((20-D68)*-0.000175+C68)-0.0008</f>
      </c>
      <c r="F68" s="48">
        <f>E68*10.9276-13.593</f>
      </c>
      <c r="G68" s="3" t="s">
        <v>42</v>
      </c>
      <c r="H68" s="3"/>
      <c r="I68" s="3"/>
      <c r="J68" s="3"/>
      <c r="K68" s="3"/>
      <c r="L68" s="2"/>
      <c r="M68" s="49"/>
    </row>
    <row x14ac:dyDescent="0.25" r="69" customHeight="1" ht="18.75">
      <c r="A69" s="18">
        <v>68</v>
      </c>
      <c r="B69" s="3" t="s">
        <v>41</v>
      </c>
      <c r="C69" s="54"/>
      <c r="D69" s="55"/>
      <c r="E69" s="13">
        <f>((20-D69)*-0.000175+C69)-0.0008</f>
      </c>
      <c r="F69" s="48">
        <f>E69*10.9276-13.593</f>
      </c>
      <c r="G69" s="3" t="s">
        <v>44</v>
      </c>
      <c r="H69" s="3"/>
      <c r="I69" s="3"/>
      <c r="J69" s="3"/>
      <c r="K69" s="3"/>
      <c r="L69" s="2"/>
      <c r="M69" s="49"/>
    </row>
    <row x14ac:dyDescent="0.25" r="70" customHeight="1" ht="18.75">
      <c r="A70" s="18">
        <v>69</v>
      </c>
      <c r="B70" s="3" t="s">
        <v>41</v>
      </c>
      <c r="C70" s="54"/>
      <c r="D70" s="55"/>
      <c r="E70" s="13">
        <f>((20-D70)*-0.000175+C70)-0.0008</f>
      </c>
      <c r="F70" s="48">
        <f>E70*10.9276-13.593</f>
      </c>
      <c r="G70" s="3" t="s">
        <v>46</v>
      </c>
      <c r="H70" s="3"/>
      <c r="I70" s="3"/>
      <c r="J70" s="3"/>
      <c r="K70" s="3"/>
      <c r="L70" s="2"/>
      <c r="M70" s="49"/>
    </row>
    <row x14ac:dyDescent="0.25" r="71" customHeight="1" ht="18.75">
      <c r="A71" s="18">
        <v>70</v>
      </c>
      <c r="B71" s="3" t="s">
        <v>41</v>
      </c>
      <c r="C71" s="54"/>
      <c r="D71" s="55"/>
      <c r="E71" s="13">
        <f>((20-D71)*-0.000175+C71)-0.0008</f>
      </c>
      <c r="F71" s="48">
        <f>E71*10.9276-13.593</f>
      </c>
      <c r="G71" s="3" t="s">
        <v>48</v>
      </c>
      <c r="H71" s="3"/>
      <c r="I71" s="3"/>
      <c r="J71" s="3"/>
      <c r="K71" s="3"/>
      <c r="L71" s="2"/>
      <c r="M71" s="49"/>
    </row>
    <row x14ac:dyDescent="0.25" r="72" customHeight="1" ht="18.75">
      <c r="A72" s="18">
        <v>71</v>
      </c>
      <c r="B72" s="3" t="s">
        <v>41</v>
      </c>
      <c r="C72" s="54"/>
      <c r="D72" s="55"/>
      <c r="E72" s="13">
        <f>((20-D72)*-0.000175+C72)-0.0008</f>
      </c>
      <c r="F72" s="48">
        <f>E72*10.9276-13.593</f>
      </c>
      <c r="G72" s="3" t="s">
        <v>50</v>
      </c>
      <c r="H72" s="3"/>
      <c r="I72" s="3"/>
      <c r="J72" s="3"/>
      <c r="K72" s="3"/>
      <c r="L72" s="2"/>
      <c r="M72" s="49"/>
    </row>
    <row x14ac:dyDescent="0.25" r="73" customHeight="1" ht="18.75">
      <c r="A73" s="56">
        <v>72</v>
      </c>
      <c r="B73" s="57" t="s">
        <v>41</v>
      </c>
      <c r="C73" s="58"/>
      <c r="D73" s="59"/>
      <c r="E73" s="60">
        <f>((20-D73)*-0.000175+C73)-0.0008</f>
      </c>
      <c r="F73" s="58">
        <f>E73*10.9276-13.593</f>
      </c>
      <c r="G73" s="57" t="s">
        <v>51</v>
      </c>
      <c r="H73" s="3"/>
      <c r="I73" s="3"/>
      <c r="J73" s="3"/>
      <c r="K73" s="3"/>
      <c r="L73" s="2"/>
      <c r="M73" s="49"/>
    </row>
    <row x14ac:dyDescent="0.25" r="74" customHeight="1" ht="18.75">
      <c r="A74" s="56">
        <v>73</v>
      </c>
      <c r="B74" s="57" t="s">
        <v>41</v>
      </c>
      <c r="C74" s="58"/>
      <c r="D74" s="59"/>
      <c r="E74" s="60">
        <f>((20-D74)*-0.000175+C74)-0.0008</f>
      </c>
      <c r="F74" s="58">
        <f>E74*10.9276-13.593</f>
      </c>
      <c r="G74" s="57" t="s">
        <v>52</v>
      </c>
      <c r="H74" s="3"/>
      <c r="I74" s="3"/>
      <c r="J74" s="3"/>
      <c r="K74" s="3"/>
      <c r="L74" s="2"/>
      <c r="M74" s="49"/>
    </row>
    <row x14ac:dyDescent="0.25" r="75" customHeight="1" ht="18.75">
      <c r="A75" s="56">
        <v>74</v>
      </c>
      <c r="B75" s="57" t="s">
        <v>41</v>
      </c>
      <c r="C75" s="58"/>
      <c r="D75" s="59"/>
      <c r="E75" s="60">
        <f>((20-D75)*-0.000175+C75)-0.0008</f>
      </c>
      <c r="F75" s="58">
        <f>E75*10.9276-13.593</f>
      </c>
      <c r="G75" s="57" t="s">
        <v>53</v>
      </c>
      <c r="H75" s="3"/>
      <c r="I75" s="3"/>
      <c r="J75" s="3"/>
      <c r="K75" s="3"/>
      <c r="L75" s="2"/>
      <c r="M75" s="49"/>
    </row>
    <row x14ac:dyDescent="0.25" r="76" customHeight="1" ht="18.75">
      <c r="A76" s="56">
        <v>75</v>
      </c>
      <c r="B76" s="57" t="s">
        <v>41</v>
      </c>
      <c r="C76" s="58"/>
      <c r="D76" s="59"/>
      <c r="E76" s="60">
        <f>((20-D76)*-0.000175+C76)-0.0008</f>
      </c>
      <c r="F76" s="58">
        <f>E76*10.9276-13.593</f>
      </c>
      <c r="G76" s="57" t="s">
        <v>54</v>
      </c>
      <c r="H76" s="3"/>
      <c r="I76" s="3"/>
      <c r="J76" s="3"/>
      <c r="K76" s="3"/>
      <c r="L76" s="2"/>
      <c r="M76" s="49"/>
    </row>
    <row x14ac:dyDescent="0.25" r="77" customHeight="1" ht="18.75">
      <c r="A77" s="56">
        <v>76</v>
      </c>
      <c r="B77" s="57" t="s">
        <v>41</v>
      </c>
      <c r="C77" s="58"/>
      <c r="D77" s="59"/>
      <c r="E77" s="60">
        <f>((20-D77)*-0.000175+C77)-0.0008</f>
      </c>
      <c r="F77" s="58">
        <f>E77*10.9276-13.593</f>
      </c>
      <c r="G77" s="57" t="s">
        <v>55</v>
      </c>
      <c r="H77" s="3"/>
      <c r="I77" s="3"/>
      <c r="J77" s="3"/>
      <c r="K77" s="3"/>
      <c r="L77" s="2"/>
      <c r="M77" s="49"/>
    </row>
    <row x14ac:dyDescent="0.25" r="78" customHeight="1" ht="18.75">
      <c r="A78" s="56">
        <v>77</v>
      </c>
      <c r="B78" s="57" t="s">
        <v>41</v>
      </c>
      <c r="C78" s="58"/>
      <c r="D78" s="59"/>
      <c r="E78" s="60">
        <f>((20-D78)*-0.000175+C78)-0.0008</f>
      </c>
      <c r="F78" s="58">
        <f>E78*10.9276-13.593</f>
      </c>
      <c r="G78" s="57" t="s">
        <v>56</v>
      </c>
      <c r="H78" s="3"/>
      <c r="I78" s="3"/>
      <c r="J78" s="3"/>
      <c r="K78" s="3"/>
      <c r="L78" s="2"/>
      <c r="M78" s="49"/>
    </row>
    <row x14ac:dyDescent="0.25" r="79" customHeight="1" ht="18.75">
      <c r="A79" s="56">
        <v>78</v>
      </c>
      <c r="B79" s="57" t="s">
        <v>41</v>
      </c>
      <c r="C79" s="58"/>
      <c r="D79" s="59"/>
      <c r="E79" s="60">
        <f>((20-D79)*-0.000175+C79)-0.0008</f>
      </c>
      <c r="F79" s="58">
        <f>E79*10.9276-13.593</f>
      </c>
      <c r="G79" s="57" t="s">
        <v>57</v>
      </c>
      <c r="H79" s="3"/>
      <c r="I79" s="3"/>
      <c r="J79" s="3"/>
      <c r="K79" s="3"/>
      <c r="L79" s="2"/>
      <c r="M79" s="49"/>
    </row>
    <row x14ac:dyDescent="0.25" r="80" customHeight="1" ht="18.75">
      <c r="A80" s="56">
        <v>79</v>
      </c>
      <c r="B80" s="57" t="s">
        <v>41</v>
      </c>
      <c r="C80" s="58"/>
      <c r="D80" s="59"/>
      <c r="E80" s="60">
        <f>((20-D80)*-0.000175+C80)-0.0008</f>
      </c>
      <c r="F80" s="58">
        <f>E80*10.9276-13.593</f>
      </c>
      <c r="G80" s="57" t="s">
        <v>58</v>
      </c>
      <c r="H80" s="3"/>
      <c r="I80" s="3"/>
      <c r="J80" s="3"/>
      <c r="K80" s="3"/>
      <c r="L80" s="2"/>
      <c r="M80" s="49"/>
    </row>
    <row x14ac:dyDescent="0.25" r="81" customHeight="1" ht="18.75">
      <c r="A81" s="56">
        <v>80</v>
      </c>
      <c r="B81" s="57" t="s">
        <v>41</v>
      </c>
      <c r="C81" s="58"/>
      <c r="D81" s="59"/>
      <c r="E81" s="60">
        <f>((20-D81)*-0.000175+C81)-0.0008</f>
      </c>
      <c r="F81" s="58">
        <f>E81*10.9276-13.593</f>
      </c>
      <c r="G81" s="57" t="s">
        <v>59</v>
      </c>
      <c r="H81" s="3"/>
      <c r="I81" s="3"/>
      <c r="J81" s="3"/>
      <c r="K81" s="3"/>
      <c r="L81" s="2"/>
      <c r="M81" s="4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67" width="13.576428571428572" customWidth="1" bestFit="1"/>
    <col min="2" max="2" style="31" width="13.576428571428572" customWidth="1" bestFit="1"/>
    <col min="3" max="3" style="62" width="13.576428571428572" customWidth="1" bestFit="1"/>
    <col min="4" max="4" style="32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50">
        <v>1</v>
      </c>
      <c r="B2" s="51" t="s">
        <v>41</v>
      </c>
      <c r="C2" s="52">
        <v>1.4057</v>
      </c>
      <c r="D2" s="53">
        <v>20.1</v>
      </c>
      <c r="E2" s="53">
        <f>((20-D2)*-0.000175+C2)-0.0008</f>
      </c>
      <c r="F2" s="52">
        <f>E2*10.9276-13.593</f>
      </c>
      <c r="G2" s="51" t="s">
        <v>90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50">
        <v>2</v>
      </c>
      <c r="B3" s="51" t="s">
        <v>41</v>
      </c>
      <c r="C3" s="52">
        <v>1.4056</v>
      </c>
      <c r="D3" s="53">
        <v>20.2</v>
      </c>
      <c r="E3" s="53">
        <f>((20-D3)*-0.000175+C3)-0.0008</f>
      </c>
      <c r="F3" s="52">
        <f>E3*10.9276-13.593</f>
      </c>
      <c r="G3" s="51" t="s">
        <v>91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1.4052</v>
      </c>
      <c r="D4" s="53">
        <v>20.2</v>
      </c>
      <c r="E4" s="53">
        <f>((20-D4)*-0.000175+C4)-0.0008</f>
      </c>
      <c r="F4" s="52">
        <f>E4*10.9276-13.593</f>
      </c>
      <c r="G4" s="51" t="s">
        <v>92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1.4048</v>
      </c>
      <c r="D5" s="53">
        <v>20.2</v>
      </c>
      <c r="E5" s="53">
        <f>((20-D5)*-0.000175+C5)-0.0008</f>
      </c>
      <c r="F5" s="52">
        <f>E5*10.9276-13.593</f>
      </c>
      <c r="G5" s="51" t="s">
        <v>93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1.4044</v>
      </c>
      <c r="D6" s="47">
        <v>20.2</v>
      </c>
      <c r="E6" s="47">
        <f>((20-D6)*-0.000175+C6)-0.0008</f>
      </c>
      <c r="F6" s="46">
        <f>E6*10.9276-13.593</f>
      </c>
      <c r="G6" s="45" t="s">
        <v>94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1.4038</v>
      </c>
      <c r="D7" s="47">
        <v>20.2</v>
      </c>
      <c r="E7" s="47">
        <f>((20-D7)*-0.000175+C7)-0.0008</f>
      </c>
      <c r="F7" s="46">
        <f>E7*10.9276-13.593</f>
      </c>
      <c r="G7" s="45" t="s">
        <v>95</v>
      </c>
      <c r="H7" s="3"/>
      <c r="I7" s="3"/>
      <c r="J7" s="3"/>
      <c r="K7" s="3"/>
      <c r="L7" s="2"/>
      <c r="M7" s="49"/>
    </row>
    <row x14ac:dyDescent="0.25" r="8" customHeight="1" ht="18.75">
      <c r="A8" s="44">
        <v>7</v>
      </c>
      <c r="B8" s="45" t="s">
        <v>41</v>
      </c>
      <c r="C8" s="46">
        <v>1.4033</v>
      </c>
      <c r="D8" s="47">
        <v>20.2</v>
      </c>
      <c r="E8" s="47">
        <f>((20-D8)*-0.000175+C8)-0.0008</f>
      </c>
      <c r="F8" s="46">
        <f>E8*10.9276-13.593</f>
      </c>
      <c r="G8" s="45" t="s">
        <v>96</v>
      </c>
      <c r="H8" s="3"/>
      <c r="I8" s="3"/>
      <c r="J8" s="3"/>
      <c r="K8" s="3"/>
      <c r="L8" s="2"/>
      <c r="M8" s="49"/>
    </row>
    <row x14ac:dyDescent="0.25" r="9" customHeight="1" ht="18.75">
      <c r="A9" s="44">
        <v>8</v>
      </c>
      <c r="B9" s="45" t="s">
        <v>41</v>
      </c>
      <c r="C9" s="46">
        <v>1.4028</v>
      </c>
      <c r="D9" s="47">
        <v>20.2</v>
      </c>
      <c r="E9" s="47">
        <f>((20-D9)*-0.000175+C9)-0.0008</f>
      </c>
      <c r="F9" s="46">
        <f>E9*10.9276-13.593</f>
      </c>
      <c r="G9" s="45" t="s">
        <v>97</v>
      </c>
      <c r="H9" s="3"/>
      <c r="I9" s="3"/>
      <c r="J9" s="3"/>
      <c r="K9" s="3"/>
      <c r="L9" s="2"/>
      <c r="M9" s="49"/>
    </row>
    <row x14ac:dyDescent="0.25" r="10" customHeight="1" ht="18.75">
      <c r="A10" s="44">
        <v>9</v>
      </c>
      <c r="B10" s="45" t="s">
        <v>41</v>
      </c>
      <c r="C10" s="46">
        <v>1.4022</v>
      </c>
      <c r="D10" s="47">
        <v>20.2</v>
      </c>
      <c r="E10" s="47">
        <f>((20-D10)*-0.000175+C10)-0.0008</f>
      </c>
      <c r="F10" s="46">
        <f>E10*10.9276-13.593</f>
      </c>
      <c r="G10" s="45" t="s">
        <v>98</v>
      </c>
      <c r="H10" s="3"/>
      <c r="I10" s="3"/>
      <c r="J10" s="3"/>
      <c r="K10" s="3"/>
      <c r="L10" s="2"/>
      <c r="M10" s="49"/>
    </row>
    <row x14ac:dyDescent="0.25" r="11" customHeight="1" ht="18.75">
      <c r="A11" s="44">
        <v>10</v>
      </c>
      <c r="B11" s="45" t="s">
        <v>41</v>
      </c>
      <c r="C11" s="46">
        <v>1.4017</v>
      </c>
      <c r="D11" s="47">
        <v>20.2</v>
      </c>
      <c r="E11" s="47">
        <f>((20-D11)*-0.000175+C11)-0.0008</f>
      </c>
      <c r="F11" s="46">
        <f>E11*10.9276-13.593</f>
      </c>
      <c r="G11" s="45" t="s">
        <v>99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1.4012</v>
      </c>
      <c r="D12" s="47">
        <v>20.2</v>
      </c>
      <c r="E12" s="47">
        <f>((20-D12)*-0.000175+C12)-0.0008</f>
      </c>
      <c r="F12" s="46">
        <f>E12*10.9276-13.593</f>
      </c>
      <c r="G12" s="45" t="s">
        <v>100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1.4007</v>
      </c>
      <c r="D13" s="47">
        <v>20.2</v>
      </c>
      <c r="E13" s="47">
        <f>((20-D13)*-0.000175+C13)-0.0008</f>
      </c>
      <c r="F13" s="46">
        <f>E13*10.9276-13.593</f>
      </c>
      <c r="G13" s="45" t="s">
        <v>101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1.4002</v>
      </c>
      <c r="D14" s="53">
        <v>20.2</v>
      </c>
      <c r="E14" s="53">
        <f>((20-D14)*-0.000175+C14)-0.0008</f>
      </c>
      <c r="F14" s="52">
        <f>E14*10.9276-13.593</f>
      </c>
      <c r="G14" s="51" t="s">
        <v>102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1.3997</v>
      </c>
      <c r="D15" s="53">
        <v>20.2</v>
      </c>
      <c r="E15" s="53">
        <f>((20-D15)*-0.000175+C15)-0.0008</f>
      </c>
      <c r="F15" s="52">
        <f>E15*10.9276-13.593</f>
      </c>
      <c r="G15" s="51" t="s">
        <v>103</v>
      </c>
      <c r="H15" s="3"/>
      <c r="I15" s="3"/>
      <c r="J15" s="3"/>
      <c r="K15" s="3"/>
      <c r="L15" s="2"/>
      <c r="M15" s="49"/>
    </row>
    <row x14ac:dyDescent="0.25" r="16" customHeight="1" ht="18.75">
      <c r="A16" s="50">
        <v>15</v>
      </c>
      <c r="B16" s="51" t="s">
        <v>41</v>
      </c>
      <c r="C16" s="52">
        <v>1.3992</v>
      </c>
      <c r="D16" s="53">
        <v>20.3</v>
      </c>
      <c r="E16" s="53">
        <f>((20-D16)*-0.000175+C16)-0.0008</f>
      </c>
      <c r="F16" s="52">
        <f>E16*10.9276-13.593</f>
      </c>
      <c r="G16" s="51" t="s">
        <v>104</v>
      </c>
      <c r="H16" s="3"/>
      <c r="I16" s="3"/>
      <c r="J16" s="3"/>
      <c r="K16" s="3"/>
      <c r="L16" s="2"/>
      <c r="M16" s="49"/>
    </row>
    <row x14ac:dyDescent="0.25" r="17" customHeight="1" ht="18.75">
      <c r="A17" s="50">
        <v>16</v>
      </c>
      <c r="B17" s="51" t="s">
        <v>41</v>
      </c>
      <c r="C17" s="52">
        <v>1.3987</v>
      </c>
      <c r="D17" s="53">
        <v>20.3</v>
      </c>
      <c r="E17" s="53">
        <f>((20-D17)*-0.000175+C17)-0.0008</f>
      </c>
      <c r="F17" s="52">
        <f>E17*10.9276-13.593</f>
      </c>
      <c r="G17" s="51" t="s">
        <v>105</v>
      </c>
      <c r="H17" s="3"/>
      <c r="I17" s="3"/>
      <c r="J17" s="3"/>
      <c r="K17" s="3"/>
      <c r="L17" s="2"/>
      <c r="M17" s="49"/>
    </row>
    <row x14ac:dyDescent="0.25" r="18" customHeight="1" ht="18.75">
      <c r="A18" s="50">
        <v>17</v>
      </c>
      <c r="B18" s="51" t="s">
        <v>41</v>
      </c>
      <c r="C18" s="52">
        <v>1.3981</v>
      </c>
      <c r="D18" s="53">
        <v>20.2</v>
      </c>
      <c r="E18" s="53">
        <f>((20-D18)*-0.000175+C18)-0.0008</f>
      </c>
      <c r="F18" s="52">
        <f>E18*10.9276-13.593</f>
      </c>
      <c r="G18" s="51" t="s">
        <v>106</v>
      </c>
      <c r="H18" s="3"/>
      <c r="I18" s="3"/>
      <c r="J18" s="3"/>
      <c r="K18" s="3"/>
      <c r="L18" s="2"/>
      <c r="M18" s="49"/>
    </row>
    <row x14ac:dyDescent="0.25" r="19" customHeight="1" ht="18.75">
      <c r="A19" s="50">
        <v>18</v>
      </c>
      <c r="B19" s="51" t="s">
        <v>41</v>
      </c>
      <c r="C19" s="52">
        <v>1.3971</v>
      </c>
      <c r="D19" s="53">
        <v>20.3</v>
      </c>
      <c r="E19" s="53">
        <f>((20-D19)*-0.000175+C19)-0.0008</f>
      </c>
      <c r="F19" s="52">
        <f>E19*10.9276-13.593</f>
      </c>
      <c r="G19" s="51" t="s">
        <v>107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1.3933</v>
      </c>
      <c r="D20" s="53">
        <v>20.3</v>
      </c>
      <c r="E20" s="53">
        <f>((20-D20)*-0.000175+C20)-0.0008</f>
      </c>
      <c r="F20" s="52">
        <f>E20*10.9276-13.593</f>
      </c>
      <c r="G20" s="51" t="s">
        <v>108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1.3827</v>
      </c>
      <c r="D21" s="53">
        <v>20.3</v>
      </c>
      <c r="E21" s="53">
        <f>((20-D21)*-0.000175+C21)-0.0008</f>
      </c>
      <c r="F21" s="52">
        <f>E21*10.9276-13.593</f>
      </c>
      <c r="G21" s="51" t="s">
        <v>109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1.3644</v>
      </c>
      <c r="D22" s="47">
        <v>20.3</v>
      </c>
      <c r="E22" s="47">
        <f>((20-D22)*-0.000175+C22)-0.0008</f>
      </c>
      <c r="F22" s="46">
        <f>E22*10.9276-13.593</f>
      </c>
      <c r="G22" s="45" t="s">
        <v>110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1.3495</v>
      </c>
      <c r="D23" s="47">
        <v>20.3</v>
      </c>
      <c r="E23" s="47">
        <f>((20-D23)*-0.000175+C23)-0.0008</f>
      </c>
      <c r="F23" s="46">
        <f>E23*10.9276-13.593</f>
      </c>
      <c r="G23" s="45" t="s">
        <v>111</v>
      </c>
      <c r="H23" s="3"/>
      <c r="I23" s="3"/>
      <c r="J23" s="3"/>
      <c r="K23" s="3"/>
      <c r="L23" s="2"/>
      <c r="M23" s="49"/>
    </row>
    <row x14ac:dyDescent="0.25" r="24" customHeight="1" ht="18.75">
      <c r="A24" s="65"/>
      <c r="B24" s="3"/>
      <c r="C24" s="52"/>
      <c r="D24" s="66"/>
      <c r="E24" s="53">
        <f>((20-D24)*-0.000175+C24)-0.0008</f>
      </c>
      <c r="F24" s="52">
        <f>E24*10.9276-13.593</f>
      </c>
      <c r="G24" s="3"/>
      <c r="H24" s="3"/>
      <c r="I24" s="3"/>
      <c r="J24" s="3"/>
      <c r="K24" s="3"/>
      <c r="L24" s="2"/>
      <c r="M24" s="4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1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2" width="13.576428571428572" customWidth="1" bestFit="1"/>
    <col min="4" max="4" style="32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1.4051</v>
      </c>
      <c r="D2" s="47">
        <v>20.3</v>
      </c>
      <c r="E2" s="47">
        <f>((20-D2)*-0.000175+C2)-0.0008</f>
      </c>
      <c r="F2" s="46">
        <f>E2*10.9276-13.593</f>
      </c>
      <c r="G2" s="45" t="s">
        <v>42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1.4055</v>
      </c>
      <c r="D3" s="47">
        <v>20.3</v>
      </c>
      <c r="E3" s="47">
        <f>((20-D3)*-0.000175+C3)-0.0008</f>
      </c>
      <c r="F3" s="46">
        <f>E3*10.9276-13.593</f>
      </c>
      <c r="G3" s="45" t="s">
        <v>44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44">
        <v>3</v>
      </c>
      <c r="B4" s="45" t="s">
        <v>41</v>
      </c>
      <c r="C4" s="46">
        <v>1.4052</v>
      </c>
      <c r="D4" s="47">
        <v>20.3</v>
      </c>
      <c r="E4" s="47">
        <f>((20-D4)*-0.000175+C4)-0.0008</f>
      </c>
      <c r="F4" s="46">
        <f>E4*10.9276-13.593</f>
      </c>
      <c r="G4" s="45" t="s">
        <v>46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44">
        <v>4</v>
      </c>
      <c r="B5" s="45" t="s">
        <v>41</v>
      </c>
      <c r="C5" s="46">
        <v>1.4047</v>
      </c>
      <c r="D5" s="47">
        <v>20.3</v>
      </c>
      <c r="E5" s="47">
        <f>((20-D5)*-0.000175+C5)-0.0008</f>
      </c>
      <c r="F5" s="46">
        <f>E5*10.9276-13.593</f>
      </c>
      <c r="G5" s="45" t="s">
        <v>48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1.4043</v>
      </c>
      <c r="D6" s="47">
        <v>20.3</v>
      </c>
      <c r="E6" s="47">
        <f>((20-D6)*-0.000175+C6)-0.0008</f>
      </c>
      <c r="F6" s="46">
        <f>E6*10.9276-13.593</f>
      </c>
      <c r="G6" s="45" t="s">
        <v>50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1.4038</v>
      </c>
      <c r="D7" s="47">
        <v>20.4</v>
      </c>
      <c r="E7" s="47">
        <f>((20-D7)*-0.000175+C7)-0.0008</f>
      </c>
      <c r="F7" s="46">
        <f>E7*10.9276-13.593</f>
      </c>
      <c r="G7" s="45" t="s">
        <v>51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1.4033</v>
      </c>
      <c r="D8" s="53">
        <v>20.4</v>
      </c>
      <c r="E8" s="53">
        <f>((20-D8)*-0.000175+C8)-0.0008</f>
      </c>
      <c r="F8" s="52">
        <f>E8*10.9276-13.593</f>
      </c>
      <c r="G8" s="51" t="s">
        <v>52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1.4028</v>
      </c>
      <c r="D9" s="53">
        <v>20.4</v>
      </c>
      <c r="E9" s="53">
        <f>((20-D9)*-0.000175+C9)-0.0008</f>
      </c>
      <c r="F9" s="52">
        <f>E9*10.9276-13.593</f>
      </c>
      <c r="G9" s="51" t="s">
        <v>53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1.4023</v>
      </c>
      <c r="D10" s="53">
        <v>20.4</v>
      </c>
      <c r="E10" s="53">
        <f>((20-D10)*-0.000175+C10)-0.0008</f>
      </c>
      <c r="F10" s="52">
        <f>E10*10.9276-13.593</f>
      </c>
      <c r="G10" s="51" t="s">
        <v>54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1.4018</v>
      </c>
      <c r="D11" s="53">
        <v>20.4</v>
      </c>
      <c r="E11" s="53">
        <f>((20-D11)*-0.000175+C11)-0.0008</f>
      </c>
      <c r="F11" s="52">
        <f>E11*10.9276-13.593</f>
      </c>
      <c r="G11" s="51" t="s">
        <v>55</v>
      </c>
      <c r="H11" s="3"/>
      <c r="I11" s="3"/>
      <c r="J11" s="3"/>
      <c r="K11" s="3"/>
      <c r="L11" s="2"/>
      <c r="M11" s="49"/>
    </row>
    <row x14ac:dyDescent="0.25" r="12" customHeight="1" ht="18.75">
      <c r="A12" s="50">
        <v>11</v>
      </c>
      <c r="B12" s="51" t="s">
        <v>41</v>
      </c>
      <c r="C12" s="52">
        <v>1.4012</v>
      </c>
      <c r="D12" s="53">
        <v>20.4</v>
      </c>
      <c r="E12" s="53">
        <f>((20-D12)*-0.000175+C12)-0.0008</f>
      </c>
      <c r="F12" s="52">
        <f>E12*10.9276-13.593</f>
      </c>
      <c r="G12" s="51" t="s">
        <v>56</v>
      </c>
      <c r="H12" s="3"/>
      <c r="I12" s="3"/>
      <c r="J12" s="3"/>
      <c r="K12" s="3"/>
      <c r="L12" s="2"/>
      <c r="M12" s="49"/>
    </row>
    <row x14ac:dyDescent="0.25" r="13" customHeight="1" ht="18.75">
      <c r="A13" s="50">
        <v>12</v>
      </c>
      <c r="B13" s="51" t="s">
        <v>41</v>
      </c>
      <c r="C13" s="52">
        <v>1.4007</v>
      </c>
      <c r="D13" s="53">
        <v>20.4</v>
      </c>
      <c r="E13" s="53">
        <f>((20-D13)*-0.000175+C13)-0.0008</f>
      </c>
      <c r="F13" s="52">
        <f>E13*10.9276-13.593</f>
      </c>
      <c r="G13" s="51" t="s">
        <v>57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1.4002</v>
      </c>
      <c r="D14" s="53">
        <v>20.4</v>
      </c>
      <c r="E14" s="53">
        <f>((20-D14)*-0.000175+C14)-0.0008</f>
      </c>
      <c r="F14" s="52">
        <f>E14*10.9276-13.593</f>
      </c>
      <c r="G14" s="51" t="s">
        <v>58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1.3997</v>
      </c>
      <c r="D15" s="53">
        <v>20.4</v>
      </c>
      <c r="E15" s="53">
        <f>((20-D15)*-0.000175+C15)-0.0008</f>
      </c>
      <c r="F15" s="52">
        <f>E15*10.9276-13.593</f>
      </c>
      <c r="G15" s="51" t="s">
        <v>59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1.3993</v>
      </c>
      <c r="D16" s="47">
        <v>20.4</v>
      </c>
      <c r="E16" s="47">
        <f>((20-D16)*-0.000175+C16)-0.0008</f>
      </c>
      <c r="F16" s="46">
        <f>E16*10.9276-13.593</f>
      </c>
      <c r="G16" s="45" t="s">
        <v>60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1.3987</v>
      </c>
      <c r="D17" s="47">
        <v>20.4</v>
      </c>
      <c r="E17" s="47">
        <f>((20-D17)*-0.000175+C17)-0.0008</f>
      </c>
      <c r="F17" s="46">
        <f>E17*10.9276-13.593</f>
      </c>
      <c r="G17" s="45" t="s">
        <v>61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1.3982</v>
      </c>
      <c r="D18" s="47">
        <v>20.4</v>
      </c>
      <c r="E18" s="47">
        <f>((20-D18)*-0.000175+C18)-0.0008</f>
      </c>
      <c r="F18" s="46">
        <f>E18*10.9276-13.593</f>
      </c>
      <c r="G18" s="45" t="s">
        <v>62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1.3976</v>
      </c>
      <c r="D19" s="47">
        <v>20.4</v>
      </c>
      <c r="E19" s="47">
        <f>((20-D19)*-0.000175+C19)-0.0008</f>
      </c>
      <c r="F19" s="46">
        <f>E19*10.9276-13.593</f>
      </c>
      <c r="G19" s="45" t="s">
        <v>63</v>
      </c>
      <c r="H19" s="3"/>
      <c r="I19" s="3"/>
      <c r="J19" s="3"/>
      <c r="K19" s="3"/>
      <c r="L19" s="2"/>
      <c r="M19" s="49"/>
    </row>
    <row x14ac:dyDescent="0.25" r="20" customHeight="1" ht="18.75">
      <c r="A20" s="44">
        <v>19</v>
      </c>
      <c r="B20" s="45" t="s">
        <v>41</v>
      </c>
      <c r="C20" s="46">
        <v>1.395</v>
      </c>
      <c r="D20" s="47">
        <v>20.4</v>
      </c>
      <c r="E20" s="47">
        <f>((20-D20)*-0.000175+C20)-0.0008</f>
      </c>
      <c r="F20" s="46">
        <f>E20*10.9276-13.593</f>
      </c>
      <c r="G20" s="45" t="s">
        <v>64</v>
      </c>
      <c r="H20" s="3"/>
      <c r="I20" s="3"/>
      <c r="J20" s="3"/>
      <c r="K20" s="3"/>
      <c r="L20" s="2"/>
      <c r="M20" s="49"/>
    </row>
    <row x14ac:dyDescent="0.25" r="21" customHeight="1" ht="18.75">
      <c r="A21" s="44">
        <v>20</v>
      </c>
      <c r="B21" s="45" t="s">
        <v>41</v>
      </c>
      <c r="C21" s="46">
        <v>1.3847</v>
      </c>
      <c r="D21" s="47">
        <v>20.4</v>
      </c>
      <c r="E21" s="47">
        <f>((20-D21)*-0.000175+C21)-0.0008</f>
      </c>
      <c r="F21" s="46">
        <f>E21*10.9276-13.593</f>
      </c>
      <c r="G21" s="45" t="s">
        <v>65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1.3646</v>
      </c>
      <c r="D22" s="47">
        <v>20.4</v>
      </c>
      <c r="E22" s="47">
        <f>((20-D22)*-0.000175+C22)-0.0008</f>
      </c>
      <c r="F22" s="46">
        <f>E22*10.9276-13.593</f>
      </c>
      <c r="G22" s="45" t="s">
        <v>66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1.3468</v>
      </c>
      <c r="D23" s="47">
        <v>20.5</v>
      </c>
      <c r="E23" s="47">
        <f>((20-D23)*-0.000175+C23)-0.0008</f>
      </c>
      <c r="F23" s="46">
        <f>E23*10.9276-13.593</f>
      </c>
      <c r="G23" s="45" t="s">
        <v>67</v>
      </c>
      <c r="H23" s="3"/>
      <c r="I23" s="3"/>
      <c r="J23" s="3"/>
      <c r="K23" s="3"/>
      <c r="L23" s="2"/>
      <c r="M23" s="49"/>
    </row>
    <row x14ac:dyDescent="0.25" r="24" customHeight="1" ht="18.75">
      <c r="A24" s="18">
        <v>23</v>
      </c>
      <c r="B24" s="3" t="s">
        <v>41</v>
      </c>
      <c r="C24" s="54"/>
      <c r="D24" s="55"/>
      <c r="E24" s="13">
        <f>((20-D24)*-0.000175+C24)-0.0008</f>
      </c>
      <c r="F24" s="48">
        <f>E24*10.9276-13.593</f>
      </c>
      <c r="G24" s="3" t="s">
        <v>68</v>
      </c>
      <c r="H24" s="3"/>
      <c r="I24" s="3"/>
      <c r="J24" s="3"/>
      <c r="K24" s="3"/>
      <c r="L24" s="2"/>
      <c r="M24" s="49"/>
    </row>
    <row x14ac:dyDescent="0.25" r="25" customHeight="1" ht="18.75">
      <c r="A25" s="18">
        <v>24</v>
      </c>
      <c r="B25" s="3" t="s">
        <v>41</v>
      </c>
      <c r="C25" s="54"/>
      <c r="D25" s="55"/>
      <c r="E25" s="13">
        <f>((20-D25)*-0.000175+C25)-0.0008</f>
      </c>
      <c r="F25" s="48">
        <f>E25*10.9276-13.593</f>
      </c>
      <c r="G25" s="3" t="s">
        <v>69</v>
      </c>
      <c r="H25" s="3"/>
      <c r="I25" s="3"/>
      <c r="J25" s="3"/>
      <c r="K25" s="3"/>
      <c r="L25" s="2"/>
      <c r="M25" s="49"/>
    </row>
    <row x14ac:dyDescent="0.25" r="26" customHeight="1" ht="18.75">
      <c r="A26" s="56">
        <v>25</v>
      </c>
      <c r="B26" s="57" t="s">
        <v>41</v>
      </c>
      <c r="C26" s="58"/>
      <c r="D26" s="59"/>
      <c r="E26" s="60">
        <f>((20-D26)*-0.000175+C26)-0.0008</f>
      </c>
      <c r="F26" s="58">
        <f>E26*10.9276-13.593</f>
      </c>
      <c r="G26" s="57" t="s">
        <v>70</v>
      </c>
      <c r="H26" s="3"/>
      <c r="I26" s="3"/>
      <c r="J26" s="3"/>
      <c r="K26" s="3"/>
      <c r="L26" s="2"/>
      <c r="M26" s="49"/>
    </row>
    <row x14ac:dyDescent="0.25" r="27" customHeight="1" ht="18.75">
      <c r="A27" s="56">
        <v>26</v>
      </c>
      <c r="B27" s="57" t="s">
        <v>41</v>
      </c>
      <c r="C27" s="58"/>
      <c r="D27" s="59"/>
      <c r="E27" s="60">
        <f>((20-D27)*-0.000175+C27)-0.0008</f>
      </c>
      <c r="F27" s="58">
        <f>E27*10.9276-13.593</f>
      </c>
      <c r="G27" s="57" t="s">
        <v>71</v>
      </c>
      <c r="H27" s="3"/>
      <c r="I27" s="3"/>
      <c r="J27" s="3"/>
      <c r="K27" s="3"/>
      <c r="L27" s="2"/>
      <c r="M27" s="49"/>
    </row>
    <row x14ac:dyDescent="0.25" r="28" customHeight="1" ht="18.75">
      <c r="A28" s="56">
        <v>27</v>
      </c>
      <c r="B28" s="57" t="s">
        <v>41</v>
      </c>
      <c r="C28" s="58"/>
      <c r="D28" s="59"/>
      <c r="E28" s="60">
        <f>((20-D28)*-0.000175+C28)-0.0008</f>
      </c>
      <c r="F28" s="58">
        <f>E28*10.9276-13.593</f>
      </c>
      <c r="G28" s="57" t="s">
        <v>72</v>
      </c>
      <c r="H28" s="3"/>
      <c r="I28" s="3"/>
      <c r="J28" s="3"/>
      <c r="K28" s="3"/>
      <c r="L28" s="2"/>
      <c r="M28" s="49"/>
    </row>
    <row x14ac:dyDescent="0.25" r="29" customHeight="1" ht="18.75">
      <c r="A29" s="56">
        <v>28</v>
      </c>
      <c r="B29" s="57" t="s">
        <v>41</v>
      </c>
      <c r="C29" s="58"/>
      <c r="D29" s="59"/>
      <c r="E29" s="60">
        <f>((20-D29)*-0.000175+C29)-0.0008</f>
      </c>
      <c r="F29" s="58">
        <f>E29*10.9276-13.593</f>
      </c>
      <c r="G29" s="57" t="s">
        <v>73</v>
      </c>
      <c r="H29" s="3"/>
      <c r="I29" s="3"/>
      <c r="J29" s="3"/>
      <c r="K29" s="3"/>
      <c r="L29" s="2"/>
      <c r="M29" s="49"/>
    </row>
    <row x14ac:dyDescent="0.25" r="30" customHeight="1" ht="18.75">
      <c r="A30" s="56">
        <v>29</v>
      </c>
      <c r="B30" s="57" t="s">
        <v>41</v>
      </c>
      <c r="C30" s="58"/>
      <c r="D30" s="59"/>
      <c r="E30" s="60">
        <f>((20-D30)*-0.000175+C30)-0.0008</f>
      </c>
      <c r="F30" s="58">
        <f>E30*10.9276-13.593</f>
      </c>
      <c r="G30" s="57" t="s">
        <v>74</v>
      </c>
      <c r="H30" s="3"/>
      <c r="I30" s="3"/>
      <c r="J30" s="3"/>
      <c r="K30" s="3"/>
      <c r="L30" s="2"/>
      <c r="M30" s="49"/>
    </row>
    <row x14ac:dyDescent="0.25" r="31" customHeight="1" ht="18.75">
      <c r="A31" s="56">
        <v>30</v>
      </c>
      <c r="B31" s="57" t="s">
        <v>41</v>
      </c>
      <c r="C31" s="58"/>
      <c r="D31" s="59"/>
      <c r="E31" s="60">
        <f>((20-D31)*-0.000175+C31)-0.0008</f>
      </c>
      <c r="F31" s="58">
        <f>E31*10.9276-13.593</f>
      </c>
      <c r="G31" s="57" t="s">
        <v>75</v>
      </c>
      <c r="H31" s="3"/>
      <c r="I31" s="3"/>
      <c r="J31" s="3"/>
      <c r="K31" s="3"/>
      <c r="L31" s="2"/>
      <c r="M31" s="49"/>
    </row>
    <row x14ac:dyDescent="0.25" r="32" customHeight="1" ht="18.75">
      <c r="A32" s="56">
        <v>31</v>
      </c>
      <c r="B32" s="57" t="s">
        <v>41</v>
      </c>
      <c r="C32" s="58"/>
      <c r="D32" s="59"/>
      <c r="E32" s="60">
        <f>((20-D32)*-0.000175+C32)-0.0008</f>
      </c>
      <c r="F32" s="58">
        <f>E32*10.9276-13.593</f>
      </c>
      <c r="G32" s="57" t="s">
        <v>76</v>
      </c>
      <c r="H32" s="3"/>
      <c r="I32" s="3"/>
      <c r="J32" s="3"/>
      <c r="K32" s="3"/>
      <c r="L32" s="2"/>
      <c r="M32" s="49"/>
    </row>
    <row x14ac:dyDescent="0.25" r="33" customHeight="1" ht="18.75">
      <c r="A33" s="56">
        <v>32</v>
      </c>
      <c r="B33" s="57" t="s">
        <v>41</v>
      </c>
      <c r="C33" s="58"/>
      <c r="D33" s="59"/>
      <c r="E33" s="60">
        <f>((20-D33)*-0.000175+C33)-0.0008</f>
      </c>
      <c r="F33" s="58">
        <f>E33*10.9276-13.593</f>
      </c>
      <c r="G33" s="57" t="s">
        <v>77</v>
      </c>
      <c r="H33" s="3"/>
      <c r="I33" s="3"/>
      <c r="J33" s="3"/>
      <c r="K33" s="3"/>
      <c r="L33" s="2"/>
      <c r="M33" s="49"/>
    </row>
    <row x14ac:dyDescent="0.25" r="34" customHeight="1" ht="18.75">
      <c r="A34" s="18">
        <v>33</v>
      </c>
      <c r="B34" s="3" t="s">
        <v>41</v>
      </c>
      <c r="C34" s="54"/>
      <c r="D34" s="55"/>
      <c r="E34" s="13">
        <f>((20-D34)*-0.000175+C34)-0.0008</f>
      </c>
      <c r="F34" s="48">
        <f>E34*10.9276-13.593</f>
      </c>
      <c r="G34" s="3" t="s">
        <v>78</v>
      </c>
      <c r="H34" s="3"/>
      <c r="I34" s="3"/>
      <c r="J34" s="3"/>
      <c r="K34" s="3"/>
      <c r="L34" s="2"/>
      <c r="M34" s="49"/>
    </row>
    <row x14ac:dyDescent="0.25" r="35" customHeight="1" ht="18.75">
      <c r="A35" s="18">
        <v>34</v>
      </c>
      <c r="B35" s="3" t="s">
        <v>41</v>
      </c>
      <c r="C35" s="54"/>
      <c r="D35" s="55"/>
      <c r="E35" s="13">
        <f>((20-D35)*-0.000175+C35)-0.0008</f>
      </c>
      <c r="F35" s="48">
        <f>E35*10.9276-13.593</f>
      </c>
      <c r="G35" s="3" t="s">
        <v>79</v>
      </c>
      <c r="H35" s="3"/>
      <c r="I35" s="3"/>
      <c r="J35" s="3"/>
      <c r="K35" s="3"/>
      <c r="L35" s="2"/>
      <c r="M35" s="49"/>
    </row>
    <row x14ac:dyDescent="0.25" r="36" customHeight="1" ht="18.75">
      <c r="A36" s="18">
        <v>35</v>
      </c>
      <c r="B36" s="3" t="s">
        <v>41</v>
      </c>
      <c r="C36" s="54"/>
      <c r="D36" s="55"/>
      <c r="E36" s="13">
        <f>((20-D36)*-0.000175+C36)-0.0008</f>
      </c>
      <c r="F36" s="48">
        <f>E36*10.9276-13.593</f>
      </c>
      <c r="G36" s="3" t="s">
        <v>80</v>
      </c>
      <c r="H36" s="3"/>
      <c r="I36" s="3"/>
      <c r="J36" s="3"/>
      <c r="K36" s="3"/>
      <c r="L36" s="2"/>
      <c r="M36" s="49"/>
    </row>
    <row x14ac:dyDescent="0.25" r="37" customHeight="1" ht="18.75">
      <c r="A37" s="18">
        <v>36</v>
      </c>
      <c r="B37" s="3" t="s">
        <v>41</v>
      </c>
      <c r="C37" s="54"/>
      <c r="D37" s="55"/>
      <c r="E37" s="13">
        <f>((20-D37)*-0.000175+C37)-0.0008</f>
      </c>
      <c r="F37" s="48">
        <f>E37*10.9276-13.593</f>
      </c>
      <c r="G37" s="3" t="s">
        <v>81</v>
      </c>
      <c r="H37" s="3"/>
      <c r="I37" s="3"/>
      <c r="J37" s="3"/>
      <c r="K37" s="3"/>
      <c r="L37" s="2"/>
      <c r="M37" s="49"/>
    </row>
    <row x14ac:dyDescent="0.25" r="38" customHeight="1" ht="18.75">
      <c r="A38" s="18">
        <v>37</v>
      </c>
      <c r="B38" s="3" t="s">
        <v>41</v>
      </c>
      <c r="C38" s="54"/>
      <c r="D38" s="55"/>
      <c r="E38" s="13">
        <f>((20-D38)*-0.000175+C38)-0.0008</f>
      </c>
      <c r="F38" s="48">
        <f>E38*10.9276-13.593</f>
      </c>
      <c r="G38" s="3" t="s">
        <v>82</v>
      </c>
      <c r="H38" s="3"/>
      <c r="I38" s="3"/>
      <c r="J38" s="3"/>
      <c r="K38" s="3"/>
      <c r="L38" s="2"/>
      <c r="M38" s="49"/>
    </row>
    <row x14ac:dyDescent="0.25" r="39" customHeight="1" ht="18.75">
      <c r="A39" s="18">
        <v>38</v>
      </c>
      <c r="B39" s="3" t="s">
        <v>41</v>
      </c>
      <c r="C39" s="54"/>
      <c r="D39" s="55"/>
      <c r="E39" s="13">
        <f>((20-D39)*-0.000175+C39)-0.0008</f>
      </c>
      <c r="F39" s="48">
        <f>E39*10.9276-13.593</f>
      </c>
      <c r="G39" s="3" t="s">
        <v>83</v>
      </c>
      <c r="H39" s="3"/>
      <c r="I39" s="3"/>
      <c r="J39" s="3"/>
      <c r="K39" s="3"/>
      <c r="L39" s="2"/>
      <c r="M39" s="49"/>
    </row>
    <row x14ac:dyDescent="0.25" r="40" customHeight="1" ht="18.75">
      <c r="A40" s="18">
        <v>39</v>
      </c>
      <c r="B40" s="3" t="s">
        <v>41</v>
      </c>
      <c r="C40" s="54"/>
      <c r="D40" s="55"/>
      <c r="E40" s="13">
        <f>((20-D40)*-0.000175+C40)-0.0008</f>
      </c>
      <c r="F40" s="48">
        <f>E40*10.9276-13.593</f>
      </c>
      <c r="G40" s="3" t="s">
        <v>84</v>
      </c>
      <c r="H40" s="3"/>
      <c r="I40" s="3"/>
      <c r="J40" s="3"/>
      <c r="K40" s="3"/>
      <c r="L40" s="2"/>
      <c r="M40" s="49"/>
    </row>
    <row x14ac:dyDescent="0.25" r="41" customHeight="1" ht="18.75">
      <c r="A41" s="18">
        <v>40</v>
      </c>
      <c r="B41" s="3" t="s">
        <v>41</v>
      </c>
      <c r="C41" s="54"/>
      <c r="D41" s="55"/>
      <c r="E41" s="13">
        <f>((20-D41)*-0.000175+C41)-0.0008</f>
      </c>
      <c r="F41" s="48">
        <f>E41*10.9276-13.593</f>
      </c>
      <c r="G41" s="3" t="s">
        <v>85</v>
      </c>
      <c r="H41" s="3"/>
      <c r="I41" s="3"/>
      <c r="J41" s="3"/>
      <c r="K41" s="3"/>
      <c r="L41" s="2"/>
      <c r="M41" s="49"/>
    </row>
    <row x14ac:dyDescent="0.25" r="42" customHeight="1" ht="18.75">
      <c r="A42" s="56">
        <v>41</v>
      </c>
      <c r="B42" s="57" t="s">
        <v>41</v>
      </c>
      <c r="C42" s="58"/>
      <c r="D42" s="59"/>
      <c r="E42" s="60">
        <f>((20-D42)*-0.000175+C42)-0.0008</f>
      </c>
      <c r="F42" s="58">
        <f>E42*10.9276-13.593</f>
      </c>
      <c r="G42" s="57" t="s">
        <v>86</v>
      </c>
      <c r="H42" s="3"/>
      <c r="I42" s="3"/>
      <c r="J42" s="3"/>
      <c r="K42" s="3"/>
      <c r="L42" s="2"/>
      <c r="M42" s="49"/>
    </row>
    <row x14ac:dyDescent="0.25" r="43" customHeight="1" ht="18.75">
      <c r="A43" s="56">
        <v>42</v>
      </c>
      <c r="B43" s="57" t="s">
        <v>41</v>
      </c>
      <c r="C43" s="58"/>
      <c r="D43" s="59"/>
      <c r="E43" s="60">
        <f>((20-D43)*-0.000175+C43)-0.0008</f>
      </c>
      <c r="F43" s="58">
        <f>E43*10.9276-13.593</f>
      </c>
      <c r="G43" s="57" t="s">
        <v>87</v>
      </c>
      <c r="H43" s="3"/>
      <c r="I43" s="3"/>
      <c r="J43" s="3"/>
      <c r="K43" s="3"/>
      <c r="L43" s="2"/>
      <c r="M43" s="49"/>
    </row>
    <row x14ac:dyDescent="0.25" r="44" customHeight="1" ht="18.75">
      <c r="A44" s="56">
        <v>43</v>
      </c>
      <c r="B44" s="57" t="s">
        <v>41</v>
      </c>
      <c r="C44" s="58"/>
      <c r="D44" s="59"/>
      <c r="E44" s="60">
        <f>((20-D44)*-0.000175+C44)-0.0008</f>
      </c>
      <c r="F44" s="58">
        <f>E44*10.9276-13.593</f>
      </c>
      <c r="G44" s="57" t="s">
        <v>88</v>
      </c>
      <c r="H44" s="3"/>
      <c r="I44" s="3"/>
      <c r="J44" s="3"/>
      <c r="K44" s="3"/>
      <c r="L44" s="2"/>
      <c r="M44" s="49"/>
    </row>
    <row x14ac:dyDescent="0.25" r="45" customHeight="1" ht="18.75">
      <c r="A45" s="56">
        <v>44</v>
      </c>
      <c r="B45" s="57" t="s">
        <v>41</v>
      </c>
      <c r="C45" s="58"/>
      <c r="D45" s="59"/>
      <c r="E45" s="60">
        <f>((20-D45)*-0.000175+C45)-0.0008</f>
      </c>
      <c r="F45" s="58">
        <f>E45*10.9276-13.593</f>
      </c>
      <c r="G45" s="57" t="s">
        <v>89</v>
      </c>
      <c r="H45" s="3"/>
      <c r="I45" s="3"/>
      <c r="J45" s="3"/>
      <c r="K45" s="3"/>
      <c r="L45" s="2"/>
      <c r="M45" s="49"/>
    </row>
    <row x14ac:dyDescent="0.25" r="46" customHeight="1" ht="18.75">
      <c r="A46" s="56">
        <v>45</v>
      </c>
      <c r="B46" s="57" t="s">
        <v>41</v>
      </c>
      <c r="C46" s="58"/>
      <c r="D46" s="59"/>
      <c r="E46" s="60">
        <f>((20-D46)*-0.000175+C46)-0.0008</f>
      </c>
      <c r="F46" s="58">
        <f>E46*10.9276-13.593</f>
      </c>
      <c r="G46" s="57" t="s">
        <v>90</v>
      </c>
      <c r="H46" s="3"/>
      <c r="I46" s="3"/>
      <c r="J46" s="3"/>
      <c r="K46" s="3"/>
      <c r="L46" s="2"/>
      <c r="M46" s="49"/>
    </row>
    <row x14ac:dyDescent="0.25" r="47" customHeight="1" ht="18.75">
      <c r="A47" s="56">
        <v>46</v>
      </c>
      <c r="B47" s="57" t="s">
        <v>41</v>
      </c>
      <c r="C47" s="58"/>
      <c r="D47" s="59"/>
      <c r="E47" s="60">
        <f>((20-D47)*-0.000175+C47)-0.0008</f>
      </c>
      <c r="F47" s="58">
        <f>E47*10.9276-13.593</f>
      </c>
      <c r="G47" s="57" t="s">
        <v>91</v>
      </c>
      <c r="H47" s="3"/>
      <c r="I47" s="3"/>
      <c r="J47" s="3"/>
      <c r="K47" s="3"/>
      <c r="L47" s="2"/>
      <c r="M47" s="49"/>
    </row>
    <row x14ac:dyDescent="0.25" r="48" customHeight="1" ht="18.75">
      <c r="A48" s="56">
        <v>47</v>
      </c>
      <c r="B48" s="57" t="s">
        <v>41</v>
      </c>
      <c r="C48" s="58"/>
      <c r="D48" s="59"/>
      <c r="E48" s="60">
        <f>((20-D48)*-0.000175+C48)-0.0008</f>
      </c>
      <c r="F48" s="58">
        <f>E48*10.9276-13.593</f>
      </c>
      <c r="G48" s="57" t="s">
        <v>92</v>
      </c>
      <c r="H48" s="3"/>
      <c r="I48" s="3"/>
      <c r="J48" s="3"/>
      <c r="K48" s="3"/>
      <c r="L48" s="2"/>
      <c r="M48" s="49"/>
    </row>
    <row x14ac:dyDescent="0.25" r="49" customHeight="1" ht="18.75">
      <c r="A49" s="56">
        <v>48</v>
      </c>
      <c r="B49" s="57" t="s">
        <v>41</v>
      </c>
      <c r="C49" s="58"/>
      <c r="D49" s="59"/>
      <c r="E49" s="60">
        <f>((20-D49)*-0.000175+C49)-0.0008</f>
      </c>
      <c r="F49" s="58">
        <f>E49*10.9276-13.593</f>
      </c>
      <c r="G49" s="57" t="s">
        <v>93</v>
      </c>
      <c r="H49" s="3"/>
      <c r="I49" s="3"/>
      <c r="J49" s="3"/>
      <c r="K49" s="3"/>
      <c r="L49" s="2"/>
      <c r="M49" s="49"/>
    </row>
    <row x14ac:dyDescent="0.25" r="50" customHeight="1" ht="18.75">
      <c r="A50" s="18">
        <v>49</v>
      </c>
      <c r="B50" s="3" t="s">
        <v>41</v>
      </c>
      <c r="C50" s="54"/>
      <c r="D50" s="55"/>
      <c r="E50" s="13">
        <f>((20-D50)*-0.000175+C50)-0.0008</f>
      </c>
      <c r="F50" s="48">
        <f>E50*10.9276-13.593</f>
      </c>
      <c r="G50" s="3" t="s">
        <v>94</v>
      </c>
      <c r="H50" s="3"/>
      <c r="I50" s="3"/>
      <c r="J50" s="3"/>
      <c r="K50" s="3"/>
      <c r="L50" s="2"/>
      <c r="M50" s="49"/>
    </row>
    <row x14ac:dyDescent="0.25" r="51" customHeight="1" ht="18.75">
      <c r="A51" s="18">
        <v>50</v>
      </c>
      <c r="B51" s="3" t="s">
        <v>41</v>
      </c>
      <c r="C51" s="54"/>
      <c r="D51" s="55"/>
      <c r="E51" s="13">
        <f>((20-D51)*-0.000175+C51)-0.0008</f>
      </c>
      <c r="F51" s="48">
        <f>E51*10.9276-13.593</f>
      </c>
      <c r="G51" s="3" t="s">
        <v>95</v>
      </c>
      <c r="H51" s="3"/>
      <c r="I51" s="3"/>
      <c r="J51" s="3"/>
      <c r="K51" s="3"/>
      <c r="L51" s="2"/>
      <c r="M51" s="49"/>
    </row>
    <row x14ac:dyDescent="0.25" r="52" customHeight="1" ht="18.75">
      <c r="A52" s="18">
        <v>51</v>
      </c>
      <c r="B52" s="3" t="s">
        <v>41</v>
      </c>
      <c r="C52" s="54"/>
      <c r="D52" s="55"/>
      <c r="E52" s="13">
        <f>((20-D52)*-0.000175+C52)-0.0008</f>
      </c>
      <c r="F52" s="48">
        <f>E52*10.9276-13.593</f>
      </c>
      <c r="G52" s="3" t="s">
        <v>96</v>
      </c>
      <c r="H52" s="3"/>
      <c r="I52" s="3"/>
      <c r="J52" s="3"/>
      <c r="K52" s="3"/>
      <c r="L52" s="2"/>
      <c r="M52" s="49"/>
    </row>
    <row x14ac:dyDescent="0.25" r="53" customHeight="1" ht="18.75">
      <c r="A53" s="18">
        <v>52</v>
      </c>
      <c r="B53" s="3" t="s">
        <v>41</v>
      </c>
      <c r="C53" s="54"/>
      <c r="D53" s="55"/>
      <c r="E53" s="13">
        <f>((20-D53)*-0.000175+C53)-0.0008</f>
      </c>
      <c r="F53" s="48">
        <f>E53*10.9276-13.593</f>
      </c>
      <c r="G53" s="3" t="s">
        <v>97</v>
      </c>
      <c r="H53" s="3"/>
      <c r="I53" s="3"/>
      <c r="J53" s="3"/>
      <c r="K53" s="3"/>
      <c r="L53" s="2"/>
      <c r="M53" s="49"/>
    </row>
    <row x14ac:dyDescent="0.25" r="54" customHeight="1" ht="18.75">
      <c r="A54" s="18">
        <v>53</v>
      </c>
      <c r="B54" s="3" t="s">
        <v>41</v>
      </c>
      <c r="C54" s="54"/>
      <c r="D54" s="55"/>
      <c r="E54" s="13">
        <f>((20-D54)*-0.000175+C54)-0.0008</f>
      </c>
      <c r="F54" s="48">
        <f>E54*10.9276-13.593</f>
      </c>
      <c r="G54" s="3" t="s">
        <v>98</v>
      </c>
      <c r="H54" s="3"/>
      <c r="I54" s="3"/>
      <c r="J54" s="3"/>
      <c r="K54" s="3"/>
      <c r="L54" s="2"/>
      <c r="M54" s="49"/>
    </row>
    <row x14ac:dyDescent="0.25" r="55" customHeight="1" ht="18.75">
      <c r="A55" s="18">
        <v>54</v>
      </c>
      <c r="B55" s="3" t="s">
        <v>41</v>
      </c>
      <c r="C55" s="54"/>
      <c r="D55" s="55"/>
      <c r="E55" s="13">
        <f>((20-D55)*-0.000175+C55)-0.0008</f>
      </c>
      <c r="F55" s="48">
        <f>E55*10.9276-13.593</f>
      </c>
      <c r="G55" s="3" t="s">
        <v>99</v>
      </c>
      <c r="H55" s="3"/>
      <c r="I55" s="3"/>
      <c r="J55" s="3"/>
      <c r="K55" s="3"/>
      <c r="L55" s="2"/>
      <c r="M55" s="49"/>
    </row>
    <row x14ac:dyDescent="0.25" r="56" customHeight="1" ht="18.75">
      <c r="A56" s="18">
        <v>55</v>
      </c>
      <c r="B56" s="3" t="s">
        <v>41</v>
      </c>
      <c r="C56" s="54"/>
      <c r="D56" s="55"/>
      <c r="E56" s="13">
        <f>((20-D56)*-0.000175+C56)-0.0008</f>
      </c>
      <c r="F56" s="48">
        <f>E56*10.9276-13.593</f>
      </c>
      <c r="G56" s="3" t="s">
        <v>100</v>
      </c>
      <c r="H56" s="3"/>
      <c r="I56" s="3"/>
      <c r="J56" s="3"/>
      <c r="K56" s="3"/>
      <c r="L56" s="2"/>
      <c r="M56" s="49"/>
    </row>
    <row x14ac:dyDescent="0.25" r="57" customHeight="1" ht="18.75">
      <c r="A57" s="18">
        <v>56</v>
      </c>
      <c r="B57" s="3" t="s">
        <v>41</v>
      </c>
      <c r="C57" s="54"/>
      <c r="D57" s="55"/>
      <c r="E57" s="13">
        <f>((20-D57)*-0.000175+C57)-0.0008</f>
      </c>
      <c r="F57" s="48">
        <f>E57*10.9276-13.593</f>
      </c>
      <c r="G57" s="3" t="s">
        <v>101</v>
      </c>
      <c r="H57" s="3"/>
      <c r="I57" s="3"/>
      <c r="J57" s="3"/>
      <c r="K57" s="3"/>
      <c r="L57" s="2"/>
      <c r="M57" s="49"/>
    </row>
    <row x14ac:dyDescent="0.25" r="58" customHeight="1" ht="18.75">
      <c r="A58" s="56">
        <v>57</v>
      </c>
      <c r="B58" s="57" t="s">
        <v>41</v>
      </c>
      <c r="C58" s="58"/>
      <c r="D58" s="59"/>
      <c r="E58" s="60">
        <f>((20-D58)*-0.000175+C58)-0.0008</f>
      </c>
      <c r="F58" s="58">
        <f>E58*10.9276-13.593</f>
      </c>
      <c r="G58" s="57" t="s">
        <v>102</v>
      </c>
      <c r="H58" s="3"/>
      <c r="I58" s="3"/>
      <c r="J58" s="3"/>
      <c r="K58" s="3"/>
      <c r="L58" s="2"/>
      <c r="M58" s="49"/>
    </row>
    <row x14ac:dyDescent="0.25" r="59" customHeight="1" ht="18.75">
      <c r="A59" s="56">
        <v>58</v>
      </c>
      <c r="B59" s="57" t="s">
        <v>41</v>
      </c>
      <c r="C59" s="58"/>
      <c r="D59" s="59"/>
      <c r="E59" s="60">
        <f>((20-D59)*-0.000175+C59)-0.0008</f>
      </c>
      <c r="F59" s="58">
        <f>E59*10.9276-13.593</f>
      </c>
      <c r="G59" s="57" t="s">
        <v>103</v>
      </c>
      <c r="H59" s="3"/>
      <c r="I59" s="3"/>
      <c r="J59" s="3"/>
      <c r="K59" s="3"/>
      <c r="L59" s="2"/>
      <c r="M59" s="49"/>
    </row>
    <row x14ac:dyDescent="0.25" r="60" customHeight="1" ht="18.75">
      <c r="A60" s="56">
        <v>59</v>
      </c>
      <c r="B60" s="57" t="s">
        <v>41</v>
      </c>
      <c r="C60" s="58"/>
      <c r="D60" s="59"/>
      <c r="E60" s="60">
        <f>((20-D60)*-0.000175+C60)-0.0008</f>
      </c>
      <c r="F60" s="58">
        <f>E60*10.9276-13.593</f>
      </c>
      <c r="G60" s="57" t="s">
        <v>104</v>
      </c>
      <c r="H60" s="3"/>
      <c r="I60" s="3"/>
      <c r="J60" s="3"/>
      <c r="K60" s="3"/>
      <c r="L60" s="2"/>
      <c r="M60" s="49"/>
    </row>
    <row x14ac:dyDescent="0.25" r="61" customHeight="1" ht="18.75">
      <c r="A61" s="56">
        <v>60</v>
      </c>
      <c r="B61" s="57" t="s">
        <v>41</v>
      </c>
      <c r="C61" s="58"/>
      <c r="D61" s="59"/>
      <c r="E61" s="60">
        <f>((20-D61)*-0.000175+C61)-0.0008</f>
      </c>
      <c r="F61" s="58">
        <f>E61*10.9276-13.593</f>
      </c>
      <c r="G61" s="57" t="s">
        <v>105</v>
      </c>
      <c r="H61" s="3"/>
      <c r="I61" s="3"/>
      <c r="J61" s="3"/>
      <c r="K61" s="3"/>
      <c r="L61" s="2"/>
      <c r="M61" s="49"/>
    </row>
    <row x14ac:dyDescent="0.25" r="62" customHeight="1" ht="18.75">
      <c r="A62" s="56">
        <v>61</v>
      </c>
      <c r="B62" s="57" t="s">
        <v>41</v>
      </c>
      <c r="C62" s="58"/>
      <c r="D62" s="59"/>
      <c r="E62" s="60">
        <f>((20-D62)*-0.000175+C62)-0.0008</f>
      </c>
      <c r="F62" s="58">
        <f>E62*10.9276-13.593</f>
      </c>
      <c r="G62" s="57" t="s">
        <v>106</v>
      </c>
      <c r="H62" s="3"/>
      <c r="I62" s="3"/>
      <c r="J62" s="3"/>
      <c r="K62" s="3"/>
      <c r="L62" s="2"/>
      <c r="M62" s="49"/>
    </row>
    <row x14ac:dyDescent="0.25" r="63" customHeight="1" ht="18.75">
      <c r="A63" s="56">
        <v>62</v>
      </c>
      <c r="B63" s="57" t="s">
        <v>41</v>
      </c>
      <c r="C63" s="58"/>
      <c r="D63" s="59"/>
      <c r="E63" s="60">
        <f>((20-D63)*-0.000175+C63)-0.0008</f>
      </c>
      <c r="F63" s="58">
        <f>E63*10.9276-13.593</f>
      </c>
      <c r="G63" s="57" t="s">
        <v>107</v>
      </c>
      <c r="H63" s="3"/>
      <c r="I63" s="3"/>
      <c r="J63" s="3"/>
      <c r="K63" s="3"/>
      <c r="L63" s="2"/>
      <c r="M63" s="49"/>
    </row>
    <row x14ac:dyDescent="0.25" r="64" customHeight="1" ht="18.75">
      <c r="A64" s="56">
        <v>63</v>
      </c>
      <c r="B64" s="57" t="s">
        <v>41</v>
      </c>
      <c r="C64" s="58"/>
      <c r="D64" s="59"/>
      <c r="E64" s="60">
        <f>((20-D64)*-0.000175+C64)-0.0008</f>
      </c>
      <c r="F64" s="58">
        <f>E64*10.9276-13.593</f>
      </c>
      <c r="G64" s="57" t="s">
        <v>108</v>
      </c>
      <c r="H64" s="3"/>
      <c r="I64" s="3"/>
      <c r="J64" s="3"/>
      <c r="K64" s="3"/>
      <c r="L64" s="2"/>
      <c r="M64" s="49"/>
    </row>
    <row x14ac:dyDescent="0.25" r="65" customHeight="1" ht="18.75">
      <c r="A65" s="56">
        <v>64</v>
      </c>
      <c r="B65" s="57" t="s">
        <v>41</v>
      </c>
      <c r="C65" s="58"/>
      <c r="D65" s="59"/>
      <c r="E65" s="60">
        <f>((20-D65)*-0.000175+C65)-0.0008</f>
      </c>
      <c r="F65" s="58">
        <f>E65*10.9276-13.593</f>
      </c>
      <c r="G65" s="57" t="s">
        <v>109</v>
      </c>
      <c r="H65" s="3"/>
      <c r="I65" s="3"/>
      <c r="J65" s="3"/>
      <c r="K65" s="3"/>
      <c r="L65" s="2"/>
      <c r="M65" s="49"/>
    </row>
    <row x14ac:dyDescent="0.25" r="66" customHeight="1" ht="18.75">
      <c r="A66" s="18">
        <v>65</v>
      </c>
      <c r="B66" s="3" t="s">
        <v>41</v>
      </c>
      <c r="C66" s="54"/>
      <c r="D66" s="55"/>
      <c r="E66" s="13">
        <f>((20-D66)*-0.000175+C66)-0.0008</f>
      </c>
      <c r="F66" s="48">
        <f>E66*10.9276-13.593</f>
      </c>
      <c r="G66" s="3" t="s">
        <v>110</v>
      </c>
      <c r="H66" s="3"/>
      <c r="I66" s="3"/>
      <c r="J66" s="3"/>
      <c r="K66" s="3"/>
      <c r="L66" s="2"/>
      <c r="M66" s="49"/>
    </row>
    <row x14ac:dyDescent="0.25" r="67" customHeight="1" ht="18.75">
      <c r="A67" s="18">
        <v>66</v>
      </c>
      <c r="B67" s="3" t="s">
        <v>41</v>
      </c>
      <c r="C67" s="54"/>
      <c r="D67" s="55"/>
      <c r="E67" s="13">
        <f>((20-D67)*-0.000175+C67)-0.0008</f>
      </c>
      <c r="F67" s="48">
        <f>E67*10.9276-13.593</f>
      </c>
      <c r="G67" s="3" t="s">
        <v>111</v>
      </c>
      <c r="H67" s="3"/>
      <c r="I67" s="3"/>
      <c r="J67" s="3"/>
      <c r="K67" s="3"/>
      <c r="L67" s="2"/>
      <c r="M67" s="49"/>
    </row>
    <row x14ac:dyDescent="0.25" r="68" customHeight="1" ht="18.75">
      <c r="A68" s="18">
        <v>67</v>
      </c>
      <c r="B68" s="3" t="s">
        <v>41</v>
      </c>
      <c r="C68" s="54"/>
      <c r="D68" s="55"/>
      <c r="E68" s="13">
        <f>((20-D68)*-0.000175+C68)-0.0008</f>
      </c>
      <c r="F68" s="48">
        <f>E68*10.9276-13.593</f>
      </c>
      <c r="G68" s="3" t="s">
        <v>42</v>
      </c>
      <c r="H68" s="3"/>
      <c r="I68" s="3"/>
      <c r="J68" s="3"/>
      <c r="K68" s="3"/>
      <c r="L68" s="2"/>
      <c r="M68" s="49"/>
    </row>
    <row x14ac:dyDescent="0.25" r="69" customHeight="1" ht="18.75">
      <c r="A69" s="18">
        <v>68</v>
      </c>
      <c r="B69" s="3" t="s">
        <v>41</v>
      </c>
      <c r="C69" s="54"/>
      <c r="D69" s="55"/>
      <c r="E69" s="13">
        <f>((20-D69)*-0.000175+C69)-0.0008</f>
      </c>
      <c r="F69" s="48">
        <f>E69*10.9276-13.593</f>
      </c>
      <c r="G69" s="3" t="s">
        <v>44</v>
      </c>
      <c r="H69" s="3"/>
      <c r="I69" s="3"/>
      <c r="J69" s="3"/>
      <c r="K69" s="3"/>
      <c r="L69" s="2"/>
      <c r="M69" s="49"/>
    </row>
    <row x14ac:dyDescent="0.25" r="70" customHeight="1" ht="18.75">
      <c r="A70" s="18">
        <v>69</v>
      </c>
      <c r="B70" s="3" t="s">
        <v>41</v>
      </c>
      <c r="C70" s="54"/>
      <c r="D70" s="55"/>
      <c r="E70" s="13">
        <f>((20-D70)*-0.000175+C70)-0.0008</f>
      </c>
      <c r="F70" s="48">
        <f>E70*10.9276-13.593</f>
      </c>
      <c r="G70" s="3" t="s">
        <v>46</v>
      </c>
      <c r="H70" s="3"/>
      <c r="I70" s="3"/>
      <c r="J70" s="3"/>
      <c r="K70" s="3"/>
      <c r="L70" s="2"/>
      <c r="M70" s="49"/>
    </row>
    <row x14ac:dyDescent="0.25" r="71" customHeight="1" ht="18.75">
      <c r="A71" s="18">
        <v>70</v>
      </c>
      <c r="B71" s="3" t="s">
        <v>41</v>
      </c>
      <c r="C71" s="54"/>
      <c r="D71" s="55"/>
      <c r="E71" s="13">
        <f>((20-D71)*-0.000175+C71)-0.0008</f>
      </c>
      <c r="F71" s="48">
        <f>E71*10.9276-13.593</f>
      </c>
      <c r="G71" s="3" t="s">
        <v>48</v>
      </c>
      <c r="H71" s="3"/>
      <c r="I71" s="3"/>
      <c r="J71" s="3"/>
      <c r="K71" s="3"/>
      <c r="L71" s="2"/>
      <c r="M71" s="49"/>
    </row>
    <row x14ac:dyDescent="0.25" r="72" customHeight="1" ht="18.75">
      <c r="A72" s="18">
        <v>71</v>
      </c>
      <c r="B72" s="3" t="s">
        <v>41</v>
      </c>
      <c r="C72" s="54"/>
      <c r="D72" s="55"/>
      <c r="E72" s="13">
        <f>((20-D72)*-0.000175+C72)-0.0008</f>
      </c>
      <c r="F72" s="48">
        <f>E72*10.9276-13.593</f>
      </c>
      <c r="G72" s="3" t="s">
        <v>50</v>
      </c>
      <c r="H72" s="3"/>
      <c r="I72" s="3"/>
      <c r="J72" s="3"/>
      <c r="K72" s="3"/>
      <c r="L72" s="2"/>
      <c r="M72" s="49"/>
    </row>
    <row x14ac:dyDescent="0.25" r="73" customHeight="1" ht="18.75">
      <c r="A73" s="56">
        <v>72</v>
      </c>
      <c r="B73" s="57" t="s">
        <v>41</v>
      </c>
      <c r="C73" s="58"/>
      <c r="D73" s="59"/>
      <c r="E73" s="60">
        <f>((20-D73)*-0.000175+C73)-0.0008</f>
      </c>
      <c r="F73" s="58">
        <f>E73*10.9276-13.593</f>
      </c>
      <c r="G73" s="57" t="s">
        <v>51</v>
      </c>
      <c r="H73" s="3"/>
      <c r="I73" s="3"/>
      <c r="J73" s="3"/>
      <c r="K73" s="3"/>
      <c r="L73" s="2"/>
      <c r="M73" s="49"/>
    </row>
    <row x14ac:dyDescent="0.25" r="74" customHeight="1" ht="18.75">
      <c r="A74" s="56">
        <v>73</v>
      </c>
      <c r="B74" s="57" t="s">
        <v>41</v>
      </c>
      <c r="C74" s="58"/>
      <c r="D74" s="59"/>
      <c r="E74" s="60">
        <f>((20-D74)*-0.000175+C74)-0.0008</f>
      </c>
      <c r="F74" s="58">
        <f>E74*10.9276-13.593</f>
      </c>
      <c r="G74" s="57" t="s">
        <v>52</v>
      </c>
      <c r="H74" s="3"/>
      <c r="I74" s="3"/>
      <c r="J74" s="3"/>
      <c r="K74" s="3"/>
      <c r="L74" s="2"/>
      <c r="M74" s="49"/>
    </row>
    <row x14ac:dyDescent="0.25" r="75" customHeight="1" ht="18.75">
      <c r="A75" s="56">
        <v>74</v>
      </c>
      <c r="B75" s="57" t="s">
        <v>41</v>
      </c>
      <c r="C75" s="58"/>
      <c r="D75" s="59"/>
      <c r="E75" s="60">
        <f>((20-D75)*-0.000175+C75)-0.0008</f>
      </c>
      <c r="F75" s="58">
        <f>E75*10.9276-13.593</f>
      </c>
      <c r="G75" s="57" t="s">
        <v>53</v>
      </c>
      <c r="H75" s="3"/>
      <c r="I75" s="3"/>
      <c r="J75" s="3"/>
      <c r="K75" s="3"/>
      <c r="L75" s="2"/>
      <c r="M75" s="49"/>
    </row>
    <row x14ac:dyDescent="0.25" r="76" customHeight="1" ht="18.75">
      <c r="A76" s="56">
        <v>75</v>
      </c>
      <c r="B76" s="57" t="s">
        <v>41</v>
      </c>
      <c r="C76" s="58"/>
      <c r="D76" s="59"/>
      <c r="E76" s="60">
        <f>((20-D76)*-0.000175+C76)-0.0008</f>
      </c>
      <c r="F76" s="58">
        <f>E76*10.9276-13.593</f>
      </c>
      <c r="G76" s="57" t="s">
        <v>54</v>
      </c>
      <c r="H76" s="3"/>
      <c r="I76" s="3"/>
      <c r="J76" s="3"/>
      <c r="K76" s="3"/>
      <c r="L76" s="2"/>
      <c r="M76" s="49"/>
    </row>
    <row x14ac:dyDescent="0.25" r="77" customHeight="1" ht="18.75">
      <c r="A77" s="56">
        <v>76</v>
      </c>
      <c r="B77" s="57" t="s">
        <v>41</v>
      </c>
      <c r="C77" s="58"/>
      <c r="D77" s="59"/>
      <c r="E77" s="60">
        <f>((20-D77)*-0.000175+C77)-0.0008</f>
      </c>
      <c r="F77" s="58">
        <f>E77*10.9276-13.593</f>
      </c>
      <c r="G77" s="57" t="s">
        <v>55</v>
      </c>
      <c r="H77" s="3"/>
      <c r="I77" s="3"/>
      <c r="J77" s="3"/>
      <c r="K77" s="3"/>
      <c r="L77" s="2"/>
      <c r="M77" s="49"/>
    </row>
    <row x14ac:dyDescent="0.25" r="78" customHeight="1" ht="18.75">
      <c r="A78" s="56">
        <v>77</v>
      </c>
      <c r="B78" s="57" t="s">
        <v>41</v>
      </c>
      <c r="C78" s="58"/>
      <c r="D78" s="59"/>
      <c r="E78" s="60">
        <f>((20-D78)*-0.000175+C78)-0.0008</f>
      </c>
      <c r="F78" s="58">
        <f>E78*10.9276-13.593</f>
      </c>
      <c r="G78" s="57" t="s">
        <v>56</v>
      </c>
      <c r="H78" s="3"/>
      <c r="I78" s="3"/>
      <c r="J78" s="3"/>
      <c r="K78" s="3"/>
      <c r="L78" s="2"/>
      <c r="M78" s="49"/>
    </row>
    <row x14ac:dyDescent="0.25" r="79" customHeight="1" ht="18.75">
      <c r="A79" s="56">
        <v>78</v>
      </c>
      <c r="B79" s="57" t="s">
        <v>41</v>
      </c>
      <c r="C79" s="58"/>
      <c r="D79" s="59"/>
      <c r="E79" s="60">
        <f>((20-D79)*-0.000175+C79)-0.0008</f>
      </c>
      <c r="F79" s="58">
        <f>E79*10.9276-13.593</f>
      </c>
      <c r="G79" s="57" t="s">
        <v>57</v>
      </c>
      <c r="H79" s="3"/>
      <c r="I79" s="3"/>
      <c r="J79" s="3"/>
      <c r="K79" s="3"/>
      <c r="L79" s="2"/>
      <c r="M79" s="49"/>
    </row>
    <row x14ac:dyDescent="0.25" r="80" customHeight="1" ht="18.75">
      <c r="A80" s="56">
        <v>79</v>
      </c>
      <c r="B80" s="57" t="s">
        <v>41</v>
      </c>
      <c r="C80" s="58"/>
      <c r="D80" s="59"/>
      <c r="E80" s="60">
        <f>((20-D80)*-0.000175+C80)-0.0008</f>
      </c>
      <c r="F80" s="58">
        <f>E80*10.9276-13.593</f>
      </c>
      <c r="G80" s="57" t="s">
        <v>58</v>
      </c>
      <c r="H80" s="3"/>
      <c r="I80" s="3"/>
      <c r="J80" s="3"/>
      <c r="K80" s="3"/>
      <c r="L80" s="2"/>
      <c r="M80" s="49"/>
    </row>
    <row x14ac:dyDescent="0.25" r="81" customHeight="1" ht="18.75">
      <c r="A81" s="56">
        <v>80</v>
      </c>
      <c r="B81" s="57" t="s">
        <v>41</v>
      </c>
      <c r="C81" s="58"/>
      <c r="D81" s="59"/>
      <c r="E81" s="60">
        <f>((20-D81)*-0.000175+C81)-0.0008</f>
      </c>
      <c r="F81" s="58">
        <f>E81*10.9276-13.593</f>
      </c>
      <c r="G81" s="57" t="s">
        <v>59</v>
      </c>
      <c r="H81" s="3"/>
      <c r="I81" s="3"/>
      <c r="J81" s="3"/>
      <c r="K81" s="3"/>
      <c r="L81" s="2"/>
      <c r="M81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W86"/>
  <sheetViews>
    <sheetView workbookViewId="0"/>
  </sheetViews>
  <sheetFormatPr defaultRowHeight="15" x14ac:dyDescent="0.25"/>
  <cols>
    <col min="1" max="1" style="61" width="9.576428571428572" customWidth="1" bestFit="1"/>
    <col min="2" max="2" style="67" width="11.43357142857143" customWidth="1" bestFit="1"/>
    <col min="3" max="3" style="62" width="11.719285714285713" customWidth="1" bestFit="1"/>
    <col min="4" max="4" style="62" width="10.862142857142858" customWidth="1" bestFit="1"/>
    <col min="5" max="5" style="67" width="10.862142857142858" customWidth="1" bestFit="1"/>
    <col min="6" max="6" style="62" width="10.862142857142858" customWidth="1" bestFit="1"/>
    <col min="7" max="7" style="62" width="10.862142857142858" customWidth="1" bestFit="1"/>
    <col min="8" max="8" style="67" width="10.862142857142858" customWidth="1" bestFit="1"/>
    <col min="9" max="9" style="62" width="10.862142857142858" customWidth="1" bestFit="1"/>
    <col min="10" max="10" style="62" width="11.005" customWidth="1" bestFit="1"/>
    <col min="11" max="11" style="67" width="11.005" customWidth="1" bestFit="1"/>
    <col min="12" max="12" style="62" width="13.576428571428572" customWidth="1" bestFit="1"/>
    <col min="13" max="13" style="62" width="13.576428571428572" customWidth="1" bestFit="1"/>
    <col min="14" max="14" style="168" width="13.576428571428572" customWidth="1" bestFit="1"/>
    <col min="15" max="15" style="62" width="13.576428571428572" customWidth="1" bestFit="1"/>
    <col min="16" max="16" style="62" width="13.576428571428572" customWidth="1" bestFit="1"/>
    <col min="17" max="17" style="168" width="13.576428571428572" customWidth="1" bestFit="1"/>
    <col min="18" max="18" style="62" width="13.576428571428572" customWidth="1" bestFit="1"/>
    <col min="19" max="19" style="62" width="13.576428571428572" customWidth="1" bestFit="1"/>
    <col min="20" max="20" style="168" width="13.576428571428572" customWidth="1" bestFit="1"/>
    <col min="21" max="21" style="62" width="13.576428571428572" customWidth="1" bestFit="1"/>
    <col min="22" max="22" style="62" width="13.576428571428572" customWidth="1" bestFit="1"/>
    <col min="23" max="23" style="168" width="13.576428571428572" customWidth="1" bestFit="1"/>
    <col min="24" max="24" style="62" width="13.576428571428572" customWidth="1" bestFit="1"/>
    <col min="25" max="25" style="62" width="13.576428571428572" customWidth="1" bestFit="1"/>
    <col min="26" max="26" style="168" width="13.576428571428572" customWidth="1" bestFit="1"/>
    <col min="27" max="27" style="62" width="13.576428571428572" customWidth="1" bestFit="1"/>
    <col min="28" max="28" style="62" width="13.576428571428572" customWidth="1" bestFit="1"/>
    <col min="29" max="29" style="168" width="13.576428571428572" customWidth="1" bestFit="1"/>
    <col min="30" max="30" style="62" width="13.576428571428572" customWidth="1" bestFit="1"/>
    <col min="31" max="31" style="62" width="13.576428571428572" customWidth="1" bestFit="1"/>
    <col min="32" max="32" style="168" width="13.576428571428572" customWidth="1" bestFit="1"/>
    <col min="33" max="33" style="62" width="13.576428571428572" customWidth="1" bestFit="1"/>
    <col min="34" max="34" style="62" width="13.576428571428572" customWidth="1" bestFit="1"/>
    <col min="35" max="35" style="168" width="13.576428571428572" customWidth="1" bestFit="1"/>
    <col min="36" max="36" style="62" width="13.576428571428572" customWidth="1" bestFit="1"/>
    <col min="37" max="37" style="62" width="13.576428571428572" customWidth="1" bestFit="1"/>
    <col min="38" max="38" style="168" width="13.576428571428572" customWidth="1" bestFit="1"/>
    <col min="39" max="39" style="62" width="13.576428571428572" customWidth="1" bestFit="1"/>
    <col min="40" max="40" style="62" width="13.576428571428572" customWidth="1" bestFit="1"/>
    <col min="41" max="41" style="168" width="13.576428571428572" customWidth="1" bestFit="1"/>
    <col min="42" max="42" style="62" width="13.576428571428572" customWidth="1" bestFit="1"/>
    <col min="43" max="43" style="62" width="13.576428571428572" customWidth="1" bestFit="1"/>
    <col min="44" max="44" style="168" width="13.576428571428572" customWidth="1" bestFit="1"/>
    <col min="45" max="45" style="62" width="13.576428571428572" customWidth="1" bestFit="1"/>
    <col min="46" max="46" style="62" width="13.576428571428572" customWidth="1" bestFit="1"/>
    <col min="47" max="47" style="168" width="13.576428571428572" customWidth="1" bestFit="1"/>
    <col min="48" max="48" style="62" width="13.576428571428572" customWidth="1" bestFit="1"/>
    <col min="49" max="49" style="62" width="13.576428571428572" customWidth="1" bestFit="1"/>
  </cols>
  <sheetData>
    <row x14ac:dyDescent="0.25" r="1" customHeight="1" ht="18.75">
      <c r="A1" s="82" t="s">
        <v>180</v>
      </c>
      <c r="B1" s="135">
        <f>TubeLoading!F29</f>
      </c>
      <c r="C1" s="136">
        <f>_xlfn.TEXTJOIN("-",TRUE,TubeLoading!$F$29,"density")</f>
      </c>
      <c r="D1" s="136">
        <f>_xlfn.TEXTJOIN("-",TRUE,TubeLoading!$F$29,"conc")</f>
      </c>
      <c r="E1" s="135">
        <f>TubeLoading!F30</f>
      </c>
      <c r="F1" s="136">
        <f>_xlfn.TEXTJOIN("-",TRUE,TubeLoading!$F$30,"density")</f>
      </c>
      <c r="G1" s="136">
        <f>_xlfn.TEXTJOIN("-",TRUE,TubeLoading!$F$30,"conc")</f>
      </c>
      <c r="H1" s="135">
        <f>TubeLoading!F31</f>
      </c>
      <c r="I1" s="136">
        <f>_xlfn.TEXTJOIN("-",TRUE,TubeLoading!$F$31,"density")</f>
      </c>
      <c r="J1" s="136">
        <f>_xlfn.TEXTJOIN("-",TRUE,TubeLoading!$F$31,"conc")</f>
      </c>
      <c r="K1" s="135">
        <f>TubeLoading!F32</f>
      </c>
      <c r="L1" s="136">
        <f>_xlfn.TEXTJOIN("-",TRUE,TubeLoading!$F$32,"density")</f>
      </c>
      <c r="M1" s="136">
        <f>_xlfn.TEXTJOIN("-",TRUE,TubeLoading!$F$32,"conc")</f>
      </c>
      <c r="N1" s="137">
        <f>TubeLoading!F33</f>
      </c>
      <c r="O1" s="136">
        <f>_xlfn.TEXTJOIN("-",TRUE,TubeLoading!$F$33,"density")</f>
      </c>
      <c r="P1" s="136">
        <f>_xlfn.TEXTJOIN("-",TRUE,TubeLoading!$F$33,"conc")</f>
      </c>
      <c r="Q1" s="137">
        <f>TubeLoading!F34</f>
      </c>
      <c r="R1" s="136">
        <f>_xlfn.TEXTJOIN("-",TRUE,TubeLoading!$F$34,"density")</f>
      </c>
      <c r="S1" s="136">
        <f>_xlfn.TEXTJOIN("-",TRUE,TubeLoading!$F$34,"conc")</f>
      </c>
      <c r="T1" s="137">
        <f>TubeLoading!F35</f>
      </c>
      <c r="U1" s="136">
        <f>_xlfn.TEXTJOIN("-",TRUE,TubeLoading!$F$35,"density")</f>
      </c>
      <c r="V1" s="136">
        <f>_xlfn.TEXTJOIN("-",TRUE,TubeLoading!$F$35,"conc")</f>
      </c>
      <c r="W1" s="137">
        <f>TubeLoading!F36</f>
      </c>
      <c r="X1" s="136">
        <f>_xlfn.TEXTJOIN("-",TRUE,TubeLoading!$F$36,"density")</f>
      </c>
      <c r="Y1" s="136">
        <f>_xlfn.TEXTJOIN("-",TRUE,TubeLoading!$F$36,"conc")</f>
      </c>
      <c r="Z1" s="137">
        <f>TubeLoading!F37</f>
      </c>
      <c r="AA1" s="136">
        <f>_xlfn.TEXTJOIN("-",TRUE,TubeLoading!$F$37,"density")</f>
      </c>
      <c r="AB1" s="136">
        <f>_xlfn.TEXTJOIN("-",TRUE,TubeLoading!$F$37,"conc")</f>
      </c>
      <c r="AC1" s="137">
        <f>TubeLoading!F38</f>
      </c>
      <c r="AD1" s="136">
        <f>_xlfn.TEXTJOIN("-",TRUE,TubeLoading!$F$38,"density")</f>
      </c>
      <c r="AE1" s="136">
        <f>_xlfn.TEXTJOIN("-",TRUE,TubeLoading!$F$38,"conc")</f>
      </c>
      <c r="AF1" s="137">
        <f>TubeLoading!F39</f>
      </c>
      <c r="AG1" s="136">
        <f>_xlfn.TEXTJOIN("-",TRUE,TubeLoading!$F$39,"density")</f>
      </c>
      <c r="AH1" s="136">
        <f>_xlfn.TEXTJOIN("-",TRUE,TubeLoading!$F$39,"conc")</f>
      </c>
      <c r="AI1" s="137">
        <f>TubeLoading!F40</f>
      </c>
      <c r="AJ1" s="136">
        <f>_xlfn.TEXTJOIN("-",TRUE,TubeLoading!$F$40,"density")</f>
      </c>
      <c r="AK1" s="136">
        <f>_xlfn.TEXTJOIN("-",TRUE,TubeLoading!$F$40,"conc")</f>
      </c>
      <c r="AL1" s="137">
        <f>TubeLoading!F41</f>
      </c>
      <c r="AM1" s="136">
        <f>_xlfn.TEXTJOIN("-",TRUE,TubeLoading!$F$41,"density")</f>
      </c>
      <c r="AN1" s="136">
        <f>_xlfn.TEXTJOIN("-",TRUE,TubeLoading!$F$41,"conc")</f>
      </c>
      <c r="AO1" s="137">
        <f>TubeLoading!F42</f>
      </c>
      <c r="AP1" s="136">
        <f>_xlfn.TEXTJOIN("-",TRUE,TubeLoading!$F$42,"density")</f>
      </c>
      <c r="AQ1" s="136">
        <f>_xlfn.TEXTJOIN("-",TRUE,TubeLoading!$F$42,"conc")</f>
      </c>
      <c r="AR1" s="137">
        <f>TubeLoading!F43</f>
      </c>
      <c r="AS1" s="136">
        <f>_xlfn.TEXTJOIN("-",TRUE,TubeLoading!$F$43,"density")</f>
      </c>
      <c r="AT1" s="136">
        <f>_xlfn.TEXTJOIN("-",TRUE,TubeLoading!$F$43,"conc")</f>
      </c>
      <c r="AU1" s="137">
        <f>TubeLoading!F44</f>
      </c>
      <c r="AV1" s="136">
        <f>_xlfn.TEXTJOIN("-",TRUE,TubeLoading!$F$44,"density")</f>
      </c>
      <c r="AW1" s="136">
        <f>_xlfn.TEXTJOIN("-",TRUE,TubeLoading!$F$44,"conc")</f>
      </c>
    </row>
    <row x14ac:dyDescent="0.25" r="2" customHeight="1" ht="18.75">
      <c r="A2" s="82" t="s">
        <v>181</v>
      </c>
      <c r="B2" s="138" t="s">
        <v>182</v>
      </c>
      <c r="C2" s="139"/>
      <c r="D2" s="140"/>
      <c r="E2" s="138" t="s">
        <v>183</v>
      </c>
      <c r="F2" s="139"/>
      <c r="G2" s="140"/>
      <c r="H2" s="138" t="s">
        <v>184</v>
      </c>
      <c r="I2" s="139"/>
      <c r="J2" s="140"/>
      <c r="K2" s="138" t="s">
        <v>185</v>
      </c>
      <c r="L2" s="139"/>
      <c r="M2" s="140"/>
      <c r="N2" s="141" t="s">
        <v>186</v>
      </c>
      <c r="O2" s="139"/>
      <c r="P2" s="140"/>
      <c r="Q2" s="141" t="s">
        <v>187</v>
      </c>
      <c r="R2" s="139"/>
      <c r="S2" s="140"/>
      <c r="T2" s="141" t="s">
        <v>188</v>
      </c>
      <c r="U2" s="139"/>
      <c r="V2" s="140"/>
      <c r="W2" s="141" t="s">
        <v>189</v>
      </c>
      <c r="X2" s="139"/>
      <c r="Y2" s="140"/>
      <c r="Z2" s="141" t="s">
        <v>190</v>
      </c>
      <c r="AA2" s="139"/>
      <c r="AB2" s="140"/>
      <c r="AC2" s="141" t="s">
        <v>191</v>
      </c>
      <c r="AD2" s="139"/>
      <c r="AE2" s="140"/>
      <c r="AF2" s="141" t="s">
        <v>192</v>
      </c>
      <c r="AG2" s="139"/>
      <c r="AH2" s="140"/>
      <c r="AI2" s="141" t="s">
        <v>13</v>
      </c>
      <c r="AJ2" s="139"/>
      <c r="AK2" s="140"/>
      <c r="AL2" s="141" t="s">
        <v>15</v>
      </c>
      <c r="AM2" s="139"/>
      <c r="AN2" s="140"/>
      <c r="AO2" s="141" t="s">
        <v>9</v>
      </c>
      <c r="AP2" s="139"/>
      <c r="AQ2" s="140"/>
      <c r="AR2" s="141" t="s">
        <v>193</v>
      </c>
      <c r="AS2" s="139"/>
      <c r="AT2" s="140"/>
      <c r="AU2" s="141" t="s">
        <v>194</v>
      </c>
      <c r="AV2" s="139"/>
      <c r="AW2" s="140"/>
    </row>
    <row x14ac:dyDescent="0.25" r="3" customHeight="1" ht="18.75">
      <c r="A3" s="82" t="s">
        <v>195</v>
      </c>
      <c r="B3" s="138" t="s">
        <v>196</v>
      </c>
      <c r="C3" s="139" t="s">
        <v>197</v>
      </c>
      <c r="D3" s="140" t="s">
        <v>198</v>
      </c>
      <c r="E3" s="138" t="s">
        <v>196</v>
      </c>
      <c r="F3" s="139" t="s">
        <v>197</v>
      </c>
      <c r="G3" s="140" t="s">
        <v>198</v>
      </c>
      <c r="H3" s="138" t="s">
        <v>196</v>
      </c>
      <c r="I3" s="139" t="s">
        <v>197</v>
      </c>
      <c r="J3" s="140" t="s">
        <v>198</v>
      </c>
      <c r="K3" s="138" t="s">
        <v>196</v>
      </c>
      <c r="L3" s="139" t="s">
        <v>197</v>
      </c>
      <c r="M3" s="140" t="s">
        <v>198</v>
      </c>
      <c r="N3" s="141" t="s">
        <v>196</v>
      </c>
      <c r="O3" s="139" t="s">
        <v>197</v>
      </c>
      <c r="P3" s="140" t="s">
        <v>198</v>
      </c>
      <c r="Q3" s="141" t="s">
        <v>196</v>
      </c>
      <c r="R3" s="139" t="s">
        <v>197</v>
      </c>
      <c r="S3" s="140" t="s">
        <v>198</v>
      </c>
      <c r="T3" s="141" t="s">
        <v>196</v>
      </c>
      <c r="U3" s="139" t="s">
        <v>197</v>
      </c>
      <c r="V3" s="140" t="s">
        <v>198</v>
      </c>
      <c r="W3" s="141" t="s">
        <v>196</v>
      </c>
      <c r="X3" s="139" t="s">
        <v>197</v>
      </c>
      <c r="Y3" s="140" t="s">
        <v>198</v>
      </c>
      <c r="Z3" s="141" t="s">
        <v>196</v>
      </c>
      <c r="AA3" s="139" t="s">
        <v>197</v>
      </c>
      <c r="AB3" s="140" t="s">
        <v>198</v>
      </c>
      <c r="AC3" s="141" t="s">
        <v>196</v>
      </c>
      <c r="AD3" s="139" t="s">
        <v>197</v>
      </c>
      <c r="AE3" s="140" t="s">
        <v>198</v>
      </c>
      <c r="AF3" s="141" t="s">
        <v>196</v>
      </c>
      <c r="AG3" s="139" t="s">
        <v>197</v>
      </c>
      <c r="AH3" s="140" t="s">
        <v>198</v>
      </c>
      <c r="AI3" s="141" t="s">
        <v>196</v>
      </c>
      <c r="AJ3" s="139" t="s">
        <v>197</v>
      </c>
      <c r="AK3" s="140" t="s">
        <v>198</v>
      </c>
      <c r="AL3" s="141" t="s">
        <v>196</v>
      </c>
      <c r="AM3" s="139" t="s">
        <v>197</v>
      </c>
      <c r="AN3" s="140" t="s">
        <v>198</v>
      </c>
      <c r="AO3" s="141" t="s">
        <v>196</v>
      </c>
      <c r="AP3" s="139" t="s">
        <v>197</v>
      </c>
      <c r="AQ3" s="140" t="s">
        <v>198</v>
      </c>
      <c r="AR3" s="141" t="s">
        <v>196</v>
      </c>
      <c r="AS3" s="139" t="s">
        <v>197</v>
      </c>
      <c r="AT3" s="140" t="s">
        <v>198</v>
      </c>
      <c r="AU3" s="141" t="s">
        <v>196</v>
      </c>
      <c r="AV3" s="139" t="s">
        <v>197</v>
      </c>
      <c r="AW3" s="140" t="s">
        <v>198</v>
      </c>
    </row>
    <row x14ac:dyDescent="0.25" r="4" customHeight="1" ht="18.75">
      <c r="A4" s="82">
        <v>1</v>
      </c>
      <c r="B4" s="142">
        <f>'Tube A'!G2</f>
      </c>
      <c r="C4" s="109">
        <f>'Tube A'!F2</f>
      </c>
      <c r="D4" s="143">
        <v>-0.03678437918718951</v>
      </c>
      <c r="E4" s="142">
        <f>'Tube B'!G2</f>
      </c>
      <c r="F4" s="109">
        <f>'Tube B'!F2</f>
      </c>
      <c r="G4" s="143">
        <v>-0.03541143401665404</v>
      </c>
      <c r="H4" s="142">
        <f>'Tube C'!G2</f>
      </c>
      <c r="I4" s="109">
        <f>'Tube C'!F2</f>
      </c>
      <c r="J4" s="143">
        <v>-0.03179438265511731</v>
      </c>
      <c r="K4" s="142">
        <f>'Tube D'!G2</f>
      </c>
      <c r="L4" s="109">
        <f>'Tube D'!F2</f>
      </c>
      <c r="M4" s="143">
        <v>0.024274925271065766</v>
      </c>
      <c r="N4" s="144">
        <f>'Tube E'!G2</f>
      </c>
      <c r="O4" s="109">
        <f>'Tube E'!F2</f>
      </c>
      <c r="P4" s="143">
        <v>-0.013177419161485467</v>
      </c>
      <c r="Q4" s="144">
        <f>'Tube F'!G2</f>
      </c>
      <c r="R4" s="109">
        <f>'Tube F'!F2</f>
      </c>
      <c r="S4" s="143">
        <v>-0.00016441455596080245</v>
      </c>
      <c r="T4" s="144">
        <f>'Tube G'!G2</f>
      </c>
      <c r="U4" s="109">
        <f>'Tube G'!F2</f>
      </c>
      <c r="V4" s="143">
        <v>-0.007143043762624444</v>
      </c>
      <c r="W4" s="144">
        <f>'Tube H'!G2</f>
      </c>
      <c r="X4" s="109">
        <f>'Tube H'!F2</f>
      </c>
      <c r="Y4" s="143">
        <v>-0.010620320173055859</v>
      </c>
      <c r="Z4" s="144">
        <f>'Tube I'!G2</f>
      </c>
      <c r="AA4" s="109">
        <f>'Tube I'!F2</f>
      </c>
      <c r="AB4" s="143">
        <v>-0.027642549287934165</v>
      </c>
      <c r="AC4" s="144">
        <f>'Tube J'!G2</f>
      </c>
      <c r="AD4" s="109">
        <f>'Tube I'!F2</f>
      </c>
      <c r="AE4" s="143">
        <v>-0.0414389732246194</v>
      </c>
      <c r="AF4" s="144">
        <f>'Tube K'!G2</f>
      </c>
      <c r="AG4" s="109">
        <f>'Tube K'!F2</f>
      </c>
      <c r="AH4" s="143">
        <v>-0.02313206835477118</v>
      </c>
      <c r="AI4" s="144">
        <f>'Tube L'!G2</f>
      </c>
      <c r="AJ4" s="109">
        <f>'Tube L'!F2</f>
      </c>
      <c r="AK4" s="143">
        <v>-0.020135681138806465</v>
      </c>
      <c r="AL4" s="144">
        <f>'Tube M'!G2</f>
      </c>
      <c r="AM4" s="109">
        <f>'Tube M'!F2</f>
      </c>
      <c r="AN4" s="143">
        <v>-0.011402214135691134</v>
      </c>
      <c r="AO4" s="144">
        <f>'Tube N'!G2</f>
      </c>
      <c r="AP4" s="109">
        <f>'Tube N'!F2</f>
      </c>
      <c r="AQ4" s="143">
        <v>-0.007774713674026843</v>
      </c>
      <c r="AR4" s="144">
        <f>'Tube O'!G2</f>
      </c>
      <c r="AS4" s="109">
        <f>'Tube O'!F2</f>
      </c>
      <c r="AT4" s="143">
        <v>0.03633901398583694</v>
      </c>
      <c r="AU4" s="144">
        <f>'Tube P'!G2</f>
      </c>
      <c r="AV4" s="109">
        <f>'Tube P'!F2</f>
      </c>
      <c r="AW4" s="143">
        <v>0.02553624506388753</v>
      </c>
    </row>
    <row x14ac:dyDescent="0.25" r="5" customHeight="1" ht="18.75">
      <c r="A5" s="82">
        <v>2</v>
      </c>
      <c r="B5" s="145">
        <f>'Tube A'!G3</f>
      </c>
      <c r="C5" s="114">
        <f>'Tube A'!F3</f>
      </c>
      <c r="D5" s="146">
        <v>-0.02853594992020289</v>
      </c>
      <c r="E5" s="145">
        <f>'Tube B'!G3</f>
      </c>
      <c r="F5" s="114">
        <f>'Tube B'!F3</f>
      </c>
      <c r="G5" s="146">
        <v>0.12962235317608375</v>
      </c>
      <c r="H5" s="145">
        <f>'Tube C'!G3</f>
      </c>
      <c r="I5" s="114">
        <f>'Tube C'!F3</f>
      </c>
      <c r="J5" s="146">
        <v>-0.02755945369699783</v>
      </c>
      <c r="K5" s="145">
        <f>'Tube D'!G3</f>
      </c>
      <c r="L5" s="114">
        <f>'Tube D'!F3</f>
      </c>
      <c r="M5" s="146">
        <v>-0.04362734282524682</v>
      </c>
      <c r="N5" s="147">
        <f>'Tube E'!G3</f>
      </c>
      <c r="O5" s="114">
        <f>'Tube E'!F3</f>
      </c>
      <c r="P5" s="146">
        <v>0.02154483643214383</v>
      </c>
      <c r="Q5" s="147">
        <f>'Tube F'!G3</f>
      </c>
      <c r="R5" s="114">
        <f>'Tube F'!F3</f>
      </c>
      <c r="S5" s="146">
        <v>0.062077465463036434</v>
      </c>
      <c r="T5" s="147">
        <f>'Tube G'!G3</f>
      </c>
      <c r="U5" s="114">
        <f>'Tube G'!F3</f>
      </c>
      <c r="V5" s="146">
        <v>0.02341177683561933</v>
      </c>
      <c r="W5" s="147">
        <f>'Tube H'!G3</f>
      </c>
      <c r="X5" s="114">
        <f>'Tube H'!F3</f>
      </c>
      <c r="Y5" s="146">
        <v>-0.016612823420422206</v>
      </c>
      <c r="Z5" s="147">
        <f>'Tube I'!G3</f>
      </c>
      <c r="AA5" s="114">
        <f>'Tube I'!F3</f>
      </c>
      <c r="AB5" s="146">
        <v>-0.020540055818845854</v>
      </c>
      <c r="AC5" s="147">
        <f>'Tube J'!G3</f>
      </c>
      <c r="AD5" s="114">
        <f>'Tube I'!F3</f>
      </c>
      <c r="AE5" s="146">
        <v>-0.020080457344846814</v>
      </c>
      <c r="AF5" s="147">
        <f>'Tube K'!G3</f>
      </c>
      <c r="AG5" s="114">
        <f>'Tube K'!F3</f>
      </c>
      <c r="AH5" s="146">
        <v>-0.022995436001626058</v>
      </c>
      <c r="AI5" s="147">
        <f>'Tube L'!G3</f>
      </c>
      <c r="AJ5" s="114">
        <f>'Tube L'!F3</f>
      </c>
      <c r="AK5" s="146">
        <v>-0.019379301309179316</v>
      </c>
      <c r="AL5" s="147">
        <f>'Tube M'!G3</f>
      </c>
      <c r="AM5" s="114">
        <f>'Tube M'!F3</f>
      </c>
      <c r="AN5" s="146">
        <v>0.031197782102060475</v>
      </c>
      <c r="AO5" s="147">
        <f>'Tube N'!G3</f>
      </c>
      <c r="AP5" s="114">
        <f>'Tube N'!F3</f>
      </c>
      <c r="AQ5" s="146">
        <v>0.03386424639152202</v>
      </c>
      <c r="AR5" s="147">
        <f>'Tube O'!G3</f>
      </c>
      <c r="AS5" s="114">
        <f>'Tube O'!F3</f>
      </c>
      <c r="AT5" s="146">
        <v>0.08627189997262803</v>
      </c>
      <c r="AU5" s="147">
        <f>'Tube P'!G3</f>
      </c>
      <c r="AV5" s="114">
        <f>'Tube P'!F3</f>
      </c>
      <c r="AW5" s="146">
        <v>0.0868733958415574</v>
      </c>
    </row>
    <row x14ac:dyDescent="0.25" r="6" customHeight="1" ht="18.75">
      <c r="A6" s="82">
        <v>3</v>
      </c>
      <c r="B6" s="145">
        <f>'Tube A'!G4</f>
      </c>
      <c r="C6" s="114">
        <f>'Tube A'!F4</f>
      </c>
      <c r="D6" s="146">
        <v>-0.039454519505462644</v>
      </c>
      <c r="E6" s="145">
        <f>'Tube B'!G4</f>
      </c>
      <c r="F6" s="114">
        <f>'Tube B'!F4</f>
      </c>
      <c r="G6" s="146">
        <v>0.9498670327382239</v>
      </c>
      <c r="H6" s="145">
        <f>'Tube C'!G4</f>
      </c>
      <c r="I6" s="114">
        <f>'Tube C'!F4</f>
      </c>
      <c r="J6" s="146">
        <v>-0.024871207977729192</v>
      </c>
      <c r="K6" s="145">
        <f>'Tube D'!G4</f>
      </c>
      <c r="L6" s="114">
        <f>'Tube D'!F4</f>
      </c>
      <c r="M6" s="146">
        <v>-0.04009183387056722</v>
      </c>
      <c r="N6" s="147">
        <f>'Tube E'!G4</f>
      </c>
      <c r="O6" s="114">
        <f>'Tube E'!F4</f>
      </c>
      <c r="P6" s="146">
        <v>0.0505581483471239</v>
      </c>
      <c r="Q6" s="147">
        <f>'Tube F'!G4</f>
      </c>
      <c r="R6" s="114">
        <f>'Tube F'!F4</f>
      </c>
      <c r="S6" s="146">
        <v>0.16468133069763538</v>
      </c>
      <c r="T6" s="147">
        <f>'Tube G'!G4</f>
      </c>
      <c r="U6" s="114">
        <f>'Tube G'!F4</f>
      </c>
      <c r="V6" s="146">
        <v>0.11206192115718738</v>
      </c>
      <c r="W6" s="147">
        <f>'Tube H'!G4</f>
      </c>
      <c r="X6" s="114">
        <f>'Tube H'!F4</f>
      </c>
      <c r="Y6" s="146">
        <v>0.021129579494457307</v>
      </c>
      <c r="Z6" s="147">
        <f>'Tube I'!G4</f>
      </c>
      <c r="AA6" s="114">
        <f>'Tube I'!F4</f>
      </c>
      <c r="AB6" s="146">
        <v>-0.02677714900214172</v>
      </c>
      <c r="AC6" s="147">
        <f>'Tube J'!G4</f>
      </c>
      <c r="AD6" s="114">
        <f>'Tube I'!F4</f>
      </c>
      <c r="AE6" s="146">
        <v>0.09399114551615523</v>
      </c>
      <c r="AF6" s="147">
        <f>'Tube K'!G4</f>
      </c>
      <c r="AG6" s="114">
        <f>'Tube K'!F4</f>
      </c>
      <c r="AH6" s="146">
        <v>-0.02200168693178245</v>
      </c>
      <c r="AI6" s="147">
        <f>'Tube L'!G4</f>
      </c>
      <c r="AJ6" s="114">
        <f>'Tube L'!F4</f>
      </c>
      <c r="AK6" s="146">
        <v>-0.028594880512308032</v>
      </c>
      <c r="AL6" s="147">
        <f>'Tube M'!G4</f>
      </c>
      <c r="AM6" s="114">
        <f>'Tube M'!F4</f>
      </c>
      <c r="AN6" s="146">
        <v>0.059553175773663654</v>
      </c>
      <c r="AO6" s="147">
        <f>'Tube N'!G4</f>
      </c>
      <c r="AP6" s="114">
        <f>'Tube N'!F4</f>
      </c>
      <c r="AQ6" s="146">
        <v>0.05789609026200151</v>
      </c>
      <c r="AR6" s="147">
        <f>'Tube O'!G4</f>
      </c>
      <c r="AS6" s="114">
        <f>'Tube O'!F4</f>
      </c>
      <c r="AT6" s="146">
        <v>0.21982201804984114</v>
      </c>
      <c r="AU6" s="147">
        <f>'Tube P'!G4</f>
      </c>
      <c r="AV6" s="114">
        <f>'Tube P'!F4</f>
      </c>
      <c r="AW6" s="146">
        <v>0.17735118825011156</v>
      </c>
    </row>
    <row x14ac:dyDescent="0.25" r="7" customHeight="1" ht="18.75">
      <c r="A7" s="82">
        <v>4</v>
      </c>
      <c r="B7" s="145">
        <f>'Tube A'!G5</f>
      </c>
      <c r="C7" s="114">
        <f>'Tube A'!F5</f>
      </c>
      <c r="D7" s="146">
        <v>-0.016803519933679897</v>
      </c>
      <c r="E7" s="145">
        <f>'Tube B'!G5</f>
      </c>
      <c r="F7" s="114">
        <f>'Tube B'!F5</f>
      </c>
      <c r="G7" s="146">
        <v>1.88653662196854</v>
      </c>
      <c r="H7" s="145">
        <f>'Tube C'!G5</f>
      </c>
      <c r="I7" s="114">
        <f>'Tube C'!F5</f>
      </c>
      <c r="J7" s="146">
        <v>-0.01529097667193996</v>
      </c>
      <c r="K7" s="145">
        <f>'Tube D'!G5</f>
      </c>
      <c r="L7" s="114">
        <f>'Tube D'!F5</f>
      </c>
      <c r="M7" s="146">
        <v>-0.0031634826426313184</v>
      </c>
      <c r="N7" s="147">
        <f>'Tube E'!G5</f>
      </c>
      <c r="O7" s="114">
        <f>'Tube E'!F5</f>
      </c>
      <c r="P7" s="146">
        <v>0.27697360226982054</v>
      </c>
      <c r="Q7" s="147">
        <f>'Tube F'!G5</f>
      </c>
      <c r="R7" s="114">
        <f>'Tube F'!F5</f>
      </c>
      <c r="S7" s="146">
        <v>0.4728912737456062</v>
      </c>
      <c r="T7" s="147">
        <f>'Tube G'!G5</f>
      </c>
      <c r="U7" s="114">
        <f>'Tube G'!F5</f>
      </c>
      <c r="V7" s="146">
        <v>0.2836200518916292</v>
      </c>
      <c r="W7" s="147">
        <f>'Tube H'!G5</f>
      </c>
      <c r="X7" s="114">
        <f>'Tube H'!F5</f>
      </c>
      <c r="Y7" s="146">
        <v>0.1004381465036766</v>
      </c>
      <c r="Z7" s="147">
        <f>'Tube I'!G5</f>
      </c>
      <c r="AA7" s="114">
        <f>'Tube I'!F5</f>
      </c>
      <c r="AB7" s="146">
        <v>-0.013698448239311878</v>
      </c>
      <c r="AC7" s="147">
        <f>'Tube J'!G5</f>
      </c>
      <c r="AD7" s="114">
        <f>'Tube I'!F5</f>
      </c>
      <c r="AE7" s="146">
        <v>-0.03696162656783221</v>
      </c>
      <c r="AF7" s="147">
        <f>'Tube K'!G5</f>
      </c>
      <c r="AG7" s="114">
        <f>'Tube K'!F5</f>
      </c>
      <c r="AH7" s="146">
        <v>-0.026361729563310402</v>
      </c>
      <c r="AI7" s="147">
        <f>'Tube L'!G5</f>
      </c>
      <c r="AJ7" s="114">
        <f>'Tube L'!F5</f>
      </c>
      <c r="AK7" s="146">
        <v>-0.008645533141210375</v>
      </c>
      <c r="AL7" s="147">
        <f>'Tube M'!G5</f>
      </c>
      <c r="AM7" s="114">
        <f>'Tube M'!F5</f>
      </c>
      <c r="AN7" s="146">
        <v>0.10315996103512814</v>
      </c>
      <c r="AO7" s="147">
        <f>'Tube N'!G5</f>
      </c>
      <c r="AP7" s="114">
        <f>'Tube N'!F5</f>
      </c>
      <c r="AQ7" s="146">
        <v>0.17363486066413059</v>
      </c>
      <c r="AR7" s="147">
        <f>'Tube O'!G5</f>
      </c>
      <c r="AS7" s="114">
        <f>'Tube O'!F5</f>
      </c>
      <c r="AT7" s="146">
        <v>0.28105774126098804</v>
      </c>
      <c r="AU7" s="147">
        <f>'Tube P'!G5</f>
      </c>
      <c r="AV7" s="114">
        <f>'Tube P'!F5</f>
      </c>
      <c r="AW7" s="146">
        <v>0.25501351419631946</v>
      </c>
    </row>
    <row x14ac:dyDescent="0.25" r="8" customHeight="1" ht="18.75">
      <c r="A8" s="82">
        <v>5</v>
      </c>
      <c r="B8" s="145">
        <f>'Tube A'!G6</f>
      </c>
      <c r="C8" s="114">
        <f>'Tube A'!F6</f>
      </c>
      <c r="D8" s="146">
        <v>0.009320217270683995</v>
      </c>
      <c r="E8" s="145">
        <f>'Tube B'!G6</f>
      </c>
      <c r="F8" s="114">
        <f>'Tube B'!F6</f>
      </c>
      <c r="G8" s="146">
        <v>4.91188873632321</v>
      </c>
      <c r="H8" s="145">
        <f>'Tube C'!G6</f>
      </c>
      <c r="I8" s="114">
        <f>'Tube C'!F6</f>
      </c>
      <c r="J8" s="146">
        <v>0.09325225579382039</v>
      </c>
      <c r="K8" s="145">
        <f>'Tube D'!G6</f>
      </c>
      <c r="L8" s="114">
        <f>'Tube D'!F6</f>
      </c>
      <c r="M8" s="146">
        <v>0.18312113043309255</v>
      </c>
      <c r="N8" s="147">
        <f>'Tube E'!G6</f>
      </c>
      <c r="O8" s="114">
        <f>'Tube E'!F6</f>
      </c>
      <c r="P8" s="146">
        <v>0.96171378873855</v>
      </c>
      <c r="Q8" s="147">
        <f>'Tube F'!G6</f>
      </c>
      <c r="R8" s="114">
        <f>'Tube F'!F6</f>
      </c>
      <c r="S8" s="146">
        <v>1.690098652298807</v>
      </c>
      <c r="T8" s="147">
        <f>'Tube G'!G6</f>
      </c>
      <c r="U8" s="114">
        <f>'Tube G'!F6</f>
      </c>
      <c r="V8" s="146">
        <v>0.7144402342204369</v>
      </c>
      <c r="W8" s="147">
        <f>'Tube H'!G6</f>
      </c>
      <c r="X8" s="114">
        <f>'Tube H'!F6</f>
      </c>
      <c r="Y8" s="146">
        <v>0.585281460536483</v>
      </c>
      <c r="Z8" s="147">
        <f>'Tube I'!G6</f>
      </c>
      <c r="AA8" s="114">
        <f>'Tube I'!F6</f>
      </c>
      <c r="AB8" s="146">
        <v>-0.03580915562725962</v>
      </c>
      <c r="AC8" s="147">
        <f>'Tube J'!G6</f>
      </c>
      <c r="AD8" s="114">
        <f>'Tube I'!F6</f>
      </c>
      <c r="AE8" s="146">
        <v>-0.029054478986307076</v>
      </c>
      <c r="AF8" s="147">
        <f>'Tube K'!G6</f>
      </c>
      <c r="AG8" s="114">
        <f>'Tube K'!F6</f>
      </c>
      <c r="AH8" s="146">
        <v>-0.026840656365195323</v>
      </c>
      <c r="AI8" s="147">
        <f>'Tube L'!G6</f>
      </c>
      <c r="AJ8" s="114">
        <f>'Tube L'!F6</f>
      </c>
      <c r="AK8" s="146">
        <v>0.02454952043254006</v>
      </c>
      <c r="AL8" s="147">
        <f>'Tube M'!G6</f>
      </c>
      <c r="AM8" s="114">
        <f>'Tube M'!F6</f>
      </c>
      <c r="AN8" s="146">
        <v>0.15521569913910518</v>
      </c>
      <c r="AO8" s="147">
        <f>'Tube N'!G6</f>
      </c>
      <c r="AP8" s="114">
        <f>'Tube N'!F6</f>
      </c>
      <c r="AQ8" s="146">
        <v>0.2667569271876266</v>
      </c>
      <c r="AR8" s="147">
        <f>'Tube O'!G6</f>
      </c>
      <c r="AS8" s="114">
        <f>'Tube O'!F6</f>
      </c>
      <c r="AT8" s="146">
        <v>0.5529448291813096</v>
      </c>
      <c r="AU8" s="147">
        <f>'Tube P'!G6</f>
      </c>
      <c r="AV8" s="114">
        <f>'Tube P'!F6</f>
      </c>
      <c r="AW8" s="146">
        <v>0.5488944911819132</v>
      </c>
    </row>
    <row x14ac:dyDescent="0.25" r="9" customHeight="1" ht="18.75">
      <c r="A9" s="82">
        <v>6</v>
      </c>
      <c r="B9" s="145">
        <f>'Tube A'!G7</f>
      </c>
      <c r="C9" s="114">
        <f>'Tube A'!F7</f>
      </c>
      <c r="D9" s="146">
        <v>0.41263181675980903</v>
      </c>
      <c r="E9" s="145">
        <f>'Tube B'!G7</f>
      </c>
      <c r="F9" s="114">
        <f>'Tube B'!F7</f>
      </c>
      <c r="G9" s="146">
        <v>6.026286034532338</v>
      </c>
      <c r="H9" s="145">
        <f>'Tube C'!G7</f>
      </c>
      <c r="I9" s="114">
        <f>'Tube C'!F7</f>
      </c>
      <c r="J9" s="146">
        <v>0.5171073444165338</v>
      </c>
      <c r="K9" s="145">
        <f>'Tube D'!G7</f>
      </c>
      <c r="L9" s="114">
        <f>'Tube D'!F7</f>
      </c>
      <c r="M9" s="146">
        <v>0.515205317432858</v>
      </c>
      <c r="N9" s="147">
        <f>'Tube E'!G7</f>
      </c>
      <c r="O9" s="114">
        <f>'Tube E'!F7</f>
      </c>
      <c r="P9" s="146">
        <v>1.6904922019157773</v>
      </c>
      <c r="Q9" s="147">
        <f>'Tube F'!G7</f>
      </c>
      <c r="R9" s="114">
        <f>'Tube F'!F7</f>
      </c>
      <c r="S9" s="146">
        <v>3.015037273936947</v>
      </c>
      <c r="T9" s="147">
        <f>'Tube G'!G7</f>
      </c>
      <c r="U9" s="114">
        <f>'Tube G'!F7</f>
      </c>
      <c r="V9" s="146">
        <v>1.0369834204352648</v>
      </c>
      <c r="W9" s="147">
        <f>'Tube H'!G7</f>
      </c>
      <c r="X9" s="114">
        <f>'Tube H'!F7</f>
      </c>
      <c r="Y9" s="146">
        <v>1.1455860606533363</v>
      </c>
      <c r="Z9" s="147">
        <f>'Tube I'!G7</f>
      </c>
      <c r="AA9" s="114">
        <f>'Tube I'!F7</f>
      </c>
      <c r="AB9" s="146">
        <v>0.02058699604371156</v>
      </c>
      <c r="AC9" s="147">
        <f>'Tube J'!G7</f>
      </c>
      <c r="AD9" s="114">
        <f>'Tube I'!F7</f>
      </c>
      <c r="AE9" s="146">
        <v>0.028920607822859937</v>
      </c>
      <c r="AF9" s="147">
        <f>'Tube K'!G7</f>
      </c>
      <c r="AG9" s="114">
        <f>'Tube K'!F7</f>
      </c>
      <c r="AH9" s="146">
        <v>0.007629694553782901</v>
      </c>
      <c r="AI9" s="147">
        <f>'Tube L'!G7</f>
      </c>
      <c r="AJ9" s="114">
        <f>'Tube L'!F7</f>
      </c>
      <c r="AK9" s="146">
        <v>0.06361594916531872</v>
      </c>
      <c r="AL9" s="147">
        <f>'Tube M'!G7</f>
      </c>
      <c r="AM9" s="114">
        <f>'Tube M'!F7</f>
      </c>
      <c r="AN9" s="146">
        <v>0.41915672553413913</v>
      </c>
      <c r="AO9" s="147">
        <f>'Tube N'!G7</f>
      </c>
      <c r="AP9" s="114">
        <f>'Tube N'!F7</f>
      </c>
      <c r="AQ9" s="146">
        <v>0.7913583614589004</v>
      </c>
      <c r="AR9" s="147">
        <f>'Tube O'!G7</f>
      </c>
      <c r="AS9" s="114">
        <f>'Tube O'!F7</f>
      </c>
      <c r="AT9" s="146">
        <v>1.085651005191788</v>
      </c>
      <c r="AU9" s="147">
        <f>'Tube P'!G7</f>
      </c>
      <c r="AV9" s="114">
        <f>'Tube P'!F7</f>
      </c>
      <c r="AW9" s="146">
        <v>1.0776116066786865</v>
      </c>
    </row>
    <row x14ac:dyDescent="0.25" r="10" customHeight="1" ht="18.75">
      <c r="A10" s="82">
        <v>7</v>
      </c>
      <c r="B10" s="145">
        <f>'Tube A'!G8</f>
      </c>
      <c r="C10" s="114">
        <f>'Tube A'!F8</f>
      </c>
      <c r="D10" s="146">
        <v>0.7806562493603596</v>
      </c>
      <c r="E10" s="145">
        <f>'Tube B'!G8</f>
      </c>
      <c r="F10" s="114">
        <f>'Tube B'!F8</f>
      </c>
      <c r="G10" s="146">
        <v>9.673669508865016</v>
      </c>
      <c r="H10" s="145">
        <f>'Tube C'!G8</f>
      </c>
      <c r="I10" s="114">
        <f>'Tube C'!F8</f>
      </c>
      <c r="J10" s="146">
        <v>1.5142767041145344</v>
      </c>
      <c r="K10" s="145">
        <f>'Tube D'!G8</f>
      </c>
      <c r="L10" s="114">
        <f>'Tube D'!F8</f>
      </c>
      <c r="M10" s="146">
        <v>0.8804938651853572</v>
      </c>
      <c r="N10" s="147">
        <f>'Tube E'!G8</f>
      </c>
      <c r="O10" s="114">
        <f>'Tube E'!F8</f>
      </c>
      <c r="P10" s="146">
        <v>2.5447305157563895</v>
      </c>
      <c r="Q10" s="147">
        <f>'Tube F'!G8</f>
      </c>
      <c r="R10" s="114">
        <f>'Tube F'!F8</f>
      </c>
      <c r="S10" s="146">
        <v>4.088348292981972</v>
      </c>
      <c r="T10" s="147">
        <f>'Tube G'!G8</f>
      </c>
      <c r="U10" s="114">
        <f>'Tube G'!F8</f>
      </c>
      <c r="V10" s="146">
        <v>2.188215372136611</v>
      </c>
      <c r="W10" s="147">
        <f>'Tube H'!G8</f>
      </c>
      <c r="X10" s="114">
        <f>'Tube H'!F8</f>
      </c>
      <c r="Y10" s="146">
        <v>2.1712301624581047</v>
      </c>
      <c r="Z10" s="147">
        <f>'Tube I'!G8</f>
      </c>
      <c r="AA10" s="114">
        <f>'Tube I'!F8</f>
      </c>
      <c r="AB10" s="146">
        <v>0.1962112568243657</v>
      </c>
      <c r="AC10" s="147">
        <f>'Tube J'!G8</f>
      </c>
      <c r="AD10" s="114">
        <f>'Tube I'!F8</f>
      </c>
      <c r="AE10" s="146">
        <v>0.6098749823276104</v>
      </c>
      <c r="AF10" s="147">
        <f>'Tube K'!G8</f>
      </c>
      <c r="AG10" s="114">
        <f>'Tube K'!F8</f>
      </c>
      <c r="AH10" s="146">
        <v>0.22385104492260186</v>
      </c>
      <c r="AI10" s="147">
        <f>'Tube L'!G8</f>
      </c>
      <c r="AJ10" s="114">
        <f>'Tube L'!F8</f>
      </c>
      <c r="AK10" s="146">
        <v>0.24496800324070597</v>
      </c>
      <c r="AL10" s="147">
        <f>'Tube M'!G8</f>
      </c>
      <c r="AM10" s="114">
        <f>'Tube M'!F8</f>
      </c>
      <c r="AN10" s="146">
        <v>1.1475744616420944</v>
      </c>
      <c r="AO10" s="147">
        <f>'Tube N'!G8</f>
      </c>
      <c r="AP10" s="114">
        <f>'Tube N'!F8</f>
      </c>
      <c r="AQ10" s="146">
        <v>2.1125709910362445</v>
      </c>
      <c r="AR10" s="147">
        <f>'Tube O'!G8</f>
      </c>
      <c r="AS10" s="114">
        <f>'Tube O'!F8</f>
      </c>
      <c r="AT10" s="146">
        <v>3.9420916032427598</v>
      </c>
      <c r="AU10" s="147">
        <f>'Tube P'!G8</f>
      </c>
      <c r="AV10" s="114">
        <f>'Tube P'!F8</f>
      </c>
      <c r="AW10" s="146">
        <v>3.1735576798478413</v>
      </c>
    </row>
    <row x14ac:dyDescent="0.25" r="11" customHeight="1" ht="18.75">
      <c r="A11" s="82">
        <v>8</v>
      </c>
      <c r="B11" s="145">
        <f>'Tube A'!G9</f>
      </c>
      <c r="C11" s="114">
        <f>'Tube A'!F9</f>
      </c>
      <c r="D11" s="146">
        <v>1.2237235211225306</v>
      </c>
      <c r="E11" s="145">
        <f>'Tube B'!G9</f>
      </c>
      <c r="F11" s="114">
        <f>'Tube B'!F9</f>
      </c>
      <c r="G11" s="146">
        <v>9.740961246292441</v>
      </c>
      <c r="H11" s="145">
        <f>'Tube C'!G9</f>
      </c>
      <c r="I11" s="114">
        <f>'Tube C'!F9</f>
      </c>
      <c r="J11" s="146">
        <v>4.871889605960251</v>
      </c>
      <c r="K11" s="145">
        <f>'Tube D'!G9</f>
      </c>
      <c r="L11" s="114">
        <f>'Tube D'!F9</f>
      </c>
      <c r="M11" s="146">
        <v>3.3007077371485316</v>
      </c>
      <c r="N11" s="147">
        <f>'Tube E'!G9</f>
      </c>
      <c r="O11" s="114">
        <f>'Tube E'!F9</f>
      </c>
      <c r="P11" s="146">
        <v>5.022212688954703</v>
      </c>
      <c r="Q11" s="147">
        <f>'Tube F'!G9</f>
      </c>
      <c r="R11" s="114">
        <f>'Tube F'!F9</f>
      </c>
      <c r="S11" s="146">
        <v>8.044729057363233</v>
      </c>
      <c r="T11" s="147">
        <f>'Tube G'!G9</f>
      </c>
      <c r="U11" s="114">
        <f>'Tube G'!F9</f>
      </c>
      <c r="V11" s="146">
        <v>5.392067318438816</v>
      </c>
      <c r="W11" s="147">
        <f>'Tube H'!G9</f>
      </c>
      <c r="X11" s="114">
        <f>'Tube H'!F9</f>
      </c>
      <c r="Y11" s="146">
        <v>5.017686019174311</v>
      </c>
      <c r="Z11" s="147">
        <f>'Tube I'!G9</f>
      </c>
      <c r="AA11" s="114">
        <f>'Tube I'!F9</f>
      </c>
      <c r="AB11" s="146">
        <v>1.1987364113400758</v>
      </c>
      <c r="AC11" s="147">
        <f>'Tube J'!G9</f>
      </c>
      <c r="AD11" s="114">
        <f>'Tube I'!F9</f>
      </c>
      <c r="AE11" s="146">
        <v>9.723217258813106</v>
      </c>
      <c r="AF11" s="147">
        <f>'Tube K'!G9</f>
      </c>
      <c r="AG11" s="114">
        <f>'Tube K'!F9</f>
      </c>
      <c r="AH11" s="146">
        <v>1.808767447422527</v>
      </c>
      <c r="AI11" s="147">
        <f>'Tube L'!G9</f>
      </c>
      <c r="AJ11" s="114">
        <f>'Tube L'!F9</f>
      </c>
      <c r="AK11" s="146">
        <v>1.6044861328244557</v>
      </c>
      <c r="AL11" s="147">
        <f>'Tube M'!G9</f>
      </c>
      <c r="AM11" s="114">
        <f>'Tube M'!F9</f>
      </c>
      <c r="AN11" s="146">
        <v>5.197453675338998</v>
      </c>
      <c r="AO11" s="147">
        <f>'Tube N'!G9</f>
      </c>
      <c r="AP11" s="114">
        <f>'Tube N'!F9</f>
      </c>
      <c r="AQ11" s="146">
        <v>7.276560374534978</v>
      </c>
      <c r="AR11" s="147">
        <f>'Tube O'!G9</f>
      </c>
      <c r="AS11" s="114">
        <f>'Tube O'!F9</f>
      </c>
      <c r="AT11" s="146">
        <v>14.417527879758508</v>
      </c>
      <c r="AU11" s="147">
        <f>'Tube P'!G9</f>
      </c>
      <c r="AV11" s="114">
        <f>'Tube P'!F9</f>
      </c>
      <c r="AW11" s="146">
        <v>13.404355201782456</v>
      </c>
    </row>
    <row x14ac:dyDescent="0.25" r="12" customHeight="1" ht="18.75">
      <c r="A12" s="82">
        <v>9</v>
      </c>
      <c r="B12" s="145">
        <f>'Tube A'!G10</f>
      </c>
      <c r="C12" s="114">
        <f>'Tube A'!F10</f>
      </c>
      <c r="D12" s="146">
        <v>2.4054760782880193</v>
      </c>
      <c r="E12" s="145">
        <f>'Tube B'!G10</f>
      </c>
      <c r="F12" s="114">
        <f>'Tube B'!F10</f>
      </c>
      <c r="G12" s="146">
        <v>2.716834504564398</v>
      </c>
      <c r="H12" s="145">
        <f>'Tube C'!G10</f>
      </c>
      <c r="I12" s="114">
        <f>'Tube C'!F10</f>
      </c>
      <c r="J12" s="146">
        <v>17.67604465581238</v>
      </c>
      <c r="K12" s="145">
        <f>'Tube D'!G10</f>
      </c>
      <c r="L12" s="114">
        <f>'Tube D'!F10</f>
      </c>
      <c r="M12" s="146">
        <v>13.930964630529191</v>
      </c>
      <c r="N12" s="147">
        <f>'Tube E'!G10</f>
      </c>
      <c r="O12" s="114">
        <f>'Tube E'!F10</f>
      </c>
      <c r="P12" s="146">
        <v>11.638455358427317</v>
      </c>
      <c r="Q12" s="147">
        <f>'Tube F'!G10</f>
      </c>
      <c r="R12" s="114">
        <f>'Tube F'!F10</f>
      </c>
      <c r="S12" s="146">
        <v>18.832838689352435</v>
      </c>
      <c r="T12" s="147">
        <f>'Tube G'!G10</f>
      </c>
      <c r="U12" s="114">
        <f>'Tube G'!F10</f>
      </c>
      <c r="V12" s="146">
        <v>14.710056382322655</v>
      </c>
      <c r="W12" s="147">
        <f>'Tube H'!G10</f>
      </c>
      <c r="X12" s="114">
        <f>'Tube H'!F10</f>
      </c>
      <c r="Y12" s="146">
        <v>13.332138675571699</v>
      </c>
      <c r="Z12" s="147">
        <f>'Tube I'!G10</f>
      </c>
      <c r="AA12" s="114">
        <f>'Tube I'!F10</f>
      </c>
      <c r="AB12" s="146">
        <v>9.764337454238321</v>
      </c>
      <c r="AC12" s="147">
        <f>'Tube J'!G10</f>
      </c>
      <c r="AD12" s="114">
        <f>'Tube I'!F10</f>
      </c>
      <c r="AE12" s="146">
        <v>24.56207553107218</v>
      </c>
      <c r="AF12" s="147">
        <f>'Tube K'!G10</f>
      </c>
      <c r="AG12" s="114">
        <f>'Tube K'!F10</f>
      </c>
      <c r="AH12" s="146">
        <v>14.938201782344848</v>
      </c>
      <c r="AI12" s="147">
        <f>'Tube L'!G10</f>
      </c>
      <c r="AJ12" s="114">
        <f>'Tube L'!F10</f>
      </c>
      <c r="AK12" s="146">
        <v>11.302678946576966</v>
      </c>
      <c r="AL12" s="147">
        <f>'Tube M'!G10</f>
      </c>
      <c r="AM12" s="114">
        <f>'Tube M'!F10</f>
      </c>
      <c r="AN12" s="146">
        <v>12.307129471375653</v>
      </c>
      <c r="AO12" s="147">
        <f>'Tube N'!G10</f>
      </c>
      <c r="AP12" s="114">
        <f>'Tube N'!F10</f>
      </c>
      <c r="AQ12" s="146">
        <v>17.010715132117706</v>
      </c>
      <c r="AR12" s="147">
        <f>'Tube O'!G10</f>
      </c>
      <c r="AS12" s="114">
        <f>'Tube O'!F10</f>
      </c>
      <c r="AT12" s="146">
        <v>22.077995968354255</v>
      </c>
      <c r="AU12" s="147">
        <f>'Tube P'!G10</f>
      </c>
      <c r="AV12" s="114">
        <f>'Tube P'!F10</f>
      </c>
      <c r="AW12" s="146">
        <v>19.497187937366917</v>
      </c>
    </row>
    <row x14ac:dyDescent="0.25" r="13" customHeight="1" ht="18.75">
      <c r="A13" s="82">
        <v>10</v>
      </c>
      <c r="B13" s="145">
        <f>'Tube A'!G11</f>
      </c>
      <c r="C13" s="114">
        <f>'Tube A'!F11</f>
      </c>
      <c r="D13" s="146">
        <v>6.633408696632941</v>
      </c>
      <c r="E13" s="145">
        <f>'Tube B'!G11</f>
      </c>
      <c r="F13" s="114">
        <f>'Tube B'!F11</f>
      </c>
      <c r="G13" s="146">
        <v>0.8009795630393765</v>
      </c>
      <c r="H13" s="145">
        <f>'Tube C'!G11</f>
      </c>
      <c r="I13" s="114">
        <f>'Tube C'!F11</f>
      </c>
      <c r="J13" s="146">
        <v>21.83838696398657</v>
      </c>
      <c r="K13" s="145">
        <f>'Tube D'!G11</f>
      </c>
      <c r="L13" s="114">
        <f>'Tube D'!F11</f>
      </c>
      <c r="M13" s="146">
        <v>16.844432378780393</v>
      </c>
      <c r="N13" s="147">
        <f>'Tube E'!G11</f>
      </c>
      <c r="O13" s="114">
        <f>'Tube E'!F11</f>
      </c>
      <c r="P13" s="146">
        <v>21.84214581043373</v>
      </c>
      <c r="Q13" s="147">
        <f>'Tube F'!G11</f>
      </c>
      <c r="R13" s="114">
        <f>'Tube F'!F11</f>
      </c>
      <c r="S13" s="146">
        <v>23.31603501431762</v>
      </c>
      <c r="T13" s="147">
        <f>'Tube G'!G11</f>
      </c>
      <c r="U13" s="114">
        <f>'Tube G'!F11</f>
      </c>
      <c r="V13" s="146">
        <v>19.023345485504972</v>
      </c>
      <c r="W13" s="147">
        <f>'Tube H'!G11</f>
      </c>
      <c r="X13" s="114">
        <f>'Tube H'!F11</f>
      </c>
      <c r="Y13" s="146">
        <v>20.72382634369854</v>
      </c>
      <c r="Z13" s="147">
        <f>'Tube I'!G11</f>
      </c>
      <c r="AA13" s="114">
        <f>'Tube I'!F11</f>
      </c>
      <c r="AB13" s="146">
        <v>27.435133216389193</v>
      </c>
      <c r="AC13" s="147">
        <f>'Tube J'!G11</f>
      </c>
      <c r="AD13" s="114">
        <f>'Tube I'!F11</f>
      </c>
      <c r="AE13" s="146">
        <v>17.715257679651923</v>
      </c>
      <c r="AF13" s="147">
        <f>'Tube K'!G11</f>
      </c>
      <c r="AG13" s="114">
        <f>'Tube K'!F11</f>
      </c>
      <c r="AH13" s="146">
        <v>25.35467335854951</v>
      </c>
      <c r="AI13" s="147">
        <f>'Tube L'!G11</f>
      </c>
      <c r="AJ13" s="114">
        <f>'Tube L'!F11</f>
      </c>
      <c r="AK13" s="146">
        <v>22.93226435580529</v>
      </c>
      <c r="AL13" s="147">
        <f>'Tube M'!G11</f>
      </c>
      <c r="AM13" s="114">
        <f>'Tube M'!F11</f>
      </c>
      <c r="AN13" s="146">
        <v>15.112830903101653</v>
      </c>
      <c r="AO13" s="147">
        <f>'Tube N'!G11</f>
      </c>
      <c r="AP13" s="114">
        <f>'Tube N'!F11</f>
      </c>
      <c r="AQ13" s="146">
        <v>19.71542740512513</v>
      </c>
      <c r="AR13" s="147">
        <f>'Tube O'!G11</f>
      </c>
      <c r="AS13" s="114">
        <f>'Tube O'!F11</f>
      </c>
      <c r="AT13" s="146">
        <v>18.074801728974055</v>
      </c>
      <c r="AU13" s="147">
        <f>'Tube P'!G11</f>
      </c>
      <c r="AV13" s="114">
        <f>'Tube P'!F11</f>
      </c>
      <c r="AW13" s="146">
        <v>19.293310176600954</v>
      </c>
    </row>
    <row x14ac:dyDescent="0.25" r="14" customHeight="1" ht="18.75">
      <c r="A14" s="82">
        <v>11</v>
      </c>
      <c r="B14" s="145">
        <f>'Tube A'!G12</f>
      </c>
      <c r="C14" s="114">
        <f>'Tube A'!F12</f>
      </c>
      <c r="D14" s="146">
        <v>7.84982998656556</v>
      </c>
      <c r="E14" s="145">
        <f>'Tube B'!G12</f>
      </c>
      <c r="F14" s="114">
        <f>'Tube B'!F12</f>
      </c>
      <c r="G14" s="146">
        <v>0.6108450772409088</v>
      </c>
      <c r="H14" s="148">
        <f>'Tube C'!G12</f>
      </c>
      <c r="I14" s="149">
        <f>'Tube C'!F12</f>
      </c>
      <c r="J14" s="150">
        <v>3.0812076992324537</v>
      </c>
      <c r="K14" s="145">
        <f>'Tube D'!G12</f>
      </c>
      <c r="L14" s="151">
        <f>'Tube D'!F12</f>
      </c>
      <c r="M14" s="152">
        <v>12.857122452480894</v>
      </c>
      <c r="N14" s="147">
        <f>'Tube E'!G12</f>
      </c>
      <c r="O14" s="114">
        <f>'Tube E'!F12</f>
      </c>
      <c r="P14" s="146">
        <v>22.86410432985439</v>
      </c>
      <c r="Q14" s="147">
        <f>'Tube F'!G12</f>
      </c>
      <c r="R14" s="114">
        <f>'Tube F'!F12</f>
      </c>
      <c r="S14" s="146">
        <v>17.7789410172393</v>
      </c>
      <c r="T14" s="153">
        <f>'Tube G'!G12</f>
      </c>
      <c r="U14" s="149">
        <f>'Tube G'!F12</f>
      </c>
      <c r="V14" s="154">
        <v>6.40272314481561</v>
      </c>
      <c r="W14" s="147">
        <f>'Tube H'!G12</f>
      </c>
      <c r="X14" s="114">
        <f>'Tube H'!F12</f>
      </c>
      <c r="Y14" s="146">
        <v>17.26481958353982</v>
      </c>
      <c r="Z14" s="147">
        <f>'Tube I'!G12</f>
      </c>
      <c r="AA14" s="114">
        <f>'Tube I'!F12</f>
      </c>
      <c r="AB14" s="146">
        <v>23.866283742397382</v>
      </c>
      <c r="AC14" s="147">
        <f>'Tube J'!G12</f>
      </c>
      <c r="AD14" s="114">
        <f>'Tube I'!F12</f>
      </c>
      <c r="AE14" s="146">
        <v>9.560017389910668</v>
      </c>
      <c r="AF14" s="147">
        <f>'Tube K'!G12</f>
      </c>
      <c r="AG14" s="114">
        <f>'Tube K'!F12</f>
      </c>
      <c r="AH14" s="146">
        <v>25.182332958959446</v>
      </c>
      <c r="AI14" s="147">
        <f>'Tube L'!G12</f>
      </c>
      <c r="AJ14" s="114">
        <f>'Tube L'!F12</f>
      </c>
      <c r="AK14" s="152">
        <v>21.883313674593424</v>
      </c>
      <c r="AL14" s="147">
        <f>'Tube M'!G12</f>
      </c>
      <c r="AM14" s="114">
        <f>'Tube M'!F12</f>
      </c>
      <c r="AN14" s="146">
        <v>9.995816890092145</v>
      </c>
      <c r="AO14" s="147">
        <f>'Tube N'!G12</f>
      </c>
      <c r="AP14" s="114">
        <f>'Tube N'!F12</f>
      </c>
      <c r="AQ14" s="146">
        <v>12.70450136353424</v>
      </c>
      <c r="AR14" s="147">
        <f>'Tube O'!G12</f>
      </c>
      <c r="AS14" s="114">
        <f>'Tube O'!F12</f>
      </c>
      <c r="AT14" s="146">
        <v>12.029804265100942</v>
      </c>
      <c r="AU14" s="147">
        <f>'Tube P'!G12</f>
      </c>
      <c r="AV14" s="114">
        <f>'Tube P'!F12</f>
      </c>
      <c r="AW14" s="152">
        <v>13.277696170389875</v>
      </c>
    </row>
    <row x14ac:dyDescent="0.25" r="15" customHeight="1" ht="18.75">
      <c r="A15" s="82">
        <v>12</v>
      </c>
      <c r="B15" s="145">
        <f>'Tube A'!G13</f>
      </c>
      <c r="C15" s="114">
        <f>'Tube A'!F13</f>
      </c>
      <c r="D15" s="146">
        <v>5.806180128373268</v>
      </c>
      <c r="E15" s="145">
        <f>'Tube B'!G13</f>
      </c>
      <c r="F15" s="114">
        <f>'Tube B'!F13</f>
      </c>
      <c r="G15" s="146">
        <v>0.43539399976979937</v>
      </c>
      <c r="H15" s="145">
        <f>'Tube C'!G13</f>
      </c>
      <c r="I15" s="114">
        <f>'Tube C'!F13</f>
      </c>
      <c r="J15" s="152">
        <v>8.24998202928793</v>
      </c>
      <c r="K15" s="145">
        <f>'Tube D'!G13</f>
      </c>
      <c r="L15" s="151">
        <f>'Tube D'!F13</f>
      </c>
      <c r="M15" s="152">
        <v>6.846430195482824</v>
      </c>
      <c r="N15" s="147">
        <f>'Tube E'!G13</f>
      </c>
      <c r="O15" s="114">
        <f>'Tube E'!F13</f>
      </c>
      <c r="P15" s="146">
        <v>14.40565915465178</v>
      </c>
      <c r="Q15" s="147">
        <f>'Tube F'!G13</f>
      </c>
      <c r="R15" s="114">
        <f>'Tube F'!F13</f>
      </c>
      <c r="S15" s="146">
        <v>10.47757111117283</v>
      </c>
      <c r="T15" s="147">
        <f>'Tube G'!G13</f>
      </c>
      <c r="U15" s="114">
        <f>'Tube G'!F13</f>
      </c>
      <c r="V15" s="146">
        <v>10.229130972553982</v>
      </c>
      <c r="W15" s="147">
        <f>'Tube H'!G13</f>
      </c>
      <c r="X15" s="114">
        <f>'Tube H'!F13</f>
      </c>
      <c r="Y15" s="146">
        <v>10.238324251921512</v>
      </c>
      <c r="Z15" s="147">
        <f>'Tube I'!G13</f>
      </c>
      <c r="AA15" s="114">
        <f>'Tube I'!F13</f>
      </c>
      <c r="AB15" s="146">
        <v>15.290771579713544</v>
      </c>
      <c r="AC15" s="147">
        <f>'Tube J'!G13</f>
      </c>
      <c r="AD15" s="114">
        <f>'Tube I'!F13</f>
      </c>
      <c r="AE15" s="146">
        <v>4.083480289123243</v>
      </c>
      <c r="AF15" s="147">
        <f>'Tube K'!G13</f>
      </c>
      <c r="AG15" s="114">
        <f>'Tube K'!F13</f>
      </c>
      <c r="AH15" s="146">
        <v>13.691331133254613</v>
      </c>
      <c r="AI15" s="147">
        <f>'Tube L'!G13</f>
      </c>
      <c r="AJ15" s="114">
        <f>'Tube L'!F13</f>
      </c>
      <c r="AK15" s="152">
        <v>13.414904399391135</v>
      </c>
      <c r="AL15" s="147">
        <f>'Tube M'!G13</f>
      </c>
      <c r="AM15" s="114">
        <f>'Tube M'!F13</f>
      </c>
      <c r="AN15" s="146">
        <v>5.243471717022367</v>
      </c>
      <c r="AO15" s="147">
        <f>'Tube N'!G13</f>
      </c>
      <c r="AP15" s="114">
        <f>'Tube N'!F13</f>
      </c>
      <c r="AQ15" s="146">
        <v>7.541007857484167</v>
      </c>
      <c r="AR15" s="147">
        <f>'Tube O'!G13</f>
      </c>
      <c r="AS15" s="114">
        <f>'Tube O'!F13</f>
      </c>
      <c r="AT15" s="146">
        <v>5.297970074393921</v>
      </c>
      <c r="AU15" s="147">
        <f>'Tube P'!G13</f>
      </c>
      <c r="AV15" s="114">
        <f>'Tube P'!F13</f>
      </c>
      <c r="AW15" s="152">
        <v>6.495233424310004</v>
      </c>
    </row>
    <row x14ac:dyDescent="0.25" r="16" customHeight="1" ht="18.75">
      <c r="A16" s="82">
        <v>13</v>
      </c>
      <c r="B16" s="145">
        <f>'Tube A'!G14</f>
      </c>
      <c r="C16" s="114">
        <f>'Tube A'!F14</f>
      </c>
      <c r="D16" s="146">
        <v>2.042098318711681</v>
      </c>
      <c r="E16" s="145">
        <f>'Tube B'!G14</f>
      </c>
      <c r="F16" s="114">
        <f>'Tube B'!F14</f>
      </c>
      <c r="G16" s="146">
        <v>0.22130276803767215</v>
      </c>
      <c r="H16" s="145">
        <f>'Tube C'!G14</f>
      </c>
      <c r="I16" s="114">
        <f>'Tube C'!F14</f>
      </c>
      <c r="J16" s="152">
        <v>2.752778874351814</v>
      </c>
      <c r="K16" s="145">
        <f>'Tube D'!G14</f>
      </c>
      <c r="L16" s="151">
        <f>'Tube D'!F14</f>
      </c>
      <c r="M16" s="152">
        <v>2.2158864028054355</v>
      </c>
      <c r="N16" s="147">
        <f>'Tube E'!G14</f>
      </c>
      <c r="O16" s="114">
        <f>'Tube E'!F14</f>
      </c>
      <c r="P16" s="146">
        <v>5.458330841238079</v>
      </c>
      <c r="Q16" s="147">
        <f>'Tube F'!G14</f>
      </c>
      <c r="R16" s="114">
        <f>'Tube F'!F14</f>
      </c>
      <c r="S16" s="146">
        <v>4.839010563878394</v>
      </c>
      <c r="T16" s="147">
        <f>'Tube G'!G14</f>
      </c>
      <c r="U16" s="114">
        <f>'Tube G'!F14</f>
      </c>
      <c r="V16" s="146">
        <v>4.395236122402694</v>
      </c>
      <c r="W16" s="147">
        <f>'Tube H'!G14</f>
      </c>
      <c r="X16" s="114">
        <f>'Tube H'!F14</f>
      </c>
      <c r="Y16" s="146">
        <v>4.06212776706971</v>
      </c>
      <c r="Z16" s="147">
        <f>'Tube I'!G14</f>
      </c>
      <c r="AA16" s="114">
        <f>'Tube I'!F14</f>
      </c>
      <c r="AB16" s="146">
        <v>7.060034717151638</v>
      </c>
      <c r="AC16" s="147">
        <f>'Tube J'!G14</f>
      </c>
      <c r="AD16" s="114">
        <f>'Tube I'!F14</f>
      </c>
      <c r="AE16" s="146">
        <v>1.6078883218522135</v>
      </c>
      <c r="AF16" s="147">
        <f>'Tube K'!G14</f>
      </c>
      <c r="AG16" s="114">
        <f>'Tube K'!F14</f>
      </c>
      <c r="AH16" s="146">
        <v>4.389247238569862</v>
      </c>
      <c r="AI16" s="147">
        <f>'Tube L'!G14</f>
      </c>
      <c r="AJ16" s="114">
        <f>'Tube L'!F14</f>
      </c>
      <c r="AK16" s="152">
        <v>5.285819122281085</v>
      </c>
      <c r="AL16" s="147">
        <f>'Tube M'!G14</f>
      </c>
      <c r="AM16" s="114">
        <f>'Tube M'!F14</f>
      </c>
      <c r="AN16" s="146">
        <v>2.49878777168875</v>
      </c>
      <c r="AO16" s="147">
        <f>'Tube N'!G14</f>
      </c>
      <c r="AP16" s="114">
        <f>'Tube N'!F14</f>
      </c>
      <c r="AQ16" s="146">
        <v>3.628738656383067</v>
      </c>
      <c r="AR16" s="147">
        <f>'Tube O'!G14</f>
      </c>
      <c r="AS16" s="114">
        <f>'Tube O'!F14</f>
      </c>
      <c r="AT16" s="146">
        <v>2.56100445665348</v>
      </c>
      <c r="AU16" s="147">
        <f>'Tube P'!G14</f>
      </c>
      <c r="AV16" s="114">
        <f>'Tube P'!F14</f>
      </c>
      <c r="AW16" s="152">
        <v>3.317321920109151</v>
      </c>
    </row>
    <row x14ac:dyDescent="0.25" r="17" customHeight="1" ht="18.75">
      <c r="A17" s="82">
        <v>14</v>
      </c>
      <c r="B17" s="145">
        <f>'Tube A'!G15</f>
      </c>
      <c r="C17" s="114">
        <f>'Tube A'!F15</f>
      </c>
      <c r="D17" s="146">
        <v>0.863615770155079</v>
      </c>
      <c r="E17" s="145">
        <f>'Tube B'!G15</f>
      </c>
      <c r="F17" s="114">
        <f>'Tube B'!F15</f>
      </c>
      <c r="G17" s="146">
        <v>0.16625977150705604</v>
      </c>
      <c r="H17" s="145">
        <f>'Tube C'!G15</f>
      </c>
      <c r="I17" s="114">
        <f>'Tube C'!F15</f>
      </c>
      <c r="J17" s="146">
        <v>1.7416817118145094</v>
      </c>
      <c r="K17" s="145">
        <f>'Tube D'!G15</f>
      </c>
      <c r="L17" s="114">
        <f>'Tube D'!F15</f>
      </c>
      <c r="M17" s="146">
        <v>0.9596580773678918</v>
      </c>
      <c r="N17" s="147">
        <f>'Tube E'!G15</f>
      </c>
      <c r="O17" s="114">
        <f>'Tube E'!F15</f>
      </c>
      <c r="P17" s="146">
        <v>2.903892417469225</v>
      </c>
      <c r="Q17" s="147">
        <f>'Tube F'!G15</f>
      </c>
      <c r="R17" s="114">
        <f>'Tube F'!F15</f>
      </c>
      <c r="S17" s="146">
        <v>2.727496960059033</v>
      </c>
      <c r="T17" s="147">
        <f>'Tube G'!G15</f>
      </c>
      <c r="U17" s="114">
        <f>'Tube G'!F15</f>
      </c>
      <c r="V17" s="146">
        <v>2.292393361167654</v>
      </c>
      <c r="W17" s="147">
        <f>'Tube H'!G15</f>
      </c>
      <c r="X17" s="114">
        <f>'Tube H'!F15</f>
      </c>
      <c r="Y17" s="146">
        <v>1.9383588342612719</v>
      </c>
      <c r="Z17" s="147">
        <f>'Tube I'!G15</f>
      </c>
      <c r="AA17" s="114">
        <f>'Tube I'!F15</f>
      </c>
      <c r="AB17" s="146">
        <v>3.020670917595768</v>
      </c>
      <c r="AC17" s="147">
        <f>'Tube J'!G15</f>
      </c>
      <c r="AD17" s="114">
        <f>'Tube I'!F15</f>
      </c>
      <c r="AE17" s="146">
        <v>1.1322869851509736</v>
      </c>
      <c r="AF17" s="147">
        <f>'Tube K'!G15</f>
      </c>
      <c r="AG17" s="114">
        <f>'Tube K'!F15</f>
      </c>
      <c r="AH17" s="146">
        <v>2.4669008279628972</v>
      </c>
      <c r="AI17" s="147">
        <f>'Tube L'!G15</f>
      </c>
      <c r="AJ17" s="114">
        <f>'Tube L'!F15</f>
      </c>
      <c r="AK17" s="146">
        <v>2.172325911100302</v>
      </c>
      <c r="AL17" s="147">
        <f>'Tube M'!G15</f>
      </c>
      <c r="AM17" s="114">
        <f>'Tube M'!F15</f>
      </c>
      <c r="AN17" s="146">
        <v>1.4600510942990284</v>
      </c>
      <c r="AO17" s="147">
        <f>'Tube N'!G15</f>
      </c>
      <c r="AP17" s="114">
        <f>'Tube N'!F15</f>
      </c>
      <c r="AQ17" s="146">
        <v>1.960596932789959</v>
      </c>
      <c r="AR17" s="147">
        <f>'Tube O'!G15</f>
      </c>
      <c r="AS17" s="114">
        <f>'Tube O'!F15</f>
      </c>
      <c r="AT17" s="146">
        <v>1.6466645883356403</v>
      </c>
      <c r="AU17" s="147">
        <f>'Tube P'!G15</f>
      </c>
      <c r="AV17" s="114">
        <f>'Tube P'!F15</f>
      </c>
      <c r="AW17" s="146">
        <v>1.752548666402851</v>
      </c>
    </row>
    <row x14ac:dyDescent="0.25" r="18" customHeight="1" ht="18.75">
      <c r="A18" s="82">
        <v>15</v>
      </c>
      <c r="B18" s="145">
        <f>'Tube A'!G16</f>
      </c>
      <c r="C18" s="114">
        <f>'Tube A'!F16</f>
      </c>
      <c r="D18" s="146">
        <v>0.5174471204991974</v>
      </c>
      <c r="E18" s="145">
        <f>'Tube B'!G16</f>
      </c>
      <c r="F18" s="114">
        <f>'Tube B'!F16</f>
      </c>
      <c r="G18" s="146">
        <v>0.17342327322906426</v>
      </c>
      <c r="H18" s="145">
        <f>'Tube C'!G16</f>
      </c>
      <c r="I18" s="114">
        <f>'Tube C'!F16</f>
      </c>
      <c r="J18" s="146">
        <v>1.0285002933669374</v>
      </c>
      <c r="K18" s="145">
        <f>'Tube D'!G16</f>
      </c>
      <c r="L18" s="114">
        <f>'Tube D'!F16</f>
      </c>
      <c r="M18" s="146">
        <v>0.6670301746250967</v>
      </c>
      <c r="N18" s="147">
        <f>'Tube E'!G16</f>
      </c>
      <c r="O18" s="114">
        <f>'Tube E'!F16</f>
      </c>
      <c r="P18" s="146">
        <v>1.632579921577112</v>
      </c>
      <c r="Q18" s="147">
        <f>'Tube F'!G16</f>
      </c>
      <c r="R18" s="114">
        <f>'Tube F'!F16</f>
      </c>
      <c r="S18" s="146">
        <v>1.5066837091788237</v>
      </c>
      <c r="T18" s="147">
        <f>'Tube G'!G16</f>
      </c>
      <c r="U18" s="114">
        <f>'Tube G'!F16</f>
      </c>
      <c r="V18" s="146">
        <v>1.2354909437251043</v>
      </c>
      <c r="W18" s="147">
        <f>'Tube H'!G16</f>
      </c>
      <c r="X18" s="114">
        <f>'Tube H'!F16</f>
      </c>
      <c r="Y18" s="146">
        <v>1.2398230950558833</v>
      </c>
      <c r="Z18" s="147">
        <f>'Tube I'!G16</f>
      </c>
      <c r="AA18" s="114">
        <f>'Tube I'!F16</f>
      </c>
      <c r="AB18" s="146">
        <v>1.7352706584844857</v>
      </c>
      <c r="AC18" s="147">
        <f>'Tube J'!G16</f>
      </c>
      <c r="AD18" s="114">
        <f>'Tube I'!F16</f>
      </c>
      <c r="AE18" s="146">
        <v>0.4690550833455804</v>
      </c>
      <c r="AF18" s="147">
        <f>'Tube K'!G16</f>
      </c>
      <c r="AG18" s="114">
        <f>'Tube K'!F16</f>
      </c>
      <c r="AH18" s="146">
        <v>1.2138730671167963</v>
      </c>
      <c r="AI18" s="147">
        <f>'Tube L'!G16</f>
      </c>
      <c r="AJ18" s="114">
        <f>'Tube L'!F16</f>
      </c>
      <c r="AK18" s="146">
        <v>1.2396537058593966</v>
      </c>
      <c r="AL18" s="147">
        <f>'Tube M'!G16</f>
      </c>
      <c r="AM18" s="114">
        <f>'Tube M'!F16</f>
      </c>
      <c r="AN18" s="146">
        <v>0.827389273386927</v>
      </c>
      <c r="AO18" s="147">
        <f>'Tube N'!G16</f>
      </c>
      <c r="AP18" s="114">
        <f>'Tube N'!F16</f>
      </c>
      <c r="AQ18" s="146">
        <v>0.99081696781733</v>
      </c>
      <c r="AR18" s="147">
        <f>'Tube O'!G16</f>
      </c>
      <c r="AS18" s="114">
        <f>'Tube O'!F16</f>
      </c>
      <c r="AT18" s="146">
        <v>0.8586290476693529</v>
      </c>
      <c r="AU18" s="147">
        <f>'Tube P'!G16</f>
      </c>
      <c r="AV18" s="114">
        <f>'Tube P'!F16</f>
      </c>
      <c r="AW18" s="146">
        <v>0.9381808751396209</v>
      </c>
    </row>
    <row x14ac:dyDescent="0.25" r="19" customHeight="1" ht="18.75">
      <c r="A19" s="82">
        <v>16</v>
      </c>
      <c r="B19" s="145">
        <f>'Tube A'!G17</f>
      </c>
      <c r="C19" s="114">
        <f>'Tube A'!F17</f>
      </c>
      <c r="D19" s="146">
        <v>0.2498395444822199</v>
      </c>
      <c r="E19" s="145">
        <f>'Tube B'!G17</f>
      </c>
      <c r="F19" s="114">
        <f>'Tube B'!F17</f>
      </c>
      <c r="G19" s="146">
        <v>0.17036872443699716</v>
      </c>
      <c r="H19" s="145">
        <f>'Tube C'!G17</f>
      </c>
      <c r="I19" s="114">
        <f>'Tube C'!F17</f>
      </c>
      <c r="J19" s="146">
        <v>0.6576102045573874</v>
      </c>
      <c r="K19" s="145">
        <f>'Tube D'!G17</f>
      </c>
      <c r="L19" s="114">
        <f>'Tube D'!F17</f>
      </c>
      <c r="M19" s="146">
        <v>0.27017045554042185</v>
      </c>
      <c r="N19" s="147">
        <f>'Tube E'!G17</f>
      </c>
      <c r="O19" s="114">
        <f>'Tube E'!F17</f>
      </c>
      <c r="P19" s="146">
        <v>0.7548444060452243</v>
      </c>
      <c r="Q19" s="147">
        <f>'Tube F'!G17</f>
      </c>
      <c r="R19" s="114">
        <f>'Tube F'!F17</f>
      </c>
      <c r="S19" s="146">
        <v>0.8324267150773367</v>
      </c>
      <c r="T19" s="147">
        <f>'Tube G'!G17</f>
      </c>
      <c r="U19" s="114">
        <f>'Tube G'!F17</f>
      </c>
      <c r="V19" s="146">
        <v>0.7144643061642372</v>
      </c>
      <c r="W19" s="147">
        <f>'Tube H'!G17</f>
      </c>
      <c r="X19" s="114">
        <f>'Tube H'!F17</f>
      </c>
      <c r="Y19" s="146">
        <v>0.6977949782721969</v>
      </c>
      <c r="Z19" s="147">
        <f>'Tube I'!G17</f>
      </c>
      <c r="AA19" s="114">
        <f>'Tube I'!F17</f>
      </c>
      <c r="AB19" s="146">
        <v>0.7779343899754791</v>
      </c>
      <c r="AC19" s="147">
        <f>'Tube J'!G17</f>
      </c>
      <c r="AD19" s="114">
        <f>'Tube I'!F17</f>
      </c>
      <c r="AE19" s="146">
        <v>0.266258916509783</v>
      </c>
      <c r="AF19" s="147">
        <f>'Tube K'!G17</f>
      </c>
      <c r="AG19" s="114">
        <f>'Tube K'!F17</f>
      </c>
      <c r="AH19" s="146">
        <v>0.6107693285683266</v>
      </c>
      <c r="AI19" s="147">
        <f>'Tube L'!G17</f>
      </c>
      <c r="AJ19" s="114">
        <f>'Tube L'!F17</f>
      </c>
      <c r="AK19" s="146">
        <v>0.6020838047134004</v>
      </c>
      <c r="AL19" s="147">
        <f>'Tube M'!G17</f>
      </c>
      <c r="AM19" s="114">
        <f>'Tube M'!F17</f>
      </c>
      <c r="AN19" s="146">
        <v>0.4893606470481329</v>
      </c>
      <c r="AO19" s="147">
        <f>'Tube N'!G17</f>
      </c>
      <c r="AP19" s="114">
        <f>'Tube N'!F17</f>
      </c>
      <c r="AQ19" s="146">
        <v>0.6440703955188639</v>
      </c>
      <c r="AR19" s="147">
        <f>'Tube O'!G17</f>
      </c>
      <c r="AS19" s="114">
        <f>'Tube O'!F17</f>
      </c>
      <c r="AT19" s="146">
        <v>0.5663640475976831</v>
      </c>
      <c r="AU19" s="147">
        <f>'Tube P'!G17</f>
      </c>
      <c r="AV19" s="114">
        <f>'Tube P'!F17</f>
      </c>
      <c r="AW19" s="146">
        <v>0.6300019851053615</v>
      </c>
    </row>
    <row x14ac:dyDescent="0.25" r="20" customHeight="1" ht="18.75">
      <c r="A20" s="82">
        <v>17</v>
      </c>
      <c r="B20" s="145">
        <f>'Tube A'!G18</f>
      </c>
      <c r="C20" s="114">
        <f>'Tube A'!F18</f>
      </c>
      <c r="D20" s="146">
        <v>0.14677865910870863</v>
      </c>
      <c r="E20" s="145">
        <f>'Tube B'!G18</f>
      </c>
      <c r="F20" s="114">
        <f>'Tube B'!F18</f>
      </c>
      <c r="G20" s="146">
        <v>0.1321799786886229</v>
      </c>
      <c r="H20" s="145">
        <f>'Tube C'!G18</f>
      </c>
      <c r="I20" s="114">
        <f>'Tube C'!F18</f>
      </c>
      <c r="J20" s="146">
        <v>0.35837021602347136</v>
      </c>
      <c r="K20" s="145">
        <f>'Tube D'!G18</f>
      </c>
      <c r="L20" s="114">
        <f>'Tube D'!F18</f>
      </c>
      <c r="M20" s="146">
        <v>0.16062137397129672</v>
      </c>
      <c r="N20" s="147">
        <f>'Tube E'!G18</f>
      </c>
      <c r="O20" s="114">
        <f>'Tube E'!F18</f>
      </c>
      <c r="P20" s="146">
        <v>0.4173827233443172</v>
      </c>
      <c r="Q20" s="147">
        <f>'Tube F'!G18</f>
      </c>
      <c r="R20" s="114">
        <f>'Tube F'!F18</f>
      </c>
      <c r="S20" s="146">
        <v>0.4674656704136506</v>
      </c>
      <c r="T20" s="147">
        <f>'Tube G'!G18</f>
      </c>
      <c r="U20" s="114">
        <f>'Tube G'!F18</f>
      </c>
      <c r="V20" s="146">
        <v>0.40765886114192945</v>
      </c>
      <c r="W20" s="147">
        <f>'Tube H'!G18</f>
      </c>
      <c r="X20" s="114">
        <f>'Tube H'!F18</f>
      </c>
      <c r="Y20" s="146">
        <v>0.4056095360676948</v>
      </c>
      <c r="Z20" s="147">
        <f>'Tube I'!G18</f>
      </c>
      <c r="AA20" s="114">
        <f>'Tube I'!F18</f>
      </c>
      <c r="AB20" s="146">
        <v>0.4052500392228548</v>
      </c>
      <c r="AC20" s="147">
        <f>'Tube J'!G18</f>
      </c>
      <c r="AD20" s="114">
        <f>'Tube I'!F18</f>
      </c>
      <c r="AE20" s="146">
        <v>0.15859817563542963</v>
      </c>
      <c r="AF20" s="147">
        <f>'Tube K'!G18</f>
      </c>
      <c r="AG20" s="114">
        <f>'Tube K'!F18</f>
      </c>
      <c r="AH20" s="146">
        <v>0.3874524342415693</v>
      </c>
      <c r="AI20" s="147">
        <f>'Tube L'!G18</f>
      </c>
      <c r="AJ20" s="114">
        <f>'Tube L'!F18</f>
      </c>
      <c r="AK20" s="146">
        <v>0.41059554735513243</v>
      </c>
      <c r="AL20" s="147">
        <f>'Tube M'!G18</f>
      </c>
      <c r="AM20" s="114">
        <f>'Tube M'!F18</f>
      </c>
      <c r="AN20" s="146">
        <v>0.31937847768423916</v>
      </c>
      <c r="AO20" s="147">
        <f>'Tube N'!G18</f>
      </c>
      <c r="AP20" s="114">
        <f>'Tube N'!F18</f>
      </c>
      <c r="AQ20" s="146">
        <v>0.43394614517164004</v>
      </c>
      <c r="AR20" s="147">
        <f>'Tube O'!G18</f>
      </c>
      <c r="AS20" s="114">
        <f>'Tube O'!F18</f>
      </c>
      <c r="AT20" s="146">
        <v>0.46905380293130206</v>
      </c>
      <c r="AU20" s="147">
        <f>'Tube P'!G18</f>
      </c>
      <c r="AV20" s="114">
        <f>'Tube P'!F18</f>
      </c>
      <c r="AW20" s="146">
        <v>0.45015715332777634</v>
      </c>
    </row>
    <row x14ac:dyDescent="0.25" r="21" customHeight="1" ht="18.75">
      <c r="A21" s="82">
        <v>18</v>
      </c>
      <c r="B21" s="145">
        <f>'Tube A'!G19</f>
      </c>
      <c r="C21" s="114">
        <f>'Tube A'!F19</f>
      </c>
      <c r="D21" s="146">
        <v>0.09315813454027272</v>
      </c>
      <c r="E21" s="145">
        <f>'Tube B'!G19</f>
      </c>
      <c r="F21" s="114">
        <f>'Tube B'!F19</f>
      </c>
      <c r="G21" s="146">
        <v>0.03906179883095685</v>
      </c>
      <c r="H21" s="145">
        <f>'Tube C'!G19</f>
      </c>
      <c r="I21" s="114">
        <f>'Tube C'!F19</f>
      </c>
      <c r="J21" s="146">
        <v>0.2698984010317802</v>
      </c>
      <c r="K21" s="145">
        <f>'Tube D'!G19</f>
      </c>
      <c r="L21" s="114">
        <f>'Tube D'!F19</f>
      </c>
      <c r="M21" s="146">
        <v>0.13053238773359316</v>
      </c>
      <c r="N21" s="147">
        <f>'Tube E'!G19</f>
      </c>
      <c r="O21" s="114">
        <f>'Tube E'!F19</f>
      </c>
      <c r="P21" s="146">
        <v>0.31448286093685757</v>
      </c>
      <c r="Q21" s="147">
        <f>'Tube F'!G19</f>
      </c>
      <c r="R21" s="114">
        <f>'Tube F'!F19</f>
      </c>
      <c r="S21" s="146">
        <v>0.4262458465377526</v>
      </c>
      <c r="T21" s="147">
        <f>'Tube G'!G19</f>
      </c>
      <c r="U21" s="114">
        <f>'Tube G'!F19</f>
      </c>
      <c r="V21" s="146">
        <v>0.33018749820940196</v>
      </c>
      <c r="W21" s="147">
        <f>'Tube H'!G19</f>
      </c>
      <c r="X21" s="114">
        <f>'Tube H'!F19</f>
      </c>
      <c r="Y21" s="146">
        <v>0.3372288231122383</v>
      </c>
      <c r="Z21" s="147">
        <f>'Tube I'!G19</f>
      </c>
      <c r="AA21" s="114">
        <f>'Tube I'!F19</f>
      </c>
      <c r="AB21" s="146">
        <v>0.3546024363062566</v>
      </c>
      <c r="AC21" s="147">
        <f>'Tube J'!G19</f>
      </c>
      <c r="AD21" s="114">
        <f>'Tube I'!F19</f>
      </c>
      <c r="AE21" s="146">
        <v>0.1430309604134438</v>
      </c>
      <c r="AF21" s="147">
        <f>'Tube K'!G19</f>
      </c>
      <c r="AG21" s="114">
        <f>'Tube K'!F19</f>
      </c>
      <c r="AH21" s="146">
        <v>0.3723669070111663</v>
      </c>
      <c r="AI21" s="147">
        <f>'Tube L'!G19</f>
      </c>
      <c r="AJ21" s="114">
        <f>'Tube L'!F19</f>
      </c>
      <c r="AK21" s="146">
        <v>0.4033164308191832</v>
      </c>
      <c r="AL21" s="147">
        <f>'Tube M'!G19</f>
      </c>
      <c r="AM21" s="114">
        <f>'Tube M'!F19</f>
      </c>
      <c r="AN21" s="146">
        <v>0.23363816718614086</v>
      </c>
      <c r="AO21" s="147">
        <f>'Tube N'!G19</f>
      </c>
      <c r="AP21" s="114">
        <f>'Tube N'!F19</f>
      </c>
      <c r="AQ21" s="146">
        <v>0.341933612898252</v>
      </c>
      <c r="AR21" s="147">
        <f>'Tube O'!G19</f>
      </c>
      <c r="AS21" s="114">
        <f>'Tube O'!F19</f>
      </c>
      <c r="AT21" s="146">
        <v>0.41190912622206305</v>
      </c>
      <c r="AU21" s="147">
        <f>'Tube P'!G19</f>
      </c>
      <c r="AV21" s="114">
        <f>'Tube P'!F19</f>
      </c>
      <c r="AW21" s="146">
        <v>0.4297490137279986</v>
      </c>
    </row>
    <row x14ac:dyDescent="0.25" r="22" customHeight="1" ht="18.75">
      <c r="A22" s="82">
        <v>19</v>
      </c>
      <c r="B22" s="145">
        <f>'Tube A'!G20</f>
      </c>
      <c r="C22" s="114">
        <f>'Tube A'!F20</f>
      </c>
      <c r="D22" s="146">
        <v>0.09560479330659499</v>
      </c>
      <c r="E22" s="145">
        <f>'Tube B'!G20</f>
      </c>
      <c r="F22" s="114">
        <f>'Tube B'!F20</f>
      </c>
      <c r="G22" s="146">
        <v>0.021772980629485687</v>
      </c>
      <c r="H22" s="145">
        <f>'Tube C'!G20</f>
      </c>
      <c r="I22" s="114">
        <f>'Tube C'!F20</f>
      </c>
      <c r="J22" s="146">
        <v>0.3913468150553488</v>
      </c>
      <c r="K22" s="145">
        <f>'Tube D'!G20</f>
      </c>
      <c r="L22" s="114">
        <f>'Tube D'!F20</f>
      </c>
      <c r="M22" s="146">
        <v>0.19598451197391445</v>
      </c>
      <c r="N22" s="147">
        <f>'Tube E'!G20</f>
      </c>
      <c r="O22" s="114">
        <f>'Tube E'!F20</f>
      </c>
      <c r="P22" s="146">
        <v>0.33441167162254515</v>
      </c>
      <c r="Q22" s="147">
        <f>'Tube F'!G20</f>
      </c>
      <c r="R22" s="114">
        <f>'Tube F'!F20</f>
      </c>
      <c r="S22" s="146">
        <v>0.46860374352624756</v>
      </c>
      <c r="T22" s="147">
        <f>'Tube G'!G20</f>
      </c>
      <c r="U22" s="114">
        <f>'Tube G'!F20</f>
      </c>
      <c r="V22" s="146">
        <v>0.413600592133954</v>
      </c>
      <c r="W22" s="147">
        <f>'Tube H'!G20</f>
      </c>
      <c r="X22" s="114">
        <f>'Tube H'!F20</f>
      </c>
      <c r="Y22" s="146">
        <v>0.37477097331537124</v>
      </c>
      <c r="Z22" s="147">
        <f>'Tube I'!G20</f>
      </c>
      <c r="AA22" s="114">
        <f>'Tube I'!F20</f>
      </c>
      <c r="AB22" s="146">
        <v>0.3734751989165712</v>
      </c>
      <c r="AC22" s="147">
        <f>'Tube J'!G20</f>
      </c>
      <c r="AD22" s="114">
        <f>'Tube I'!F20</f>
      </c>
      <c r="AE22" s="146">
        <v>0.18859117989762067</v>
      </c>
      <c r="AF22" s="147">
        <f>'Tube K'!G20</f>
      </c>
      <c r="AG22" s="114">
        <f>'Tube K'!F20</f>
      </c>
      <c r="AH22" s="146">
        <v>0.496926718304637</v>
      </c>
      <c r="AI22" s="147">
        <f>'Tube L'!G20</f>
      </c>
      <c r="AJ22" s="114">
        <f>'Tube L'!F20</f>
      </c>
      <c r="AK22" s="146">
        <v>0.784334393350956</v>
      </c>
      <c r="AL22" s="147">
        <f>'Tube M'!G20</f>
      </c>
      <c r="AM22" s="114">
        <f>'Tube M'!F20</f>
      </c>
      <c r="AN22" s="146">
        <v>0.14903938170733674</v>
      </c>
      <c r="AO22" s="147">
        <f>'Tube N'!G20</f>
      </c>
      <c r="AP22" s="114">
        <f>'Tube N'!F20</f>
      </c>
      <c r="AQ22" s="146">
        <v>0.3548425275714084</v>
      </c>
      <c r="AR22" s="147">
        <f>'Tube O'!G20</f>
      </c>
      <c r="AS22" s="114">
        <f>'Tube O'!F20</f>
      </c>
      <c r="AT22" s="146">
        <v>0.36414058402934035</v>
      </c>
      <c r="AU22" s="147">
        <f>'Tube P'!G20</f>
      </c>
      <c r="AV22" s="114">
        <f>'Tube P'!F20</f>
      </c>
      <c r="AW22" s="146">
        <v>0.45480274876276633</v>
      </c>
    </row>
    <row x14ac:dyDescent="0.25" r="23" customHeight="1" ht="18.75">
      <c r="A23" s="82">
        <v>20</v>
      </c>
      <c r="B23" s="145">
        <f>'Tube A'!G21</f>
      </c>
      <c r="C23" s="114">
        <f>'Tube A'!F21</f>
      </c>
      <c r="D23" s="146">
        <v>0.0727336741316498</v>
      </c>
      <c r="E23" s="145">
        <f>'Tube B'!G21</f>
      </c>
      <c r="F23" s="114">
        <f>'Tube B'!F21</f>
      </c>
      <c r="G23" s="146">
        <v>0.02400875461272926</v>
      </c>
      <c r="H23" s="145">
        <f>'Tube C'!G21</f>
      </c>
      <c r="I23" s="114">
        <f>'Tube C'!F21</f>
      </c>
      <c r="J23" s="146">
        <v>0.30402996791511083</v>
      </c>
      <c r="K23" s="145">
        <f>'Tube D'!G21</f>
      </c>
      <c r="L23" s="114">
        <f>'Tube D'!F21</f>
      </c>
      <c r="M23" s="146">
        <v>0.14014025399140742</v>
      </c>
      <c r="N23" s="147">
        <f>'Tube E'!G21</f>
      </c>
      <c r="O23" s="114">
        <f>'Tube E'!F21</f>
      </c>
      <c r="P23" s="146">
        <v>0.26207578477783255</v>
      </c>
      <c r="Q23" s="147">
        <f>'Tube F'!G21</f>
      </c>
      <c r="R23" s="114">
        <f>'Tube F'!F21</f>
      </c>
      <c r="S23" s="146">
        <v>0.3083318921756873</v>
      </c>
      <c r="T23" s="147">
        <f>'Tube G'!G21</f>
      </c>
      <c r="U23" s="114">
        <f>'Tube G'!F21</f>
      </c>
      <c r="V23" s="146">
        <v>0.26189930667245426</v>
      </c>
      <c r="W23" s="147">
        <f>'Tube H'!G21</f>
      </c>
      <c r="X23" s="114">
        <f>'Tube H'!F21</f>
      </c>
      <c r="Y23" s="146">
        <v>0.25243527190919146</v>
      </c>
      <c r="Z23" s="147">
        <f>'Tube I'!G21</f>
      </c>
      <c r="AA23" s="114">
        <f>'Tube I'!F21</f>
      </c>
      <c r="AB23" s="146">
        <v>0.25917299017888257</v>
      </c>
      <c r="AC23" s="147">
        <f>'Tube J'!G21</f>
      </c>
      <c r="AD23" s="114">
        <f>'Tube I'!F21</f>
      </c>
      <c r="AE23" s="146">
        <v>0.19393249970844628</v>
      </c>
      <c r="AF23" s="147">
        <f>'Tube K'!G21</f>
      </c>
      <c r="AG23" s="114">
        <f>'Tube K'!F21</f>
      </c>
      <c r="AH23" s="146">
        <v>0.35711989672033645</v>
      </c>
      <c r="AI23" s="147">
        <f>'Tube L'!G21</f>
      </c>
      <c r="AJ23" s="114">
        <f>'Tube L'!F21</f>
      </c>
      <c r="AK23" s="146">
        <v>0.006451038847984501</v>
      </c>
      <c r="AL23" s="147">
        <f>'Tube M'!G21</f>
      </c>
      <c r="AM23" s="114">
        <f>'Tube M'!F21</f>
      </c>
      <c r="AN23" s="146">
        <v>0.08866624536754321</v>
      </c>
      <c r="AO23" s="147">
        <f>'Tube N'!G21</f>
      </c>
      <c r="AP23" s="114">
        <f>'Tube N'!F21</f>
      </c>
      <c r="AQ23" s="146">
        <v>0.2651069528771875</v>
      </c>
      <c r="AR23" s="147">
        <f>'Tube O'!G21</f>
      </c>
      <c r="AS23" s="114">
        <f>'Tube O'!F21</f>
      </c>
      <c r="AT23" s="146">
        <v>0.22889768307383307</v>
      </c>
      <c r="AU23" s="147">
        <f>'Tube P'!G21</f>
      </c>
      <c r="AV23" s="114">
        <f>'Tube P'!F21</f>
      </c>
      <c r="AW23" s="146">
        <v>0.2851204920075163</v>
      </c>
    </row>
    <row x14ac:dyDescent="0.25" r="24" customHeight="1" ht="18.75">
      <c r="A24" s="82">
        <v>21</v>
      </c>
      <c r="B24" s="142">
        <f>'Tube A'!G22</f>
      </c>
      <c r="C24" s="109">
        <f>'Tube A'!F22</f>
      </c>
      <c r="D24" s="143">
        <v>0.041510039186768766</v>
      </c>
      <c r="E24" s="142">
        <f>'Tube B'!G22</f>
      </c>
      <c r="F24" s="109">
        <f>'Tube B'!F22</f>
      </c>
      <c r="G24" s="143">
        <v>-0.02330006625923303</v>
      </c>
      <c r="H24" s="142">
        <f>'Tube C'!G22</f>
      </c>
      <c r="I24" s="109">
        <f>'Tube C'!F22</f>
      </c>
      <c r="J24" s="143">
        <v>0.18613131706303845</v>
      </c>
      <c r="K24" s="142">
        <f>'Tube D'!G22</f>
      </c>
      <c r="L24" s="109">
        <f>'Tube D'!F22</f>
      </c>
      <c r="M24" s="143">
        <v>0.06963629562918755</v>
      </c>
      <c r="N24" s="144">
        <f>'Tube E'!G22</f>
      </c>
      <c r="O24" s="109">
        <f>'Tube E'!F22</f>
      </c>
      <c r="P24" s="143">
        <v>0.13150972607351452</v>
      </c>
      <c r="Q24" s="144">
        <f>'Tube F'!G22</f>
      </c>
      <c r="R24" s="109">
        <f>'Tube F'!F22</f>
      </c>
      <c r="S24" s="143">
        <v>0.12958891780241996</v>
      </c>
      <c r="T24" s="144">
        <f>'Tube G'!G22</f>
      </c>
      <c r="U24" s="109">
        <f>'Tube G'!F22</f>
      </c>
      <c r="V24" s="143">
        <v>0.16133869003960505</v>
      </c>
      <c r="W24" s="144">
        <f>'Tube H'!G22</f>
      </c>
      <c r="X24" s="109">
        <f>'Tube H'!F22</f>
      </c>
      <c r="Y24" s="143">
        <v>0.14411350773706158</v>
      </c>
      <c r="Z24" s="144">
        <f>'Tube I'!G22</f>
      </c>
      <c r="AA24" s="109">
        <f>'Tube I'!F22</f>
      </c>
      <c r="AB24" s="143">
        <v>0.12766664609735465</v>
      </c>
      <c r="AC24" s="144">
        <f>'Tube J'!G22</f>
      </c>
      <c r="AD24" s="109">
        <f>'Tube I'!F22</f>
      </c>
      <c r="AE24" s="143">
        <v>0.10972688638352808</v>
      </c>
      <c r="AF24" s="144">
        <f>'Tube K'!G22</f>
      </c>
      <c r="AG24" s="109">
        <f>'Tube K'!F22</f>
      </c>
      <c r="AH24" s="143">
        <v>0.1621038627399571</v>
      </c>
      <c r="AI24" s="144">
        <f>'Tube L'!G22</f>
      </c>
      <c r="AJ24" s="109">
        <f>'Tube L'!F22</f>
      </c>
      <c r="AK24" s="143">
        <v>0.1253920773028873</v>
      </c>
      <c r="AL24" s="144">
        <f>'Tube M'!G22</f>
      </c>
      <c r="AM24" s="109">
        <f>'Tube M'!F22</f>
      </c>
      <c r="AN24" s="143">
        <v>0.04103511851800493</v>
      </c>
      <c r="AO24" s="144">
        <f>'Tube N'!G22</f>
      </c>
      <c r="AP24" s="109">
        <f>'Tube N'!F22</f>
      </c>
      <c r="AQ24" s="143">
        <v>0.1348181525853053</v>
      </c>
      <c r="AR24" s="144">
        <f>'Tube O'!G22</f>
      </c>
      <c r="AS24" s="109">
        <f>'Tube O'!F22</f>
      </c>
      <c r="AT24" s="143">
        <v>0.14027969071836988</v>
      </c>
      <c r="AU24" s="144">
        <f>'Tube P'!G22</f>
      </c>
      <c r="AV24" s="109">
        <f>'Tube P'!F22</f>
      </c>
      <c r="AW24" s="143">
        <v>0.17178718448594144</v>
      </c>
    </row>
    <row x14ac:dyDescent="0.25" r="25" customHeight="1" ht="18.75">
      <c r="A25" s="82">
        <v>22</v>
      </c>
      <c r="B25" s="155">
        <f>'Tube A'!G23</f>
      </c>
      <c r="C25" s="156">
        <f>'Tube A'!F23</f>
      </c>
      <c r="D25" s="157">
        <v>-0.004320827392336947</v>
      </c>
      <c r="E25" s="155">
        <f>'Tube B'!G23</f>
      </c>
      <c r="F25" s="156">
        <f>'Tube B'!F23</f>
      </c>
      <c r="G25" s="157">
        <v>-0.040990927022284775</v>
      </c>
      <c r="H25" s="155">
        <f>'Tube C'!G23</f>
      </c>
      <c r="I25" s="156">
        <f>'Tube C'!F23</f>
      </c>
      <c r="J25" s="157">
        <v>0.04119844545732026</v>
      </c>
      <c r="K25" s="155">
        <f>'Tube D'!G23</f>
      </c>
      <c r="L25" s="156">
        <f>'Tube D'!F23</f>
      </c>
      <c r="M25" s="157">
        <v>0.036980900365024105</v>
      </c>
      <c r="N25" s="158">
        <f>'Tube E'!G23</f>
      </c>
      <c r="O25" s="156">
        <f>'Tube E'!F23</f>
      </c>
      <c r="P25" s="157">
        <v>0.02941339257071292</v>
      </c>
      <c r="Q25" s="158">
        <f>'Tube F'!G23</f>
      </c>
      <c r="R25" s="156">
        <f>'Tube F'!F23</f>
      </c>
      <c r="S25" s="157">
        <v>0.05013932411062349</v>
      </c>
      <c r="T25" s="144">
        <f>'Tube G'!G23</f>
      </c>
      <c r="U25" s="156">
        <f>'Tube G'!F23</f>
      </c>
      <c r="V25" s="157">
        <v>0.05008902354181832</v>
      </c>
      <c r="W25" s="158">
        <f>'Tube H'!G23</f>
      </c>
      <c r="X25" s="156">
        <f>'Tube H'!F23</f>
      </c>
      <c r="Y25" s="157">
        <v>0.16070649316519822</v>
      </c>
      <c r="Z25" s="144">
        <f>'Tube I'!G23</f>
      </c>
      <c r="AA25" s="109">
        <f>'Tube I'!F23</f>
      </c>
      <c r="AB25" s="159">
        <v>0.04710744747775094</v>
      </c>
      <c r="AC25" s="160">
        <f>'Tube J'!G23</f>
      </c>
      <c r="AD25" s="109">
        <f>'Tube I'!F23</f>
      </c>
      <c r="AE25" s="143">
        <v>0.03245114563466923</v>
      </c>
      <c r="AF25" s="160">
        <f>'Tube K'!G23</f>
      </c>
      <c r="AG25" s="161">
        <f>'Tube K'!F23</f>
      </c>
      <c r="AH25" s="143">
        <v>0.05896607468931264</v>
      </c>
      <c r="AI25" s="144">
        <f>'Tube L'!G23</f>
      </c>
      <c r="AJ25" s="161">
        <f>'Tube L'!F23</f>
      </c>
      <c r="AK25" s="143">
        <v>0.07609841910100441</v>
      </c>
      <c r="AL25" s="144">
        <f>'Tube M'!G23</f>
      </c>
      <c r="AM25" s="109">
        <f>'Tube M'!F23</f>
      </c>
      <c r="AN25" s="143">
        <v>0.0007306623069513661</v>
      </c>
      <c r="AO25" s="160">
        <f>'Tube N'!G23</f>
      </c>
      <c r="AP25" s="109">
        <f>'Tube N'!F23</f>
      </c>
      <c r="AQ25" s="159">
        <v>0.03034532949436208</v>
      </c>
      <c r="AR25" s="144">
        <f>'Tube O'!G23</f>
      </c>
      <c r="AS25" s="109">
        <f>'Tube O'!F23</f>
      </c>
      <c r="AT25" s="159">
        <v>0.0591707547906147</v>
      </c>
      <c r="AU25" s="144">
        <f>'Tube P'!G23</f>
      </c>
      <c r="AV25" s="109">
        <f>'Tube P'!F23</f>
      </c>
      <c r="AW25" s="157">
        <v>0.08342126263700833</v>
      </c>
    </row>
    <row x14ac:dyDescent="0.25" r="26" customHeight="1" ht="18.75">
      <c r="A26" s="162"/>
      <c r="B26" s="114"/>
      <c r="C26" s="114" t="s">
        <v>199</v>
      </c>
      <c r="D26" s="114">
        <f>SUM(D5:D25)*40/TubeLoading!J29*100</f>
      </c>
      <c r="E26" s="114"/>
      <c r="F26" s="114" t="s">
        <v>199</v>
      </c>
      <c r="G26" s="114">
        <f>SUM(G5:G25)*40/TubeLoading!J30*100</f>
      </c>
      <c r="H26" s="114"/>
      <c r="I26" s="114" t="s">
        <v>199</v>
      </c>
      <c r="J26" s="114">
        <f>SUM(J5:J25)*40/TubeLoading!J31*100</f>
      </c>
      <c r="K26" s="114"/>
      <c r="L26" s="114" t="s">
        <v>199</v>
      </c>
      <c r="M26" s="114">
        <f>SUM(M5:M25)*40/TubeLoading!J32*100</f>
      </c>
      <c r="N26" s="114"/>
      <c r="O26" s="114" t="s">
        <v>199</v>
      </c>
      <c r="P26" s="114">
        <f>SUM(P5:P25)*40/TubeLoading!J33*100</f>
      </c>
      <c r="Q26" s="114"/>
      <c r="R26" s="114" t="s">
        <v>199</v>
      </c>
      <c r="S26" s="114">
        <f>SUM(S5:S25)*40/TubeLoading!J34*100</f>
      </c>
      <c r="T26" s="163"/>
      <c r="U26" s="114" t="s">
        <v>199</v>
      </c>
      <c r="V26" s="114">
        <f>SUM(V5:V25)*40/TubeLoading!J35*100</f>
      </c>
      <c r="W26" s="114"/>
      <c r="X26" s="114" t="s">
        <v>199</v>
      </c>
      <c r="Y26" s="114">
        <f>SUM(Y5:Y25)*40/TubeLoading!J36*100</f>
      </c>
      <c r="Z26" s="164"/>
      <c r="AA26" s="164" t="s">
        <v>199</v>
      </c>
      <c r="AB26" s="114">
        <f>SUM(AB5:AB25)*40/TubeLoading!J37*100</f>
      </c>
      <c r="AC26" s="114"/>
      <c r="AD26" s="164" t="s">
        <v>199</v>
      </c>
      <c r="AE26" s="164">
        <f>SUM(AE5:AE25)*40/TubeLoading!J38*100</f>
      </c>
      <c r="AF26" s="114"/>
      <c r="AG26" s="114" t="s">
        <v>199</v>
      </c>
      <c r="AH26" s="164">
        <f>SUM(AH5:AH25)*40/TubeLoading!J39*100</f>
      </c>
      <c r="AI26" s="164"/>
      <c r="AJ26" s="114" t="s">
        <v>199</v>
      </c>
      <c r="AK26" s="164">
        <f>SUM(AK5:AK25)*40/TubeLoading!J40*100</f>
      </c>
      <c r="AL26" s="164"/>
      <c r="AM26" s="164" t="s">
        <v>199</v>
      </c>
      <c r="AN26" s="164">
        <f>SUM(AN5:AN25)*40/TubeLoading!J41*100</f>
      </c>
      <c r="AO26" s="114"/>
      <c r="AP26" s="164" t="s">
        <v>199</v>
      </c>
      <c r="AQ26" s="114">
        <f>SUM(AQ5:AQ25)*40/TubeLoading!J42*100</f>
      </c>
      <c r="AR26" s="164"/>
      <c r="AS26" s="164" t="s">
        <v>199</v>
      </c>
      <c r="AT26" s="114">
        <f>SUM(AT5:AT25)*40/TubeLoading!J43*100</f>
      </c>
      <c r="AU26" s="114"/>
      <c r="AV26" s="114" t="s">
        <v>199</v>
      </c>
      <c r="AW26" s="114">
        <f>SUM(AW5:AW25)*40/TubeLoading!J44*100</f>
      </c>
    </row>
    <row x14ac:dyDescent="0.25" r="27" customHeight="1" ht="18.75">
      <c r="A27" s="162"/>
      <c r="B27" s="114"/>
      <c r="C27" s="114"/>
      <c r="D27" s="114"/>
      <c r="E27" s="114"/>
      <c r="F27" s="114"/>
      <c r="G27" s="114"/>
      <c r="H27" s="165" t="s">
        <v>200</v>
      </c>
      <c r="I27" s="114"/>
      <c r="J27" s="114"/>
      <c r="K27" s="114"/>
      <c r="L27" s="114"/>
      <c r="M27" s="114"/>
      <c r="N27" s="166"/>
      <c r="O27" s="49"/>
      <c r="P27" s="49"/>
      <c r="Q27" s="166"/>
      <c r="R27" s="49"/>
      <c r="S27" s="49"/>
      <c r="T27" s="167" t="s">
        <v>201</v>
      </c>
      <c r="U27" s="49"/>
      <c r="V27" s="49"/>
      <c r="W27" s="166"/>
      <c r="X27" s="49"/>
      <c r="Y27" s="49"/>
      <c r="Z27" s="166"/>
      <c r="AA27" s="49"/>
      <c r="AB27" s="49"/>
      <c r="AC27" s="166"/>
      <c r="AD27" s="49"/>
      <c r="AE27" s="49"/>
      <c r="AF27" s="166"/>
      <c r="AG27" s="49"/>
      <c r="AH27" s="49"/>
      <c r="AI27" s="166"/>
      <c r="AJ27" s="49"/>
      <c r="AK27" s="49"/>
      <c r="AL27" s="166"/>
      <c r="AM27" s="49"/>
      <c r="AN27" s="49"/>
      <c r="AO27" s="166"/>
      <c r="AP27" s="49"/>
      <c r="AQ27" s="49"/>
      <c r="AR27" s="166"/>
      <c r="AS27" s="49"/>
      <c r="AT27" s="49"/>
      <c r="AU27" s="166"/>
      <c r="AV27" s="49"/>
      <c r="AW27" s="49"/>
    </row>
    <row x14ac:dyDescent="0.25" r="28" customHeight="1" ht="18.75">
      <c r="A28" s="162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66"/>
      <c r="O28" s="49"/>
      <c r="P28" s="49"/>
      <c r="Q28" s="166"/>
      <c r="R28" s="49"/>
      <c r="S28" s="49"/>
      <c r="T28" s="166"/>
      <c r="U28" s="49"/>
      <c r="V28" s="49"/>
      <c r="W28" s="166"/>
      <c r="X28" s="49"/>
      <c r="Y28" s="49"/>
      <c r="Z28" s="166"/>
      <c r="AA28" s="49"/>
      <c r="AB28" s="49"/>
      <c r="AC28" s="166"/>
      <c r="AD28" s="49"/>
      <c r="AE28" s="49"/>
      <c r="AF28" s="166"/>
      <c r="AG28" s="49"/>
      <c r="AH28" s="49"/>
      <c r="AI28" s="166"/>
      <c r="AJ28" s="49"/>
      <c r="AK28" s="49"/>
      <c r="AL28" s="166"/>
      <c r="AM28" s="49"/>
      <c r="AN28" s="49"/>
      <c r="AO28" s="166"/>
      <c r="AP28" s="49"/>
      <c r="AQ28" s="49"/>
      <c r="AR28" s="166"/>
      <c r="AS28" s="49"/>
      <c r="AT28" s="49"/>
      <c r="AU28" s="166"/>
      <c r="AV28" s="49"/>
      <c r="AW28" s="49"/>
    </row>
    <row x14ac:dyDescent="0.25" r="29" customHeight="1" ht="18.75">
      <c r="A29" s="82"/>
      <c r="B29" s="65"/>
      <c r="C29" s="49"/>
      <c r="D29" s="49"/>
      <c r="E29" s="65"/>
      <c r="F29" s="49"/>
      <c r="G29" s="49"/>
      <c r="H29" s="65"/>
      <c r="I29" s="49"/>
      <c r="J29" s="49"/>
      <c r="K29" s="65"/>
      <c r="L29" s="49"/>
      <c r="M29" s="49"/>
      <c r="N29" s="166"/>
      <c r="O29" s="49"/>
      <c r="P29" s="49"/>
      <c r="Q29" s="166"/>
      <c r="R29" s="49"/>
      <c r="S29" s="49"/>
      <c r="T29" s="166"/>
      <c r="U29" s="49"/>
      <c r="V29" s="49"/>
      <c r="W29" s="166"/>
      <c r="X29" s="49"/>
      <c r="Y29" s="49"/>
      <c r="Z29" s="166"/>
      <c r="AA29" s="49"/>
      <c r="AB29" s="49"/>
      <c r="AC29" s="166"/>
      <c r="AD29" s="49"/>
      <c r="AE29" s="49"/>
      <c r="AF29" s="166"/>
      <c r="AG29" s="49"/>
      <c r="AH29" s="49"/>
      <c r="AI29" s="166"/>
      <c r="AJ29" s="49"/>
      <c r="AK29" s="49"/>
      <c r="AL29" s="166"/>
      <c r="AM29" s="49"/>
      <c r="AN29" s="49"/>
      <c r="AO29" s="166"/>
      <c r="AP29" s="49"/>
      <c r="AQ29" s="49"/>
      <c r="AR29" s="166"/>
      <c r="AS29" s="49"/>
      <c r="AT29" s="49"/>
      <c r="AU29" s="166"/>
      <c r="AV29" s="49"/>
      <c r="AW29" s="49"/>
    </row>
    <row x14ac:dyDescent="0.25" r="30" customHeight="1" ht="18.75">
      <c r="A30" s="82"/>
      <c r="B30" s="65"/>
      <c r="C30" s="49"/>
      <c r="D30" s="49"/>
      <c r="E30" s="65"/>
      <c r="F30" s="49"/>
      <c r="G30" s="49"/>
      <c r="H30" s="65"/>
      <c r="I30" s="49"/>
      <c r="J30" s="49"/>
      <c r="K30" s="65"/>
      <c r="L30" s="49"/>
      <c r="M30" s="49"/>
      <c r="N30" s="166"/>
      <c r="O30" s="49"/>
      <c r="P30" s="49"/>
      <c r="Q30" s="166"/>
      <c r="R30" s="49"/>
      <c r="S30" s="49"/>
      <c r="T30" s="166"/>
      <c r="U30" s="49"/>
      <c r="V30" s="49"/>
      <c r="W30" s="166"/>
      <c r="X30" s="49"/>
      <c r="Y30" s="49"/>
      <c r="Z30" s="166"/>
      <c r="AA30" s="49"/>
      <c r="AB30" s="49"/>
      <c r="AC30" s="166"/>
      <c r="AD30" s="49"/>
      <c r="AE30" s="49"/>
      <c r="AF30" s="166"/>
      <c r="AG30" s="49"/>
      <c r="AH30" s="49"/>
      <c r="AI30" s="166"/>
      <c r="AJ30" s="49"/>
      <c r="AK30" s="49"/>
      <c r="AL30" s="166"/>
      <c r="AM30" s="49"/>
      <c r="AN30" s="49"/>
      <c r="AO30" s="166"/>
      <c r="AP30" s="49"/>
      <c r="AQ30" s="49"/>
      <c r="AR30" s="166"/>
      <c r="AS30" s="49"/>
      <c r="AT30" s="49"/>
      <c r="AU30" s="166"/>
      <c r="AV30" s="49"/>
      <c r="AW30" s="49"/>
    </row>
    <row x14ac:dyDescent="0.25" r="31" customHeight="1" ht="18.75">
      <c r="A31" s="82"/>
      <c r="B31" s="65"/>
      <c r="C31" s="49"/>
      <c r="D31" s="49"/>
      <c r="E31" s="65"/>
      <c r="F31" s="49"/>
      <c r="G31" s="49"/>
      <c r="H31" s="65"/>
      <c r="I31" s="49"/>
      <c r="J31" s="49"/>
      <c r="K31" s="65"/>
      <c r="L31" s="49"/>
      <c r="M31" s="49"/>
      <c r="N31" s="166"/>
      <c r="O31" s="49"/>
      <c r="P31" s="49"/>
      <c r="Q31" s="166"/>
      <c r="R31" s="49"/>
      <c r="S31" s="49"/>
      <c r="T31" s="166"/>
      <c r="U31" s="49"/>
      <c r="V31" s="49"/>
      <c r="W31" s="166"/>
      <c r="X31" s="49"/>
      <c r="Y31" s="49"/>
      <c r="Z31" s="166"/>
      <c r="AA31" s="49"/>
      <c r="AB31" s="49"/>
      <c r="AC31" s="166"/>
      <c r="AD31" s="49"/>
      <c r="AE31" s="49"/>
      <c r="AF31" s="166"/>
      <c r="AG31" s="49"/>
      <c r="AH31" s="49"/>
      <c r="AI31" s="166"/>
      <c r="AJ31" s="49"/>
      <c r="AK31" s="49"/>
      <c r="AL31" s="166"/>
      <c r="AM31" s="49"/>
      <c r="AN31" s="49"/>
      <c r="AO31" s="166"/>
      <c r="AP31" s="49"/>
      <c r="AQ31" s="49"/>
      <c r="AR31" s="166"/>
      <c r="AS31" s="49"/>
      <c r="AT31" s="49"/>
      <c r="AU31" s="166"/>
      <c r="AV31" s="49"/>
      <c r="AW31" s="49"/>
    </row>
    <row x14ac:dyDescent="0.25" r="32" customHeight="1" ht="18.75">
      <c r="A32" s="162"/>
      <c r="B32" s="65"/>
      <c r="C32" s="49"/>
      <c r="D32" s="49"/>
      <c r="E32" s="65"/>
      <c r="F32" s="49"/>
      <c r="G32" s="49"/>
      <c r="H32" s="65"/>
      <c r="I32" s="49"/>
      <c r="J32" s="49"/>
      <c r="K32" s="65"/>
      <c r="L32" s="49"/>
      <c r="M32" s="49"/>
      <c r="N32" s="166"/>
      <c r="O32" s="49"/>
      <c r="P32" s="49"/>
      <c r="Q32" s="166"/>
      <c r="R32" s="49"/>
      <c r="S32" s="49"/>
      <c r="T32" s="166"/>
      <c r="U32" s="49"/>
      <c r="V32" s="49"/>
      <c r="W32" s="166"/>
      <c r="X32" s="49"/>
      <c r="Y32" s="49"/>
      <c r="Z32" s="166"/>
      <c r="AA32" s="49"/>
      <c r="AB32" s="49"/>
      <c r="AC32" s="166"/>
      <c r="AD32" s="49"/>
      <c r="AE32" s="49"/>
      <c r="AF32" s="166"/>
      <c r="AG32" s="49"/>
      <c r="AH32" s="49"/>
      <c r="AI32" s="166"/>
      <c r="AJ32" s="49"/>
      <c r="AK32" s="49"/>
      <c r="AL32" s="166"/>
      <c r="AM32" s="49"/>
      <c r="AN32" s="49"/>
      <c r="AO32" s="166"/>
      <c r="AP32" s="49"/>
      <c r="AQ32" s="49"/>
      <c r="AR32" s="166"/>
      <c r="AS32" s="49"/>
      <c r="AT32" s="49"/>
      <c r="AU32" s="166"/>
      <c r="AV32" s="49"/>
      <c r="AW32" s="49"/>
    </row>
    <row x14ac:dyDescent="0.25" r="33" customHeight="1" ht="18.75">
      <c r="A33" s="162"/>
      <c r="B33" s="65"/>
      <c r="C33" s="49"/>
      <c r="D33" s="49"/>
      <c r="E33" s="65"/>
      <c r="F33" s="49"/>
      <c r="G33" s="49"/>
      <c r="H33" s="65"/>
      <c r="I33" s="49"/>
      <c r="J33" s="49"/>
      <c r="K33" s="65"/>
      <c r="L33" s="49"/>
      <c r="M33" s="49"/>
      <c r="N33" s="166"/>
      <c r="O33" s="49"/>
      <c r="P33" s="49"/>
      <c r="Q33" s="166"/>
      <c r="R33" s="49"/>
      <c r="S33" s="49"/>
      <c r="T33" s="166"/>
      <c r="U33" s="49"/>
      <c r="V33" s="49"/>
      <c r="W33" s="166"/>
      <c r="X33" s="49"/>
      <c r="Y33" s="49"/>
      <c r="Z33" s="166"/>
      <c r="AA33" s="49"/>
      <c r="AB33" s="49"/>
      <c r="AC33" s="166"/>
      <c r="AD33" s="49"/>
      <c r="AE33" s="49"/>
      <c r="AF33" s="166"/>
      <c r="AG33" s="49"/>
      <c r="AH33" s="49"/>
      <c r="AI33" s="166"/>
      <c r="AJ33" s="49"/>
      <c r="AK33" s="49"/>
      <c r="AL33" s="166"/>
      <c r="AM33" s="49"/>
      <c r="AN33" s="49"/>
      <c r="AO33" s="166"/>
      <c r="AP33" s="49"/>
      <c r="AQ33" s="49"/>
      <c r="AR33" s="166"/>
      <c r="AS33" s="49"/>
      <c r="AT33" s="49"/>
      <c r="AU33" s="166"/>
      <c r="AV33" s="49"/>
      <c r="AW33" s="49"/>
    </row>
    <row x14ac:dyDescent="0.25" r="34" customHeight="1" ht="18.75">
      <c r="A34" s="162"/>
      <c r="B34" s="65"/>
      <c r="C34" s="49"/>
      <c r="D34" s="49"/>
      <c r="E34" s="65"/>
      <c r="F34" s="49"/>
      <c r="G34" s="49"/>
      <c r="H34" s="65"/>
      <c r="I34" s="49"/>
      <c r="J34" s="49"/>
      <c r="K34" s="65"/>
      <c r="L34" s="49"/>
      <c r="M34" s="49"/>
      <c r="N34" s="166"/>
      <c r="O34" s="49"/>
      <c r="P34" s="49"/>
      <c r="Q34" s="166"/>
      <c r="R34" s="49"/>
      <c r="S34" s="49"/>
      <c r="T34" s="166"/>
      <c r="U34" s="49"/>
      <c r="V34" s="49"/>
      <c r="W34" s="166"/>
      <c r="X34" s="49"/>
      <c r="Y34" s="49"/>
      <c r="Z34" s="166"/>
      <c r="AA34" s="49"/>
      <c r="AB34" s="49"/>
      <c r="AC34" s="166"/>
      <c r="AD34" s="49"/>
      <c r="AE34" s="49"/>
      <c r="AF34" s="166"/>
      <c r="AG34" s="49"/>
      <c r="AH34" s="49"/>
      <c r="AI34" s="166"/>
      <c r="AJ34" s="49"/>
      <c r="AK34" s="49"/>
      <c r="AL34" s="166"/>
      <c r="AM34" s="49"/>
      <c r="AN34" s="49"/>
      <c r="AO34" s="166"/>
      <c r="AP34" s="49"/>
      <c r="AQ34" s="49"/>
      <c r="AR34" s="166"/>
      <c r="AS34" s="49"/>
      <c r="AT34" s="49"/>
      <c r="AU34" s="166"/>
      <c r="AV34" s="49"/>
      <c r="AW34" s="49"/>
    </row>
    <row x14ac:dyDescent="0.25" r="35" customHeight="1" ht="18.75">
      <c r="A35" s="162"/>
      <c r="B35" s="65"/>
      <c r="C35" s="49"/>
      <c r="D35" s="49"/>
      <c r="E35" s="65"/>
      <c r="F35" s="49"/>
      <c r="G35" s="49"/>
      <c r="H35" s="65"/>
      <c r="I35" s="49"/>
      <c r="J35" s="49"/>
      <c r="K35" s="65"/>
      <c r="L35" s="49"/>
      <c r="M35" s="49"/>
      <c r="N35" s="166"/>
      <c r="O35" s="49"/>
      <c r="P35" s="49"/>
      <c r="Q35" s="166"/>
      <c r="R35" s="49"/>
      <c r="S35" s="49"/>
      <c r="T35" s="166"/>
      <c r="U35" s="49"/>
      <c r="V35" s="49"/>
      <c r="W35" s="166"/>
      <c r="X35" s="49"/>
      <c r="Y35" s="49"/>
      <c r="Z35" s="166"/>
      <c r="AA35" s="49"/>
      <c r="AB35" s="49"/>
      <c r="AC35" s="166"/>
      <c r="AD35" s="49"/>
      <c r="AE35" s="49"/>
      <c r="AF35" s="166"/>
      <c r="AG35" s="49"/>
      <c r="AH35" s="49"/>
      <c r="AI35" s="166"/>
      <c r="AJ35" s="49"/>
      <c r="AK35" s="49"/>
      <c r="AL35" s="166"/>
      <c r="AM35" s="49"/>
      <c r="AN35" s="49"/>
      <c r="AO35" s="166"/>
      <c r="AP35" s="49"/>
      <c r="AQ35" s="49"/>
      <c r="AR35" s="166"/>
      <c r="AS35" s="49"/>
      <c r="AT35" s="49"/>
      <c r="AU35" s="166"/>
      <c r="AV35" s="49"/>
      <c r="AW35" s="49"/>
    </row>
    <row x14ac:dyDescent="0.25" r="36" customHeight="1" ht="18.75">
      <c r="A36" s="162"/>
      <c r="B36" s="65"/>
      <c r="C36" s="49"/>
      <c r="D36" s="49"/>
      <c r="E36" s="65"/>
      <c r="F36" s="49"/>
      <c r="G36" s="49"/>
      <c r="H36" s="65"/>
      <c r="I36" s="49"/>
      <c r="J36" s="49"/>
      <c r="K36" s="65"/>
      <c r="L36" s="49"/>
      <c r="M36" s="49"/>
      <c r="N36" s="166"/>
      <c r="O36" s="49"/>
      <c r="P36" s="49"/>
      <c r="Q36" s="166"/>
      <c r="R36" s="49"/>
      <c r="S36" s="49"/>
      <c r="T36" s="166"/>
      <c r="U36" s="49"/>
      <c r="V36" s="49"/>
      <c r="W36" s="166"/>
      <c r="X36" s="49"/>
      <c r="Y36" s="49"/>
      <c r="Z36" s="166"/>
      <c r="AA36" s="49"/>
      <c r="AB36" s="49"/>
      <c r="AC36" s="166"/>
      <c r="AD36" s="49"/>
      <c r="AE36" s="49"/>
      <c r="AF36" s="166"/>
      <c r="AG36" s="49"/>
      <c r="AH36" s="49"/>
      <c r="AI36" s="166"/>
      <c r="AJ36" s="49"/>
      <c r="AK36" s="49"/>
      <c r="AL36" s="166"/>
      <c r="AM36" s="49"/>
      <c r="AN36" s="49"/>
      <c r="AO36" s="166"/>
      <c r="AP36" s="49"/>
      <c r="AQ36" s="49"/>
      <c r="AR36" s="166"/>
      <c r="AS36" s="49"/>
      <c r="AT36" s="49"/>
      <c r="AU36" s="166"/>
      <c r="AV36" s="49"/>
      <c r="AW36" s="49"/>
    </row>
    <row x14ac:dyDescent="0.25" r="37" customHeight="1" ht="18.75">
      <c r="A37" s="162"/>
      <c r="B37" s="65"/>
      <c r="C37" s="49"/>
      <c r="D37" s="49"/>
      <c r="E37" s="65"/>
      <c r="F37" s="49"/>
      <c r="G37" s="49"/>
      <c r="H37" s="65"/>
      <c r="I37" s="49"/>
      <c r="J37" s="49"/>
      <c r="K37" s="65"/>
      <c r="L37" s="49"/>
      <c r="M37" s="49"/>
      <c r="N37" s="166"/>
      <c r="O37" s="49"/>
      <c r="P37" s="49"/>
      <c r="Q37" s="166"/>
      <c r="R37" s="49"/>
      <c r="S37" s="49"/>
      <c r="T37" s="166"/>
      <c r="U37" s="49"/>
      <c r="V37" s="49"/>
      <c r="W37" s="166"/>
      <c r="X37" s="49"/>
      <c r="Y37" s="49"/>
      <c r="Z37" s="166"/>
      <c r="AA37" s="49"/>
      <c r="AB37" s="49"/>
      <c r="AC37" s="166"/>
      <c r="AD37" s="49"/>
      <c r="AE37" s="49"/>
      <c r="AF37" s="166"/>
      <c r="AG37" s="49"/>
      <c r="AH37" s="49"/>
      <c r="AI37" s="166"/>
      <c r="AJ37" s="49"/>
      <c r="AK37" s="49"/>
      <c r="AL37" s="166"/>
      <c r="AM37" s="49"/>
      <c r="AN37" s="49"/>
      <c r="AO37" s="166"/>
      <c r="AP37" s="49"/>
      <c r="AQ37" s="49"/>
      <c r="AR37" s="166"/>
      <c r="AS37" s="49"/>
      <c r="AT37" s="49"/>
      <c r="AU37" s="166"/>
      <c r="AV37" s="49"/>
      <c r="AW37" s="49"/>
    </row>
    <row x14ac:dyDescent="0.25" r="38" customHeight="1" ht="18.75">
      <c r="A38" s="162"/>
      <c r="B38" s="65"/>
      <c r="C38" s="49"/>
      <c r="D38" s="49"/>
      <c r="E38" s="65"/>
      <c r="F38" s="49"/>
      <c r="G38" s="49"/>
      <c r="H38" s="65"/>
      <c r="I38" s="49"/>
      <c r="J38" s="49"/>
      <c r="K38" s="65"/>
      <c r="L38" s="49"/>
      <c r="M38" s="49"/>
      <c r="N38" s="166"/>
      <c r="O38" s="49"/>
      <c r="P38" s="49"/>
      <c r="Q38" s="166"/>
      <c r="R38" s="49"/>
      <c r="S38" s="49"/>
      <c r="T38" s="166"/>
      <c r="U38" s="49"/>
      <c r="V38" s="49"/>
      <c r="W38" s="166"/>
      <c r="X38" s="49"/>
      <c r="Y38" s="49"/>
      <c r="Z38" s="166"/>
      <c r="AA38" s="49"/>
      <c r="AB38" s="49"/>
      <c r="AC38" s="166"/>
      <c r="AD38" s="49"/>
      <c r="AE38" s="49"/>
      <c r="AF38" s="166"/>
      <c r="AG38" s="49"/>
      <c r="AH38" s="49"/>
      <c r="AI38" s="166"/>
      <c r="AJ38" s="49"/>
      <c r="AK38" s="49"/>
      <c r="AL38" s="166"/>
      <c r="AM38" s="49"/>
      <c r="AN38" s="49"/>
      <c r="AO38" s="166"/>
      <c r="AP38" s="49"/>
      <c r="AQ38" s="49"/>
      <c r="AR38" s="166"/>
      <c r="AS38" s="49"/>
      <c r="AT38" s="49"/>
      <c r="AU38" s="166"/>
      <c r="AV38" s="49"/>
      <c r="AW38" s="49"/>
    </row>
    <row x14ac:dyDescent="0.25" r="39" customHeight="1" ht="18.75">
      <c r="A39" s="162"/>
      <c r="B39" s="65"/>
      <c r="C39" s="49"/>
      <c r="D39" s="49"/>
      <c r="E39" s="65"/>
      <c r="F39" s="49"/>
      <c r="G39" s="49"/>
      <c r="H39" s="65"/>
      <c r="I39" s="49"/>
      <c r="J39" s="49"/>
      <c r="K39" s="65"/>
      <c r="L39" s="49"/>
      <c r="M39" s="49"/>
      <c r="N39" s="166"/>
      <c r="O39" s="49"/>
      <c r="P39" s="49"/>
      <c r="Q39" s="166"/>
      <c r="R39" s="49"/>
      <c r="S39" s="49"/>
      <c r="T39" s="166"/>
      <c r="U39" s="49"/>
      <c r="V39" s="49"/>
      <c r="W39" s="166"/>
      <c r="X39" s="49"/>
      <c r="Y39" s="49"/>
      <c r="Z39" s="166"/>
      <c r="AA39" s="49"/>
      <c r="AB39" s="49"/>
      <c r="AC39" s="166"/>
      <c r="AD39" s="49"/>
      <c r="AE39" s="49"/>
      <c r="AF39" s="166"/>
      <c r="AG39" s="49"/>
      <c r="AH39" s="49"/>
      <c r="AI39" s="166"/>
      <c r="AJ39" s="49"/>
      <c r="AK39" s="49"/>
      <c r="AL39" s="166"/>
      <c r="AM39" s="49"/>
      <c r="AN39" s="49"/>
      <c r="AO39" s="166"/>
      <c r="AP39" s="49"/>
      <c r="AQ39" s="49"/>
      <c r="AR39" s="166"/>
      <c r="AS39" s="49"/>
      <c r="AT39" s="49"/>
      <c r="AU39" s="166"/>
      <c r="AV39" s="49"/>
      <c r="AW39" s="49"/>
    </row>
    <row x14ac:dyDescent="0.25" r="40" customHeight="1" ht="18.75">
      <c r="A40" s="162"/>
      <c r="B40" s="65"/>
      <c r="C40" s="49"/>
      <c r="D40" s="49"/>
      <c r="E40" s="65"/>
      <c r="F40" s="49"/>
      <c r="G40" s="49"/>
      <c r="H40" s="65"/>
      <c r="I40" s="49"/>
      <c r="J40" s="49"/>
      <c r="K40" s="65"/>
      <c r="L40" s="49"/>
      <c r="M40" s="49"/>
      <c r="N40" s="166"/>
      <c r="O40" s="49"/>
      <c r="P40" s="49"/>
      <c r="Q40" s="166"/>
      <c r="R40" s="49"/>
      <c r="S40" s="49"/>
      <c r="T40" s="166"/>
      <c r="U40" s="49"/>
      <c r="V40" s="49"/>
      <c r="W40" s="166"/>
      <c r="X40" s="49"/>
      <c r="Y40" s="49"/>
      <c r="Z40" s="166"/>
      <c r="AA40" s="49"/>
      <c r="AB40" s="49"/>
      <c r="AC40" s="166"/>
      <c r="AD40" s="49"/>
      <c r="AE40" s="49"/>
      <c r="AF40" s="166"/>
      <c r="AG40" s="49"/>
      <c r="AH40" s="49"/>
      <c r="AI40" s="166"/>
      <c r="AJ40" s="49"/>
      <c r="AK40" s="49"/>
      <c r="AL40" s="166"/>
      <c r="AM40" s="49"/>
      <c r="AN40" s="49"/>
      <c r="AO40" s="166"/>
      <c r="AP40" s="49"/>
      <c r="AQ40" s="49"/>
      <c r="AR40" s="166"/>
      <c r="AS40" s="49"/>
      <c r="AT40" s="49"/>
      <c r="AU40" s="166"/>
      <c r="AV40" s="49"/>
      <c r="AW40" s="49"/>
    </row>
    <row x14ac:dyDescent="0.25" r="41" customHeight="1" ht="18.75">
      <c r="A41" s="162"/>
      <c r="B41" s="65"/>
      <c r="C41" s="49"/>
      <c r="D41" s="49"/>
      <c r="E41" s="65"/>
      <c r="F41" s="49"/>
      <c r="G41" s="49"/>
      <c r="H41" s="65"/>
      <c r="I41" s="49"/>
      <c r="J41" s="49"/>
      <c r="K41" s="65"/>
      <c r="L41" s="49"/>
      <c r="M41" s="49"/>
      <c r="N41" s="166"/>
      <c r="O41" s="49"/>
      <c r="P41" s="49"/>
      <c r="Q41" s="166"/>
      <c r="R41" s="49"/>
      <c r="S41" s="49"/>
      <c r="T41" s="166"/>
      <c r="U41" s="49"/>
      <c r="V41" s="49"/>
      <c r="W41" s="166"/>
      <c r="X41" s="49"/>
      <c r="Y41" s="49"/>
      <c r="Z41" s="166"/>
      <c r="AA41" s="49"/>
      <c r="AB41" s="49"/>
      <c r="AC41" s="166"/>
      <c r="AD41" s="49"/>
      <c r="AE41" s="49"/>
      <c r="AF41" s="166"/>
      <c r="AG41" s="49"/>
      <c r="AH41" s="49"/>
      <c r="AI41" s="166"/>
      <c r="AJ41" s="49"/>
      <c r="AK41" s="49"/>
      <c r="AL41" s="166"/>
      <c r="AM41" s="49"/>
      <c r="AN41" s="49"/>
      <c r="AO41" s="166"/>
      <c r="AP41" s="49"/>
      <c r="AQ41" s="49"/>
      <c r="AR41" s="166"/>
      <c r="AS41" s="49"/>
      <c r="AT41" s="49"/>
      <c r="AU41" s="166"/>
      <c r="AV41" s="49"/>
      <c r="AW41" s="49"/>
    </row>
    <row x14ac:dyDescent="0.25" r="42" customHeight="1" ht="18.75">
      <c r="A42" s="162"/>
      <c r="B42" s="65"/>
      <c r="C42" s="49"/>
      <c r="D42" s="49"/>
      <c r="E42" s="65"/>
      <c r="F42" s="49"/>
      <c r="G42" s="49"/>
      <c r="H42" s="65"/>
      <c r="I42" s="49"/>
      <c r="J42" s="49"/>
      <c r="K42" s="65"/>
      <c r="L42" s="49"/>
      <c r="M42" s="49"/>
      <c r="N42" s="166"/>
      <c r="O42" s="49"/>
      <c r="P42" s="49"/>
      <c r="Q42" s="166"/>
      <c r="R42" s="49"/>
      <c r="S42" s="49"/>
      <c r="T42" s="166"/>
      <c r="U42" s="49"/>
      <c r="V42" s="49"/>
      <c r="W42" s="166"/>
      <c r="X42" s="49"/>
      <c r="Y42" s="49"/>
      <c r="Z42" s="166"/>
      <c r="AA42" s="49"/>
      <c r="AB42" s="49"/>
      <c r="AC42" s="166"/>
      <c r="AD42" s="49"/>
      <c r="AE42" s="49"/>
      <c r="AF42" s="166"/>
      <c r="AG42" s="49"/>
      <c r="AH42" s="49"/>
      <c r="AI42" s="166"/>
      <c r="AJ42" s="49"/>
      <c r="AK42" s="49"/>
      <c r="AL42" s="166"/>
      <c r="AM42" s="49"/>
      <c r="AN42" s="49"/>
      <c r="AO42" s="166"/>
      <c r="AP42" s="49"/>
      <c r="AQ42" s="49"/>
      <c r="AR42" s="166"/>
      <c r="AS42" s="49"/>
      <c r="AT42" s="49"/>
      <c r="AU42" s="166"/>
      <c r="AV42" s="49"/>
      <c r="AW42" s="49"/>
    </row>
    <row x14ac:dyDescent="0.25" r="43" customHeight="1" ht="18.75">
      <c r="A43" s="162"/>
      <c r="B43" s="65"/>
      <c r="C43" s="49"/>
      <c r="D43" s="49"/>
      <c r="E43" s="65"/>
      <c r="F43" s="49"/>
      <c r="G43" s="49"/>
      <c r="H43" s="65"/>
      <c r="I43" s="49"/>
      <c r="J43" s="49"/>
      <c r="K43" s="65"/>
      <c r="L43" s="49"/>
      <c r="M43" s="49"/>
      <c r="N43" s="166"/>
      <c r="O43" s="49"/>
      <c r="P43" s="49"/>
      <c r="Q43" s="166"/>
      <c r="R43" s="49"/>
      <c r="S43" s="49"/>
      <c r="T43" s="166"/>
      <c r="U43" s="49"/>
      <c r="V43" s="49"/>
      <c r="W43" s="166"/>
      <c r="X43" s="49"/>
      <c r="Y43" s="49"/>
      <c r="Z43" s="166"/>
      <c r="AA43" s="49"/>
      <c r="AB43" s="49"/>
      <c r="AC43" s="166"/>
      <c r="AD43" s="49"/>
      <c r="AE43" s="49"/>
      <c r="AF43" s="166"/>
      <c r="AG43" s="49"/>
      <c r="AH43" s="49"/>
      <c r="AI43" s="166"/>
      <c r="AJ43" s="49"/>
      <c r="AK43" s="49"/>
      <c r="AL43" s="166"/>
      <c r="AM43" s="49"/>
      <c r="AN43" s="49"/>
      <c r="AO43" s="166"/>
      <c r="AP43" s="49"/>
      <c r="AQ43" s="49"/>
      <c r="AR43" s="166"/>
      <c r="AS43" s="49"/>
      <c r="AT43" s="49"/>
      <c r="AU43" s="166"/>
      <c r="AV43" s="49"/>
      <c r="AW43" s="49"/>
    </row>
    <row x14ac:dyDescent="0.25" r="44" customHeight="1" ht="18.75">
      <c r="A44" s="162"/>
      <c r="B44" s="65"/>
      <c r="C44" s="49"/>
      <c r="D44" s="49"/>
      <c r="E44" s="65"/>
      <c r="F44" s="49"/>
      <c r="G44" s="49"/>
      <c r="H44" s="65"/>
      <c r="I44" s="49"/>
      <c r="J44" s="49"/>
      <c r="K44" s="65"/>
      <c r="L44" s="49"/>
      <c r="M44" s="49"/>
      <c r="N44" s="166"/>
      <c r="O44" s="49"/>
      <c r="P44" s="49"/>
      <c r="Q44" s="166"/>
      <c r="R44" s="49"/>
      <c r="S44" s="49"/>
      <c r="T44" s="166"/>
      <c r="U44" s="49"/>
      <c r="V44" s="49"/>
      <c r="W44" s="166"/>
      <c r="X44" s="49"/>
      <c r="Y44" s="49"/>
      <c r="Z44" s="166"/>
      <c r="AA44" s="49"/>
      <c r="AB44" s="49"/>
      <c r="AC44" s="166"/>
      <c r="AD44" s="49"/>
      <c r="AE44" s="49"/>
      <c r="AF44" s="166"/>
      <c r="AG44" s="49"/>
      <c r="AH44" s="49"/>
      <c r="AI44" s="166"/>
      <c r="AJ44" s="49"/>
      <c r="AK44" s="49"/>
      <c r="AL44" s="166"/>
      <c r="AM44" s="49"/>
      <c r="AN44" s="49"/>
      <c r="AO44" s="166"/>
      <c r="AP44" s="49"/>
      <c r="AQ44" s="49"/>
      <c r="AR44" s="166"/>
      <c r="AS44" s="49"/>
      <c r="AT44" s="49"/>
      <c r="AU44" s="166"/>
      <c r="AV44" s="49"/>
      <c r="AW44" s="49"/>
    </row>
    <row x14ac:dyDescent="0.25" r="45" customHeight="1" ht="18.75">
      <c r="A45" s="162"/>
      <c r="B45" s="65"/>
      <c r="C45" s="49"/>
      <c r="D45" s="49"/>
      <c r="E45" s="65"/>
      <c r="F45" s="49"/>
      <c r="G45" s="49"/>
      <c r="H45" s="65"/>
      <c r="I45" s="49"/>
      <c r="J45" s="49"/>
      <c r="K45" s="65"/>
      <c r="L45" s="49"/>
      <c r="M45" s="49"/>
      <c r="N45" s="166"/>
      <c r="O45" s="49"/>
      <c r="P45" s="49"/>
      <c r="Q45" s="166"/>
      <c r="R45" s="49"/>
      <c r="S45" s="49"/>
      <c r="T45" s="166"/>
      <c r="U45" s="49"/>
      <c r="V45" s="49"/>
      <c r="W45" s="166"/>
      <c r="X45" s="49"/>
      <c r="Y45" s="49"/>
      <c r="Z45" s="166"/>
      <c r="AA45" s="49"/>
      <c r="AB45" s="49"/>
      <c r="AC45" s="166"/>
      <c r="AD45" s="49"/>
      <c r="AE45" s="49"/>
      <c r="AF45" s="166"/>
      <c r="AG45" s="49"/>
      <c r="AH45" s="49"/>
      <c r="AI45" s="166"/>
      <c r="AJ45" s="49"/>
      <c r="AK45" s="49"/>
      <c r="AL45" s="166"/>
      <c r="AM45" s="49"/>
      <c r="AN45" s="49"/>
      <c r="AO45" s="166"/>
      <c r="AP45" s="49"/>
      <c r="AQ45" s="49"/>
      <c r="AR45" s="166"/>
      <c r="AS45" s="49"/>
      <c r="AT45" s="49"/>
      <c r="AU45" s="166"/>
      <c r="AV45" s="49"/>
      <c r="AW45" s="49"/>
    </row>
    <row x14ac:dyDescent="0.25" r="46" customHeight="1" ht="18.75">
      <c r="A46" s="162"/>
      <c r="B46" s="65"/>
      <c r="C46" s="49"/>
      <c r="D46" s="49"/>
      <c r="E46" s="65"/>
      <c r="F46" s="49"/>
      <c r="G46" s="49"/>
      <c r="H46" s="65"/>
      <c r="I46" s="49"/>
      <c r="J46" s="49"/>
      <c r="K46" s="65"/>
      <c r="L46" s="49"/>
      <c r="M46" s="49"/>
      <c r="N46" s="166"/>
      <c r="O46" s="49"/>
      <c r="P46" s="49"/>
      <c r="Q46" s="166"/>
      <c r="R46" s="49"/>
      <c r="S46" s="49"/>
      <c r="T46" s="166"/>
      <c r="U46" s="49"/>
      <c r="V46" s="49"/>
      <c r="W46" s="166"/>
      <c r="X46" s="49"/>
      <c r="Y46" s="49"/>
      <c r="Z46" s="166"/>
      <c r="AA46" s="49"/>
      <c r="AB46" s="49"/>
      <c r="AC46" s="166"/>
      <c r="AD46" s="49"/>
      <c r="AE46" s="49"/>
      <c r="AF46" s="166"/>
      <c r="AG46" s="49"/>
      <c r="AH46" s="49"/>
      <c r="AI46" s="166"/>
      <c r="AJ46" s="49"/>
      <c r="AK46" s="49"/>
      <c r="AL46" s="166"/>
      <c r="AM46" s="49"/>
      <c r="AN46" s="49"/>
      <c r="AO46" s="166"/>
      <c r="AP46" s="49"/>
      <c r="AQ46" s="49"/>
      <c r="AR46" s="166"/>
      <c r="AS46" s="49"/>
      <c r="AT46" s="49"/>
      <c r="AU46" s="166"/>
      <c r="AV46" s="49"/>
      <c r="AW46" s="49"/>
    </row>
    <row x14ac:dyDescent="0.25" r="47" customHeight="1" ht="18.75">
      <c r="A47" s="162"/>
      <c r="B47" s="65"/>
      <c r="C47" s="49"/>
      <c r="D47" s="49"/>
      <c r="E47" s="65"/>
      <c r="F47" s="49"/>
      <c r="G47" s="49"/>
      <c r="H47" s="65"/>
      <c r="I47" s="49"/>
      <c r="J47" s="49"/>
      <c r="K47" s="65"/>
      <c r="L47" s="49"/>
      <c r="M47" s="49"/>
      <c r="N47" s="166"/>
      <c r="O47" s="49"/>
      <c r="P47" s="49"/>
      <c r="Q47" s="166"/>
      <c r="R47" s="49"/>
      <c r="S47" s="49"/>
      <c r="T47" s="166"/>
      <c r="U47" s="49"/>
      <c r="V47" s="49"/>
      <c r="W47" s="166"/>
      <c r="X47" s="49"/>
      <c r="Y47" s="49"/>
      <c r="Z47" s="166"/>
      <c r="AA47" s="49"/>
      <c r="AB47" s="49"/>
      <c r="AC47" s="166"/>
      <c r="AD47" s="49"/>
      <c r="AE47" s="49"/>
      <c r="AF47" s="166"/>
      <c r="AG47" s="49"/>
      <c r="AH47" s="49"/>
      <c r="AI47" s="166"/>
      <c r="AJ47" s="49"/>
      <c r="AK47" s="49"/>
      <c r="AL47" s="166"/>
      <c r="AM47" s="49"/>
      <c r="AN47" s="49"/>
      <c r="AO47" s="166"/>
      <c r="AP47" s="49"/>
      <c r="AQ47" s="49"/>
      <c r="AR47" s="166"/>
      <c r="AS47" s="49"/>
      <c r="AT47" s="49"/>
      <c r="AU47" s="166"/>
      <c r="AV47" s="49"/>
      <c r="AW47" s="49"/>
    </row>
    <row x14ac:dyDescent="0.25" r="48" customHeight="1" ht="18.75">
      <c r="A48" s="162"/>
      <c r="B48" s="65"/>
      <c r="C48" s="49"/>
      <c r="D48" s="49"/>
      <c r="E48" s="65"/>
      <c r="F48" s="49"/>
      <c r="G48" s="49"/>
      <c r="H48" s="65"/>
      <c r="I48" s="49"/>
      <c r="J48" s="49"/>
      <c r="K48" s="65"/>
      <c r="L48" s="49"/>
      <c r="M48" s="49"/>
      <c r="N48" s="166"/>
      <c r="O48" s="49"/>
      <c r="P48" s="49"/>
      <c r="Q48" s="166"/>
      <c r="R48" s="49"/>
      <c r="S48" s="49"/>
      <c r="T48" s="166"/>
      <c r="U48" s="49"/>
      <c r="V48" s="49"/>
      <c r="W48" s="166"/>
      <c r="X48" s="49"/>
      <c r="Y48" s="49"/>
      <c r="Z48" s="166"/>
      <c r="AA48" s="49"/>
      <c r="AB48" s="49"/>
      <c r="AC48" s="166"/>
      <c r="AD48" s="49"/>
      <c r="AE48" s="49"/>
      <c r="AF48" s="166"/>
      <c r="AG48" s="49"/>
      <c r="AH48" s="49"/>
      <c r="AI48" s="166"/>
      <c r="AJ48" s="49"/>
      <c r="AK48" s="49"/>
      <c r="AL48" s="166"/>
      <c r="AM48" s="49"/>
      <c r="AN48" s="49"/>
      <c r="AO48" s="166"/>
      <c r="AP48" s="49"/>
      <c r="AQ48" s="49"/>
      <c r="AR48" s="166"/>
      <c r="AS48" s="49"/>
      <c r="AT48" s="49"/>
      <c r="AU48" s="166"/>
      <c r="AV48" s="49"/>
      <c r="AW48" s="49"/>
    </row>
    <row x14ac:dyDescent="0.25" r="49" customHeight="1" ht="18.75">
      <c r="A49" s="162"/>
      <c r="B49" s="65"/>
      <c r="C49" s="49"/>
      <c r="D49" s="49"/>
      <c r="E49" s="65"/>
      <c r="F49" s="49"/>
      <c r="G49" s="49"/>
      <c r="H49" s="65"/>
      <c r="I49" s="49"/>
      <c r="J49" s="49"/>
      <c r="K49" s="65"/>
      <c r="L49" s="49"/>
      <c r="M49" s="49"/>
      <c r="N49" s="166"/>
      <c r="O49" s="49"/>
      <c r="P49" s="49"/>
      <c r="Q49" s="166"/>
      <c r="R49" s="49"/>
      <c r="S49" s="49"/>
      <c r="T49" s="166"/>
      <c r="U49" s="49"/>
      <c r="V49" s="49"/>
      <c r="W49" s="166"/>
      <c r="X49" s="49"/>
      <c r="Y49" s="49"/>
      <c r="Z49" s="166"/>
      <c r="AA49" s="49"/>
      <c r="AB49" s="49"/>
      <c r="AC49" s="166"/>
      <c r="AD49" s="49"/>
      <c r="AE49" s="49"/>
      <c r="AF49" s="166"/>
      <c r="AG49" s="49"/>
      <c r="AH49" s="49"/>
      <c r="AI49" s="166"/>
      <c r="AJ49" s="49"/>
      <c r="AK49" s="49"/>
      <c r="AL49" s="166"/>
      <c r="AM49" s="49"/>
      <c r="AN49" s="49"/>
      <c r="AO49" s="166"/>
      <c r="AP49" s="49"/>
      <c r="AQ49" s="49"/>
      <c r="AR49" s="166"/>
      <c r="AS49" s="49"/>
      <c r="AT49" s="49"/>
      <c r="AU49" s="166"/>
      <c r="AV49" s="49"/>
      <c r="AW49" s="49"/>
    </row>
    <row x14ac:dyDescent="0.25" r="50" customHeight="1" ht="18.75">
      <c r="A50" s="162"/>
      <c r="B50" s="65"/>
      <c r="C50" s="49"/>
      <c r="D50" s="49"/>
      <c r="E50" s="65"/>
      <c r="F50" s="49"/>
      <c r="G50" s="49"/>
      <c r="H50" s="65"/>
      <c r="I50" s="49"/>
      <c r="J50" s="49"/>
      <c r="K50" s="65"/>
      <c r="L50" s="49"/>
      <c r="M50" s="49"/>
      <c r="N50" s="166"/>
      <c r="O50" s="49"/>
      <c r="P50" s="49"/>
      <c r="Q50" s="166"/>
      <c r="R50" s="49"/>
      <c r="S50" s="49"/>
      <c r="T50" s="166"/>
      <c r="U50" s="49"/>
      <c r="V50" s="49"/>
      <c r="W50" s="166"/>
      <c r="X50" s="49"/>
      <c r="Y50" s="49"/>
      <c r="Z50" s="166"/>
      <c r="AA50" s="49"/>
      <c r="AB50" s="49"/>
      <c r="AC50" s="166"/>
      <c r="AD50" s="49"/>
      <c r="AE50" s="49"/>
      <c r="AF50" s="166"/>
      <c r="AG50" s="49"/>
      <c r="AH50" s="49"/>
      <c r="AI50" s="166"/>
      <c r="AJ50" s="49"/>
      <c r="AK50" s="49"/>
      <c r="AL50" s="166"/>
      <c r="AM50" s="49"/>
      <c r="AN50" s="49"/>
      <c r="AO50" s="166"/>
      <c r="AP50" s="49"/>
      <c r="AQ50" s="49"/>
      <c r="AR50" s="166"/>
      <c r="AS50" s="49"/>
      <c r="AT50" s="49"/>
      <c r="AU50" s="166"/>
      <c r="AV50" s="49"/>
      <c r="AW50" s="49"/>
    </row>
    <row x14ac:dyDescent="0.25" r="51" customHeight="1" ht="18.75">
      <c r="A51" s="162"/>
      <c r="B51" s="65"/>
      <c r="C51" s="49"/>
      <c r="D51" s="49"/>
      <c r="E51" s="65"/>
      <c r="F51" s="49"/>
      <c r="G51" s="49"/>
      <c r="H51" s="65"/>
      <c r="I51" s="49"/>
      <c r="J51" s="49"/>
      <c r="K51" s="65"/>
      <c r="L51" s="49"/>
      <c r="M51" s="49"/>
      <c r="N51" s="166"/>
      <c r="O51" s="49"/>
      <c r="P51" s="49"/>
      <c r="Q51" s="166"/>
      <c r="R51" s="49"/>
      <c r="S51" s="49"/>
      <c r="T51" s="166"/>
      <c r="U51" s="49"/>
      <c r="V51" s="49"/>
      <c r="W51" s="166"/>
      <c r="X51" s="49"/>
      <c r="Y51" s="49"/>
      <c r="Z51" s="166"/>
      <c r="AA51" s="49"/>
      <c r="AB51" s="49"/>
      <c r="AC51" s="166"/>
      <c r="AD51" s="49"/>
      <c r="AE51" s="49"/>
      <c r="AF51" s="166"/>
      <c r="AG51" s="49"/>
      <c r="AH51" s="49"/>
      <c r="AI51" s="166"/>
      <c r="AJ51" s="49"/>
      <c r="AK51" s="49"/>
      <c r="AL51" s="166"/>
      <c r="AM51" s="49"/>
      <c r="AN51" s="49"/>
      <c r="AO51" s="166"/>
      <c r="AP51" s="49"/>
      <c r="AQ51" s="49"/>
      <c r="AR51" s="166"/>
      <c r="AS51" s="49"/>
      <c r="AT51" s="49"/>
      <c r="AU51" s="166"/>
      <c r="AV51" s="49"/>
      <c r="AW51" s="49"/>
    </row>
    <row x14ac:dyDescent="0.25" r="52" customHeight="1" ht="18.75">
      <c r="A52" s="162"/>
      <c r="B52" s="65"/>
      <c r="C52" s="49"/>
      <c r="D52" s="49"/>
      <c r="E52" s="65"/>
      <c r="F52" s="49"/>
      <c r="G52" s="49"/>
      <c r="H52" s="65"/>
      <c r="I52" s="49"/>
      <c r="J52" s="49"/>
      <c r="K52" s="65"/>
      <c r="L52" s="49"/>
      <c r="M52" s="49"/>
      <c r="N52" s="166"/>
      <c r="O52" s="49"/>
      <c r="P52" s="49"/>
      <c r="Q52" s="166"/>
      <c r="R52" s="49"/>
      <c r="S52" s="49"/>
      <c r="T52" s="166"/>
      <c r="U52" s="49"/>
      <c r="V52" s="49"/>
      <c r="W52" s="166"/>
      <c r="X52" s="49"/>
      <c r="Y52" s="49"/>
      <c r="Z52" s="166"/>
      <c r="AA52" s="49"/>
      <c r="AB52" s="49"/>
      <c r="AC52" s="166"/>
      <c r="AD52" s="49"/>
      <c r="AE52" s="49"/>
      <c r="AF52" s="166"/>
      <c r="AG52" s="49"/>
      <c r="AH52" s="49"/>
      <c r="AI52" s="166"/>
      <c r="AJ52" s="49"/>
      <c r="AK52" s="49"/>
      <c r="AL52" s="166"/>
      <c r="AM52" s="49"/>
      <c r="AN52" s="49"/>
      <c r="AO52" s="166"/>
      <c r="AP52" s="49"/>
      <c r="AQ52" s="49"/>
      <c r="AR52" s="166"/>
      <c r="AS52" s="49"/>
      <c r="AT52" s="49"/>
      <c r="AU52" s="166"/>
      <c r="AV52" s="49"/>
      <c r="AW52" s="49"/>
    </row>
    <row x14ac:dyDescent="0.25" r="53" customHeight="1" ht="18.75">
      <c r="A53" s="162"/>
      <c r="B53" s="65"/>
      <c r="C53" s="49"/>
      <c r="D53" s="49"/>
      <c r="E53" s="65"/>
      <c r="F53" s="49"/>
      <c r="G53" s="49"/>
      <c r="H53" s="65"/>
      <c r="I53" s="49"/>
      <c r="J53" s="49"/>
      <c r="K53" s="65"/>
      <c r="L53" s="49"/>
      <c r="M53" s="49"/>
      <c r="N53" s="166"/>
      <c r="O53" s="49"/>
      <c r="P53" s="49"/>
      <c r="Q53" s="166"/>
      <c r="R53" s="49"/>
      <c r="S53" s="49"/>
      <c r="T53" s="166"/>
      <c r="U53" s="49"/>
      <c r="V53" s="49"/>
      <c r="W53" s="166"/>
      <c r="X53" s="49"/>
      <c r="Y53" s="49"/>
      <c r="Z53" s="166"/>
      <c r="AA53" s="49"/>
      <c r="AB53" s="49"/>
      <c r="AC53" s="166"/>
      <c r="AD53" s="49"/>
      <c r="AE53" s="49"/>
      <c r="AF53" s="166"/>
      <c r="AG53" s="49"/>
      <c r="AH53" s="49"/>
      <c r="AI53" s="166"/>
      <c r="AJ53" s="49"/>
      <c r="AK53" s="49"/>
      <c r="AL53" s="166"/>
      <c r="AM53" s="49"/>
      <c r="AN53" s="49"/>
      <c r="AO53" s="166"/>
      <c r="AP53" s="49"/>
      <c r="AQ53" s="49"/>
      <c r="AR53" s="166"/>
      <c r="AS53" s="49"/>
      <c r="AT53" s="49"/>
      <c r="AU53" s="166"/>
      <c r="AV53" s="49"/>
      <c r="AW53" s="49"/>
    </row>
    <row x14ac:dyDescent="0.25" r="54" customHeight="1" ht="18.75">
      <c r="A54" s="162"/>
      <c r="B54" s="65"/>
      <c r="C54" s="49"/>
      <c r="D54" s="49"/>
      <c r="E54" s="65"/>
      <c r="F54" s="49"/>
      <c r="G54" s="49"/>
      <c r="H54" s="65"/>
      <c r="I54" s="49"/>
      <c r="J54" s="49"/>
      <c r="K54" s="65"/>
      <c r="L54" s="49"/>
      <c r="M54" s="49"/>
      <c r="N54" s="166"/>
      <c r="O54" s="49"/>
      <c r="P54" s="49"/>
      <c r="Q54" s="166"/>
      <c r="R54" s="49"/>
      <c r="S54" s="49"/>
      <c r="T54" s="166"/>
      <c r="U54" s="49"/>
      <c r="V54" s="49"/>
      <c r="W54" s="166"/>
      <c r="X54" s="49"/>
      <c r="Y54" s="49"/>
      <c r="Z54" s="166"/>
      <c r="AA54" s="49"/>
      <c r="AB54" s="49"/>
      <c r="AC54" s="166"/>
      <c r="AD54" s="49"/>
      <c r="AE54" s="49"/>
      <c r="AF54" s="166"/>
      <c r="AG54" s="49"/>
      <c r="AH54" s="49"/>
      <c r="AI54" s="166"/>
      <c r="AJ54" s="49"/>
      <c r="AK54" s="49"/>
      <c r="AL54" s="166"/>
      <c r="AM54" s="49"/>
      <c r="AN54" s="49"/>
      <c r="AO54" s="166"/>
      <c r="AP54" s="49"/>
      <c r="AQ54" s="49"/>
      <c r="AR54" s="166"/>
      <c r="AS54" s="49"/>
      <c r="AT54" s="49"/>
      <c r="AU54" s="166"/>
      <c r="AV54" s="49"/>
      <c r="AW54" s="49"/>
    </row>
    <row x14ac:dyDescent="0.25" r="55" customHeight="1" ht="18.75">
      <c r="A55" s="162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66"/>
      <c r="O55" s="49"/>
      <c r="P55" s="49"/>
      <c r="Q55" s="166"/>
      <c r="R55" s="49"/>
      <c r="S55" s="49"/>
      <c r="T55" s="166"/>
      <c r="U55" s="49"/>
      <c r="V55" s="49"/>
      <c r="W55" s="166"/>
      <c r="X55" s="49"/>
      <c r="Y55" s="49"/>
      <c r="Z55" s="166"/>
      <c r="AA55" s="49"/>
      <c r="AB55" s="49"/>
      <c r="AC55" s="166"/>
      <c r="AD55" s="49"/>
      <c r="AE55" s="49"/>
      <c r="AF55" s="166"/>
      <c r="AG55" s="49"/>
      <c r="AH55" s="49"/>
      <c r="AI55" s="166"/>
      <c r="AJ55" s="49"/>
      <c r="AK55" s="49"/>
      <c r="AL55" s="166"/>
      <c r="AM55" s="49"/>
      <c r="AN55" s="49"/>
      <c r="AO55" s="166"/>
      <c r="AP55" s="49"/>
      <c r="AQ55" s="49"/>
      <c r="AR55" s="166"/>
      <c r="AS55" s="49"/>
      <c r="AT55" s="49"/>
      <c r="AU55" s="166"/>
      <c r="AV55" s="49"/>
      <c r="AW55" s="49"/>
    </row>
    <row x14ac:dyDescent="0.25" r="56" customHeight="1" ht="18.75">
      <c r="A56" s="82"/>
      <c r="B56" s="65"/>
      <c r="C56" s="49"/>
      <c r="D56" s="49"/>
      <c r="E56" s="65"/>
      <c r="F56" s="49"/>
      <c r="G56" s="49"/>
      <c r="H56" s="65"/>
      <c r="I56" s="49"/>
      <c r="J56" s="49"/>
      <c r="K56" s="65"/>
      <c r="L56" s="49"/>
      <c r="M56" s="49"/>
      <c r="N56" s="166"/>
      <c r="O56" s="49"/>
      <c r="P56" s="49"/>
      <c r="Q56" s="166"/>
      <c r="R56" s="49"/>
      <c r="S56" s="49"/>
      <c r="T56" s="166"/>
      <c r="U56" s="49"/>
      <c r="V56" s="49"/>
      <c r="W56" s="166"/>
      <c r="X56" s="49"/>
      <c r="Y56" s="49"/>
      <c r="Z56" s="166"/>
      <c r="AA56" s="49"/>
      <c r="AB56" s="49"/>
      <c r="AC56" s="166"/>
      <c r="AD56" s="49"/>
      <c r="AE56" s="49"/>
      <c r="AF56" s="166"/>
      <c r="AG56" s="49"/>
      <c r="AH56" s="49"/>
      <c r="AI56" s="166"/>
      <c r="AJ56" s="49"/>
      <c r="AK56" s="49"/>
      <c r="AL56" s="166"/>
      <c r="AM56" s="49"/>
      <c r="AN56" s="49"/>
      <c r="AO56" s="166"/>
      <c r="AP56" s="49"/>
      <c r="AQ56" s="49"/>
      <c r="AR56" s="166"/>
      <c r="AS56" s="49"/>
      <c r="AT56" s="49"/>
      <c r="AU56" s="166"/>
      <c r="AV56" s="49"/>
      <c r="AW56" s="49"/>
    </row>
    <row x14ac:dyDescent="0.25" r="57" customHeight="1" ht="18.75">
      <c r="A57" s="82"/>
      <c r="B57" s="65"/>
      <c r="C57" s="49"/>
      <c r="D57" s="49"/>
      <c r="E57" s="65"/>
      <c r="F57" s="49"/>
      <c r="G57" s="49"/>
      <c r="H57" s="65"/>
      <c r="I57" s="49"/>
      <c r="J57" s="49"/>
      <c r="K57" s="65"/>
      <c r="L57" s="49"/>
      <c r="M57" s="49"/>
      <c r="N57" s="166"/>
      <c r="O57" s="49"/>
      <c r="P57" s="49"/>
      <c r="Q57" s="166"/>
      <c r="R57" s="49"/>
      <c r="S57" s="49"/>
      <c r="T57" s="166"/>
      <c r="U57" s="49"/>
      <c r="V57" s="49"/>
      <c r="W57" s="166"/>
      <c r="X57" s="49"/>
      <c r="Y57" s="49"/>
      <c r="Z57" s="166"/>
      <c r="AA57" s="49"/>
      <c r="AB57" s="49"/>
      <c r="AC57" s="166"/>
      <c r="AD57" s="49"/>
      <c r="AE57" s="49"/>
      <c r="AF57" s="166"/>
      <c r="AG57" s="49"/>
      <c r="AH57" s="49"/>
      <c r="AI57" s="166"/>
      <c r="AJ57" s="49"/>
      <c r="AK57" s="49"/>
      <c r="AL57" s="166"/>
      <c r="AM57" s="49"/>
      <c r="AN57" s="49"/>
      <c r="AO57" s="166"/>
      <c r="AP57" s="49"/>
      <c r="AQ57" s="49"/>
      <c r="AR57" s="166"/>
      <c r="AS57" s="49"/>
      <c r="AT57" s="49"/>
      <c r="AU57" s="166"/>
      <c r="AV57" s="49"/>
      <c r="AW57" s="49"/>
    </row>
    <row x14ac:dyDescent="0.25" r="58" customHeight="1" ht="18.75">
      <c r="A58" s="82"/>
      <c r="B58" s="65"/>
      <c r="C58" s="49"/>
      <c r="D58" s="49"/>
      <c r="E58" s="65"/>
      <c r="F58" s="49"/>
      <c r="G58" s="49"/>
      <c r="H58" s="65"/>
      <c r="I58" s="49"/>
      <c r="J58" s="49"/>
      <c r="K58" s="65"/>
      <c r="L58" s="49"/>
      <c r="M58" s="49"/>
      <c r="N58" s="166"/>
      <c r="O58" s="49"/>
      <c r="P58" s="49"/>
      <c r="Q58" s="166"/>
      <c r="R58" s="49"/>
      <c r="S58" s="49"/>
      <c r="T58" s="166"/>
      <c r="U58" s="49"/>
      <c r="V58" s="49"/>
      <c r="W58" s="166"/>
      <c r="X58" s="49"/>
      <c r="Y58" s="49"/>
      <c r="Z58" s="166"/>
      <c r="AA58" s="49"/>
      <c r="AB58" s="49"/>
      <c r="AC58" s="166"/>
      <c r="AD58" s="49"/>
      <c r="AE58" s="49"/>
      <c r="AF58" s="166"/>
      <c r="AG58" s="49"/>
      <c r="AH58" s="49"/>
      <c r="AI58" s="166"/>
      <c r="AJ58" s="49"/>
      <c r="AK58" s="49"/>
      <c r="AL58" s="166"/>
      <c r="AM58" s="49"/>
      <c r="AN58" s="49"/>
      <c r="AO58" s="166"/>
      <c r="AP58" s="49"/>
      <c r="AQ58" s="49"/>
      <c r="AR58" s="166"/>
      <c r="AS58" s="49"/>
      <c r="AT58" s="49"/>
      <c r="AU58" s="166"/>
      <c r="AV58" s="49"/>
      <c r="AW58" s="49"/>
    </row>
    <row x14ac:dyDescent="0.25" r="59" customHeight="1" ht="18.75">
      <c r="A59" s="162"/>
      <c r="B59" s="65"/>
      <c r="C59" s="49"/>
      <c r="D59" s="49"/>
      <c r="E59" s="65"/>
      <c r="F59" s="49"/>
      <c r="G59" s="49"/>
      <c r="H59" s="65"/>
      <c r="I59" s="49"/>
      <c r="J59" s="49"/>
      <c r="K59" s="65"/>
      <c r="L59" s="49"/>
      <c r="M59" s="49"/>
      <c r="N59" s="166"/>
      <c r="O59" s="49"/>
      <c r="P59" s="49"/>
      <c r="Q59" s="166"/>
      <c r="R59" s="49"/>
      <c r="S59" s="49"/>
      <c r="T59" s="166"/>
      <c r="U59" s="49"/>
      <c r="V59" s="49"/>
      <c r="W59" s="166"/>
      <c r="X59" s="49"/>
      <c r="Y59" s="49"/>
      <c r="Z59" s="166"/>
      <c r="AA59" s="49"/>
      <c r="AB59" s="49"/>
      <c r="AC59" s="166"/>
      <c r="AD59" s="49"/>
      <c r="AE59" s="49"/>
      <c r="AF59" s="166"/>
      <c r="AG59" s="49"/>
      <c r="AH59" s="49"/>
      <c r="AI59" s="166"/>
      <c r="AJ59" s="49"/>
      <c r="AK59" s="49"/>
      <c r="AL59" s="166"/>
      <c r="AM59" s="49"/>
      <c r="AN59" s="49"/>
      <c r="AO59" s="166"/>
      <c r="AP59" s="49"/>
      <c r="AQ59" s="49"/>
      <c r="AR59" s="166"/>
      <c r="AS59" s="49"/>
      <c r="AT59" s="49"/>
      <c r="AU59" s="166"/>
      <c r="AV59" s="49"/>
      <c r="AW59" s="49"/>
    </row>
    <row x14ac:dyDescent="0.25" r="60" customHeight="1" ht="18.75">
      <c r="A60" s="162"/>
      <c r="B60" s="65"/>
      <c r="C60" s="49"/>
      <c r="D60" s="49"/>
      <c r="E60" s="65"/>
      <c r="F60" s="49"/>
      <c r="G60" s="49"/>
      <c r="H60" s="65"/>
      <c r="I60" s="49"/>
      <c r="J60" s="49"/>
      <c r="K60" s="65"/>
      <c r="L60" s="49"/>
      <c r="M60" s="49"/>
      <c r="N60" s="166"/>
      <c r="O60" s="49"/>
      <c r="P60" s="49"/>
      <c r="Q60" s="166"/>
      <c r="R60" s="49"/>
      <c r="S60" s="49"/>
      <c r="T60" s="166"/>
      <c r="U60" s="49"/>
      <c r="V60" s="49"/>
      <c r="W60" s="166"/>
      <c r="X60" s="49"/>
      <c r="Y60" s="49"/>
      <c r="Z60" s="166"/>
      <c r="AA60" s="49"/>
      <c r="AB60" s="49"/>
      <c r="AC60" s="166"/>
      <c r="AD60" s="49"/>
      <c r="AE60" s="49"/>
      <c r="AF60" s="166"/>
      <c r="AG60" s="49"/>
      <c r="AH60" s="49"/>
      <c r="AI60" s="166"/>
      <c r="AJ60" s="49"/>
      <c r="AK60" s="49"/>
      <c r="AL60" s="166"/>
      <c r="AM60" s="49"/>
      <c r="AN60" s="49"/>
      <c r="AO60" s="166"/>
      <c r="AP60" s="49"/>
      <c r="AQ60" s="49"/>
      <c r="AR60" s="166"/>
      <c r="AS60" s="49"/>
      <c r="AT60" s="49"/>
      <c r="AU60" s="166"/>
      <c r="AV60" s="49"/>
      <c r="AW60" s="49"/>
    </row>
    <row x14ac:dyDescent="0.25" r="61" customHeight="1" ht="18.75">
      <c r="A61" s="162"/>
      <c r="B61" s="65"/>
      <c r="C61" s="49"/>
      <c r="D61" s="49"/>
      <c r="E61" s="65"/>
      <c r="F61" s="49"/>
      <c r="G61" s="49"/>
      <c r="H61" s="65"/>
      <c r="I61" s="49"/>
      <c r="J61" s="49"/>
      <c r="K61" s="65"/>
      <c r="L61" s="49"/>
      <c r="M61" s="49"/>
      <c r="N61" s="166"/>
      <c r="O61" s="49"/>
      <c r="P61" s="49"/>
      <c r="Q61" s="166"/>
      <c r="R61" s="49"/>
      <c r="S61" s="49"/>
      <c r="T61" s="166"/>
      <c r="U61" s="49"/>
      <c r="V61" s="49"/>
      <c r="W61" s="166"/>
      <c r="X61" s="49"/>
      <c r="Y61" s="49"/>
      <c r="Z61" s="166"/>
      <c r="AA61" s="49"/>
      <c r="AB61" s="49"/>
      <c r="AC61" s="166"/>
      <c r="AD61" s="49"/>
      <c r="AE61" s="49"/>
      <c r="AF61" s="166"/>
      <c r="AG61" s="49"/>
      <c r="AH61" s="49"/>
      <c r="AI61" s="166"/>
      <c r="AJ61" s="49"/>
      <c r="AK61" s="49"/>
      <c r="AL61" s="166"/>
      <c r="AM61" s="49"/>
      <c r="AN61" s="49"/>
      <c r="AO61" s="166"/>
      <c r="AP61" s="49"/>
      <c r="AQ61" s="49"/>
      <c r="AR61" s="166"/>
      <c r="AS61" s="49"/>
      <c r="AT61" s="49"/>
      <c r="AU61" s="166"/>
      <c r="AV61" s="49"/>
      <c r="AW61" s="49"/>
    </row>
    <row x14ac:dyDescent="0.25" r="62" customHeight="1" ht="18.75">
      <c r="A62" s="162"/>
      <c r="B62" s="65"/>
      <c r="C62" s="49"/>
      <c r="D62" s="49"/>
      <c r="E62" s="65"/>
      <c r="F62" s="49"/>
      <c r="G62" s="49"/>
      <c r="H62" s="65"/>
      <c r="I62" s="49"/>
      <c r="J62" s="49"/>
      <c r="K62" s="65"/>
      <c r="L62" s="49"/>
      <c r="M62" s="49"/>
      <c r="N62" s="166"/>
      <c r="O62" s="49"/>
      <c r="P62" s="49"/>
      <c r="Q62" s="166"/>
      <c r="R62" s="49"/>
      <c r="S62" s="49"/>
      <c r="T62" s="166"/>
      <c r="U62" s="49"/>
      <c r="V62" s="49"/>
      <c r="W62" s="166"/>
      <c r="X62" s="49"/>
      <c r="Y62" s="49"/>
      <c r="Z62" s="166"/>
      <c r="AA62" s="49"/>
      <c r="AB62" s="49"/>
      <c r="AC62" s="166"/>
      <c r="AD62" s="49"/>
      <c r="AE62" s="49"/>
      <c r="AF62" s="166"/>
      <c r="AG62" s="49"/>
      <c r="AH62" s="49"/>
      <c r="AI62" s="166"/>
      <c r="AJ62" s="49"/>
      <c r="AK62" s="49"/>
      <c r="AL62" s="166"/>
      <c r="AM62" s="49"/>
      <c r="AN62" s="49"/>
      <c r="AO62" s="166"/>
      <c r="AP62" s="49"/>
      <c r="AQ62" s="49"/>
      <c r="AR62" s="166"/>
      <c r="AS62" s="49"/>
      <c r="AT62" s="49"/>
      <c r="AU62" s="166"/>
      <c r="AV62" s="49"/>
      <c r="AW62" s="49"/>
    </row>
    <row x14ac:dyDescent="0.25" r="63" customHeight="1" ht="18.75">
      <c r="A63" s="162"/>
      <c r="B63" s="65"/>
      <c r="C63" s="49"/>
      <c r="D63" s="49"/>
      <c r="E63" s="65"/>
      <c r="F63" s="49"/>
      <c r="G63" s="49"/>
      <c r="H63" s="65"/>
      <c r="I63" s="49"/>
      <c r="J63" s="49"/>
      <c r="K63" s="65"/>
      <c r="L63" s="49"/>
      <c r="M63" s="49"/>
      <c r="N63" s="166"/>
      <c r="O63" s="49"/>
      <c r="P63" s="49"/>
      <c r="Q63" s="166"/>
      <c r="R63" s="49"/>
      <c r="S63" s="49"/>
      <c r="T63" s="166"/>
      <c r="U63" s="49"/>
      <c r="V63" s="49"/>
      <c r="W63" s="166"/>
      <c r="X63" s="49"/>
      <c r="Y63" s="49"/>
      <c r="Z63" s="166"/>
      <c r="AA63" s="49"/>
      <c r="AB63" s="49"/>
      <c r="AC63" s="166"/>
      <c r="AD63" s="49"/>
      <c r="AE63" s="49"/>
      <c r="AF63" s="166"/>
      <c r="AG63" s="49"/>
      <c r="AH63" s="49"/>
      <c r="AI63" s="166"/>
      <c r="AJ63" s="49"/>
      <c r="AK63" s="49"/>
      <c r="AL63" s="166"/>
      <c r="AM63" s="49"/>
      <c r="AN63" s="49"/>
      <c r="AO63" s="166"/>
      <c r="AP63" s="49"/>
      <c r="AQ63" s="49"/>
      <c r="AR63" s="166"/>
      <c r="AS63" s="49"/>
      <c r="AT63" s="49"/>
      <c r="AU63" s="166"/>
      <c r="AV63" s="49"/>
      <c r="AW63" s="49"/>
    </row>
    <row x14ac:dyDescent="0.25" r="64" customHeight="1" ht="18.75">
      <c r="A64" s="162"/>
      <c r="B64" s="65"/>
      <c r="C64" s="49"/>
      <c r="D64" s="49"/>
      <c r="E64" s="65"/>
      <c r="F64" s="49"/>
      <c r="G64" s="49"/>
      <c r="H64" s="65"/>
      <c r="I64" s="49"/>
      <c r="J64" s="49"/>
      <c r="K64" s="65"/>
      <c r="L64" s="49"/>
      <c r="M64" s="49"/>
      <c r="N64" s="166"/>
      <c r="O64" s="49"/>
      <c r="P64" s="49"/>
      <c r="Q64" s="166"/>
      <c r="R64" s="49"/>
      <c r="S64" s="49"/>
      <c r="T64" s="166"/>
      <c r="U64" s="49"/>
      <c r="V64" s="49"/>
      <c r="W64" s="166"/>
      <c r="X64" s="49"/>
      <c r="Y64" s="49"/>
      <c r="Z64" s="166"/>
      <c r="AA64" s="49"/>
      <c r="AB64" s="49"/>
      <c r="AC64" s="166"/>
      <c r="AD64" s="49"/>
      <c r="AE64" s="49"/>
      <c r="AF64" s="166"/>
      <c r="AG64" s="49"/>
      <c r="AH64" s="49"/>
      <c r="AI64" s="166"/>
      <c r="AJ64" s="49"/>
      <c r="AK64" s="49"/>
      <c r="AL64" s="166"/>
      <c r="AM64" s="49"/>
      <c r="AN64" s="49"/>
      <c r="AO64" s="166"/>
      <c r="AP64" s="49"/>
      <c r="AQ64" s="49"/>
      <c r="AR64" s="166"/>
      <c r="AS64" s="49"/>
      <c r="AT64" s="49"/>
      <c r="AU64" s="166"/>
      <c r="AV64" s="49"/>
      <c r="AW64" s="49"/>
    </row>
    <row x14ac:dyDescent="0.25" r="65" customHeight="1" ht="18.75">
      <c r="A65" s="162"/>
      <c r="B65" s="65"/>
      <c r="C65" s="49"/>
      <c r="D65" s="49"/>
      <c r="E65" s="65"/>
      <c r="F65" s="49"/>
      <c r="G65" s="49"/>
      <c r="H65" s="65"/>
      <c r="I65" s="49"/>
      <c r="J65" s="49"/>
      <c r="K65" s="65"/>
      <c r="L65" s="49"/>
      <c r="M65" s="49"/>
      <c r="N65" s="166"/>
      <c r="O65" s="49"/>
      <c r="P65" s="49"/>
      <c r="Q65" s="166"/>
      <c r="R65" s="49"/>
      <c r="S65" s="49"/>
      <c r="T65" s="166"/>
      <c r="U65" s="49"/>
      <c r="V65" s="49"/>
      <c r="W65" s="166"/>
      <c r="X65" s="49"/>
      <c r="Y65" s="49"/>
      <c r="Z65" s="166"/>
      <c r="AA65" s="49"/>
      <c r="AB65" s="49"/>
      <c r="AC65" s="166"/>
      <c r="AD65" s="49"/>
      <c r="AE65" s="49"/>
      <c r="AF65" s="166"/>
      <c r="AG65" s="49"/>
      <c r="AH65" s="49"/>
      <c r="AI65" s="166"/>
      <c r="AJ65" s="49"/>
      <c r="AK65" s="49"/>
      <c r="AL65" s="166"/>
      <c r="AM65" s="49"/>
      <c r="AN65" s="49"/>
      <c r="AO65" s="166"/>
      <c r="AP65" s="49"/>
      <c r="AQ65" s="49"/>
      <c r="AR65" s="166"/>
      <c r="AS65" s="49"/>
      <c r="AT65" s="49"/>
      <c r="AU65" s="166"/>
      <c r="AV65" s="49"/>
      <c r="AW65" s="49"/>
    </row>
    <row x14ac:dyDescent="0.25" r="66" customHeight="1" ht="18.75">
      <c r="A66" s="162"/>
      <c r="B66" s="65"/>
      <c r="C66" s="49"/>
      <c r="D66" s="49"/>
      <c r="E66" s="65"/>
      <c r="F66" s="49"/>
      <c r="G66" s="49"/>
      <c r="H66" s="65"/>
      <c r="I66" s="49"/>
      <c r="J66" s="49"/>
      <c r="K66" s="65"/>
      <c r="L66" s="49"/>
      <c r="M66" s="49"/>
      <c r="N66" s="166"/>
      <c r="O66" s="49"/>
      <c r="P66" s="49"/>
      <c r="Q66" s="166"/>
      <c r="R66" s="49"/>
      <c r="S66" s="49"/>
      <c r="T66" s="166"/>
      <c r="U66" s="49"/>
      <c r="V66" s="49"/>
      <c r="W66" s="166"/>
      <c r="X66" s="49"/>
      <c r="Y66" s="49"/>
      <c r="Z66" s="166"/>
      <c r="AA66" s="49"/>
      <c r="AB66" s="49"/>
      <c r="AC66" s="166"/>
      <c r="AD66" s="49"/>
      <c r="AE66" s="49"/>
      <c r="AF66" s="166"/>
      <c r="AG66" s="49"/>
      <c r="AH66" s="49"/>
      <c r="AI66" s="166"/>
      <c r="AJ66" s="49"/>
      <c r="AK66" s="49"/>
      <c r="AL66" s="166"/>
      <c r="AM66" s="49"/>
      <c r="AN66" s="49"/>
      <c r="AO66" s="166"/>
      <c r="AP66" s="49"/>
      <c r="AQ66" s="49"/>
      <c r="AR66" s="166"/>
      <c r="AS66" s="49"/>
      <c r="AT66" s="49"/>
      <c r="AU66" s="166"/>
      <c r="AV66" s="49"/>
      <c r="AW66" s="49"/>
    </row>
    <row x14ac:dyDescent="0.25" r="67" customHeight="1" ht="18.75">
      <c r="A67" s="162"/>
      <c r="B67" s="65"/>
      <c r="C67" s="49"/>
      <c r="D67" s="49"/>
      <c r="E67" s="65"/>
      <c r="F67" s="49"/>
      <c r="G67" s="49"/>
      <c r="H67" s="65"/>
      <c r="I67" s="49"/>
      <c r="J67" s="49"/>
      <c r="K67" s="65"/>
      <c r="L67" s="49"/>
      <c r="M67" s="49"/>
      <c r="N67" s="166"/>
      <c r="O67" s="49"/>
      <c r="P67" s="49"/>
      <c r="Q67" s="166"/>
      <c r="R67" s="49"/>
      <c r="S67" s="49"/>
      <c r="T67" s="166"/>
      <c r="U67" s="49"/>
      <c r="V67" s="49"/>
      <c r="W67" s="166"/>
      <c r="X67" s="49"/>
      <c r="Y67" s="49"/>
      <c r="Z67" s="166"/>
      <c r="AA67" s="49"/>
      <c r="AB67" s="49"/>
      <c r="AC67" s="166"/>
      <c r="AD67" s="49"/>
      <c r="AE67" s="49"/>
      <c r="AF67" s="166"/>
      <c r="AG67" s="49"/>
      <c r="AH67" s="49"/>
      <c r="AI67" s="166"/>
      <c r="AJ67" s="49"/>
      <c r="AK67" s="49"/>
      <c r="AL67" s="166"/>
      <c r="AM67" s="49"/>
      <c r="AN67" s="49"/>
      <c r="AO67" s="166"/>
      <c r="AP67" s="49"/>
      <c r="AQ67" s="49"/>
      <c r="AR67" s="166"/>
      <c r="AS67" s="49"/>
      <c r="AT67" s="49"/>
      <c r="AU67" s="166"/>
      <c r="AV67" s="49"/>
      <c r="AW67" s="49"/>
    </row>
    <row x14ac:dyDescent="0.25" r="68" customHeight="1" ht="18.75">
      <c r="A68" s="162"/>
      <c r="B68" s="65"/>
      <c r="C68" s="49"/>
      <c r="D68" s="49"/>
      <c r="E68" s="65"/>
      <c r="F68" s="49"/>
      <c r="G68" s="49"/>
      <c r="H68" s="65"/>
      <c r="I68" s="49"/>
      <c r="J68" s="49"/>
      <c r="K68" s="65"/>
      <c r="L68" s="49"/>
      <c r="M68" s="49"/>
      <c r="N68" s="166"/>
      <c r="O68" s="49"/>
      <c r="P68" s="49"/>
      <c r="Q68" s="166"/>
      <c r="R68" s="49"/>
      <c r="S68" s="49"/>
      <c r="T68" s="166"/>
      <c r="U68" s="49"/>
      <c r="V68" s="49"/>
      <c r="W68" s="166"/>
      <c r="X68" s="49"/>
      <c r="Y68" s="49"/>
      <c r="Z68" s="166"/>
      <c r="AA68" s="49"/>
      <c r="AB68" s="49"/>
      <c r="AC68" s="166"/>
      <c r="AD68" s="49"/>
      <c r="AE68" s="49"/>
      <c r="AF68" s="166"/>
      <c r="AG68" s="49"/>
      <c r="AH68" s="49"/>
      <c r="AI68" s="166"/>
      <c r="AJ68" s="49"/>
      <c r="AK68" s="49"/>
      <c r="AL68" s="166"/>
      <c r="AM68" s="49"/>
      <c r="AN68" s="49"/>
      <c r="AO68" s="166"/>
      <c r="AP68" s="49"/>
      <c r="AQ68" s="49"/>
      <c r="AR68" s="166"/>
      <c r="AS68" s="49"/>
      <c r="AT68" s="49"/>
      <c r="AU68" s="166"/>
      <c r="AV68" s="49"/>
      <c r="AW68" s="49"/>
    </row>
    <row x14ac:dyDescent="0.25" r="69" customHeight="1" ht="18.75">
      <c r="A69" s="162"/>
      <c r="B69" s="65"/>
      <c r="C69" s="49"/>
      <c r="D69" s="49"/>
      <c r="E69" s="65"/>
      <c r="F69" s="49"/>
      <c r="G69" s="49"/>
      <c r="H69" s="65"/>
      <c r="I69" s="49"/>
      <c r="J69" s="49"/>
      <c r="K69" s="65"/>
      <c r="L69" s="49"/>
      <c r="M69" s="49"/>
      <c r="N69" s="166"/>
      <c r="O69" s="49"/>
      <c r="P69" s="49"/>
      <c r="Q69" s="166"/>
      <c r="R69" s="49"/>
      <c r="S69" s="49"/>
      <c r="T69" s="166"/>
      <c r="U69" s="49"/>
      <c r="V69" s="49"/>
      <c r="W69" s="166"/>
      <c r="X69" s="49"/>
      <c r="Y69" s="49"/>
      <c r="Z69" s="166"/>
      <c r="AA69" s="49"/>
      <c r="AB69" s="49"/>
      <c r="AC69" s="166"/>
      <c r="AD69" s="49"/>
      <c r="AE69" s="49"/>
      <c r="AF69" s="166"/>
      <c r="AG69" s="49"/>
      <c r="AH69" s="49"/>
      <c r="AI69" s="166"/>
      <c r="AJ69" s="49"/>
      <c r="AK69" s="49"/>
      <c r="AL69" s="166"/>
      <c r="AM69" s="49"/>
      <c r="AN69" s="49"/>
      <c r="AO69" s="166"/>
      <c r="AP69" s="49"/>
      <c r="AQ69" s="49"/>
      <c r="AR69" s="166"/>
      <c r="AS69" s="49"/>
      <c r="AT69" s="49"/>
      <c r="AU69" s="166"/>
      <c r="AV69" s="49"/>
      <c r="AW69" s="49"/>
    </row>
    <row x14ac:dyDescent="0.25" r="70" customHeight="1" ht="18.75">
      <c r="A70" s="162"/>
      <c r="B70" s="65"/>
      <c r="C70" s="49"/>
      <c r="D70" s="49"/>
      <c r="E70" s="65"/>
      <c r="F70" s="49"/>
      <c r="G70" s="49"/>
      <c r="H70" s="65"/>
      <c r="I70" s="49"/>
      <c r="J70" s="49"/>
      <c r="K70" s="65"/>
      <c r="L70" s="49"/>
      <c r="M70" s="49"/>
      <c r="N70" s="166"/>
      <c r="O70" s="49"/>
      <c r="P70" s="49"/>
      <c r="Q70" s="166"/>
      <c r="R70" s="49"/>
      <c r="S70" s="49"/>
      <c r="T70" s="166"/>
      <c r="U70" s="49"/>
      <c r="V70" s="49"/>
      <c r="W70" s="166"/>
      <c r="X70" s="49"/>
      <c r="Y70" s="49"/>
      <c r="Z70" s="166"/>
      <c r="AA70" s="49"/>
      <c r="AB70" s="49"/>
      <c r="AC70" s="166"/>
      <c r="AD70" s="49"/>
      <c r="AE70" s="49"/>
      <c r="AF70" s="166"/>
      <c r="AG70" s="49"/>
      <c r="AH70" s="49"/>
      <c r="AI70" s="166"/>
      <c r="AJ70" s="49"/>
      <c r="AK70" s="49"/>
      <c r="AL70" s="166"/>
      <c r="AM70" s="49"/>
      <c r="AN70" s="49"/>
      <c r="AO70" s="166"/>
      <c r="AP70" s="49"/>
      <c r="AQ70" s="49"/>
      <c r="AR70" s="166"/>
      <c r="AS70" s="49"/>
      <c r="AT70" s="49"/>
      <c r="AU70" s="166"/>
      <c r="AV70" s="49"/>
      <c r="AW70" s="49"/>
    </row>
    <row x14ac:dyDescent="0.25" r="71" customHeight="1" ht="18.75">
      <c r="A71" s="162"/>
      <c r="B71" s="65"/>
      <c r="C71" s="49"/>
      <c r="D71" s="49"/>
      <c r="E71" s="65"/>
      <c r="F71" s="49"/>
      <c r="G71" s="49"/>
      <c r="H71" s="65"/>
      <c r="I71" s="49"/>
      <c r="J71" s="49"/>
      <c r="K71" s="65"/>
      <c r="L71" s="49"/>
      <c r="M71" s="49"/>
      <c r="N71" s="166"/>
      <c r="O71" s="49"/>
      <c r="P71" s="49"/>
      <c r="Q71" s="166"/>
      <c r="R71" s="49"/>
      <c r="S71" s="49"/>
      <c r="T71" s="166"/>
      <c r="U71" s="49"/>
      <c r="V71" s="49"/>
      <c r="W71" s="166"/>
      <c r="X71" s="49"/>
      <c r="Y71" s="49"/>
      <c r="Z71" s="166"/>
      <c r="AA71" s="49"/>
      <c r="AB71" s="49"/>
      <c r="AC71" s="166"/>
      <c r="AD71" s="49"/>
      <c r="AE71" s="49"/>
      <c r="AF71" s="166"/>
      <c r="AG71" s="49"/>
      <c r="AH71" s="49"/>
      <c r="AI71" s="166"/>
      <c r="AJ71" s="49"/>
      <c r="AK71" s="49"/>
      <c r="AL71" s="166"/>
      <c r="AM71" s="49"/>
      <c r="AN71" s="49"/>
      <c r="AO71" s="166"/>
      <c r="AP71" s="49"/>
      <c r="AQ71" s="49"/>
      <c r="AR71" s="166"/>
      <c r="AS71" s="49"/>
      <c r="AT71" s="49"/>
      <c r="AU71" s="166"/>
      <c r="AV71" s="49"/>
      <c r="AW71" s="49"/>
    </row>
    <row x14ac:dyDescent="0.25" r="72" customHeight="1" ht="18.75">
      <c r="A72" s="162"/>
      <c r="B72" s="65"/>
      <c r="C72" s="49"/>
      <c r="D72" s="49"/>
      <c r="E72" s="65"/>
      <c r="F72" s="49"/>
      <c r="G72" s="49"/>
      <c r="H72" s="65"/>
      <c r="I72" s="49"/>
      <c r="J72" s="49"/>
      <c r="K72" s="65"/>
      <c r="L72" s="49"/>
      <c r="M72" s="49"/>
      <c r="N72" s="166"/>
      <c r="O72" s="49"/>
      <c r="P72" s="49"/>
      <c r="Q72" s="166"/>
      <c r="R72" s="49"/>
      <c r="S72" s="49"/>
      <c r="T72" s="166"/>
      <c r="U72" s="49"/>
      <c r="V72" s="49"/>
      <c r="W72" s="166"/>
      <c r="X72" s="49"/>
      <c r="Y72" s="49"/>
      <c r="Z72" s="166"/>
      <c r="AA72" s="49"/>
      <c r="AB72" s="49"/>
      <c r="AC72" s="166"/>
      <c r="AD72" s="49"/>
      <c r="AE72" s="49"/>
      <c r="AF72" s="166"/>
      <c r="AG72" s="49"/>
      <c r="AH72" s="49"/>
      <c r="AI72" s="166"/>
      <c r="AJ72" s="49"/>
      <c r="AK72" s="49"/>
      <c r="AL72" s="166"/>
      <c r="AM72" s="49"/>
      <c r="AN72" s="49"/>
      <c r="AO72" s="166"/>
      <c r="AP72" s="49"/>
      <c r="AQ72" s="49"/>
      <c r="AR72" s="166"/>
      <c r="AS72" s="49"/>
      <c r="AT72" s="49"/>
      <c r="AU72" s="166"/>
      <c r="AV72" s="49"/>
      <c r="AW72" s="49"/>
    </row>
    <row x14ac:dyDescent="0.25" r="73" customHeight="1" ht="18.75">
      <c r="A73" s="162"/>
      <c r="B73" s="65"/>
      <c r="C73" s="49"/>
      <c r="D73" s="49"/>
      <c r="E73" s="65"/>
      <c r="F73" s="49"/>
      <c r="G73" s="49"/>
      <c r="H73" s="65"/>
      <c r="I73" s="49"/>
      <c r="J73" s="49"/>
      <c r="K73" s="65"/>
      <c r="L73" s="49"/>
      <c r="M73" s="49"/>
      <c r="N73" s="166"/>
      <c r="O73" s="49"/>
      <c r="P73" s="49"/>
      <c r="Q73" s="166"/>
      <c r="R73" s="49"/>
      <c r="S73" s="49"/>
      <c r="T73" s="166"/>
      <c r="U73" s="49"/>
      <c r="V73" s="49"/>
      <c r="W73" s="166"/>
      <c r="X73" s="49"/>
      <c r="Y73" s="49"/>
      <c r="Z73" s="166"/>
      <c r="AA73" s="49"/>
      <c r="AB73" s="49"/>
      <c r="AC73" s="166"/>
      <c r="AD73" s="49"/>
      <c r="AE73" s="49"/>
      <c r="AF73" s="166"/>
      <c r="AG73" s="49"/>
      <c r="AH73" s="49"/>
      <c r="AI73" s="166"/>
      <c r="AJ73" s="49"/>
      <c r="AK73" s="49"/>
      <c r="AL73" s="166"/>
      <c r="AM73" s="49"/>
      <c r="AN73" s="49"/>
      <c r="AO73" s="166"/>
      <c r="AP73" s="49"/>
      <c r="AQ73" s="49"/>
      <c r="AR73" s="166"/>
      <c r="AS73" s="49"/>
      <c r="AT73" s="49"/>
      <c r="AU73" s="166"/>
      <c r="AV73" s="49"/>
      <c r="AW73" s="49"/>
    </row>
    <row x14ac:dyDescent="0.25" r="74" customHeight="1" ht="18.75">
      <c r="A74" s="162"/>
      <c r="B74" s="65"/>
      <c r="C74" s="49"/>
      <c r="D74" s="49"/>
      <c r="E74" s="65"/>
      <c r="F74" s="49"/>
      <c r="G74" s="49"/>
      <c r="H74" s="65"/>
      <c r="I74" s="49"/>
      <c r="J74" s="49"/>
      <c r="K74" s="65"/>
      <c r="L74" s="49"/>
      <c r="M74" s="49"/>
      <c r="N74" s="166"/>
      <c r="O74" s="49"/>
      <c r="P74" s="49"/>
      <c r="Q74" s="166"/>
      <c r="R74" s="49"/>
      <c r="S74" s="49"/>
      <c r="T74" s="166"/>
      <c r="U74" s="49"/>
      <c r="V74" s="49"/>
      <c r="W74" s="166"/>
      <c r="X74" s="49"/>
      <c r="Y74" s="49"/>
      <c r="Z74" s="166"/>
      <c r="AA74" s="49"/>
      <c r="AB74" s="49"/>
      <c r="AC74" s="166"/>
      <c r="AD74" s="49"/>
      <c r="AE74" s="49"/>
      <c r="AF74" s="166"/>
      <c r="AG74" s="49"/>
      <c r="AH74" s="49"/>
      <c r="AI74" s="166"/>
      <c r="AJ74" s="49"/>
      <c r="AK74" s="49"/>
      <c r="AL74" s="166"/>
      <c r="AM74" s="49"/>
      <c r="AN74" s="49"/>
      <c r="AO74" s="166"/>
      <c r="AP74" s="49"/>
      <c r="AQ74" s="49"/>
      <c r="AR74" s="166"/>
      <c r="AS74" s="49"/>
      <c r="AT74" s="49"/>
      <c r="AU74" s="166"/>
      <c r="AV74" s="49"/>
      <c r="AW74" s="49"/>
    </row>
    <row x14ac:dyDescent="0.25" r="75" customHeight="1" ht="18.75">
      <c r="A75" s="162"/>
      <c r="B75" s="65"/>
      <c r="C75" s="49"/>
      <c r="D75" s="49"/>
      <c r="E75" s="65"/>
      <c r="F75" s="49"/>
      <c r="G75" s="49"/>
      <c r="H75" s="65"/>
      <c r="I75" s="49"/>
      <c r="J75" s="49"/>
      <c r="K75" s="65"/>
      <c r="L75" s="49"/>
      <c r="M75" s="49"/>
      <c r="N75" s="166"/>
      <c r="O75" s="49"/>
      <c r="P75" s="49"/>
      <c r="Q75" s="166"/>
      <c r="R75" s="49"/>
      <c r="S75" s="49"/>
      <c r="T75" s="166"/>
      <c r="U75" s="49"/>
      <c r="V75" s="49"/>
      <c r="W75" s="166"/>
      <c r="X75" s="49"/>
      <c r="Y75" s="49"/>
      <c r="Z75" s="166"/>
      <c r="AA75" s="49"/>
      <c r="AB75" s="49"/>
      <c r="AC75" s="166"/>
      <c r="AD75" s="49"/>
      <c r="AE75" s="49"/>
      <c r="AF75" s="166"/>
      <c r="AG75" s="49"/>
      <c r="AH75" s="49"/>
      <c r="AI75" s="166"/>
      <c r="AJ75" s="49"/>
      <c r="AK75" s="49"/>
      <c r="AL75" s="166"/>
      <c r="AM75" s="49"/>
      <c r="AN75" s="49"/>
      <c r="AO75" s="166"/>
      <c r="AP75" s="49"/>
      <c r="AQ75" s="49"/>
      <c r="AR75" s="166"/>
      <c r="AS75" s="49"/>
      <c r="AT75" s="49"/>
      <c r="AU75" s="166"/>
      <c r="AV75" s="49"/>
      <c r="AW75" s="49"/>
    </row>
    <row x14ac:dyDescent="0.25" r="76" customHeight="1" ht="18.75">
      <c r="A76" s="162"/>
      <c r="B76" s="65"/>
      <c r="C76" s="49"/>
      <c r="D76" s="49"/>
      <c r="E76" s="65"/>
      <c r="F76" s="49"/>
      <c r="G76" s="49"/>
      <c r="H76" s="65"/>
      <c r="I76" s="49"/>
      <c r="J76" s="49"/>
      <c r="K76" s="65"/>
      <c r="L76" s="49"/>
      <c r="M76" s="49"/>
      <c r="N76" s="166"/>
      <c r="O76" s="49"/>
      <c r="P76" s="49"/>
      <c r="Q76" s="166"/>
      <c r="R76" s="49"/>
      <c r="S76" s="49"/>
      <c r="T76" s="166"/>
      <c r="U76" s="49"/>
      <c r="V76" s="49"/>
      <c r="W76" s="166"/>
      <c r="X76" s="49"/>
      <c r="Y76" s="49"/>
      <c r="Z76" s="166"/>
      <c r="AA76" s="49"/>
      <c r="AB76" s="49"/>
      <c r="AC76" s="166"/>
      <c r="AD76" s="49"/>
      <c r="AE76" s="49"/>
      <c r="AF76" s="166"/>
      <c r="AG76" s="49"/>
      <c r="AH76" s="49"/>
      <c r="AI76" s="166"/>
      <c r="AJ76" s="49"/>
      <c r="AK76" s="49"/>
      <c r="AL76" s="166"/>
      <c r="AM76" s="49"/>
      <c r="AN76" s="49"/>
      <c r="AO76" s="166"/>
      <c r="AP76" s="49"/>
      <c r="AQ76" s="49"/>
      <c r="AR76" s="166"/>
      <c r="AS76" s="49"/>
      <c r="AT76" s="49"/>
      <c r="AU76" s="166"/>
      <c r="AV76" s="49"/>
      <c r="AW76" s="49"/>
    </row>
    <row x14ac:dyDescent="0.25" r="77" customHeight="1" ht="18.75">
      <c r="A77" s="162"/>
      <c r="B77" s="65"/>
      <c r="C77" s="49"/>
      <c r="D77" s="49"/>
      <c r="E77" s="65"/>
      <c r="F77" s="49"/>
      <c r="G77" s="49"/>
      <c r="H77" s="65"/>
      <c r="I77" s="49"/>
      <c r="J77" s="49"/>
      <c r="K77" s="65"/>
      <c r="L77" s="49"/>
      <c r="M77" s="49"/>
      <c r="N77" s="166"/>
      <c r="O77" s="49"/>
      <c r="P77" s="49"/>
      <c r="Q77" s="166"/>
      <c r="R77" s="49"/>
      <c r="S77" s="49"/>
      <c r="T77" s="166"/>
      <c r="U77" s="49"/>
      <c r="V77" s="49"/>
      <c r="W77" s="166"/>
      <c r="X77" s="49"/>
      <c r="Y77" s="49"/>
      <c r="Z77" s="166"/>
      <c r="AA77" s="49"/>
      <c r="AB77" s="49"/>
      <c r="AC77" s="166"/>
      <c r="AD77" s="49"/>
      <c r="AE77" s="49"/>
      <c r="AF77" s="166"/>
      <c r="AG77" s="49"/>
      <c r="AH77" s="49"/>
      <c r="AI77" s="166"/>
      <c r="AJ77" s="49"/>
      <c r="AK77" s="49"/>
      <c r="AL77" s="166"/>
      <c r="AM77" s="49"/>
      <c r="AN77" s="49"/>
      <c r="AO77" s="166"/>
      <c r="AP77" s="49"/>
      <c r="AQ77" s="49"/>
      <c r="AR77" s="166"/>
      <c r="AS77" s="49"/>
      <c r="AT77" s="49"/>
      <c r="AU77" s="166"/>
      <c r="AV77" s="49"/>
      <c r="AW77" s="49"/>
    </row>
    <row x14ac:dyDescent="0.25" r="78" customHeight="1" ht="18.75">
      <c r="A78" s="162"/>
      <c r="B78" s="65"/>
      <c r="C78" s="49"/>
      <c r="D78" s="49"/>
      <c r="E78" s="65"/>
      <c r="F78" s="49"/>
      <c r="G78" s="49"/>
      <c r="H78" s="65"/>
      <c r="I78" s="49"/>
      <c r="J78" s="49"/>
      <c r="K78" s="65"/>
      <c r="L78" s="49"/>
      <c r="M78" s="49"/>
      <c r="N78" s="166"/>
      <c r="O78" s="49"/>
      <c r="P78" s="49"/>
      <c r="Q78" s="166"/>
      <c r="R78" s="49"/>
      <c r="S78" s="49"/>
      <c r="T78" s="166"/>
      <c r="U78" s="49"/>
      <c r="V78" s="49"/>
      <c r="W78" s="166"/>
      <c r="X78" s="49"/>
      <c r="Y78" s="49"/>
      <c r="Z78" s="166"/>
      <c r="AA78" s="49"/>
      <c r="AB78" s="49"/>
      <c r="AC78" s="166"/>
      <c r="AD78" s="49"/>
      <c r="AE78" s="49"/>
      <c r="AF78" s="166"/>
      <c r="AG78" s="49"/>
      <c r="AH78" s="49"/>
      <c r="AI78" s="166"/>
      <c r="AJ78" s="49"/>
      <c r="AK78" s="49"/>
      <c r="AL78" s="166"/>
      <c r="AM78" s="49"/>
      <c r="AN78" s="49"/>
      <c r="AO78" s="166"/>
      <c r="AP78" s="49"/>
      <c r="AQ78" s="49"/>
      <c r="AR78" s="166"/>
      <c r="AS78" s="49"/>
      <c r="AT78" s="49"/>
      <c r="AU78" s="166"/>
      <c r="AV78" s="49"/>
      <c r="AW78" s="49"/>
    </row>
    <row x14ac:dyDescent="0.25" r="79" customHeight="1" ht="18.75">
      <c r="A79" s="162"/>
      <c r="B79" s="65"/>
      <c r="C79" s="49"/>
      <c r="D79" s="49"/>
      <c r="E79" s="65"/>
      <c r="F79" s="49"/>
      <c r="G79" s="49"/>
      <c r="H79" s="65"/>
      <c r="I79" s="49"/>
      <c r="J79" s="49"/>
      <c r="K79" s="65"/>
      <c r="L79" s="49"/>
      <c r="M79" s="49"/>
      <c r="N79" s="166"/>
      <c r="O79" s="49"/>
      <c r="P79" s="49"/>
      <c r="Q79" s="166"/>
      <c r="R79" s="49"/>
      <c r="S79" s="49"/>
      <c r="T79" s="166"/>
      <c r="U79" s="49"/>
      <c r="V79" s="49"/>
      <c r="W79" s="166"/>
      <c r="X79" s="49"/>
      <c r="Y79" s="49"/>
      <c r="Z79" s="166"/>
      <c r="AA79" s="49"/>
      <c r="AB79" s="49"/>
      <c r="AC79" s="166"/>
      <c r="AD79" s="49"/>
      <c r="AE79" s="49"/>
      <c r="AF79" s="166"/>
      <c r="AG79" s="49"/>
      <c r="AH79" s="49"/>
      <c r="AI79" s="166"/>
      <c r="AJ79" s="49"/>
      <c r="AK79" s="49"/>
      <c r="AL79" s="166"/>
      <c r="AM79" s="49"/>
      <c r="AN79" s="49"/>
      <c r="AO79" s="166"/>
      <c r="AP79" s="49"/>
      <c r="AQ79" s="49"/>
      <c r="AR79" s="166"/>
      <c r="AS79" s="49"/>
      <c r="AT79" s="49"/>
      <c r="AU79" s="166"/>
      <c r="AV79" s="49"/>
      <c r="AW79" s="49"/>
    </row>
    <row x14ac:dyDescent="0.25" r="80" customHeight="1" ht="18.75">
      <c r="A80" s="162"/>
      <c r="B80" s="65"/>
      <c r="C80" s="49"/>
      <c r="D80" s="49"/>
      <c r="E80" s="65"/>
      <c r="F80" s="49"/>
      <c r="G80" s="49"/>
      <c r="H80" s="65"/>
      <c r="I80" s="49"/>
      <c r="J80" s="49"/>
      <c r="K80" s="65"/>
      <c r="L80" s="49"/>
      <c r="M80" s="49"/>
      <c r="N80" s="166"/>
      <c r="O80" s="49"/>
      <c r="P80" s="49"/>
      <c r="Q80" s="166"/>
      <c r="R80" s="49"/>
      <c r="S80" s="49"/>
      <c r="T80" s="166"/>
      <c r="U80" s="49"/>
      <c r="V80" s="49"/>
      <c r="W80" s="166"/>
      <c r="X80" s="49"/>
      <c r="Y80" s="49"/>
      <c r="Z80" s="166"/>
      <c r="AA80" s="49"/>
      <c r="AB80" s="49"/>
      <c r="AC80" s="166"/>
      <c r="AD80" s="49"/>
      <c r="AE80" s="49"/>
      <c r="AF80" s="166"/>
      <c r="AG80" s="49"/>
      <c r="AH80" s="49"/>
      <c r="AI80" s="166"/>
      <c r="AJ80" s="49"/>
      <c r="AK80" s="49"/>
      <c r="AL80" s="166"/>
      <c r="AM80" s="49"/>
      <c r="AN80" s="49"/>
      <c r="AO80" s="166"/>
      <c r="AP80" s="49"/>
      <c r="AQ80" s="49"/>
      <c r="AR80" s="166"/>
      <c r="AS80" s="49"/>
      <c r="AT80" s="49"/>
      <c r="AU80" s="166"/>
      <c r="AV80" s="49"/>
      <c r="AW80" s="49"/>
    </row>
    <row x14ac:dyDescent="0.25" r="81" customHeight="1" ht="18.75">
      <c r="A81" s="162"/>
      <c r="B81" s="65"/>
      <c r="C81" s="49"/>
      <c r="D81" s="49"/>
      <c r="E81" s="65"/>
      <c r="F81" s="49"/>
      <c r="G81" s="49"/>
      <c r="H81" s="65"/>
      <c r="I81" s="49"/>
      <c r="J81" s="49"/>
      <c r="K81" s="65"/>
      <c r="L81" s="49"/>
      <c r="M81" s="49"/>
      <c r="N81" s="166"/>
      <c r="O81" s="49"/>
      <c r="P81" s="49"/>
      <c r="Q81" s="166"/>
      <c r="R81" s="49"/>
      <c r="S81" s="49"/>
      <c r="T81" s="166"/>
      <c r="U81" s="49"/>
      <c r="V81" s="49"/>
      <c r="W81" s="166"/>
      <c r="X81" s="49"/>
      <c r="Y81" s="49"/>
      <c r="Z81" s="166"/>
      <c r="AA81" s="49"/>
      <c r="AB81" s="49"/>
      <c r="AC81" s="166"/>
      <c r="AD81" s="49"/>
      <c r="AE81" s="49"/>
      <c r="AF81" s="166"/>
      <c r="AG81" s="49"/>
      <c r="AH81" s="49"/>
      <c r="AI81" s="166"/>
      <c r="AJ81" s="49"/>
      <c r="AK81" s="49"/>
      <c r="AL81" s="166"/>
      <c r="AM81" s="49"/>
      <c r="AN81" s="49"/>
      <c r="AO81" s="166"/>
      <c r="AP81" s="49"/>
      <c r="AQ81" s="49"/>
      <c r="AR81" s="166"/>
      <c r="AS81" s="49"/>
      <c r="AT81" s="49"/>
      <c r="AU81" s="166"/>
      <c r="AV81" s="49"/>
      <c r="AW81" s="49"/>
    </row>
    <row x14ac:dyDescent="0.25" r="82" customHeight="1" ht="18.75">
      <c r="A82" s="162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66"/>
      <c r="O82" s="49"/>
      <c r="P82" s="49"/>
      <c r="Q82" s="166"/>
      <c r="R82" s="49"/>
      <c r="S82" s="49"/>
      <c r="T82" s="166"/>
      <c r="U82" s="49"/>
      <c r="V82" s="49"/>
      <c r="W82" s="166"/>
      <c r="X82" s="49"/>
      <c r="Y82" s="49"/>
      <c r="Z82" s="166"/>
      <c r="AA82" s="49"/>
      <c r="AB82" s="49"/>
      <c r="AC82" s="166"/>
      <c r="AD82" s="49"/>
      <c r="AE82" s="49"/>
      <c r="AF82" s="166"/>
      <c r="AG82" s="49"/>
      <c r="AH82" s="49"/>
      <c r="AI82" s="166"/>
      <c r="AJ82" s="49"/>
      <c r="AK82" s="49"/>
      <c r="AL82" s="166"/>
      <c r="AM82" s="49"/>
      <c r="AN82" s="49"/>
      <c r="AO82" s="166"/>
      <c r="AP82" s="49"/>
      <c r="AQ82" s="49"/>
      <c r="AR82" s="166"/>
      <c r="AS82" s="49"/>
      <c r="AT82" s="49"/>
      <c r="AU82" s="166"/>
      <c r="AV82" s="49"/>
      <c r="AW82" s="49"/>
    </row>
    <row x14ac:dyDescent="0.25" r="83" customHeight="1" ht="18.75">
      <c r="A83" s="162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66"/>
      <c r="O83" s="49"/>
      <c r="P83" s="49"/>
      <c r="Q83" s="166"/>
      <c r="R83" s="49"/>
      <c r="S83" s="49"/>
      <c r="T83" s="166"/>
      <c r="U83" s="49"/>
      <c r="V83" s="49"/>
      <c r="W83" s="166"/>
      <c r="X83" s="49"/>
      <c r="Y83" s="49"/>
      <c r="Z83" s="166"/>
      <c r="AA83" s="49"/>
      <c r="AB83" s="49"/>
      <c r="AC83" s="166"/>
      <c r="AD83" s="49"/>
      <c r="AE83" s="49"/>
      <c r="AF83" s="166"/>
      <c r="AG83" s="49"/>
      <c r="AH83" s="49"/>
      <c r="AI83" s="166"/>
      <c r="AJ83" s="49"/>
      <c r="AK83" s="49"/>
      <c r="AL83" s="166"/>
      <c r="AM83" s="49"/>
      <c r="AN83" s="49"/>
      <c r="AO83" s="166"/>
      <c r="AP83" s="49"/>
      <c r="AQ83" s="49"/>
      <c r="AR83" s="166"/>
      <c r="AS83" s="49"/>
      <c r="AT83" s="49"/>
      <c r="AU83" s="166"/>
      <c r="AV83" s="49"/>
      <c r="AW83" s="49"/>
    </row>
    <row x14ac:dyDescent="0.25" r="84" customHeight="1" ht="18.75">
      <c r="A84" s="82"/>
      <c r="B84" s="65"/>
      <c r="C84" s="49"/>
      <c r="D84" s="49"/>
      <c r="E84" s="65"/>
      <c r="F84" s="49"/>
      <c r="G84" s="49"/>
      <c r="H84" s="65"/>
      <c r="I84" s="49"/>
      <c r="J84" s="49"/>
      <c r="K84" s="65"/>
      <c r="L84" s="49"/>
      <c r="M84" s="49"/>
      <c r="N84" s="166"/>
      <c r="O84" s="49"/>
      <c r="P84" s="49"/>
      <c r="Q84" s="166"/>
      <c r="R84" s="49"/>
      <c r="S84" s="49"/>
      <c r="T84" s="166"/>
      <c r="U84" s="49"/>
      <c r="V84" s="49"/>
      <c r="W84" s="166"/>
      <c r="X84" s="49"/>
      <c r="Y84" s="49"/>
      <c r="Z84" s="166"/>
      <c r="AA84" s="49"/>
      <c r="AB84" s="49"/>
      <c r="AC84" s="166"/>
      <c r="AD84" s="49"/>
      <c r="AE84" s="49"/>
      <c r="AF84" s="166"/>
      <c r="AG84" s="49"/>
      <c r="AH84" s="49"/>
      <c r="AI84" s="166"/>
      <c r="AJ84" s="49"/>
      <c r="AK84" s="49"/>
      <c r="AL84" s="166"/>
      <c r="AM84" s="49"/>
      <c r="AN84" s="49"/>
      <c r="AO84" s="166"/>
      <c r="AP84" s="49"/>
      <c r="AQ84" s="49"/>
      <c r="AR84" s="166"/>
      <c r="AS84" s="49"/>
      <c r="AT84" s="49"/>
      <c r="AU84" s="166"/>
      <c r="AV84" s="49"/>
      <c r="AW84" s="49"/>
    </row>
    <row x14ac:dyDescent="0.25" r="85" customHeight="1" ht="18.75">
      <c r="A85" s="82"/>
      <c r="B85" s="65"/>
      <c r="C85" s="49"/>
      <c r="D85" s="49"/>
      <c r="E85" s="65"/>
      <c r="F85" s="49"/>
      <c r="G85" s="49"/>
      <c r="H85" s="65"/>
      <c r="I85" s="49"/>
      <c r="J85" s="49"/>
      <c r="K85" s="65"/>
      <c r="L85" s="49"/>
      <c r="M85" s="49"/>
      <c r="N85" s="166"/>
      <c r="O85" s="49"/>
      <c r="P85" s="49"/>
      <c r="Q85" s="166"/>
      <c r="R85" s="49"/>
      <c r="S85" s="49"/>
      <c r="T85" s="166"/>
      <c r="U85" s="49"/>
      <c r="V85" s="49"/>
      <c r="W85" s="166"/>
      <c r="X85" s="49"/>
      <c r="Y85" s="49"/>
      <c r="Z85" s="166"/>
      <c r="AA85" s="49"/>
      <c r="AB85" s="49"/>
      <c r="AC85" s="166"/>
      <c r="AD85" s="49"/>
      <c r="AE85" s="49"/>
      <c r="AF85" s="166"/>
      <c r="AG85" s="49"/>
      <c r="AH85" s="49"/>
      <c r="AI85" s="166"/>
      <c r="AJ85" s="49"/>
      <c r="AK85" s="49"/>
      <c r="AL85" s="166"/>
      <c r="AM85" s="49"/>
      <c r="AN85" s="49"/>
      <c r="AO85" s="166"/>
      <c r="AP85" s="49"/>
      <c r="AQ85" s="49"/>
      <c r="AR85" s="166"/>
      <c r="AS85" s="49"/>
      <c r="AT85" s="49"/>
      <c r="AU85" s="166"/>
      <c r="AV85" s="49"/>
      <c r="AW85" s="49"/>
    </row>
    <row x14ac:dyDescent="0.25" r="86" customHeight="1" ht="18.75">
      <c r="A86" s="82"/>
      <c r="B86" s="65"/>
      <c r="C86" s="49"/>
      <c r="D86" s="49"/>
      <c r="E86" s="65"/>
      <c r="F86" s="49"/>
      <c r="G86" s="49"/>
      <c r="H86" s="65"/>
      <c r="I86" s="49"/>
      <c r="J86" s="49"/>
      <c r="K86" s="65"/>
      <c r="L86" s="49"/>
      <c r="M86" s="49"/>
      <c r="N86" s="166"/>
      <c r="O86" s="49"/>
      <c r="P86" s="49"/>
      <c r="Q86" s="166"/>
      <c r="R86" s="49"/>
      <c r="S86" s="49"/>
      <c r="T86" s="166"/>
      <c r="U86" s="49"/>
      <c r="V86" s="49"/>
      <c r="W86" s="166"/>
      <c r="X86" s="49"/>
      <c r="Y86" s="49"/>
      <c r="Z86" s="166"/>
      <c r="AA86" s="49"/>
      <c r="AB86" s="49"/>
      <c r="AC86" s="166"/>
      <c r="AD86" s="49"/>
      <c r="AE86" s="49"/>
      <c r="AF86" s="166"/>
      <c r="AG86" s="49"/>
      <c r="AH86" s="49"/>
      <c r="AI86" s="166"/>
      <c r="AJ86" s="49"/>
      <c r="AK86" s="49"/>
      <c r="AL86" s="166"/>
      <c r="AM86" s="49"/>
      <c r="AN86" s="49"/>
      <c r="AO86" s="166"/>
      <c r="AP86" s="49"/>
      <c r="AQ86" s="49"/>
      <c r="AR86" s="166"/>
      <c r="AS86" s="49"/>
      <c r="AT86" s="49"/>
      <c r="AU86" s="166"/>
      <c r="AV86" s="49"/>
      <c r="AW86" s="49"/>
    </row>
  </sheetData>
  <mergeCells count="16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7"/>
  <sheetViews>
    <sheetView workbookViewId="0"/>
  </sheetViews>
  <sheetFormatPr defaultRowHeight="15" x14ac:dyDescent="0.25"/>
  <cols>
    <col min="1" max="1" style="31" width="17.862142857142857" customWidth="1" bestFit="1"/>
    <col min="2" max="2" style="32" width="8.862142857142858" customWidth="1" bestFit="1"/>
    <col min="3" max="3" style="31" width="87.14785714285713" customWidth="1" bestFit="1"/>
    <col min="4" max="4" style="33" width="13.576428571428572" customWidth="1" bestFit="1"/>
    <col min="5" max="5" style="32" width="13.576428571428572" customWidth="1" bestFit="1"/>
    <col min="6" max="6" style="3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5" width="13.576428571428572" customWidth="1" bestFit="1"/>
    <col min="12" max="12" style="35" width="13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2"/>
      <c r="F1" s="5"/>
      <c r="G1" s="3"/>
      <c r="H1" s="3"/>
      <c r="I1" s="3"/>
      <c r="J1" s="3"/>
      <c r="K1" s="6"/>
      <c r="L1" s="6"/>
    </row>
    <row x14ac:dyDescent="0.25" r="2" customHeight="1" ht="18.75" customFormat="1" s="7">
      <c r="A2" s="6"/>
      <c r="B2" s="8"/>
      <c r="C2" s="6"/>
      <c r="D2" s="9"/>
      <c r="E2" s="10" t="s">
        <v>1</v>
      </c>
      <c r="F2" s="11" t="s">
        <v>2</v>
      </c>
      <c r="G2" s="6"/>
      <c r="H2" s="6"/>
      <c r="I2" s="6"/>
      <c r="J2" s="6"/>
      <c r="K2" s="6"/>
      <c r="L2" s="6"/>
    </row>
    <row x14ac:dyDescent="0.25" r="3" customHeight="1" ht="18.75">
      <c r="A3" s="12" t="s">
        <v>3</v>
      </c>
      <c r="B3" s="13">
        <v>8.79</v>
      </c>
      <c r="C3" s="14" t="s">
        <v>4</v>
      </c>
      <c r="D3" s="4"/>
      <c r="E3" s="15">
        <v>1.2</v>
      </c>
      <c r="F3" s="16">
        <v>2040000000</v>
      </c>
      <c r="G3" s="3"/>
      <c r="H3" s="3"/>
      <c r="I3" s="3"/>
      <c r="J3" s="3"/>
      <c r="K3" s="6"/>
      <c r="L3" s="6"/>
    </row>
    <row x14ac:dyDescent="0.25" r="4" customHeight="1" ht="18.75">
      <c r="A4" s="12" t="s">
        <v>5</v>
      </c>
      <c r="B4" s="13">
        <v>7.47</v>
      </c>
      <c r="C4" s="14" t="s">
        <v>6</v>
      </c>
      <c r="D4" s="4"/>
      <c r="E4" s="15">
        <v>1.3</v>
      </c>
      <c r="F4" s="16">
        <v>1550000000</v>
      </c>
      <c r="G4" s="3"/>
      <c r="H4" s="3"/>
      <c r="I4" s="3"/>
      <c r="J4" s="3"/>
      <c r="K4" s="6"/>
      <c r="L4" s="6"/>
    </row>
    <row x14ac:dyDescent="0.25" r="5" customHeight="1" ht="18.75">
      <c r="A5" s="12" t="s">
        <v>7</v>
      </c>
      <c r="B5" s="17">
        <f>F8</f>
      </c>
      <c r="C5" s="14" t="s">
        <v>8</v>
      </c>
      <c r="D5" s="4"/>
      <c r="E5" s="15">
        <v>1.4</v>
      </c>
      <c r="F5" s="16">
        <v>1330000000</v>
      </c>
      <c r="G5" s="3"/>
      <c r="H5" s="3"/>
      <c r="I5" s="3"/>
      <c r="J5" s="3"/>
      <c r="K5" s="6"/>
      <c r="L5" s="6"/>
    </row>
    <row x14ac:dyDescent="0.25" r="6" customHeight="1" ht="18.75">
      <c r="A6" s="12" t="s">
        <v>9</v>
      </c>
      <c r="B6" s="18">
        <v>44000</v>
      </c>
      <c r="C6" s="14" t="s">
        <v>10</v>
      </c>
      <c r="D6" s="4"/>
      <c r="E6" s="15">
        <v>1.5</v>
      </c>
      <c r="F6" s="16">
        <v>1220000000</v>
      </c>
      <c r="G6" s="3"/>
      <c r="H6" s="3"/>
      <c r="I6" s="3"/>
      <c r="J6" s="3"/>
      <c r="K6" s="6"/>
      <c r="L6" s="6"/>
    </row>
    <row x14ac:dyDescent="0.25" r="7" customHeight="1" ht="18.75">
      <c r="A7" s="12" t="s">
        <v>11</v>
      </c>
      <c r="B7" s="13">
        <f>36000*(PI())/30</f>
      </c>
      <c r="C7" s="14" t="s">
        <v>12</v>
      </c>
      <c r="D7" s="4"/>
      <c r="E7" s="15">
        <v>1.6</v>
      </c>
      <c r="F7" s="16">
        <v>1170000000</v>
      </c>
      <c r="G7" s="3"/>
      <c r="H7" s="3"/>
      <c r="I7" s="3"/>
      <c r="J7" s="3"/>
      <c r="K7" s="6"/>
      <c r="L7" s="6"/>
    </row>
    <row x14ac:dyDescent="0.25" r="8" customHeight="1" ht="18.75">
      <c r="A8" s="12" t="s">
        <v>13</v>
      </c>
      <c r="B8" s="18">
        <v>25</v>
      </c>
      <c r="C8" s="14" t="s">
        <v>14</v>
      </c>
      <c r="D8" s="4"/>
      <c r="E8" s="15">
        <v>1.7</v>
      </c>
      <c r="F8" s="16">
        <v>1140000000</v>
      </c>
      <c r="G8" s="3"/>
      <c r="H8" s="3"/>
      <c r="I8" s="3"/>
      <c r="J8" s="3"/>
      <c r="K8" s="6"/>
      <c r="L8" s="6"/>
    </row>
    <row x14ac:dyDescent="0.25" r="9" customHeight="1" ht="18.75">
      <c r="A9" s="12" t="s">
        <v>15</v>
      </c>
      <c r="B9" s="18">
        <f>649*B8</f>
      </c>
      <c r="C9" s="14" t="s">
        <v>16</v>
      </c>
      <c r="D9" s="4"/>
      <c r="E9" s="15">
        <v>1.8</v>
      </c>
      <c r="F9" s="16">
        <v>1120000000</v>
      </c>
      <c r="G9" s="3"/>
      <c r="H9" s="3"/>
      <c r="I9" s="3"/>
      <c r="J9" s="3"/>
      <c r="K9" s="6"/>
      <c r="L9" s="6"/>
    </row>
    <row x14ac:dyDescent="0.25" r="10" customHeight="1" ht="18.75">
      <c r="A10" s="12" t="s">
        <v>17</v>
      </c>
      <c r="B10" s="13">
        <f>2.8+(0.00834*(B9)^0.479)</f>
      </c>
      <c r="C10" s="14" t="s">
        <v>18</v>
      </c>
      <c r="D10" s="4"/>
      <c r="E10" s="19">
        <v>1.9</v>
      </c>
      <c r="F10" s="20">
        <v>1120000000</v>
      </c>
      <c r="G10" s="3"/>
      <c r="H10" s="3"/>
      <c r="I10" s="3"/>
      <c r="J10" s="3"/>
      <c r="K10" s="6"/>
      <c r="L10" s="6"/>
    </row>
    <row x14ac:dyDescent="0.25" r="11" customHeight="1" ht="18.75">
      <c r="A11" s="12" t="s">
        <v>19</v>
      </c>
      <c r="B11" s="21">
        <v>11</v>
      </c>
      <c r="C11" s="14" t="s">
        <v>20</v>
      </c>
      <c r="D11" s="4"/>
      <c r="E11" s="2"/>
      <c r="F11" s="5"/>
      <c r="G11" s="3"/>
      <c r="H11" s="3"/>
      <c r="I11" s="3"/>
      <c r="J11" s="3"/>
      <c r="K11" s="6"/>
      <c r="L11" s="6"/>
    </row>
    <row x14ac:dyDescent="0.25" r="12" customHeight="1" ht="18.75">
      <c r="A12" s="12" t="s">
        <v>21</v>
      </c>
      <c r="B12" s="13">
        <v>1.7</v>
      </c>
      <c r="C12" s="14" t="s">
        <v>22</v>
      </c>
      <c r="D12" s="4"/>
      <c r="E12" s="2"/>
      <c r="F12" s="5"/>
      <c r="G12" s="3"/>
      <c r="H12" s="3"/>
      <c r="I12" s="3"/>
      <c r="J12" s="3"/>
      <c r="K12" s="6"/>
      <c r="L12" s="6"/>
    </row>
    <row x14ac:dyDescent="0.25" r="13" customHeight="1" ht="18.75">
      <c r="A13" s="12" t="s">
        <v>23</v>
      </c>
      <c r="B13" s="13">
        <v>1.65</v>
      </c>
      <c r="C13" s="14" t="s">
        <v>24</v>
      </c>
      <c r="D13" s="4"/>
      <c r="E13" s="2"/>
      <c r="F13" s="5"/>
      <c r="G13" s="3"/>
      <c r="H13" s="3"/>
      <c r="I13" s="3"/>
      <c r="J13" s="3"/>
      <c r="K13" s="6"/>
      <c r="L13" s="6"/>
    </row>
    <row x14ac:dyDescent="0.25" r="14" customHeight="1" ht="18.75">
      <c r="A14" s="12" t="s">
        <v>25</v>
      </c>
      <c r="B14" s="13">
        <v>7.5</v>
      </c>
      <c r="C14" s="14" t="s">
        <v>26</v>
      </c>
      <c r="D14" s="4"/>
      <c r="E14" s="2"/>
      <c r="F14" s="5"/>
      <c r="G14" s="3"/>
      <c r="H14" s="3"/>
      <c r="I14" s="3"/>
      <c r="J14" s="3"/>
      <c r="K14" s="6"/>
      <c r="L14" s="6"/>
    </row>
    <row x14ac:dyDescent="0.25" r="15" customHeight="1" ht="18.75">
      <c r="A15" s="12" t="s">
        <v>27</v>
      </c>
      <c r="B15" s="13">
        <f>(1/3*(B4^2+B3*B4+B3^2))^(1/2)</f>
      </c>
      <c r="C15" s="14" t="s">
        <v>28</v>
      </c>
      <c r="D15" s="4"/>
      <c r="E15" s="2"/>
      <c r="F15" s="5"/>
      <c r="G15" s="3"/>
      <c r="H15" s="3"/>
      <c r="I15" s="3"/>
      <c r="J15" s="3"/>
      <c r="K15" s="6"/>
      <c r="L15" s="6"/>
    </row>
    <row x14ac:dyDescent="0.25" r="16" customHeight="1" ht="18.75">
      <c r="A16" s="12" t="s">
        <v>29</v>
      </c>
      <c r="B16" s="13">
        <v>5.1</v>
      </c>
      <c r="C16" s="14" t="s">
        <v>30</v>
      </c>
      <c r="D16" s="4"/>
      <c r="E16" s="2"/>
      <c r="F16" s="5"/>
      <c r="G16" s="3"/>
      <c r="H16" s="3"/>
      <c r="I16" s="3"/>
      <c r="J16" s="3"/>
      <c r="K16" s="6"/>
      <c r="L16" s="6"/>
    </row>
    <row x14ac:dyDescent="0.25" r="17" customHeight="1" ht="18.75">
      <c r="A17" s="12"/>
      <c r="B17" s="2"/>
      <c r="C17" s="14"/>
      <c r="D17" s="4"/>
      <c r="E17" s="2"/>
      <c r="F17" s="5"/>
      <c r="G17" s="3"/>
      <c r="H17" s="3"/>
      <c r="I17" s="3"/>
      <c r="J17" s="3"/>
      <c r="K17" s="6"/>
      <c r="L17" s="6"/>
    </row>
    <row x14ac:dyDescent="0.25" r="18" customHeight="1" ht="18.75">
      <c r="A18" s="3"/>
      <c r="B18" s="2"/>
      <c r="C18" s="22" t="s">
        <v>31</v>
      </c>
      <c r="D18" s="23">
        <f>B11*(B3-B4)^2</f>
      </c>
      <c r="E18" s="2"/>
      <c r="F18" s="5"/>
      <c r="G18" s="3"/>
      <c r="H18" s="3"/>
      <c r="I18" s="3"/>
      <c r="J18" s="3"/>
      <c r="K18" s="6"/>
      <c r="L18" s="6"/>
    </row>
    <row x14ac:dyDescent="0.25" r="19" customHeight="1" ht="18.75">
      <c r="A19" s="3"/>
      <c r="B19" s="2"/>
      <c r="C19" s="22" t="s">
        <v>32</v>
      </c>
      <c r="D19" s="23">
        <f>B11*((B3-B4)/3)^2</f>
      </c>
      <c r="E19" s="2"/>
      <c r="F19" s="5"/>
      <c r="G19" s="3"/>
      <c r="H19" s="3"/>
      <c r="I19" s="3"/>
      <c r="J19" s="3"/>
      <c r="K19" s="6"/>
      <c r="L19" s="6"/>
    </row>
    <row x14ac:dyDescent="0.25" r="20" customHeight="1" ht="18.75">
      <c r="A20" s="3"/>
      <c r="B20" s="2"/>
      <c r="C20" s="22" t="s">
        <v>33</v>
      </c>
      <c r="D20" s="24">
        <f>(113000000000000*B5*(B13-1))/(B6^4*B14^2*B10)</f>
      </c>
      <c r="E20" s="2"/>
      <c r="F20" s="5"/>
      <c r="G20" s="3"/>
      <c r="H20" s="3"/>
      <c r="I20" s="3"/>
      <c r="J20" s="3"/>
      <c r="K20" s="6"/>
      <c r="L20" s="6"/>
    </row>
    <row x14ac:dyDescent="0.25" r="21" customHeight="1" ht="18.75">
      <c r="A21" s="3"/>
      <c r="B21" s="2"/>
      <c r="C21" s="3"/>
      <c r="D21" s="4"/>
      <c r="E21" s="2"/>
      <c r="F21" s="5"/>
      <c r="G21" s="3"/>
      <c r="H21" s="3"/>
      <c r="I21" s="3"/>
      <c r="J21" s="3"/>
      <c r="K21" s="6"/>
      <c r="L21" s="6"/>
    </row>
    <row x14ac:dyDescent="0.25" r="22" customHeight="1" ht="18.75">
      <c r="A22" s="3"/>
      <c r="B22" s="2"/>
      <c r="C22" s="22"/>
      <c r="D22" s="23"/>
      <c r="E22" s="2"/>
      <c r="F22" s="5"/>
      <c r="G22" s="3"/>
      <c r="H22" s="3"/>
      <c r="I22" s="3"/>
      <c r="J22" s="3"/>
      <c r="K22" s="6"/>
      <c r="L22" s="6"/>
    </row>
    <row x14ac:dyDescent="0.25" r="23" customHeight="1" ht="18.75">
      <c r="A23" s="3"/>
      <c r="B23" s="2"/>
      <c r="C23" s="22"/>
      <c r="D23" s="23"/>
      <c r="E23" s="2"/>
      <c r="F23" s="5"/>
      <c r="G23" s="3"/>
      <c r="H23" s="3"/>
      <c r="I23" s="3"/>
      <c r="J23" s="3"/>
      <c r="K23" s="6"/>
      <c r="L23" s="6"/>
    </row>
    <row x14ac:dyDescent="0.25" r="24" customHeight="1" ht="18.75">
      <c r="A24" s="3"/>
      <c r="B24" s="2"/>
      <c r="C24" s="3"/>
      <c r="D24" s="4"/>
      <c r="E24" s="2"/>
      <c r="F24" s="5"/>
      <c r="G24" s="3"/>
      <c r="H24" s="3"/>
      <c r="I24" s="3"/>
      <c r="J24" s="3"/>
      <c r="K24" s="6"/>
      <c r="L24" s="6"/>
    </row>
    <row x14ac:dyDescent="0.25" r="25" customHeight="1" ht="18.75">
      <c r="A25" s="3"/>
      <c r="B25" s="2"/>
      <c r="C25" s="3"/>
      <c r="D25" s="4"/>
      <c r="E25" s="2"/>
      <c r="F25" s="5"/>
      <c r="G25" s="3"/>
      <c r="H25" s="3"/>
      <c r="I25" s="3"/>
      <c r="J25" s="3"/>
      <c r="K25" s="6"/>
      <c r="L25" s="6"/>
    </row>
    <row x14ac:dyDescent="0.25" r="26" customHeight="1" ht="18.75">
      <c r="A26" s="3"/>
      <c r="B26" s="2"/>
      <c r="C26" s="3"/>
      <c r="D26" s="4"/>
      <c r="E26" s="2"/>
      <c r="F26" s="5"/>
      <c r="G26" s="3"/>
      <c r="H26" s="3"/>
      <c r="I26" s="3"/>
      <c r="J26" s="3"/>
      <c r="K26" s="6"/>
      <c r="L26" s="6"/>
    </row>
    <row x14ac:dyDescent="0.25" r="27" customHeight="1" ht="18.75">
      <c r="A27" s="1"/>
      <c r="B27" s="2"/>
      <c r="C27" s="3"/>
      <c r="D27" s="4"/>
      <c r="E27" s="2"/>
      <c r="F27" s="5"/>
      <c r="G27" s="3"/>
      <c r="H27" s="3"/>
      <c r="I27" s="3"/>
      <c r="J27" s="3"/>
      <c r="K27" s="6"/>
      <c r="L27" s="6"/>
    </row>
    <row x14ac:dyDescent="0.25" r="28" customHeight="1" ht="18.75">
      <c r="A28" s="3"/>
      <c r="B28" s="2"/>
      <c r="C28" s="14"/>
      <c r="D28" s="4"/>
      <c r="E28" s="2"/>
      <c r="F28" s="5"/>
      <c r="G28" s="3"/>
      <c r="H28" s="3"/>
      <c r="I28" s="3"/>
      <c r="J28" s="3"/>
      <c r="K28" s="6"/>
      <c r="L28" s="6"/>
    </row>
    <row x14ac:dyDescent="0.25" r="29" customHeight="1" ht="18.75">
      <c r="A29" s="12"/>
      <c r="B29" s="2"/>
      <c r="C29" s="14"/>
      <c r="D29" s="4"/>
      <c r="E29" s="2"/>
      <c r="F29" s="5"/>
      <c r="G29" s="3"/>
      <c r="H29" s="3"/>
      <c r="I29" s="3"/>
      <c r="J29" s="3"/>
      <c r="K29" s="6"/>
      <c r="L29" s="6"/>
    </row>
    <row x14ac:dyDescent="0.25" r="30" customHeight="1" ht="18.75">
      <c r="A30" s="12"/>
      <c r="B30" s="2"/>
      <c r="C30" s="14"/>
      <c r="D30" s="4"/>
      <c r="E30" s="2"/>
      <c r="F30" s="5"/>
      <c r="G30" s="3"/>
      <c r="H30" s="3"/>
      <c r="I30" s="3"/>
      <c r="J30" s="3"/>
      <c r="K30" s="6"/>
      <c r="L30" s="6"/>
    </row>
    <row x14ac:dyDescent="0.25" r="31" customHeight="1" ht="18.75">
      <c r="A31" s="12"/>
      <c r="B31" s="17"/>
      <c r="C31" s="14"/>
      <c r="D31" s="4"/>
      <c r="E31" s="2"/>
      <c r="F31" s="5"/>
      <c r="G31" s="3"/>
      <c r="H31" s="3"/>
      <c r="I31" s="3"/>
      <c r="J31" s="3"/>
      <c r="K31" s="6"/>
      <c r="L31" s="6"/>
    </row>
    <row x14ac:dyDescent="0.25" r="32" customHeight="1" ht="18.75">
      <c r="A32" s="12"/>
      <c r="B32" s="2"/>
      <c r="C32" s="14"/>
      <c r="D32" s="4"/>
      <c r="E32" s="2"/>
      <c r="F32" s="5"/>
      <c r="G32" s="3"/>
      <c r="H32" s="3"/>
      <c r="I32" s="3"/>
      <c r="J32" s="3"/>
      <c r="K32" s="6"/>
      <c r="L32" s="6"/>
    </row>
    <row x14ac:dyDescent="0.25" r="33" customHeight="1" ht="18.75">
      <c r="A33" s="12"/>
      <c r="B33" s="2"/>
      <c r="C33" s="14"/>
      <c r="D33" s="4"/>
      <c r="E33" s="2"/>
      <c r="F33" s="5"/>
      <c r="G33" s="3"/>
      <c r="H33" s="3"/>
      <c r="I33" s="3"/>
      <c r="J33" s="3"/>
      <c r="K33" s="6"/>
      <c r="L33" s="6"/>
    </row>
    <row x14ac:dyDescent="0.25" r="34" customHeight="1" ht="18.75">
      <c r="A34" s="12"/>
      <c r="B34" s="2"/>
      <c r="C34" s="14"/>
      <c r="D34" s="4"/>
      <c r="E34" s="2"/>
      <c r="F34" s="5"/>
      <c r="G34" s="3"/>
      <c r="H34" s="3"/>
      <c r="I34" s="3"/>
      <c r="J34" s="3"/>
      <c r="K34" s="6"/>
      <c r="L34" s="6"/>
    </row>
    <row x14ac:dyDescent="0.25" r="35" customHeight="1" ht="18.75">
      <c r="A35" s="12"/>
      <c r="B35" s="2"/>
      <c r="C35" s="14"/>
      <c r="D35" s="4"/>
      <c r="E35" s="2"/>
      <c r="F35" s="5"/>
      <c r="G35" s="3"/>
      <c r="H35" s="3"/>
      <c r="I35" s="3"/>
      <c r="J35" s="3"/>
      <c r="K35" s="6"/>
      <c r="L35" s="6"/>
    </row>
    <row x14ac:dyDescent="0.25" r="36" customHeight="1" ht="18.75">
      <c r="A36" s="12"/>
      <c r="B36" s="2"/>
      <c r="C36" s="14"/>
      <c r="D36" s="4"/>
      <c r="E36" s="2"/>
      <c r="F36" s="5"/>
      <c r="G36" s="3"/>
      <c r="H36" s="3"/>
      <c r="I36" s="3"/>
      <c r="J36" s="3"/>
      <c r="K36" s="6"/>
      <c r="L36" s="6"/>
    </row>
    <row x14ac:dyDescent="0.25" r="37" customHeight="1" ht="18.75">
      <c r="A37" s="12"/>
      <c r="B37" s="25"/>
      <c r="C37" s="14"/>
      <c r="D37" s="4"/>
      <c r="E37" s="2"/>
      <c r="F37" s="5"/>
      <c r="G37" s="3"/>
      <c r="H37" s="3"/>
      <c r="I37" s="3"/>
      <c r="J37" s="3"/>
      <c r="K37" s="6"/>
      <c r="L37" s="6"/>
    </row>
    <row x14ac:dyDescent="0.25" r="38" customHeight="1" ht="18.75">
      <c r="A38" s="12"/>
      <c r="B38" s="2"/>
      <c r="C38" s="14"/>
      <c r="D38" s="4"/>
      <c r="E38" s="2"/>
      <c r="F38" s="5"/>
      <c r="G38" s="3"/>
      <c r="H38" s="3"/>
      <c r="I38" s="3"/>
      <c r="J38" s="3"/>
      <c r="K38" s="6"/>
      <c r="L38" s="6"/>
    </row>
    <row x14ac:dyDescent="0.25" r="39" customHeight="1" ht="18.75">
      <c r="A39" s="12"/>
      <c r="B39" s="2"/>
      <c r="C39" s="14"/>
      <c r="D39" s="4"/>
      <c r="E39" s="2"/>
      <c r="F39" s="5"/>
      <c r="G39" s="3"/>
      <c r="H39" s="3"/>
      <c r="I39" s="3"/>
      <c r="J39" s="3"/>
      <c r="K39" s="6"/>
      <c r="L39" s="6"/>
    </row>
    <row x14ac:dyDescent="0.25" r="40" customHeight="1" ht="18.75" customFormat="1" s="7">
      <c r="A40" s="26"/>
      <c r="B40" s="8"/>
      <c r="C40" s="27"/>
      <c r="D40" s="9"/>
      <c r="E40" s="8"/>
      <c r="F40" s="28"/>
      <c r="G40" s="6"/>
      <c r="H40" s="6"/>
      <c r="I40" s="6"/>
      <c r="J40" s="6"/>
      <c r="K40" s="6"/>
      <c r="L40" s="6"/>
    </row>
    <row x14ac:dyDescent="0.25" r="41" customHeight="1" ht="18.75">
      <c r="A41" s="12"/>
      <c r="B41" s="2"/>
      <c r="C41" s="14"/>
      <c r="D41" s="4"/>
      <c r="E41" s="2"/>
      <c r="F41" s="5"/>
      <c r="G41" s="3"/>
      <c r="H41" s="3"/>
      <c r="I41" s="3"/>
      <c r="J41" s="3"/>
      <c r="K41" s="6"/>
      <c r="L41" s="6"/>
    </row>
    <row x14ac:dyDescent="0.25" r="42" customHeight="1" ht="18.75">
      <c r="A42" s="12"/>
      <c r="B42" s="2"/>
      <c r="C42" s="14"/>
      <c r="D42" s="4"/>
      <c r="E42" s="2"/>
      <c r="F42" s="5"/>
      <c r="G42" s="3"/>
      <c r="H42" s="3"/>
      <c r="I42" s="3"/>
      <c r="J42" s="3"/>
      <c r="K42" s="6"/>
      <c r="L42" s="6"/>
    </row>
    <row x14ac:dyDescent="0.25" r="43" customHeight="1" ht="18.75">
      <c r="A43" s="12"/>
      <c r="B43" s="2"/>
      <c r="C43" s="14"/>
      <c r="D43" s="4"/>
      <c r="E43" s="2"/>
      <c r="F43" s="5"/>
      <c r="G43" s="3"/>
      <c r="H43" s="3"/>
      <c r="I43" s="3"/>
      <c r="J43" s="3"/>
      <c r="K43" s="6"/>
      <c r="L43" s="6"/>
    </row>
    <row x14ac:dyDescent="0.25" r="44" customHeight="1" ht="18.75">
      <c r="A44" s="12"/>
      <c r="B44" s="2"/>
      <c r="C44" s="14"/>
      <c r="D44" s="4"/>
      <c r="E44" s="2"/>
      <c r="F44" s="5"/>
      <c r="G44" s="3"/>
      <c r="H44" s="3"/>
      <c r="I44" s="3"/>
      <c r="J44" s="3"/>
      <c r="K44" s="6"/>
      <c r="L44" s="6"/>
    </row>
    <row x14ac:dyDescent="0.25" r="45" customHeight="1" ht="18.75">
      <c r="A45" s="12"/>
      <c r="B45" s="2"/>
      <c r="C45" s="14"/>
      <c r="D45" s="4"/>
      <c r="E45" s="2"/>
      <c r="F45" s="5"/>
      <c r="G45" s="3"/>
      <c r="H45" s="3"/>
      <c r="I45" s="3"/>
      <c r="J45" s="3"/>
      <c r="K45" s="6"/>
      <c r="L45" s="6"/>
    </row>
    <row x14ac:dyDescent="0.25" r="46" customHeight="1" ht="18.75">
      <c r="A46" s="12"/>
      <c r="B46" s="2"/>
      <c r="C46" s="22"/>
      <c r="D46" s="4"/>
      <c r="E46" s="2"/>
      <c r="F46" s="5"/>
      <c r="G46" s="3"/>
      <c r="H46" s="3"/>
      <c r="I46" s="3"/>
      <c r="J46" s="3"/>
      <c r="K46" s="6"/>
      <c r="L46" s="6"/>
    </row>
    <row x14ac:dyDescent="0.25" r="47" customHeight="1" ht="18.75">
      <c r="A47" s="3"/>
      <c r="B47" s="2"/>
      <c r="C47" s="22"/>
      <c r="D47" s="4"/>
      <c r="E47" s="2"/>
      <c r="F47" s="5"/>
      <c r="G47" s="3"/>
      <c r="H47" s="3"/>
      <c r="I47" s="3"/>
      <c r="J47" s="3"/>
      <c r="K47" s="29"/>
      <c r="L47" s="29"/>
    </row>
    <row x14ac:dyDescent="0.25" r="48" customHeight="1" ht="18.75">
      <c r="A48" s="3"/>
      <c r="B48" s="2"/>
      <c r="C48" s="22"/>
      <c r="D48" s="4"/>
      <c r="E48" s="2"/>
      <c r="F48" s="5"/>
      <c r="G48" s="3"/>
      <c r="H48" s="3"/>
      <c r="I48" s="3"/>
      <c r="J48" s="3"/>
      <c r="K48" s="6"/>
      <c r="L48" s="6"/>
    </row>
    <row x14ac:dyDescent="0.25" r="49" customHeight="1" ht="18.75" customFormat="1" s="7">
      <c r="A49" s="6"/>
      <c r="B49" s="8"/>
      <c r="C49" s="30"/>
      <c r="D49" s="9"/>
      <c r="E49" s="8"/>
      <c r="F49" s="28"/>
      <c r="G49" s="6"/>
      <c r="H49" s="6"/>
      <c r="I49" s="6"/>
      <c r="J49" s="6"/>
      <c r="K49" s="6"/>
      <c r="L49" s="6"/>
    </row>
    <row x14ac:dyDescent="0.25" r="50" customHeight="1" ht="18.75">
      <c r="A50" s="3"/>
      <c r="B50" s="2"/>
      <c r="C50" s="22"/>
      <c r="D50" s="4"/>
      <c r="E50" s="2"/>
      <c r="F50" s="5"/>
      <c r="G50" s="3"/>
      <c r="H50" s="3"/>
      <c r="I50" s="3"/>
      <c r="J50" s="3"/>
      <c r="K50" s="6"/>
      <c r="L50" s="6"/>
    </row>
    <row x14ac:dyDescent="0.25" r="51" customHeight="1" ht="18.75">
      <c r="A51" s="3"/>
      <c r="B51" s="2"/>
      <c r="C51" s="3"/>
      <c r="D51" s="23"/>
      <c r="E51" s="2"/>
      <c r="F51" s="5"/>
      <c r="G51" s="3"/>
      <c r="H51" s="3"/>
      <c r="I51" s="3"/>
      <c r="J51" s="3"/>
      <c r="K51" s="6"/>
      <c r="L51" s="6"/>
    </row>
    <row x14ac:dyDescent="0.25" r="52" customHeight="1" ht="18.75">
      <c r="A52" s="3"/>
      <c r="B52" s="2"/>
      <c r="C52" s="22"/>
      <c r="D52" s="24"/>
      <c r="E52" s="2"/>
      <c r="F52" s="5"/>
      <c r="G52" s="3"/>
      <c r="H52" s="3"/>
      <c r="I52" s="3"/>
      <c r="J52" s="3"/>
      <c r="K52" s="6"/>
      <c r="L52" s="6"/>
    </row>
    <row x14ac:dyDescent="0.25" r="53" customHeight="1" ht="18.75">
      <c r="A53" s="3"/>
      <c r="B53" s="2"/>
      <c r="C53" s="22"/>
      <c r="D53" s="24"/>
      <c r="E53" s="2"/>
      <c r="F53" s="5"/>
      <c r="G53" s="3"/>
      <c r="H53" s="3"/>
      <c r="I53" s="3"/>
      <c r="J53" s="3"/>
      <c r="K53" s="6"/>
      <c r="L53" s="6"/>
    </row>
    <row x14ac:dyDescent="0.25" r="54" customHeight="1" ht="18.75">
      <c r="A54" s="3"/>
      <c r="B54" s="2"/>
      <c r="C54" s="22"/>
      <c r="D54" s="24"/>
      <c r="E54" s="2"/>
      <c r="F54" s="5"/>
      <c r="G54" s="3"/>
      <c r="H54" s="3"/>
      <c r="I54" s="3"/>
      <c r="J54" s="3"/>
      <c r="K54" s="6"/>
      <c r="L54" s="6"/>
    </row>
    <row x14ac:dyDescent="0.25" r="55" customHeight="1" ht="18.75">
      <c r="A55" s="3"/>
      <c r="B55" s="2"/>
      <c r="C55" s="22"/>
      <c r="D55" s="4"/>
      <c r="E55" s="2"/>
      <c r="F55" s="5"/>
      <c r="G55" s="3"/>
      <c r="H55" s="3"/>
      <c r="I55" s="3"/>
      <c r="J55" s="3"/>
      <c r="K55" s="6"/>
      <c r="L55" s="6"/>
    </row>
    <row x14ac:dyDescent="0.25" r="56" customHeight="1" ht="18.75">
      <c r="A56" s="3"/>
      <c r="B56" s="2"/>
      <c r="C56" s="3"/>
      <c r="D56" s="23"/>
      <c r="E56" s="2"/>
      <c r="F56" s="5"/>
      <c r="G56" s="3"/>
      <c r="H56" s="3"/>
      <c r="I56" s="3"/>
      <c r="J56" s="3"/>
      <c r="K56" s="6"/>
      <c r="L56" s="6"/>
    </row>
    <row x14ac:dyDescent="0.25" r="57" customHeight="1" ht="18.75">
      <c r="A57" s="3"/>
      <c r="B57" s="2"/>
      <c r="C57" s="3"/>
      <c r="D57" s="23"/>
      <c r="E57" s="2"/>
      <c r="F57" s="5"/>
      <c r="G57" s="3"/>
      <c r="H57" s="3"/>
      <c r="I57" s="3"/>
      <c r="J57" s="3"/>
      <c r="K57" s="6"/>
      <c r="L5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2"/>
  <sheetViews>
    <sheetView workbookViewId="0"/>
  </sheetViews>
  <sheetFormatPr defaultRowHeight="15" x14ac:dyDescent="0.25"/>
  <cols>
    <col min="1" max="1" style="32" width="11.43357142857143" customWidth="1" bestFit="1"/>
    <col min="2" max="2" style="62" width="16.005" customWidth="1" bestFit="1"/>
    <col min="3" max="3" style="32" width="11.43357142857143" customWidth="1" bestFit="1"/>
    <col min="4" max="4" style="132" width="11.43357142857143" customWidth="1" bestFit="1"/>
    <col min="5" max="5" style="133" width="11.43357142857143" customWidth="1" bestFit="1"/>
    <col min="6" max="6" style="67" width="11.43357142857143" customWidth="1" bestFit="1"/>
    <col min="7" max="7" style="32" width="11.43357142857143" customWidth="1" bestFit="1"/>
    <col min="8" max="8" style="134" width="11.43357142857143" customWidth="1" bestFit="1"/>
    <col min="9" max="9" style="134" width="11.43357142857143" customWidth="1" bestFit="1"/>
    <col min="10" max="10" style="67" width="11.43357142857143" customWidth="1" bestFit="1"/>
    <col min="11" max="11" style="133" width="11.43357142857143" customWidth="1" bestFit="1"/>
    <col min="12" max="12" style="32" width="11.43357142857143" customWidth="1" bestFit="1"/>
  </cols>
  <sheetData>
    <row x14ac:dyDescent="0.25" r="1" customHeight="1" ht="18.75">
      <c r="A1" s="70" t="s">
        <v>134</v>
      </c>
      <c r="B1" s="71"/>
      <c r="C1" s="71"/>
      <c r="D1" s="71"/>
      <c r="E1" s="71"/>
      <c r="F1" s="65"/>
      <c r="G1" s="2"/>
      <c r="H1" s="72"/>
      <c r="I1" s="72"/>
      <c r="J1" s="73"/>
      <c r="K1" s="74"/>
      <c r="L1" s="2"/>
    </row>
    <row x14ac:dyDescent="0.25" r="2" customHeight="1" ht="18.75">
      <c r="A2" s="2" t="s">
        <v>135</v>
      </c>
      <c r="B2" s="71"/>
      <c r="C2" s="75"/>
      <c r="D2" s="76"/>
      <c r="E2" s="77"/>
      <c r="F2" s="65"/>
      <c r="G2" s="2"/>
      <c r="H2" s="72"/>
      <c r="I2" s="72"/>
      <c r="J2" s="65"/>
      <c r="K2" s="74"/>
      <c r="L2" s="2"/>
    </row>
    <row x14ac:dyDescent="0.25" r="3" customHeight="1" ht="18.75">
      <c r="A3" s="2" t="s">
        <v>136</v>
      </c>
      <c r="B3" s="71"/>
      <c r="C3" s="75"/>
      <c r="D3" s="76"/>
      <c r="E3" s="77"/>
      <c r="F3" s="65"/>
      <c r="G3" s="2"/>
      <c r="H3" s="72"/>
      <c r="I3" s="72"/>
      <c r="J3" s="65"/>
      <c r="K3" s="74"/>
      <c r="L3" s="2"/>
    </row>
    <row x14ac:dyDescent="0.25" r="4" customHeight="1" ht="18.75">
      <c r="A4" s="2" t="s">
        <v>137</v>
      </c>
      <c r="B4" s="71"/>
      <c r="C4" s="75"/>
      <c r="D4" s="76"/>
      <c r="E4" s="77"/>
      <c r="F4" s="65"/>
      <c r="G4" s="2"/>
      <c r="H4" s="72"/>
      <c r="I4" s="72"/>
      <c r="J4" s="65"/>
      <c r="K4" s="74"/>
      <c r="L4" s="2"/>
    </row>
    <row x14ac:dyDescent="0.25" r="5" customHeight="1" ht="18.75">
      <c r="A5" s="2" t="s">
        <v>138</v>
      </c>
      <c r="B5" s="71"/>
      <c r="C5" s="75"/>
      <c r="D5" s="76"/>
      <c r="E5" s="77"/>
      <c r="F5" s="65"/>
      <c r="G5" s="2"/>
      <c r="H5" s="72"/>
      <c r="I5" s="72"/>
      <c r="J5" s="65"/>
      <c r="K5" s="74"/>
      <c r="L5" s="2"/>
    </row>
    <row x14ac:dyDescent="0.25" r="6" customHeight="1" ht="18.75">
      <c r="A6" s="2" t="s">
        <v>139</v>
      </c>
      <c r="B6" s="71"/>
      <c r="C6" s="75"/>
      <c r="D6" s="76"/>
      <c r="E6" s="77"/>
      <c r="F6" s="65"/>
      <c r="G6" s="2"/>
      <c r="H6" s="72"/>
      <c r="I6" s="72"/>
      <c r="J6" s="65"/>
      <c r="K6" s="74"/>
      <c r="L6" s="2"/>
    </row>
    <row x14ac:dyDescent="0.25" r="7" customHeight="1" ht="18.75">
      <c r="A7" s="2" t="s">
        <v>140</v>
      </c>
      <c r="B7" s="71"/>
      <c r="C7" s="75"/>
      <c r="D7" s="76"/>
      <c r="E7" s="77"/>
      <c r="F7" s="65"/>
      <c r="G7" s="2"/>
      <c r="H7" s="72"/>
      <c r="I7" s="72"/>
      <c r="J7" s="65"/>
      <c r="K7" s="74"/>
      <c r="L7" s="2"/>
    </row>
    <row x14ac:dyDescent="0.25" r="8" customHeight="1" ht="18.75">
      <c r="A8" s="2"/>
      <c r="B8" s="49"/>
      <c r="C8" s="2"/>
      <c r="D8" s="78"/>
      <c r="E8" s="74"/>
      <c r="F8" s="65"/>
      <c r="G8" s="2"/>
      <c r="H8" s="72"/>
      <c r="I8" s="72"/>
      <c r="J8" s="65"/>
      <c r="K8" s="74"/>
      <c r="L8" s="2"/>
    </row>
    <row x14ac:dyDescent="0.25" r="9" customHeight="1" ht="18.75">
      <c r="A9" s="2"/>
      <c r="B9" s="49"/>
      <c r="C9" s="2"/>
      <c r="D9" s="78"/>
      <c r="E9" s="74"/>
      <c r="F9" s="65"/>
      <c r="G9" s="2"/>
      <c r="H9" s="72"/>
      <c r="I9" s="72"/>
      <c r="J9" s="65"/>
      <c r="K9" s="74"/>
      <c r="L9" s="2"/>
    </row>
    <row x14ac:dyDescent="0.25" r="10" customHeight="1" ht="18.75">
      <c r="A10" s="2" t="s">
        <v>141</v>
      </c>
      <c r="B10" s="49"/>
      <c r="C10" s="2"/>
      <c r="D10" s="78"/>
      <c r="E10" s="74"/>
      <c r="F10" s="65"/>
      <c r="G10" s="2"/>
      <c r="H10" s="72"/>
      <c r="I10" s="72"/>
      <c r="J10" s="65"/>
      <c r="K10" s="74"/>
      <c r="L10" s="2"/>
    </row>
    <row x14ac:dyDescent="0.25" r="11" customHeight="1" ht="18.75">
      <c r="A11" s="2"/>
      <c r="B11" s="49"/>
      <c r="C11" s="2"/>
      <c r="D11" s="78"/>
      <c r="E11" s="74"/>
      <c r="F11" s="65"/>
      <c r="G11" s="2"/>
      <c r="H11" s="72"/>
      <c r="I11" s="72"/>
      <c r="J11" s="65"/>
      <c r="K11" s="74"/>
      <c r="L11" s="2"/>
    </row>
    <row x14ac:dyDescent="0.25" r="12" customHeight="1" ht="18.75">
      <c r="A12" s="70" t="s">
        <v>142</v>
      </c>
      <c r="B12" s="79" t="s">
        <v>143</v>
      </c>
      <c r="C12" s="70" t="s">
        <v>144</v>
      </c>
      <c r="D12" s="80"/>
      <c r="E12" s="81" t="s">
        <v>145</v>
      </c>
      <c r="F12" s="65"/>
      <c r="G12" s="2"/>
      <c r="H12" s="72"/>
      <c r="I12" s="72"/>
      <c r="J12" s="65"/>
      <c r="K12" s="74"/>
      <c r="L12" s="2"/>
    </row>
    <row x14ac:dyDescent="0.25" r="13" customHeight="1" ht="18.75">
      <c r="A13" s="82">
        <v>4</v>
      </c>
      <c r="B13" s="83">
        <f>($E$45-1.73)*A13*1.52</f>
      </c>
      <c r="C13" s="83">
        <f>B13+A13</f>
      </c>
      <c r="D13" s="78"/>
      <c r="E13" s="74"/>
      <c r="F13" s="65"/>
      <c r="G13" s="2"/>
      <c r="H13" s="72"/>
      <c r="I13" s="72"/>
      <c r="J13" s="65"/>
      <c r="K13" s="74"/>
      <c r="L13" s="2"/>
    </row>
    <row x14ac:dyDescent="0.25" r="14" customHeight="1" ht="18.75">
      <c r="A14" s="83">
        <v>4.05</v>
      </c>
      <c r="B14" s="83">
        <f>($E$45-1.73)*A14*1.52</f>
      </c>
      <c r="C14" s="83">
        <f>B14+A14</f>
      </c>
      <c r="D14" s="78"/>
      <c r="E14" s="74"/>
      <c r="F14" s="65"/>
      <c r="G14" s="2"/>
      <c r="H14" s="72"/>
      <c r="I14" s="72"/>
      <c r="J14" s="65"/>
      <c r="K14" s="74"/>
      <c r="L14" s="2"/>
    </row>
    <row x14ac:dyDescent="0.25" r="15" customHeight="1" ht="18.75">
      <c r="A15" s="83">
        <v>4.1</v>
      </c>
      <c r="B15" s="83">
        <f>($E$45-1.73)*A15*1.52</f>
      </c>
      <c r="C15" s="83">
        <f>B15+A15</f>
      </c>
      <c r="D15" s="78"/>
      <c r="E15" s="74"/>
      <c r="F15" s="65"/>
      <c r="G15" s="2"/>
      <c r="H15" s="72"/>
      <c r="I15" s="72"/>
      <c r="J15" s="65"/>
      <c r="K15" s="74"/>
      <c r="L15" s="2"/>
    </row>
    <row x14ac:dyDescent="0.25" r="16" customHeight="1" ht="18.75">
      <c r="A16" s="83">
        <v>4.15</v>
      </c>
      <c r="B16" s="83">
        <f>($E$45-1.73)*A16*1.52</f>
      </c>
      <c r="C16" s="84">
        <f>B16+A16</f>
      </c>
      <c r="D16" s="78"/>
      <c r="E16" s="74"/>
      <c r="F16" s="65"/>
      <c r="G16" s="2"/>
      <c r="H16" s="72"/>
      <c r="I16" s="72"/>
      <c r="J16" s="65"/>
      <c r="K16" s="74"/>
      <c r="L16" s="2"/>
    </row>
    <row x14ac:dyDescent="0.25" r="17" customHeight="1" ht="18.75">
      <c r="A17" s="83">
        <v>4.2</v>
      </c>
      <c r="B17" s="83">
        <f>($E$45-1.73)*A17*1.52</f>
      </c>
      <c r="C17" s="83">
        <f>B17+A17</f>
      </c>
      <c r="D17" s="78"/>
      <c r="E17" s="74"/>
      <c r="F17" s="65"/>
      <c r="G17" s="2"/>
      <c r="H17" s="72"/>
      <c r="I17" s="72"/>
      <c r="J17" s="65"/>
      <c r="K17" s="74"/>
      <c r="L17" s="2"/>
    </row>
    <row x14ac:dyDescent="0.25" r="18" customHeight="1" ht="18.75">
      <c r="A18" s="83">
        <v>4.25</v>
      </c>
      <c r="B18" s="83">
        <f>($E$45-1.73)*A18*1.52</f>
      </c>
      <c r="C18" s="83">
        <f>B18+A18</f>
      </c>
      <c r="D18" s="78"/>
      <c r="E18" s="74"/>
      <c r="F18" s="65"/>
      <c r="G18" s="2"/>
      <c r="H18" s="72"/>
      <c r="I18" s="72"/>
      <c r="J18" s="65"/>
      <c r="K18" s="74"/>
      <c r="L18" s="2"/>
    </row>
    <row x14ac:dyDescent="0.25" r="19" customHeight="1" ht="18.75">
      <c r="A19" s="83">
        <v>4.3</v>
      </c>
      <c r="B19" s="83">
        <f>($E$45-1.73)*A19*1.52</f>
      </c>
      <c r="C19" s="83">
        <f>B19+A19</f>
      </c>
      <c r="D19" s="78"/>
      <c r="E19" s="85" t="s">
        <v>146</v>
      </c>
      <c r="F19" s="86" t="s">
        <v>147</v>
      </c>
      <c r="G19" s="87" t="s">
        <v>148</v>
      </c>
      <c r="H19" s="88" t="s">
        <v>149</v>
      </c>
      <c r="I19" s="72"/>
      <c r="J19" s="65"/>
      <c r="K19" s="74"/>
      <c r="L19" s="2"/>
    </row>
    <row x14ac:dyDescent="0.25" r="20" customHeight="1" ht="18.75">
      <c r="A20" s="83">
        <v>4.35</v>
      </c>
      <c r="B20" s="83">
        <f>($E$45-1.73)*A20*1.52</f>
      </c>
      <c r="C20" s="83">
        <f>B20+A20</f>
      </c>
      <c r="D20" s="78"/>
      <c r="E20" s="13">
        <f>A20</f>
      </c>
      <c r="F20" s="69">
        <v>0.15</v>
      </c>
      <c r="G20" s="89">
        <f>B20-F20</f>
      </c>
      <c r="H20" s="13">
        <v>0.005</v>
      </c>
      <c r="I20" s="72"/>
      <c r="J20" s="65"/>
      <c r="K20" s="74"/>
      <c r="L20" s="2"/>
    </row>
    <row x14ac:dyDescent="0.25" r="21" customHeight="1" ht="18.75">
      <c r="A21" s="83">
        <v>4.4</v>
      </c>
      <c r="B21" s="83">
        <f>($E$45-1.73)*A21*1.52</f>
      </c>
      <c r="C21" s="83">
        <f>B21+A21</f>
      </c>
      <c r="D21" s="78"/>
      <c r="E21" s="13">
        <f>A21</f>
      </c>
      <c r="F21" s="13">
        <f>$F$20</f>
      </c>
      <c r="G21" s="89">
        <f>B21-F21</f>
      </c>
      <c r="H21" s="13">
        <v>0.005</v>
      </c>
      <c r="I21" s="90"/>
      <c r="J21" s="91"/>
      <c r="K21" s="92"/>
      <c r="L21" s="2"/>
    </row>
    <row x14ac:dyDescent="0.25" r="22" customHeight="1" ht="18.75">
      <c r="A22" s="83">
        <v>4.45</v>
      </c>
      <c r="B22" s="83">
        <f>($E$45-1.73)*A22*1.52</f>
      </c>
      <c r="C22" s="83">
        <f>B22+A22</f>
      </c>
      <c r="D22" s="78"/>
      <c r="E22" s="13">
        <f>A22</f>
      </c>
      <c r="F22" s="13">
        <f>$F$20</f>
      </c>
      <c r="G22" s="89">
        <f>B22-F22</f>
      </c>
      <c r="H22" s="13">
        <v>0.005</v>
      </c>
      <c r="I22" s="90"/>
      <c r="J22" s="91"/>
      <c r="K22" s="74"/>
      <c r="L22" s="2"/>
    </row>
    <row x14ac:dyDescent="0.25" r="23" customHeight="1" ht="18.75">
      <c r="A23" s="13">
        <v>4.5</v>
      </c>
      <c r="B23" s="83">
        <f>($E$45-1.73)*A23*1.52</f>
      </c>
      <c r="C23" s="13">
        <f>B23+A23</f>
      </c>
      <c r="D23" s="78"/>
      <c r="E23" s="13">
        <f>A23</f>
      </c>
      <c r="F23" s="13">
        <f>$F$20</f>
      </c>
      <c r="G23" s="89">
        <f>B23-F23</f>
      </c>
      <c r="H23" s="13">
        <v>0.005</v>
      </c>
      <c r="I23" s="90"/>
      <c r="J23" s="91"/>
      <c r="K23" s="74"/>
      <c r="L23" s="2"/>
    </row>
    <row x14ac:dyDescent="0.25" r="24" customHeight="1" ht="18.75">
      <c r="A24" s="93">
        <v>4.55</v>
      </c>
      <c r="B24" s="93">
        <f>($E$45-1.73)*A24*1.52</f>
      </c>
      <c r="C24" s="93">
        <f>B24+A24</f>
      </c>
      <c r="D24" s="94"/>
      <c r="E24" s="93">
        <f>A24</f>
      </c>
      <c r="F24" s="93">
        <f>$F$20</f>
      </c>
      <c r="G24" s="95">
        <f>B24-F24</f>
      </c>
      <c r="H24" s="96">
        <v>0.005</v>
      </c>
      <c r="I24" s="90"/>
      <c r="J24" s="91"/>
      <c r="K24" s="74"/>
      <c r="L24" s="2"/>
    </row>
    <row x14ac:dyDescent="0.25" r="25" customHeight="1" ht="18.75">
      <c r="A25" s="13">
        <v>4.57</v>
      </c>
      <c r="B25" s="83">
        <f>($E$45-1.73)*A25*1.52</f>
      </c>
      <c r="C25" s="13">
        <f>B25+A25</f>
      </c>
      <c r="D25" s="78"/>
      <c r="E25" s="13">
        <f>A25</f>
      </c>
      <c r="F25" s="13">
        <f>$F$20</f>
      </c>
      <c r="G25" s="89">
        <f>B25-F25</f>
      </c>
      <c r="H25" s="13">
        <v>0.005</v>
      </c>
      <c r="I25" s="90"/>
      <c r="J25" s="91"/>
      <c r="K25" s="97"/>
      <c r="L25" s="2"/>
    </row>
    <row x14ac:dyDescent="0.25" r="26" customHeight="1" ht="18.75">
      <c r="A26" s="84">
        <v>4.6</v>
      </c>
      <c r="B26" s="83">
        <f>($E$45-1.73)*A26*1.52</f>
      </c>
      <c r="C26" s="84">
        <f>B26+A26</f>
      </c>
      <c r="D26" s="78"/>
      <c r="E26" s="13">
        <f>A26</f>
      </c>
      <c r="F26" s="13">
        <f>$F$20</f>
      </c>
      <c r="G26" s="89">
        <f>B26-F26</f>
      </c>
      <c r="H26" s="13">
        <v>0.005</v>
      </c>
      <c r="I26" s="90"/>
      <c r="J26" s="91"/>
      <c r="K26" s="92"/>
      <c r="L26" s="2"/>
    </row>
    <row x14ac:dyDescent="0.25" r="27" customHeight="1" ht="18.75">
      <c r="A27" s="98"/>
      <c r="B27" s="99"/>
      <c r="C27" s="98"/>
      <c r="D27" s="78"/>
      <c r="E27" s="74"/>
      <c r="F27" s="65"/>
      <c r="G27" s="2"/>
      <c r="H27" s="72"/>
      <c r="I27" s="72"/>
      <c r="J27" s="65"/>
      <c r="K27" s="74"/>
      <c r="L27" s="2"/>
    </row>
    <row x14ac:dyDescent="0.25" r="28" customHeight="1" ht="18.75">
      <c r="A28" s="100" t="s">
        <v>150</v>
      </c>
      <c r="B28" s="101" t="s">
        <v>151</v>
      </c>
      <c r="C28" s="102" t="s">
        <v>152</v>
      </c>
      <c r="D28" s="103" t="s">
        <v>153</v>
      </c>
      <c r="E28" s="104" t="s">
        <v>154</v>
      </c>
      <c r="F28" s="105" t="s">
        <v>155</v>
      </c>
      <c r="G28" s="102" t="s">
        <v>156</v>
      </c>
      <c r="H28" s="106" t="s">
        <v>157</v>
      </c>
      <c r="I28" s="106" t="s">
        <v>158</v>
      </c>
      <c r="J28" s="107" t="s">
        <v>159</v>
      </c>
      <c r="K28" s="104" t="s">
        <v>160</v>
      </c>
      <c r="L28" s="102" t="s">
        <v>161</v>
      </c>
    </row>
    <row x14ac:dyDescent="0.25" r="29" customHeight="1" ht="18.75">
      <c r="A29" s="55" t="s">
        <v>162</v>
      </c>
      <c r="B29" s="108">
        <v>1.4018</v>
      </c>
      <c r="C29" s="108">
        <v>22.1</v>
      </c>
      <c r="D29" s="109">
        <f>(20-C29)*-0.000175+B29</f>
      </c>
      <c r="E29" s="109">
        <f>D29*10.9276-13.593</f>
      </c>
      <c r="F29" s="110">
        <v>2397</v>
      </c>
      <c r="G29" s="69">
        <v>49.33</v>
      </c>
      <c r="H29" s="111">
        <f>4000/G29</f>
      </c>
      <c r="I29" s="111">
        <f>150-H29</f>
      </c>
      <c r="J29" s="69">
        <f>G29*H29</f>
      </c>
      <c r="K29" s="112">
        <f>G$24+0.05</f>
      </c>
      <c r="L29" s="69">
        <f>H$23</f>
      </c>
    </row>
    <row x14ac:dyDescent="0.25" r="30" customHeight="1" ht="18.75">
      <c r="A30" s="2" t="s">
        <v>163</v>
      </c>
      <c r="B30" s="113">
        <v>1.4018</v>
      </c>
      <c r="C30" s="113">
        <v>22.1</v>
      </c>
      <c r="D30" s="114">
        <f>(20-C30)*-0.000175+B30</f>
      </c>
      <c r="E30" s="114">
        <f>D30*10.9276-13.593</f>
      </c>
      <c r="F30" s="115">
        <v>3642</v>
      </c>
      <c r="G30" s="13">
        <v>83.4</v>
      </c>
      <c r="H30" s="116">
        <f>4000/G30</f>
      </c>
      <c r="I30" s="116">
        <f>150-H30</f>
      </c>
      <c r="J30" s="13">
        <f>G30*H30</f>
      </c>
      <c r="K30" s="112">
        <f>G$24+0.05</f>
      </c>
      <c r="L30" s="13">
        <f>H$23</f>
      </c>
    </row>
    <row x14ac:dyDescent="0.25" r="31" customHeight="1" ht="18.75">
      <c r="A31" s="55" t="s">
        <v>164</v>
      </c>
      <c r="B31" s="108">
        <v>1.4017</v>
      </c>
      <c r="C31" s="108">
        <v>22.1</v>
      </c>
      <c r="D31" s="109">
        <f>(20-C31)*-0.000175+B31</f>
      </c>
      <c r="E31" s="109">
        <f>D31*10.9276-13.593</f>
      </c>
      <c r="F31" s="110">
        <v>1447</v>
      </c>
      <c r="G31" s="68">
        <v>144</v>
      </c>
      <c r="H31" s="111">
        <f>4000/G31</f>
      </c>
      <c r="I31" s="111">
        <f>150-H31</f>
      </c>
      <c r="J31" s="68">
        <f>G31*H31</f>
      </c>
      <c r="K31" s="112">
        <f>G$24+0.05</f>
      </c>
      <c r="L31" s="69">
        <f>H$23</f>
      </c>
    </row>
    <row x14ac:dyDescent="0.25" r="32" customHeight="1" ht="18.75">
      <c r="A32" s="2" t="s">
        <v>165</v>
      </c>
      <c r="B32" s="113">
        <v>1.4016</v>
      </c>
      <c r="C32" s="113">
        <v>22.2</v>
      </c>
      <c r="D32" s="114">
        <f>(20-C32)*-0.000175+B32</f>
      </c>
      <c r="E32" s="114">
        <f>D32*10.9276-13.593</f>
      </c>
      <c r="F32" s="115">
        <v>2460</v>
      </c>
      <c r="G32" s="13">
        <v>57.71</v>
      </c>
      <c r="H32" s="116">
        <v>69.31</v>
      </c>
      <c r="I32" s="116">
        <f>150-H32</f>
      </c>
      <c r="J32" s="117">
        <f>G32*H32</f>
      </c>
      <c r="K32" s="112">
        <f>G$24+0.05</f>
      </c>
      <c r="L32" s="13">
        <f>H$23</f>
      </c>
    </row>
    <row x14ac:dyDescent="0.25" r="33" customHeight="1" ht="18.75">
      <c r="A33" s="55" t="s">
        <v>166</v>
      </c>
      <c r="B33" s="108">
        <v>1.4017</v>
      </c>
      <c r="C33" s="108">
        <v>22.3</v>
      </c>
      <c r="D33" s="109">
        <f>(20-C33)*-0.000175+B33</f>
      </c>
      <c r="E33" s="109">
        <f>D33*10.9276-13.593</f>
      </c>
      <c r="F33" s="110">
        <v>3197</v>
      </c>
      <c r="G33" s="69">
        <v>81.6</v>
      </c>
      <c r="H33" s="111">
        <f>4000/G33</f>
      </c>
      <c r="I33" s="111">
        <f>150-H33</f>
      </c>
      <c r="J33" s="68">
        <f>G33*H33</f>
      </c>
      <c r="K33" s="112">
        <f>G$24+0.05</f>
      </c>
      <c r="L33" s="69">
        <f>H$23</f>
      </c>
    </row>
    <row x14ac:dyDescent="0.25" r="34" customHeight="1" ht="18.75">
      <c r="A34" s="2" t="s">
        <v>167</v>
      </c>
      <c r="B34" s="113">
        <v>1.4018</v>
      </c>
      <c r="C34" s="113">
        <v>22.3</v>
      </c>
      <c r="D34" s="114">
        <f>(20-C34)*-0.000175+B34</f>
      </c>
      <c r="E34" s="114">
        <f>D34*10.9276-13.593</f>
      </c>
      <c r="F34" s="118">
        <v>2392</v>
      </c>
      <c r="G34" s="13">
        <v>58.4</v>
      </c>
      <c r="H34" s="116">
        <f>4000/G34</f>
      </c>
      <c r="I34" s="116">
        <f>150-H34</f>
      </c>
      <c r="J34" s="18">
        <f>G34*H34</f>
      </c>
      <c r="K34" s="112">
        <f>G$24+0.05</f>
      </c>
      <c r="L34" s="13">
        <f>H$23</f>
      </c>
    </row>
    <row x14ac:dyDescent="0.25" r="35" customHeight="1" ht="18.75">
      <c r="A35" s="55" t="s">
        <v>168</v>
      </c>
      <c r="B35" s="108">
        <v>1.4018</v>
      </c>
      <c r="C35" s="108">
        <v>22.3</v>
      </c>
      <c r="D35" s="109">
        <f>(20-C35)*-0.000175+B35</f>
      </c>
      <c r="E35" s="109">
        <f>D35*10.9276-13.593</f>
      </c>
      <c r="F35" s="110">
        <v>2455</v>
      </c>
      <c r="G35" s="69">
        <v>81.6</v>
      </c>
      <c r="H35" s="111">
        <f>4000/G35</f>
      </c>
      <c r="I35" s="111">
        <f>150-H35</f>
      </c>
      <c r="J35" s="68">
        <f>G35*H35</f>
      </c>
      <c r="K35" s="112">
        <f>G$24+0.05</f>
      </c>
      <c r="L35" s="69">
        <f>H$23</f>
      </c>
    </row>
    <row x14ac:dyDescent="0.25" r="36" customHeight="1" ht="18.75">
      <c r="A36" s="2" t="s">
        <v>169</v>
      </c>
      <c r="B36" s="113">
        <v>1.4018</v>
      </c>
      <c r="C36" s="113">
        <v>22.3</v>
      </c>
      <c r="D36" s="114">
        <f>(20-C36)*-0.000175+B36</f>
      </c>
      <c r="E36" s="114">
        <f>D36*10.9276-13.593</f>
      </c>
      <c r="F36" s="115">
        <v>1791</v>
      </c>
      <c r="G36" s="13">
        <v>68.8</v>
      </c>
      <c r="H36" s="116">
        <f>4000/G36</f>
      </c>
      <c r="I36" s="116">
        <f>150-H36</f>
      </c>
      <c r="J36" s="18">
        <f>G36*H36</f>
      </c>
      <c r="K36" s="112">
        <f>G$24+0.05</f>
      </c>
      <c r="L36" s="13">
        <f>H$23</f>
      </c>
    </row>
    <row x14ac:dyDescent="0.25" r="37" customHeight="1" ht="18.75">
      <c r="A37" s="55" t="s">
        <v>170</v>
      </c>
      <c r="B37" s="109">
        <v>1.4018</v>
      </c>
      <c r="C37" s="119">
        <v>22.4</v>
      </c>
      <c r="D37" s="109">
        <f>(20-C37)*-0.000175+B37</f>
      </c>
      <c r="E37" s="109">
        <f>D37*10.9276-13.593</f>
      </c>
      <c r="F37" s="110">
        <v>1495</v>
      </c>
      <c r="G37" s="69">
        <v>40.98</v>
      </c>
      <c r="H37" s="111">
        <f>4000/G37</f>
      </c>
      <c r="I37" s="111">
        <f>150-H37</f>
      </c>
      <c r="J37" s="68">
        <f>G37*H37</f>
      </c>
      <c r="K37" s="112">
        <f>G$24+0.05</f>
      </c>
      <c r="L37" s="69">
        <f>H$23</f>
      </c>
    </row>
    <row x14ac:dyDescent="0.25" r="38" customHeight="1" ht="18.75">
      <c r="A38" s="2" t="s">
        <v>171</v>
      </c>
      <c r="B38" s="114">
        <v>1.4014</v>
      </c>
      <c r="C38" s="83">
        <v>22.9</v>
      </c>
      <c r="D38" s="114">
        <f>(20-C38)*-0.000175+B38</f>
      </c>
      <c r="E38" s="114">
        <f>D38*10.9276-13.593</f>
      </c>
      <c r="F38" s="115">
        <v>1782</v>
      </c>
      <c r="G38" s="13">
        <v>41.6</v>
      </c>
      <c r="H38" s="116">
        <f>4000/G38</f>
      </c>
      <c r="I38" s="116">
        <f>150-H38</f>
      </c>
      <c r="J38" s="18">
        <f>G38*H38</f>
      </c>
      <c r="K38" s="112">
        <f>G$24+0.05</f>
      </c>
      <c r="L38" s="13">
        <f>H$23</f>
      </c>
    </row>
    <row x14ac:dyDescent="0.25" r="39" customHeight="1" ht="18.75">
      <c r="A39" s="55" t="s">
        <v>172</v>
      </c>
      <c r="B39" s="109">
        <v>1.4018</v>
      </c>
      <c r="C39" s="119">
        <v>22.4</v>
      </c>
      <c r="D39" s="109">
        <f>(20-C39)*-0.000175+B39</f>
      </c>
      <c r="E39" s="109">
        <f>D39*10.9276-13.593</f>
      </c>
      <c r="F39" s="110">
        <v>3187</v>
      </c>
      <c r="G39" s="120">
        <v>41.8</v>
      </c>
      <c r="H39" s="111">
        <f>4000/G39</f>
      </c>
      <c r="I39" s="111">
        <f>150-H39</f>
      </c>
      <c r="J39" s="68">
        <f>G39*H39</f>
      </c>
      <c r="K39" s="112">
        <f>G$24+0.05</f>
      </c>
      <c r="L39" s="69">
        <f>H$23</f>
      </c>
    </row>
    <row x14ac:dyDescent="0.25" r="40" customHeight="1" ht="18.75">
      <c r="A40" s="2" t="s">
        <v>173</v>
      </c>
      <c r="B40" s="114">
        <v>1.4017</v>
      </c>
      <c r="C40" s="83">
        <v>22.4</v>
      </c>
      <c r="D40" s="114">
        <f>(20-C40)*-0.000175+B40</f>
      </c>
      <c r="E40" s="114">
        <f>D40*10.9276-13.593</f>
      </c>
      <c r="F40" s="121">
        <v>3956</v>
      </c>
      <c r="G40" s="13">
        <v>52.6</v>
      </c>
      <c r="H40" s="116">
        <f>4000/G40</f>
      </c>
      <c r="I40" s="116">
        <f>150-H40</f>
      </c>
      <c r="J40" s="18">
        <f>G40*H40</f>
      </c>
      <c r="K40" s="112">
        <f>G$24+0.05</f>
      </c>
      <c r="L40" s="13">
        <f>H$23</f>
      </c>
    </row>
    <row x14ac:dyDescent="0.25" r="41" customHeight="1" ht="18.75">
      <c r="A41" s="55" t="s">
        <v>174</v>
      </c>
      <c r="B41" s="109">
        <v>1.4014</v>
      </c>
      <c r="C41" s="119">
        <v>22.9</v>
      </c>
      <c r="D41" s="109">
        <f>(20-C41)*-0.000175+B41</f>
      </c>
      <c r="E41" s="109">
        <f>D41*10.9276-13.593</f>
      </c>
      <c r="F41" s="122">
        <v>1482</v>
      </c>
      <c r="G41" s="69">
        <v>26.5</v>
      </c>
      <c r="H41" s="111">
        <v>115</v>
      </c>
      <c r="I41" s="111">
        <f>150-H41</f>
      </c>
      <c r="J41" s="69">
        <f>H41*G41</f>
      </c>
      <c r="K41" s="112">
        <f>G$24+0.05</f>
      </c>
      <c r="L41" s="69">
        <f>H$23</f>
      </c>
    </row>
    <row x14ac:dyDescent="0.25" r="42" customHeight="1" ht="18.75">
      <c r="A42" s="2" t="s">
        <v>175</v>
      </c>
      <c r="B42" s="114">
        <v>1.4014</v>
      </c>
      <c r="C42" s="82">
        <v>23</v>
      </c>
      <c r="D42" s="114">
        <f>(20-C42)*-0.000175+B42</f>
      </c>
      <c r="E42" s="114">
        <f>D42*10.9276-13.593</f>
      </c>
      <c r="F42" s="121">
        <v>2372</v>
      </c>
      <c r="G42" s="18">
        <v>26</v>
      </c>
      <c r="H42" s="116">
        <v>120</v>
      </c>
      <c r="I42" s="116">
        <f>150-H42</f>
      </c>
      <c r="J42" s="18">
        <f>G42*H42</f>
      </c>
      <c r="K42" s="112">
        <f>G$24+0.05</f>
      </c>
      <c r="L42" s="13">
        <f>H$23</f>
      </c>
    </row>
    <row x14ac:dyDescent="0.25" r="43" customHeight="1" ht="18.75">
      <c r="A43" s="55" t="s">
        <v>176</v>
      </c>
      <c r="B43" s="109">
        <v>1.4009</v>
      </c>
      <c r="C43" s="123">
        <v>23</v>
      </c>
      <c r="D43" s="109">
        <f>(20-C43)*-0.000175+B43</f>
      </c>
      <c r="E43" s="109">
        <f>D43*10.9276-13.593</f>
      </c>
      <c r="F43" s="122">
        <v>2375</v>
      </c>
      <c r="G43" s="69">
        <v>71.2</v>
      </c>
      <c r="H43" s="111">
        <f>4000/G43</f>
      </c>
      <c r="I43" s="111">
        <f>150-H43</f>
      </c>
      <c r="J43" s="68">
        <f>G43*H43</f>
      </c>
      <c r="K43" s="112">
        <f>G$24+0.05</f>
      </c>
      <c r="L43" s="69">
        <f>H$23</f>
      </c>
    </row>
    <row x14ac:dyDescent="0.25" r="44" customHeight="1" ht="18.75">
      <c r="A44" s="2" t="s">
        <v>177</v>
      </c>
      <c r="B44" s="114">
        <v>1.4012</v>
      </c>
      <c r="C44" s="83">
        <v>23.1</v>
      </c>
      <c r="D44" s="114">
        <f>(20-C44)*-0.000175+B44</f>
      </c>
      <c r="E44" s="114">
        <f>D44*10.9276-13.593</f>
      </c>
      <c r="F44" s="121">
        <v>3946</v>
      </c>
      <c r="G44" s="13">
        <v>70.8</v>
      </c>
      <c r="H44" s="116">
        <f>4000/G44</f>
      </c>
      <c r="I44" s="116">
        <f>150-H44</f>
      </c>
      <c r="J44" s="18">
        <f>G44*H44</f>
      </c>
      <c r="K44" s="112">
        <f>G$24+0.05</f>
      </c>
      <c r="L44" s="13">
        <f>H$23</f>
      </c>
    </row>
    <row x14ac:dyDescent="0.25" r="45" customHeight="1" ht="18.75">
      <c r="A45" s="124" t="s">
        <v>178</v>
      </c>
      <c r="B45" s="125">
        <v>1.4163</v>
      </c>
      <c r="C45" s="126">
        <v>21.1</v>
      </c>
      <c r="D45" s="127">
        <f>(20-C45)*-0.000175+B45</f>
      </c>
      <c r="E45" s="128">
        <f>D45*10.9276-13.593</f>
      </c>
      <c r="F45" s="129"/>
      <c r="G45" s="2"/>
      <c r="H45" s="116"/>
      <c r="I45" s="116"/>
      <c r="J45" s="65"/>
      <c r="K45" s="74"/>
      <c r="L45" s="2"/>
    </row>
    <row x14ac:dyDescent="0.25" r="46" customHeight="1" ht="18.75">
      <c r="A46" s="2"/>
      <c r="B46" s="114"/>
      <c r="C46" s="83"/>
      <c r="D46" s="78"/>
      <c r="E46" s="74"/>
      <c r="F46" s="65" t="s">
        <v>179</v>
      </c>
      <c r="G46" s="2"/>
      <c r="H46" s="72"/>
      <c r="I46" s="72"/>
      <c r="J46" s="65"/>
      <c r="K46" s="74"/>
      <c r="L46" s="2"/>
    </row>
    <row x14ac:dyDescent="0.25" r="47" customHeight="1" ht="18.75">
      <c r="A47" s="2"/>
      <c r="B47" s="49"/>
      <c r="C47" s="2"/>
      <c r="D47" s="130"/>
      <c r="E47" s="89"/>
      <c r="F47" s="65"/>
      <c r="G47" s="2"/>
      <c r="H47" s="72"/>
      <c r="I47" s="72"/>
      <c r="J47" s="65"/>
      <c r="K47" s="74"/>
      <c r="L47" s="2"/>
    </row>
    <row x14ac:dyDescent="0.25" r="48" customHeight="1" ht="18.75">
      <c r="A48" s="2"/>
      <c r="B48" s="49"/>
      <c r="C48" s="2"/>
      <c r="D48" s="78"/>
      <c r="E48" s="89"/>
      <c r="F48" s="118"/>
      <c r="G48" s="2"/>
      <c r="H48" s="72"/>
      <c r="I48" s="72"/>
      <c r="J48" s="65"/>
      <c r="K48" s="74"/>
      <c r="L48" s="2"/>
    </row>
    <row x14ac:dyDescent="0.25" r="49" customHeight="1" ht="18.75">
      <c r="A49" s="2"/>
      <c r="B49" s="49"/>
      <c r="C49" s="2"/>
      <c r="D49" s="78"/>
      <c r="E49" s="89"/>
      <c r="F49" s="65"/>
      <c r="G49" s="2"/>
      <c r="H49" s="72"/>
      <c r="I49" s="72"/>
      <c r="J49" s="65"/>
      <c r="K49" s="74"/>
      <c r="L49" s="2"/>
    </row>
    <row x14ac:dyDescent="0.25" r="50" customHeight="1" ht="18.75">
      <c r="A50" s="131"/>
      <c r="B50" s="99"/>
      <c r="C50" s="98"/>
      <c r="D50" s="78"/>
      <c r="E50" s="74"/>
      <c r="F50" s="65"/>
      <c r="G50" s="2"/>
      <c r="H50" s="72"/>
      <c r="I50" s="72"/>
      <c r="J50" s="65"/>
      <c r="K50" s="74"/>
      <c r="L50" s="2"/>
    </row>
    <row x14ac:dyDescent="0.25" r="51" customHeight="1" ht="18.75">
      <c r="A51" s="2"/>
      <c r="B51" s="49"/>
      <c r="C51" s="2"/>
      <c r="D51" s="78"/>
      <c r="E51" s="74"/>
      <c r="F51" s="65"/>
      <c r="G51" s="2"/>
      <c r="H51" s="72"/>
      <c r="I51" s="72"/>
      <c r="J51" s="65"/>
      <c r="K51" s="74"/>
      <c r="L51" s="2"/>
    </row>
    <row x14ac:dyDescent="0.25" r="52" customHeight="1" ht="18.75">
      <c r="A52" s="2"/>
      <c r="B52" s="49"/>
      <c r="C52" s="2"/>
      <c r="D52" s="78"/>
      <c r="E52" s="74"/>
      <c r="F52" s="130"/>
      <c r="G52" s="2"/>
      <c r="H52" s="72"/>
      <c r="I52" s="72"/>
      <c r="J52" s="65"/>
      <c r="K52" s="74"/>
      <c r="L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1.4074</v>
      </c>
      <c r="D2" s="44">
        <v>18</v>
      </c>
      <c r="E2" s="47">
        <f>((20-D2)*-0.000175+C2)-0.0008</f>
      </c>
      <c r="F2" s="46">
        <f>E2*10.9276-13.593</f>
      </c>
      <c r="G2" s="45" t="s">
        <v>112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1.4072</v>
      </c>
      <c r="D3" s="44">
        <v>18</v>
      </c>
      <c r="E3" s="47">
        <f>((20-D3)*-0.000175+C3)-0.0008</f>
      </c>
      <c r="F3" s="46">
        <f>E3*10.9276-13.593</f>
      </c>
      <c r="G3" s="45" t="s">
        <v>113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44">
        <v>3</v>
      </c>
      <c r="B4" s="45" t="s">
        <v>41</v>
      </c>
      <c r="C4" s="46">
        <v>1.4067</v>
      </c>
      <c r="D4" s="44">
        <v>18</v>
      </c>
      <c r="E4" s="47">
        <f>((20-D4)*-0.000175+C4)-0.0008</f>
      </c>
      <c r="F4" s="46">
        <f>E4*10.9276-13.593</f>
      </c>
      <c r="G4" s="45" t="s">
        <v>114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44">
        <v>4</v>
      </c>
      <c r="B5" s="45" t="s">
        <v>41</v>
      </c>
      <c r="C5" s="46">
        <v>1.4063</v>
      </c>
      <c r="D5" s="47">
        <v>18.1</v>
      </c>
      <c r="E5" s="47">
        <f>((20-D5)*-0.000175+C5)-0.0008</f>
      </c>
      <c r="F5" s="46">
        <f>E5*10.9276-13.593</f>
      </c>
      <c r="G5" s="45" t="s">
        <v>115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1.4057</v>
      </c>
      <c r="D6" s="47">
        <v>18.1</v>
      </c>
      <c r="E6" s="47">
        <f>((20-D6)*-0.000175+C6)-0.0008</f>
      </c>
      <c r="F6" s="46">
        <f>E6*10.9276-13.593</f>
      </c>
      <c r="G6" s="45" t="s">
        <v>116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1.4051</v>
      </c>
      <c r="D7" s="47">
        <v>18.1</v>
      </c>
      <c r="E7" s="47">
        <f>((20-D7)*-0.000175+C7)-0.0008</f>
      </c>
      <c r="F7" s="46">
        <f>E7*10.9276-13.593</f>
      </c>
      <c r="G7" s="45" t="s">
        <v>117</v>
      </c>
      <c r="H7" s="3"/>
      <c r="I7" s="3"/>
      <c r="J7" s="3"/>
      <c r="K7" s="3"/>
      <c r="L7" s="2"/>
      <c r="M7" s="49"/>
    </row>
    <row x14ac:dyDescent="0.25" r="8" customHeight="1" ht="18.75">
      <c r="A8" s="44">
        <v>7</v>
      </c>
      <c r="B8" s="45" t="s">
        <v>41</v>
      </c>
      <c r="C8" s="46">
        <v>1.4045</v>
      </c>
      <c r="D8" s="47">
        <v>18.1</v>
      </c>
      <c r="E8" s="47">
        <f>((20-D8)*-0.000175+C8)-0.0008</f>
      </c>
      <c r="F8" s="46">
        <f>E8*10.9276-13.593</f>
      </c>
      <c r="G8" s="45" t="s">
        <v>118</v>
      </c>
      <c r="H8" s="3"/>
      <c r="I8" s="3"/>
      <c r="J8" s="3"/>
      <c r="K8" s="3"/>
      <c r="L8" s="2"/>
      <c r="M8" s="49"/>
    </row>
    <row x14ac:dyDescent="0.25" r="9" customHeight="1" ht="18.75">
      <c r="A9" s="44">
        <v>8</v>
      </c>
      <c r="B9" s="45" t="s">
        <v>41</v>
      </c>
      <c r="C9" s="46">
        <v>1.404</v>
      </c>
      <c r="D9" s="47">
        <v>18.1</v>
      </c>
      <c r="E9" s="47">
        <f>((20-D9)*-0.000175+C9)-0.0008</f>
      </c>
      <c r="F9" s="46">
        <f>E9*10.9276-13.593</f>
      </c>
      <c r="G9" s="45" t="s">
        <v>119</v>
      </c>
      <c r="H9" s="3"/>
      <c r="I9" s="3"/>
      <c r="J9" s="3"/>
      <c r="K9" s="3"/>
      <c r="L9" s="2"/>
      <c r="M9" s="49"/>
    </row>
    <row x14ac:dyDescent="0.25" r="10" customHeight="1" ht="18.75">
      <c r="A10" s="56">
        <v>9</v>
      </c>
      <c r="B10" s="57" t="s">
        <v>41</v>
      </c>
      <c r="C10" s="58">
        <v>1.4035</v>
      </c>
      <c r="D10" s="60">
        <v>18.1</v>
      </c>
      <c r="E10" s="60">
        <f>((20-D10)*-0.000175+C10)-0.0008</f>
      </c>
      <c r="F10" s="58">
        <f>E10*10.9276-13.593</f>
      </c>
      <c r="G10" s="57" t="s">
        <v>120</v>
      </c>
      <c r="H10" s="3"/>
      <c r="I10" s="3"/>
      <c r="J10" s="3"/>
      <c r="K10" s="3"/>
      <c r="L10" s="2"/>
      <c r="M10" s="49"/>
    </row>
    <row x14ac:dyDescent="0.25" r="11" customHeight="1" ht="18.75">
      <c r="A11" s="56">
        <v>10</v>
      </c>
      <c r="B11" s="57" t="s">
        <v>41</v>
      </c>
      <c r="C11" s="58">
        <v>1.4029</v>
      </c>
      <c r="D11" s="60">
        <v>18.1</v>
      </c>
      <c r="E11" s="60">
        <f>((20-D11)*-0.000175+C11)-0.0008</f>
      </c>
      <c r="F11" s="58">
        <f>E11*10.9276-13.593</f>
      </c>
      <c r="G11" s="57" t="s">
        <v>121</v>
      </c>
      <c r="H11" s="3"/>
      <c r="I11" s="3"/>
      <c r="J11" s="3"/>
      <c r="K11" s="3"/>
      <c r="L11" s="2"/>
      <c r="M11" s="49"/>
    </row>
    <row x14ac:dyDescent="0.25" r="12" customHeight="1" ht="18.75">
      <c r="A12" s="56">
        <v>11</v>
      </c>
      <c r="B12" s="57" t="s">
        <v>41</v>
      </c>
      <c r="C12" s="58">
        <v>1.4024</v>
      </c>
      <c r="D12" s="60">
        <v>18.2</v>
      </c>
      <c r="E12" s="60">
        <f>((20-D12)*-0.000175+C12)-0.0008</f>
      </c>
      <c r="F12" s="58">
        <f>E12*10.9276-13.593</f>
      </c>
      <c r="G12" s="57" t="s">
        <v>122</v>
      </c>
      <c r="H12" s="3"/>
      <c r="I12" s="3"/>
      <c r="J12" s="3"/>
      <c r="K12" s="3"/>
      <c r="L12" s="2"/>
      <c r="M12" s="49"/>
    </row>
    <row x14ac:dyDescent="0.25" r="13" customHeight="1" ht="18.75">
      <c r="A13" s="56">
        <v>12</v>
      </c>
      <c r="B13" s="57" t="s">
        <v>41</v>
      </c>
      <c r="C13" s="58">
        <v>1.4019</v>
      </c>
      <c r="D13" s="60">
        <v>18.2</v>
      </c>
      <c r="E13" s="60">
        <f>((20-D13)*-0.000175+C13)-0.0008</f>
      </c>
      <c r="F13" s="58">
        <f>E13*10.9276-13.593</f>
      </c>
      <c r="G13" s="57" t="s">
        <v>123</v>
      </c>
      <c r="H13" s="3"/>
      <c r="I13" s="3"/>
      <c r="J13" s="3"/>
      <c r="K13" s="3"/>
      <c r="L13" s="2"/>
      <c r="M13" s="49"/>
    </row>
    <row x14ac:dyDescent="0.25" r="14" customHeight="1" ht="18.75">
      <c r="A14" s="56">
        <v>13</v>
      </c>
      <c r="B14" s="57" t="s">
        <v>41</v>
      </c>
      <c r="C14" s="58">
        <v>1.4014</v>
      </c>
      <c r="D14" s="60">
        <v>18.2</v>
      </c>
      <c r="E14" s="60">
        <f>((20-D14)*-0.000175+C14)-0.0008</f>
      </c>
      <c r="F14" s="58">
        <f>E14*10.9276-13.593</f>
      </c>
      <c r="G14" s="57" t="s">
        <v>124</v>
      </c>
      <c r="H14" s="3"/>
      <c r="I14" s="3"/>
      <c r="J14" s="3"/>
      <c r="K14" s="3"/>
      <c r="L14" s="2"/>
      <c r="M14" s="49"/>
    </row>
    <row x14ac:dyDescent="0.25" r="15" customHeight="1" ht="18.75">
      <c r="A15" s="56">
        <v>14</v>
      </c>
      <c r="B15" s="57" t="s">
        <v>41</v>
      </c>
      <c r="C15" s="58">
        <v>1.4008</v>
      </c>
      <c r="D15" s="60">
        <v>18.2</v>
      </c>
      <c r="E15" s="60">
        <f>((20-D15)*-0.000175+C15)-0.0008</f>
      </c>
      <c r="F15" s="58">
        <f>E15*10.9276-13.593</f>
      </c>
      <c r="G15" s="57" t="s">
        <v>125</v>
      </c>
      <c r="H15" s="3"/>
      <c r="I15" s="3"/>
      <c r="J15" s="3"/>
      <c r="K15" s="3"/>
      <c r="L15" s="2"/>
      <c r="M15" s="49"/>
    </row>
    <row x14ac:dyDescent="0.25" r="16" customHeight="1" ht="18.75">
      <c r="A16" s="56">
        <v>15</v>
      </c>
      <c r="B16" s="57" t="s">
        <v>41</v>
      </c>
      <c r="C16" s="58">
        <v>1.4003</v>
      </c>
      <c r="D16" s="60">
        <v>18.2</v>
      </c>
      <c r="E16" s="60">
        <f>((20-D16)*-0.000175+C16)-0.0008</f>
      </c>
      <c r="F16" s="58">
        <f>E16*10.9276-13.593</f>
      </c>
      <c r="G16" s="57" t="s">
        <v>126</v>
      </c>
      <c r="H16" s="3"/>
      <c r="I16" s="3"/>
      <c r="J16" s="3"/>
      <c r="K16" s="3"/>
      <c r="L16" s="2"/>
      <c r="M16" s="49"/>
    </row>
    <row x14ac:dyDescent="0.25" r="17" customHeight="1" ht="18.75">
      <c r="A17" s="56">
        <v>16</v>
      </c>
      <c r="B17" s="57" t="s">
        <v>41</v>
      </c>
      <c r="C17" s="58">
        <v>1.3998</v>
      </c>
      <c r="D17" s="60">
        <v>18.2</v>
      </c>
      <c r="E17" s="60">
        <f>((20-D17)*-0.000175+C17)-0.0008</f>
      </c>
      <c r="F17" s="58">
        <f>E17*10.9276-13.593</f>
      </c>
      <c r="G17" s="57" t="s">
        <v>127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1.3993</v>
      </c>
      <c r="D18" s="47">
        <v>18.3</v>
      </c>
      <c r="E18" s="47">
        <f>((20-D18)*-0.000175+C18)-0.0008</f>
      </c>
      <c r="F18" s="46">
        <f>E18*10.9276-13.593</f>
      </c>
      <c r="G18" s="45" t="s">
        <v>128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1.3987</v>
      </c>
      <c r="D19" s="47">
        <v>18.3</v>
      </c>
      <c r="E19" s="47">
        <f>((20-D19)*-0.000175+C19)-0.0008</f>
      </c>
      <c r="F19" s="46">
        <f>E19*10.9276-13.593</f>
      </c>
      <c r="G19" s="45" t="s">
        <v>129</v>
      </c>
      <c r="H19" s="3"/>
      <c r="I19" s="3"/>
      <c r="J19" s="3"/>
      <c r="K19" s="3"/>
      <c r="L19" s="2"/>
      <c r="M19" s="49"/>
    </row>
    <row x14ac:dyDescent="0.25" r="20" customHeight="1" ht="18.75">
      <c r="A20" s="44">
        <v>19</v>
      </c>
      <c r="B20" s="45" t="s">
        <v>41</v>
      </c>
      <c r="C20" s="46">
        <v>1.3963</v>
      </c>
      <c r="D20" s="47">
        <v>18.3</v>
      </c>
      <c r="E20" s="47">
        <f>((20-D20)*-0.000175+C20)-0.0008</f>
      </c>
      <c r="F20" s="46">
        <f>E20*10.9276-13.593</f>
      </c>
      <c r="G20" s="45" t="s">
        <v>130</v>
      </c>
      <c r="H20" s="3"/>
      <c r="I20" s="3"/>
      <c r="J20" s="3"/>
      <c r="K20" s="3"/>
      <c r="L20" s="2"/>
      <c r="M20" s="49"/>
    </row>
    <row x14ac:dyDescent="0.25" r="21" customHeight="1" ht="18.75">
      <c r="A21" s="44">
        <v>20</v>
      </c>
      <c r="B21" s="45" t="s">
        <v>41</v>
      </c>
      <c r="C21" s="46">
        <v>1.3914</v>
      </c>
      <c r="D21" s="47">
        <v>18.3</v>
      </c>
      <c r="E21" s="47">
        <f>((20-D21)*-0.000175+C21)-0.0008</f>
      </c>
      <c r="F21" s="46">
        <f>E21*10.9276-13.593</f>
      </c>
      <c r="G21" s="45" t="s">
        <v>131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1.3761</v>
      </c>
      <c r="D22" s="47">
        <v>18.3</v>
      </c>
      <c r="E22" s="47">
        <f>((20-D22)*-0.000175+C22)-0.0008</f>
      </c>
      <c r="F22" s="46">
        <f>E22*10.9276-13.593</f>
      </c>
      <c r="G22" s="45" t="s">
        <v>132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1.3551</v>
      </c>
      <c r="D23" s="47">
        <v>18.4</v>
      </c>
      <c r="E23" s="47">
        <f>((20-D23)*-0.000175+C23)-0.0008</f>
      </c>
      <c r="F23" s="46">
        <f>E23*10.9276-13.593</f>
      </c>
      <c r="G23" s="45" t="s">
        <v>133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1.4068</v>
      </c>
      <c r="D2" s="47">
        <v>18.4</v>
      </c>
      <c r="E2" s="47">
        <f>((20-D2)*-0.000175+C2)-0.0008</f>
      </c>
      <c r="F2" s="46">
        <f>E2*10.9276-13.593</f>
      </c>
      <c r="G2" s="45" t="s">
        <v>68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1.4067</v>
      </c>
      <c r="D3" s="47">
        <v>18.4</v>
      </c>
      <c r="E3" s="47">
        <f>((20-D3)*-0.000175+C3)-0.0008</f>
      </c>
      <c r="F3" s="46">
        <f>E3*10.9276-13.593</f>
      </c>
      <c r="G3" s="45" t="s">
        <v>69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1.406</v>
      </c>
      <c r="D4" s="53">
        <v>18.4</v>
      </c>
      <c r="E4" s="53">
        <f>((20-D4)*-0.000175+C4)-0.0008</f>
      </c>
      <c r="F4" s="52">
        <f>E4*10.9276-13.593</f>
      </c>
      <c r="G4" s="51" t="s">
        <v>70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1.4051</v>
      </c>
      <c r="D5" s="53">
        <v>18.5</v>
      </c>
      <c r="E5" s="53">
        <f>((20-D5)*-0.000175+C5)-0.0008</f>
      </c>
      <c r="F5" s="52">
        <f>E5*10.9276-13.593</f>
      </c>
      <c r="G5" s="51" t="s">
        <v>71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50">
        <v>5</v>
      </c>
      <c r="B6" s="51" t="s">
        <v>41</v>
      </c>
      <c r="C6" s="52">
        <v>1.4042</v>
      </c>
      <c r="D6" s="53">
        <v>18.5</v>
      </c>
      <c r="E6" s="53">
        <f>((20-D6)*-0.000175+C6)-0.0008</f>
      </c>
      <c r="F6" s="52">
        <f>E6*10.9276-13.593</f>
      </c>
      <c r="G6" s="51" t="s">
        <v>72</v>
      </c>
      <c r="H6" s="3"/>
      <c r="I6" s="3"/>
      <c r="J6" s="3"/>
      <c r="K6" s="3"/>
      <c r="L6" s="2"/>
      <c r="M6" s="49"/>
    </row>
    <row x14ac:dyDescent="0.25" r="7" customHeight="1" ht="18.75">
      <c r="A7" s="50">
        <v>6</v>
      </c>
      <c r="B7" s="51" t="s">
        <v>41</v>
      </c>
      <c r="C7" s="52">
        <v>1.4035</v>
      </c>
      <c r="D7" s="53">
        <v>18.5</v>
      </c>
      <c r="E7" s="53">
        <f>((20-D7)*-0.000175+C7)-0.0008</f>
      </c>
      <c r="F7" s="52">
        <f>E7*10.9276-13.593</f>
      </c>
      <c r="G7" s="51" t="s">
        <v>73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1.4029</v>
      </c>
      <c r="D8" s="53">
        <v>18.5</v>
      </c>
      <c r="E8" s="53">
        <f>((20-D8)*-0.000175+C8)-0.0008</f>
      </c>
      <c r="F8" s="52">
        <f>E8*10.9276-13.593</f>
      </c>
      <c r="G8" s="51" t="s">
        <v>74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1.4022</v>
      </c>
      <c r="D9" s="53">
        <v>18.5</v>
      </c>
      <c r="E9" s="53">
        <f>((20-D9)*-0.000175+C9)-0.0008</f>
      </c>
      <c r="F9" s="52">
        <f>E9*10.9276-13.593</f>
      </c>
      <c r="G9" s="51" t="s">
        <v>75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1.4014</v>
      </c>
      <c r="D10" s="53">
        <v>18.6</v>
      </c>
      <c r="E10" s="53">
        <f>((20-D10)*-0.000175+C10)-0.0008</f>
      </c>
      <c r="F10" s="52">
        <f>E10*10.9276-13.593</f>
      </c>
      <c r="G10" s="51" t="s">
        <v>76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1.4009</v>
      </c>
      <c r="D11" s="53">
        <v>18.6</v>
      </c>
      <c r="E11" s="53">
        <f>((20-D11)*-0.000175+C11)-0.0008</f>
      </c>
      <c r="F11" s="52">
        <f>E11*10.9276-13.593</f>
      </c>
      <c r="G11" s="51" t="s">
        <v>77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1.4004</v>
      </c>
      <c r="D12" s="47">
        <v>18.7</v>
      </c>
      <c r="E12" s="47">
        <f>((20-D12)*-0.000175+C12)-0.0008</f>
      </c>
      <c r="F12" s="46">
        <f>E12*10.9276-13.593</f>
      </c>
      <c r="G12" s="45" t="s">
        <v>78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1.3997</v>
      </c>
      <c r="D13" s="47">
        <v>18.7</v>
      </c>
      <c r="E13" s="47">
        <f>((20-D13)*-0.000175+C13)-0.0008</f>
      </c>
      <c r="F13" s="46">
        <f>E13*10.9276-13.593</f>
      </c>
      <c r="G13" s="45" t="s">
        <v>79</v>
      </c>
      <c r="H13" s="3"/>
      <c r="I13" s="3"/>
      <c r="J13" s="3"/>
      <c r="K13" s="3"/>
      <c r="L13" s="2"/>
      <c r="M13" s="49"/>
    </row>
    <row x14ac:dyDescent="0.25" r="14" customHeight="1" ht="18.75">
      <c r="A14" s="44">
        <v>13</v>
      </c>
      <c r="B14" s="45" t="s">
        <v>41</v>
      </c>
      <c r="C14" s="46">
        <v>1.3992</v>
      </c>
      <c r="D14" s="47">
        <v>18.7</v>
      </c>
      <c r="E14" s="47">
        <f>((20-D14)*-0.000175+C14)-0.0008</f>
      </c>
      <c r="F14" s="46">
        <f>E14*10.9276-13.593</f>
      </c>
      <c r="G14" s="45" t="s">
        <v>80</v>
      </c>
      <c r="H14" s="3"/>
      <c r="I14" s="3"/>
      <c r="J14" s="3"/>
      <c r="K14" s="3"/>
      <c r="L14" s="2"/>
      <c r="M14" s="49"/>
    </row>
    <row x14ac:dyDescent="0.25" r="15" customHeight="1" ht="18.75">
      <c r="A15" s="44">
        <v>14</v>
      </c>
      <c r="B15" s="45" t="s">
        <v>41</v>
      </c>
      <c r="C15" s="46">
        <v>1.3985</v>
      </c>
      <c r="D15" s="47">
        <v>18.7</v>
      </c>
      <c r="E15" s="47">
        <f>((20-D15)*-0.000175+C15)-0.0008</f>
      </c>
      <c r="F15" s="46">
        <f>E15*10.9276-13.593</f>
      </c>
      <c r="G15" s="45" t="s">
        <v>81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1.396</v>
      </c>
      <c r="D16" s="47">
        <v>18.7</v>
      </c>
      <c r="E16" s="47">
        <f>((20-D16)*-0.000175+C16)-0.0008</f>
      </c>
      <c r="F16" s="46">
        <f>E16*10.9276-13.593</f>
      </c>
      <c r="G16" s="45" t="s">
        <v>82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1.3888</v>
      </c>
      <c r="D17" s="47">
        <v>18.7</v>
      </c>
      <c r="E17" s="47">
        <f>((20-D17)*-0.000175+C17)-0.0008</f>
      </c>
      <c r="F17" s="46">
        <f>E17*10.9276-13.593</f>
      </c>
      <c r="G17" s="45" t="s">
        <v>83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1.3741</v>
      </c>
      <c r="D18" s="47">
        <v>18.8</v>
      </c>
      <c r="E18" s="47">
        <f>((20-D18)*-0.000175+C18)-0.0008</f>
      </c>
      <c r="F18" s="46">
        <f>E18*10.9276-13.593</f>
      </c>
      <c r="G18" s="45" t="s">
        <v>84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1.3559</v>
      </c>
      <c r="D19" s="47">
        <v>18.8</v>
      </c>
      <c r="E19" s="47">
        <f>((20-D19)*-0.000175+C19)-0.0008</f>
      </c>
      <c r="F19" s="46">
        <f>E19*10.9276-13.593</f>
      </c>
      <c r="G19" s="45" t="s">
        <v>85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1.3423</v>
      </c>
      <c r="D20" s="53">
        <v>18.8</v>
      </c>
      <c r="E20" s="53">
        <f>((20-D20)*-0.000175+C20)-0.0008</f>
      </c>
      <c r="F20" s="52">
        <f>E20*10.9276-13.593</f>
      </c>
      <c r="G20" s="51" t="s">
        <v>86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1.3377</v>
      </c>
      <c r="D21" s="53">
        <v>18.8</v>
      </c>
      <c r="E21" s="53">
        <f>((20-D21)*-0.000175+C21)-0.0008</f>
      </c>
      <c r="F21" s="52">
        <f>E21*10.9276-13.593</f>
      </c>
      <c r="G21" s="51" t="s">
        <v>87</v>
      </c>
      <c r="H21" s="3"/>
      <c r="I21" s="3"/>
      <c r="J21" s="3"/>
      <c r="K21" s="3"/>
      <c r="L21" s="2"/>
      <c r="M21" s="49"/>
    </row>
    <row x14ac:dyDescent="0.25" r="22" customHeight="1" ht="18.75">
      <c r="A22" s="50">
        <v>21</v>
      </c>
      <c r="B22" s="51" t="s">
        <v>41</v>
      </c>
      <c r="C22" s="52">
        <v>1.3363</v>
      </c>
      <c r="D22" s="53">
        <v>18.8</v>
      </c>
      <c r="E22" s="53">
        <f>((20-D22)*-0.000175+C22)-0.0008</f>
      </c>
      <c r="F22" s="52">
        <f>E22*10.9276-13.593</f>
      </c>
      <c r="G22" s="51" t="s">
        <v>88</v>
      </c>
      <c r="H22" s="3"/>
      <c r="I22" s="3"/>
      <c r="J22" s="3"/>
      <c r="K22" s="3"/>
      <c r="L22" s="2"/>
      <c r="M22" s="49"/>
    </row>
    <row x14ac:dyDescent="0.25" r="23" customHeight="1" ht="18.75">
      <c r="A23" s="50">
        <v>22</v>
      </c>
      <c r="B23" s="51" t="s">
        <v>41</v>
      </c>
      <c r="C23" s="52">
        <v>1.335</v>
      </c>
      <c r="D23" s="53">
        <v>18.8</v>
      </c>
      <c r="E23" s="53">
        <f>((20-D23)*-0.000175+C23)-0.0008</f>
      </c>
      <c r="F23" s="52">
        <f>E23*10.9276-13.593</f>
      </c>
      <c r="G23" s="51" t="s">
        <v>89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50">
        <v>1</v>
      </c>
      <c r="B2" s="51" t="s">
        <v>41</v>
      </c>
      <c r="C2" s="52">
        <v>1.4066</v>
      </c>
      <c r="D2" s="53">
        <v>18.9</v>
      </c>
      <c r="E2" s="53">
        <f>((20-D2)*-0.000175+C2)-0.0008</f>
      </c>
      <c r="F2" s="52">
        <f>E2*10.9276-13.593</f>
      </c>
      <c r="G2" s="51" t="s">
        <v>90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50">
        <v>2</v>
      </c>
      <c r="B3" s="51" t="s">
        <v>41</v>
      </c>
      <c r="C3" s="52">
        <v>1.4066</v>
      </c>
      <c r="D3" s="53">
        <v>18.9</v>
      </c>
      <c r="E3" s="53">
        <f>((20-D3)*-0.000175+C3)-0.0008</f>
      </c>
      <c r="F3" s="52">
        <f>E3*10.9276-13.593</f>
      </c>
      <c r="G3" s="51" t="s">
        <v>91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1.4062</v>
      </c>
      <c r="D4" s="53">
        <v>18.9</v>
      </c>
      <c r="E4" s="53">
        <f>((20-D4)*-0.000175+C4)-0.0008</f>
      </c>
      <c r="F4" s="52">
        <f>E4*10.9276-13.593</f>
      </c>
      <c r="G4" s="51" t="s">
        <v>92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1.4058</v>
      </c>
      <c r="D5" s="53">
        <v>18.9</v>
      </c>
      <c r="E5" s="53">
        <f>((20-D5)*-0.000175+C5)-0.0008</f>
      </c>
      <c r="F5" s="52">
        <f>E5*10.9276-13.593</f>
      </c>
      <c r="G5" s="51" t="s">
        <v>93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1.4053</v>
      </c>
      <c r="D6" s="44">
        <v>19</v>
      </c>
      <c r="E6" s="47">
        <f>((20-D6)*-0.000175+C6)-0.0008</f>
      </c>
      <c r="F6" s="46">
        <f>E6*10.9276-13.593</f>
      </c>
      <c r="G6" s="45" t="s">
        <v>94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1.4048</v>
      </c>
      <c r="D7" s="44">
        <v>19</v>
      </c>
      <c r="E7" s="47">
        <f>((20-D7)*-0.000175+C7)-0.0008</f>
      </c>
      <c r="F7" s="46">
        <f>E7*10.9276-13.593</f>
      </c>
      <c r="G7" s="45" t="s">
        <v>95</v>
      </c>
      <c r="H7" s="3"/>
      <c r="I7" s="3"/>
      <c r="J7" s="3"/>
      <c r="K7" s="3"/>
      <c r="L7" s="2"/>
      <c r="M7" s="49"/>
    </row>
    <row x14ac:dyDescent="0.25" r="8" customHeight="1" ht="18.75">
      <c r="A8" s="44">
        <v>7</v>
      </c>
      <c r="B8" s="45" t="s">
        <v>41</v>
      </c>
      <c r="C8" s="46">
        <v>1.4041</v>
      </c>
      <c r="D8" s="44">
        <v>19</v>
      </c>
      <c r="E8" s="47">
        <f>((20-D8)*-0.000175+C8)-0.0008</f>
      </c>
      <c r="F8" s="46">
        <f>E8*10.9276-13.593</f>
      </c>
      <c r="G8" s="45" t="s">
        <v>96</v>
      </c>
      <c r="H8" s="3"/>
      <c r="I8" s="3"/>
      <c r="J8" s="3"/>
      <c r="K8" s="3"/>
      <c r="L8" s="2"/>
      <c r="M8" s="49"/>
    </row>
    <row x14ac:dyDescent="0.25" r="9" customHeight="1" ht="18.75">
      <c r="A9" s="44">
        <v>8</v>
      </c>
      <c r="B9" s="45" t="s">
        <v>41</v>
      </c>
      <c r="C9" s="46">
        <v>1.4036</v>
      </c>
      <c r="D9" s="44">
        <v>19</v>
      </c>
      <c r="E9" s="47">
        <f>((20-D9)*-0.000175+C9)-0.0008</f>
      </c>
      <c r="F9" s="46">
        <f>E9*10.9276-13.593</f>
      </c>
      <c r="G9" s="45" t="s">
        <v>97</v>
      </c>
      <c r="H9" s="3"/>
      <c r="I9" s="3"/>
      <c r="J9" s="3"/>
      <c r="K9" s="3"/>
      <c r="L9" s="2"/>
      <c r="M9" s="49"/>
    </row>
    <row x14ac:dyDescent="0.25" r="10" customHeight="1" ht="18.75">
      <c r="A10" s="44">
        <v>9</v>
      </c>
      <c r="B10" s="45" t="s">
        <v>41</v>
      </c>
      <c r="C10" s="46">
        <v>1.4031</v>
      </c>
      <c r="D10" s="44">
        <v>19</v>
      </c>
      <c r="E10" s="47">
        <f>((20-D10)*-0.000175+C10)-0.0008</f>
      </c>
      <c r="F10" s="46">
        <f>E10*10.9276-13.593</f>
      </c>
      <c r="G10" s="45" t="s">
        <v>98</v>
      </c>
      <c r="H10" s="3"/>
      <c r="I10" s="3"/>
      <c r="J10" s="3"/>
      <c r="K10" s="3"/>
      <c r="L10" s="2"/>
      <c r="M10" s="49"/>
    </row>
    <row x14ac:dyDescent="0.25" r="11" customHeight="1" ht="18.75">
      <c r="A11" s="44">
        <v>10</v>
      </c>
      <c r="B11" s="45" t="s">
        <v>41</v>
      </c>
      <c r="C11" s="46">
        <v>1.4025</v>
      </c>
      <c r="D11" s="44">
        <v>19</v>
      </c>
      <c r="E11" s="47">
        <f>((20-D11)*-0.000175+C11)-0.0008</f>
      </c>
      <c r="F11" s="46">
        <f>E11*10.9276-13.593</f>
      </c>
      <c r="G11" s="45" t="s">
        <v>99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1.402</v>
      </c>
      <c r="D12" s="44">
        <v>19</v>
      </c>
      <c r="E12" s="47">
        <f>((20-D12)*-0.000175+C12)-0.0008</f>
      </c>
      <c r="F12" s="46">
        <f>E12*10.9276-13.593</f>
      </c>
      <c r="G12" s="45" t="s">
        <v>100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1.4015</v>
      </c>
      <c r="D13" s="47">
        <v>19.1</v>
      </c>
      <c r="E13" s="47">
        <f>((20-D13)*-0.000175+C13)-0.0008</f>
      </c>
      <c r="F13" s="46">
        <f>E13*10.9276-13.593</f>
      </c>
      <c r="G13" s="45" t="s">
        <v>101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1.4009</v>
      </c>
      <c r="D14" s="53">
        <v>19.1</v>
      </c>
      <c r="E14" s="53">
        <f>((20-D14)*-0.000175+C14)-0.0008</f>
      </c>
      <c r="F14" s="52">
        <f>E14*10.9276-13.593</f>
      </c>
      <c r="G14" s="51" t="s">
        <v>102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1.4004</v>
      </c>
      <c r="D15" s="53">
        <v>19.1</v>
      </c>
      <c r="E15" s="53">
        <f>((20-D15)*-0.000175+C15)-0.0008</f>
      </c>
      <c r="F15" s="52">
        <f>E15*10.9276-13.593</f>
      </c>
      <c r="G15" s="51" t="s">
        <v>103</v>
      </c>
      <c r="H15" s="3"/>
      <c r="I15" s="3"/>
      <c r="J15" s="3"/>
      <c r="K15" s="3"/>
      <c r="L15" s="2"/>
      <c r="M15" s="49"/>
    </row>
    <row x14ac:dyDescent="0.25" r="16" customHeight="1" ht="18.75">
      <c r="A16" s="50">
        <v>15</v>
      </c>
      <c r="B16" s="51" t="s">
        <v>41</v>
      </c>
      <c r="C16" s="52">
        <v>1.3999</v>
      </c>
      <c r="D16" s="53">
        <v>19.1</v>
      </c>
      <c r="E16" s="53">
        <f>((20-D16)*-0.000175+C16)-0.0008</f>
      </c>
      <c r="F16" s="52">
        <f>E16*10.9276-13.593</f>
      </c>
      <c r="G16" s="51" t="s">
        <v>104</v>
      </c>
      <c r="H16" s="3"/>
      <c r="I16" s="3"/>
      <c r="J16" s="3"/>
      <c r="K16" s="3"/>
      <c r="L16" s="2"/>
      <c r="M16" s="49"/>
    </row>
    <row x14ac:dyDescent="0.25" r="17" customHeight="1" ht="18.75">
      <c r="A17" s="50">
        <v>16</v>
      </c>
      <c r="B17" s="51" t="s">
        <v>41</v>
      </c>
      <c r="C17" s="52">
        <v>1.3993</v>
      </c>
      <c r="D17" s="53">
        <v>19.1</v>
      </c>
      <c r="E17" s="53">
        <f>((20-D17)*-0.000175+C17)-0.0008</f>
      </c>
      <c r="F17" s="52">
        <f>E17*10.9276-13.593</f>
      </c>
      <c r="G17" s="51" t="s">
        <v>105</v>
      </c>
      <c r="H17" s="3"/>
      <c r="I17" s="3"/>
      <c r="J17" s="3"/>
      <c r="K17" s="3"/>
      <c r="L17" s="2"/>
      <c r="M17" s="49"/>
    </row>
    <row x14ac:dyDescent="0.25" r="18" customHeight="1" ht="18.75">
      <c r="A18" s="50">
        <v>17</v>
      </c>
      <c r="B18" s="51" t="s">
        <v>41</v>
      </c>
      <c r="C18" s="52">
        <v>1.3988</v>
      </c>
      <c r="D18" s="53">
        <v>19.1</v>
      </c>
      <c r="E18" s="53">
        <f>((20-D18)*-0.000175+C18)-0.0008</f>
      </c>
      <c r="F18" s="52">
        <f>E18*10.9276-13.593</f>
      </c>
      <c r="G18" s="51" t="s">
        <v>106</v>
      </c>
      <c r="H18" s="3"/>
      <c r="I18" s="3"/>
      <c r="J18" s="3"/>
      <c r="K18" s="3"/>
      <c r="L18" s="2"/>
      <c r="M18" s="49"/>
    </row>
    <row x14ac:dyDescent="0.25" r="19" customHeight="1" ht="18.75">
      <c r="A19" s="50">
        <v>18</v>
      </c>
      <c r="B19" s="51" t="s">
        <v>41</v>
      </c>
      <c r="C19" s="52">
        <v>1.3983</v>
      </c>
      <c r="D19" s="53">
        <v>19.2</v>
      </c>
      <c r="E19" s="53">
        <f>((20-D19)*-0.000175+C19)-0.0008</f>
      </c>
      <c r="F19" s="52">
        <f>E19*10.9276-13.593</f>
      </c>
      <c r="G19" s="51" t="s">
        <v>107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1.3967</v>
      </c>
      <c r="D20" s="53">
        <v>19.2</v>
      </c>
      <c r="E20" s="53">
        <f>((20-D20)*-0.000175+C20)-0.0008</f>
      </c>
      <c r="F20" s="52">
        <f>E20*10.9276-13.593</f>
      </c>
      <c r="G20" s="51" t="s">
        <v>108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1.389</v>
      </c>
      <c r="D21" s="53">
        <v>19.2</v>
      </c>
      <c r="E21" s="53">
        <f>((20-D21)*-0.000175+C21)-0.0008</f>
      </c>
      <c r="F21" s="52">
        <f>E21*10.9276-13.593</f>
      </c>
      <c r="G21" s="51" t="s">
        <v>109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1.3701</v>
      </c>
      <c r="D22" s="47">
        <v>19.2</v>
      </c>
      <c r="E22" s="47">
        <f>((20-D22)*-0.000175+C22)-0.0008</f>
      </c>
      <c r="F22" s="46">
        <f>E22*10.9276-13.593</f>
      </c>
      <c r="G22" s="45" t="s">
        <v>110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1.3491</v>
      </c>
      <c r="D23" s="47">
        <v>19.2</v>
      </c>
      <c r="E23" s="47">
        <f>((20-D23)*-0.000175+C23)-0.0008</f>
      </c>
      <c r="F23" s="46">
        <f>E23*10.9276-13.593</f>
      </c>
      <c r="G23" s="45" t="s">
        <v>111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</v>
      </c>
      <c r="D2" s="47">
        <v>19.2</v>
      </c>
      <c r="E2" s="47">
        <f>((20-D2)*-0.000175+C2)-0.0008</f>
      </c>
      <c r="F2" s="46">
        <f>E2*10.9276-13.593</f>
      </c>
      <c r="G2" s="45" t="s">
        <v>42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1.4063</v>
      </c>
      <c r="D3" s="47">
        <v>19.2</v>
      </c>
      <c r="E3" s="47">
        <f>((20-D3)*-0.000175+C3)-0.0008</f>
      </c>
      <c r="F3" s="46">
        <f>E3*10.9276-13.593</f>
      </c>
      <c r="G3" s="45" t="s">
        <v>44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44">
        <v>3</v>
      </c>
      <c r="B4" s="45" t="s">
        <v>41</v>
      </c>
      <c r="C4" s="46">
        <v>1.4059</v>
      </c>
      <c r="D4" s="47">
        <v>19.3</v>
      </c>
      <c r="E4" s="47">
        <f>((20-D4)*-0.000175+C4)-0.0008</f>
      </c>
      <c r="F4" s="46">
        <f>E4*10.9276-13.593</f>
      </c>
      <c r="G4" s="45" t="s">
        <v>46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44">
        <v>4</v>
      </c>
      <c r="B5" s="45" t="s">
        <v>41</v>
      </c>
      <c r="C5" s="46">
        <v>1.4055</v>
      </c>
      <c r="D5" s="47">
        <v>19.3</v>
      </c>
      <c r="E5" s="47">
        <f>((20-D5)*-0.000175+C5)-0.0008</f>
      </c>
      <c r="F5" s="46">
        <f>E5*10.9276-13.593</f>
      </c>
      <c r="G5" s="45" t="s">
        <v>48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</v>
      </c>
      <c r="D6" s="47">
        <v>19.3</v>
      </c>
      <c r="E6" s="47">
        <f>((20-D6)*-0.000175+C6)-0.0008</f>
      </c>
      <c r="F6" s="46">
        <f>E6*10.9276-13.593</f>
      </c>
      <c r="G6" s="45" t="s">
        <v>50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1.4045</v>
      </c>
      <c r="D7" s="47">
        <v>19.3</v>
      </c>
      <c r="E7" s="47">
        <f>((20-D7)*-0.000175+C7)-0.0008</f>
      </c>
      <c r="F7" s="46">
        <f>E7*10.9276-13.593</f>
      </c>
      <c r="G7" s="45" t="s">
        <v>51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1.404</v>
      </c>
      <c r="D8" s="53">
        <v>19.3</v>
      </c>
      <c r="E8" s="53">
        <f>((20-D8)*-0.000175+C8)-0.0008</f>
      </c>
      <c r="F8" s="52">
        <f>E8*10.9276-13.593</f>
      </c>
      <c r="G8" s="51" t="s">
        <v>52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1.4033</v>
      </c>
      <c r="D9" s="53">
        <v>19.3</v>
      </c>
      <c r="E9" s="53">
        <f>((20-D9)*-0.000175+C9)-0.0008</f>
      </c>
      <c r="F9" s="52">
        <f>E9*10.9276-13.593</f>
      </c>
      <c r="G9" s="51" t="s">
        <v>53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1.4028</v>
      </c>
      <c r="D10" s="53">
        <v>19.3</v>
      </c>
      <c r="E10" s="53">
        <f>((20-D10)*-0.000175+C10)-0.0008</f>
      </c>
      <c r="F10" s="52">
        <f>E10*10.9276-13.593</f>
      </c>
      <c r="G10" s="51" t="s">
        <v>54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1.4023</v>
      </c>
      <c r="D11" s="53">
        <v>19.3</v>
      </c>
      <c r="E11" s="53">
        <f>((20-D11)*-0.000175+C11)-0.0008</f>
      </c>
      <c r="F11" s="52">
        <f>E11*10.9276-13.593</f>
      </c>
      <c r="G11" s="51" t="s">
        <v>55</v>
      </c>
      <c r="H11" s="3"/>
      <c r="I11" s="3"/>
      <c r="J11" s="3"/>
      <c r="K11" s="3"/>
      <c r="L11" s="2"/>
      <c r="M11" s="49"/>
    </row>
    <row x14ac:dyDescent="0.25" r="12" customHeight="1" ht="18.75">
      <c r="A12" s="50">
        <v>11</v>
      </c>
      <c r="B12" s="51" t="s">
        <v>41</v>
      </c>
      <c r="C12" s="52">
        <v>1.4018</v>
      </c>
      <c r="D12" s="53">
        <v>19.3</v>
      </c>
      <c r="E12" s="53">
        <f>((20-D12)*-0.000175+C12)-0.0008</f>
      </c>
      <c r="F12" s="52">
        <f>E12*10.9276-13.593</f>
      </c>
      <c r="G12" s="51" t="s">
        <v>56</v>
      </c>
      <c r="H12" s="3"/>
      <c r="I12" s="3"/>
      <c r="J12" s="3"/>
      <c r="K12" s="3"/>
      <c r="L12" s="2"/>
      <c r="M12" s="49"/>
    </row>
    <row x14ac:dyDescent="0.25" r="13" customHeight="1" ht="18.75">
      <c r="A13" s="50">
        <v>12</v>
      </c>
      <c r="B13" s="51" t="s">
        <v>41</v>
      </c>
      <c r="C13" s="52">
        <v>1.4012</v>
      </c>
      <c r="D13" s="53">
        <v>19.4</v>
      </c>
      <c r="E13" s="53">
        <f>((20-D13)*-0.000175+C13)-0.0008</f>
      </c>
      <c r="F13" s="52">
        <f>E13*10.9276-13.593</f>
      </c>
      <c r="G13" s="51" t="s">
        <v>57</v>
      </c>
      <c r="H13" s="3"/>
      <c r="I13" s="3"/>
      <c r="J13" s="3"/>
      <c r="K13" s="3"/>
      <c r="L13" s="2"/>
      <c r="M13" s="49"/>
    </row>
    <row x14ac:dyDescent="0.25" r="14" customHeight="1" ht="18.75">
      <c r="A14" s="50">
        <v>13</v>
      </c>
      <c r="B14" s="51" t="s">
        <v>41</v>
      </c>
      <c r="C14" s="52">
        <v>1.4007</v>
      </c>
      <c r="D14" s="53">
        <v>19.4</v>
      </c>
      <c r="E14" s="53">
        <f>((20-D14)*-0.000175+C14)-0.0008</f>
      </c>
      <c r="F14" s="52">
        <f>E14*10.9276-13.593</f>
      </c>
      <c r="G14" s="51" t="s">
        <v>58</v>
      </c>
      <c r="H14" s="3"/>
      <c r="I14" s="3"/>
      <c r="J14" s="3"/>
      <c r="K14" s="3"/>
      <c r="L14" s="2"/>
      <c r="M14" s="49"/>
    </row>
    <row x14ac:dyDescent="0.25" r="15" customHeight="1" ht="18.75">
      <c r="A15" s="50">
        <v>14</v>
      </c>
      <c r="B15" s="51" t="s">
        <v>41</v>
      </c>
      <c r="C15" s="52">
        <v>1.4002</v>
      </c>
      <c r="D15" s="53">
        <v>19.4</v>
      </c>
      <c r="E15" s="53">
        <f>((20-D15)*-0.000175+C15)-0.0008</f>
      </c>
      <c r="F15" s="52">
        <f>E15*10.9276-13.593</f>
      </c>
      <c r="G15" s="51" t="s">
        <v>59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1.3998</v>
      </c>
      <c r="D16" s="47">
        <v>19.5</v>
      </c>
      <c r="E16" s="47">
        <f>((20-D16)*-0.000175+C16)-0.0008</f>
      </c>
      <c r="F16" s="46">
        <f>E16*10.9276-13.593</f>
      </c>
      <c r="G16" s="45" t="s">
        <v>60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1.3992</v>
      </c>
      <c r="D17" s="47">
        <v>19.5</v>
      </c>
      <c r="E17" s="47">
        <f>((20-D17)*-0.000175+C17)-0.0008</f>
      </c>
      <c r="F17" s="46">
        <f>E17*10.9276-13.593</f>
      </c>
      <c r="G17" s="45" t="s">
        <v>61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1.3986</v>
      </c>
      <c r="D18" s="47">
        <v>19.5</v>
      </c>
      <c r="E18" s="47">
        <f>((20-D18)*-0.000175+C18)-0.0008</f>
      </c>
      <c r="F18" s="46">
        <f>E18*10.9276-13.593</f>
      </c>
      <c r="G18" s="45" t="s">
        <v>62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1.3979</v>
      </c>
      <c r="D19" s="47">
        <v>19.5</v>
      </c>
      <c r="E19" s="47">
        <f>((20-D19)*-0.000175+C19)-0.0008</f>
      </c>
      <c r="F19" s="46">
        <f>E19*10.9276-13.593</f>
      </c>
      <c r="G19" s="45" t="s">
        <v>63</v>
      </c>
      <c r="H19" s="3"/>
      <c r="I19" s="3"/>
      <c r="J19" s="3"/>
      <c r="K19" s="3"/>
      <c r="L19" s="2"/>
      <c r="M19" s="49"/>
    </row>
    <row x14ac:dyDescent="0.25" r="20" customHeight="1" ht="18.75">
      <c r="A20" s="44">
        <v>19</v>
      </c>
      <c r="B20" s="45" t="s">
        <v>41</v>
      </c>
      <c r="C20" s="46">
        <v>1.3952</v>
      </c>
      <c r="D20" s="47">
        <v>19.5</v>
      </c>
      <c r="E20" s="47">
        <f>((20-D20)*-0.000175+C20)-0.0008</f>
      </c>
      <c r="F20" s="46">
        <f>E20*10.9276-13.593</f>
      </c>
      <c r="G20" s="45" t="s">
        <v>64</v>
      </c>
      <c r="H20" s="3"/>
      <c r="I20" s="3"/>
      <c r="J20" s="3"/>
      <c r="K20" s="3"/>
      <c r="L20" s="2"/>
      <c r="M20" s="49"/>
    </row>
    <row x14ac:dyDescent="0.25" r="21" customHeight="1" ht="18.75">
      <c r="A21" s="44">
        <v>20</v>
      </c>
      <c r="B21" s="45" t="s">
        <v>41</v>
      </c>
      <c r="C21" s="46">
        <v>1.3858</v>
      </c>
      <c r="D21" s="47">
        <v>19.5</v>
      </c>
      <c r="E21" s="47">
        <f>((20-D21)*-0.000175+C21)-0.0008</f>
      </c>
      <c r="F21" s="46">
        <f>E21*10.9276-13.593</f>
      </c>
      <c r="G21" s="45" t="s">
        <v>65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1.3682</v>
      </c>
      <c r="D22" s="47">
        <v>19.5</v>
      </c>
      <c r="E22" s="47">
        <f>((20-D22)*-0.000175+C22)-0.0008</f>
      </c>
      <c r="F22" s="46">
        <f>E22*10.9276-13.593</f>
      </c>
      <c r="G22" s="45" t="s">
        <v>66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1.3502</v>
      </c>
      <c r="D23" s="47">
        <v>19.5</v>
      </c>
      <c r="E23" s="47">
        <f>((20-D23)*-0.000175+C23)-0.0008</f>
      </c>
      <c r="F23" s="46">
        <f>E23*10.9276-13.593</f>
      </c>
      <c r="G23" s="45" t="s">
        <v>67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3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9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1.4067</v>
      </c>
      <c r="D2" s="47">
        <v>18.3</v>
      </c>
      <c r="E2" s="47">
        <f>((20-D2)*-0.000175+C2)-0.0008</f>
      </c>
      <c r="F2" s="46">
        <f>E2*10.9276-13.593</f>
      </c>
      <c r="G2" s="45" t="s">
        <v>112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1.4068</v>
      </c>
      <c r="D3" s="47">
        <v>18.4</v>
      </c>
      <c r="E3" s="47">
        <f>((20-D3)*-0.000175+C3)-0.0008</f>
      </c>
      <c r="F3" s="46">
        <f>E3*10.9276-13.593</f>
      </c>
      <c r="G3" s="45" t="s">
        <v>113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44">
        <v>3</v>
      </c>
      <c r="B4" s="45" t="s">
        <v>41</v>
      </c>
      <c r="C4" s="46">
        <v>1.4064</v>
      </c>
      <c r="D4" s="47">
        <v>18.3</v>
      </c>
      <c r="E4" s="47">
        <f>((20-D4)*-0.000175+C4)-0.0008</f>
      </c>
      <c r="F4" s="46">
        <f>E4*10.9276-13.593</f>
      </c>
      <c r="G4" s="45" t="s">
        <v>114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44">
        <v>4</v>
      </c>
      <c r="B5" s="45" t="s">
        <v>41</v>
      </c>
      <c r="C5" s="46">
        <v>1.406</v>
      </c>
      <c r="D5" s="47">
        <v>18.3</v>
      </c>
      <c r="E5" s="47">
        <f>((20-D5)*-0.000175+C5)-0.0008</f>
      </c>
      <c r="F5" s="46">
        <f>E5*10.9276-13.593</f>
      </c>
      <c r="G5" s="45" t="s">
        <v>115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44">
        <v>5</v>
      </c>
      <c r="B6" s="45" t="s">
        <v>41</v>
      </c>
      <c r="C6" s="46">
        <v>1.4054</v>
      </c>
      <c r="D6" s="47">
        <v>18.4</v>
      </c>
      <c r="E6" s="47">
        <f>((20-D6)*-0.000175+C6)-0.0008</f>
      </c>
      <c r="F6" s="46">
        <f>E6*10.9276-13.593</f>
      </c>
      <c r="G6" s="45" t="s">
        <v>116</v>
      </c>
      <c r="H6" s="3"/>
      <c r="I6" s="3"/>
      <c r="J6" s="3"/>
      <c r="K6" s="3"/>
      <c r="L6" s="2"/>
      <c r="M6" s="49"/>
    </row>
    <row x14ac:dyDescent="0.25" r="7" customHeight="1" ht="18.75">
      <c r="A7" s="44">
        <v>6</v>
      </c>
      <c r="B7" s="45" t="s">
        <v>41</v>
      </c>
      <c r="C7" s="46">
        <v>1.4048</v>
      </c>
      <c r="D7" s="47">
        <v>18.4</v>
      </c>
      <c r="E7" s="47">
        <f>((20-D7)*-0.000175+C7)-0.0008</f>
      </c>
      <c r="F7" s="46">
        <f>E7*10.9276-13.593</f>
      </c>
      <c r="G7" s="45" t="s">
        <v>117</v>
      </c>
      <c r="H7" s="3"/>
      <c r="I7" s="3"/>
      <c r="J7" s="3"/>
      <c r="K7" s="3"/>
      <c r="L7" s="2"/>
      <c r="M7" s="49"/>
    </row>
    <row x14ac:dyDescent="0.25" r="8" customHeight="1" ht="18.75">
      <c r="A8" s="44">
        <v>7</v>
      </c>
      <c r="B8" s="45" t="s">
        <v>41</v>
      </c>
      <c r="C8" s="46">
        <v>1.4042</v>
      </c>
      <c r="D8" s="47">
        <v>18.4</v>
      </c>
      <c r="E8" s="47">
        <f>((20-D8)*-0.000175+C8)-0.0008</f>
      </c>
      <c r="F8" s="46">
        <f>E8*10.9276-13.593</f>
      </c>
      <c r="G8" s="45" t="s">
        <v>118</v>
      </c>
      <c r="H8" s="3"/>
      <c r="I8" s="3"/>
      <c r="J8" s="3"/>
      <c r="K8" s="3"/>
      <c r="L8" s="2"/>
      <c r="M8" s="49"/>
    </row>
    <row x14ac:dyDescent="0.25" r="9" customHeight="1" ht="18.75">
      <c r="A9" s="44">
        <v>8</v>
      </c>
      <c r="B9" s="45" t="s">
        <v>41</v>
      </c>
      <c r="C9" s="46">
        <v>1.4037</v>
      </c>
      <c r="D9" s="47">
        <v>18.4</v>
      </c>
      <c r="E9" s="47">
        <f>((20-D9)*-0.000175+C9)-0.0008</f>
      </c>
      <c r="F9" s="46">
        <f>E9*10.9276-13.593</f>
      </c>
      <c r="G9" s="45" t="s">
        <v>119</v>
      </c>
      <c r="H9" s="3"/>
      <c r="I9" s="3"/>
      <c r="J9" s="3"/>
      <c r="K9" s="3"/>
      <c r="L9" s="2"/>
      <c r="M9" s="49"/>
    </row>
    <row x14ac:dyDescent="0.25" r="10" customHeight="1" ht="18.75">
      <c r="A10" s="56">
        <v>9</v>
      </c>
      <c r="B10" s="57" t="s">
        <v>41</v>
      </c>
      <c r="C10" s="58">
        <v>1.4032</v>
      </c>
      <c r="D10" s="60">
        <v>18.4</v>
      </c>
      <c r="E10" s="60">
        <f>((20-D10)*-0.000175+C10)-0.0008</f>
      </c>
      <c r="F10" s="58">
        <f>E10*10.9276-13.593</f>
      </c>
      <c r="G10" s="57" t="s">
        <v>120</v>
      </c>
      <c r="H10" s="3"/>
      <c r="I10" s="3"/>
      <c r="J10" s="3"/>
      <c r="K10" s="3"/>
      <c r="L10" s="2"/>
      <c r="M10" s="49"/>
    </row>
    <row x14ac:dyDescent="0.25" r="11" customHeight="1" ht="18.75">
      <c r="A11" s="56">
        <v>10</v>
      </c>
      <c r="B11" s="57" t="s">
        <v>41</v>
      </c>
      <c r="C11" s="58">
        <v>1.4026</v>
      </c>
      <c r="D11" s="60">
        <v>18.4</v>
      </c>
      <c r="E11" s="60">
        <f>((20-D11)*-0.000175+C11)-0.0008</f>
      </c>
      <c r="F11" s="58">
        <f>E11*10.9276-13.593</f>
      </c>
      <c r="G11" s="57" t="s">
        <v>121</v>
      </c>
      <c r="H11" s="3"/>
      <c r="I11" s="3"/>
      <c r="J11" s="3"/>
      <c r="K11" s="3"/>
      <c r="L11" s="2"/>
      <c r="M11" s="49"/>
    </row>
    <row x14ac:dyDescent="0.25" r="12" customHeight="1" ht="18.75">
      <c r="A12" s="56">
        <v>11</v>
      </c>
      <c r="B12" s="57" t="s">
        <v>41</v>
      </c>
      <c r="C12" s="58">
        <v>1.4021</v>
      </c>
      <c r="D12" s="60">
        <v>18.4</v>
      </c>
      <c r="E12" s="60">
        <f>((20-D12)*-0.000175+C12)-0.0008</f>
      </c>
      <c r="F12" s="58">
        <f>E12*10.9276-13.593</f>
      </c>
      <c r="G12" s="57" t="s">
        <v>122</v>
      </c>
      <c r="H12" s="3"/>
      <c r="I12" s="3"/>
      <c r="J12" s="3"/>
      <c r="K12" s="3"/>
      <c r="L12" s="2"/>
      <c r="M12" s="49"/>
    </row>
    <row x14ac:dyDescent="0.25" r="13" customHeight="1" ht="18.75">
      <c r="A13" s="56">
        <v>12</v>
      </c>
      <c r="B13" s="57" t="s">
        <v>41</v>
      </c>
      <c r="C13" s="58">
        <v>1.4016</v>
      </c>
      <c r="D13" s="60">
        <v>18.4</v>
      </c>
      <c r="E13" s="60">
        <f>((20-D13)*-0.000175+C13)-0.0008</f>
      </c>
      <c r="F13" s="58">
        <f>E13*10.9276-13.593</f>
      </c>
      <c r="G13" s="57" t="s">
        <v>123</v>
      </c>
      <c r="H13" s="3"/>
      <c r="I13" s="3"/>
      <c r="J13" s="3"/>
      <c r="K13" s="3"/>
      <c r="L13" s="2"/>
      <c r="M13" s="49"/>
    </row>
    <row x14ac:dyDescent="0.25" r="14" customHeight="1" ht="18.75">
      <c r="A14" s="56">
        <v>13</v>
      </c>
      <c r="B14" s="57" t="s">
        <v>41</v>
      </c>
      <c r="C14" s="58">
        <v>1.401</v>
      </c>
      <c r="D14" s="60">
        <v>18.4</v>
      </c>
      <c r="E14" s="60">
        <f>((20-D14)*-0.000175+C14)-0.0008</f>
      </c>
      <c r="F14" s="58">
        <f>E14*10.9276-13.593</f>
      </c>
      <c r="G14" s="57" t="s">
        <v>124</v>
      </c>
      <c r="H14" s="3"/>
      <c r="I14" s="3"/>
      <c r="J14" s="3"/>
      <c r="K14" s="3"/>
      <c r="L14" s="2"/>
      <c r="M14" s="49"/>
    </row>
    <row x14ac:dyDescent="0.25" r="15" customHeight="1" ht="18.75">
      <c r="A15" s="56">
        <v>14</v>
      </c>
      <c r="B15" s="57" t="s">
        <v>41</v>
      </c>
      <c r="C15" s="58">
        <v>1.4005</v>
      </c>
      <c r="D15" s="60">
        <v>18.4</v>
      </c>
      <c r="E15" s="60">
        <f>((20-D15)*-0.000175+C15)-0.0008</f>
      </c>
      <c r="F15" s="58">
        <f>E15*10.9276-13.593</f>
      </c>
      <c r="G15" s="57" t="s">
        <v>125</v>
      </c>
      <c r="H15" s="3"/>
      <c r="I15" s="3"/>
      <c r="J15" s="3"/>
      <c r="K15" s="3"/>
      <c r="L15" s="2"/>
      <c r="M15" s="49"/>
    </row>
    <row x14ac:dyDescent="0.25" r="16" customHeight="1" ht="18.75">
      <c r="A16" s="56">
        <v>15</v>
      </c>
      <c r="B16" s="57" t="s">
        <v>41</v>
      </c>
      <c r="C16" s="58">
        <v>1.4</v>
      </c>
      <c r="D16" s="60">
        <v>18.4</v>
      </c>
      <c r="E16" s="60">
        <f>((20-D16)*-0.000175+C16)-0.0008</f>
      </c>
      <c r="F16" s="58">
        <f>E16*10.9276-13.593</f>
      </c>
      <c r="G16" s="57" t="s">
        <v>126</v>
      </c>
      <c r="H16" s="3"/>
      <c r="I16" s="3"/>
      <c r="J16" s="3"/>
      <c r="K16" s="3"/>
      <c r="L16" s="2"/>
      <c r="M16" s="49"/>
    </row>
    <row x14ac:dyDescent="0.25" r="17" customHeight="1" ht="18.75">
      <c r="A17" s="56">
        <v>16</v>
      </c>
      <c r="B17" s="57" t="s">
        <v>41</v>
      </c>
      <c r="C17" s="58">
        <v>1.3995</v>
      </c>
      <c r="D17" s="60">
        <v>18.5</v>
      </c>
      <c r="E17" s="60">
        <f>((20-D17)*-0.000175+C17)-0.0008</f>
      </c>
      <c r="F17" s="58">
        <f>E17*10.9276-13.593</f>
      </c>
      <c r="G17" s="57" t="s">
        <v>127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1.399</v>
      </c>
      <c r="D18" s="47">
        <v>18.5</v>
      </c>
      <c r="E18" s="47">
        <f>((20-D18)*-0.000175+C18)-0.0008</f>
      </c>
      <c r="F18" s="46">
        <f>E18*10.9276-13.593</f>
      </c>
      <c r="G18" s="45" t="s">
        <v>128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1.3983</v>
      </c>
      <c r="D19" s="47">
        <v>18.5</v>
      </c>
      <c r="E19" s="47">
        <f>((20-D19)*-0.000175+C19)-0.0008</f>
      </c>
      <c r="F19" s="46">
        <f>E19*10.9276-13.593</f>
      </c>
      <c r="G19" s="45" t="s">
        <v>129</v>
      </c>
      <c r="H19" s="3"/>
      <c r="I19" s="3"/>
      <c r="J19" s="3"/>
      <c r="K19" s="3"/>
      <c r="L19" s="2"/>
      <c r="M19" s="49"/>
    </row>
    <row x14ac:dyDescent="0.25" r="20" customHeight="1" ht="18.75">
      <c r="A20" s="44">
        <v>19</v>
      </c>
      <c r="B20" s="45" t="s">
        <v>41</v>
      </c>
      <c r="C20" s="46">
        <v>1.3963</v>
      </c>
      <c r="D20" s="47">
        <v>18.5</v>
      </c>
      <c r="E20" s="47">
        <f>((20-D20)*-0.000175+C20)-0.0008</f>
      </c>
      <c r="F20" s="46">
        <f>E20*10.9276-13.593</f>
      </c>
      <c r="G20" s="45" t="s">
        <v>130</v>
      </c>
      <c r="H20" s="3"/>
      <c r="I20" s="3"/>
      <c r="J20" s="3"/>
      <c r="K20" s="3"/>
      <c r="L20" s="2"/>
      <c r="M20" s="49"/>
    </row>
    <row x14ac:dyDescent="0.25" r="21" customHeight="1" ht="18.75">
      <c r="A21" s="44">
        <v>20</v>
      </c>
      <c r="B21" s="45" t="s">
        <v>41</v>
      </c>
      <c r="C21" s="46">
        <v>1.3876</v>
      </c>
      <c r="D21" s="47">
        <v>18.5</v>
      </c>
      <c r="E21" s="47">
        <f>((20-D21)*-0.000175+C21)-0.0008</f>
      </c>
      <c r="F21" s="46">
        <f>E21*10.9276-13.593</f>
      </c>
      <c r="G21" s="45" t="s">
        <v>131</v>
      </c>
      <c r="H21" s="3"/>
      <c r="I21" s="3"/>
      <c r="J21" s="3"/>
      <c r="K21" s="3"/>
      <c r="L21" s="2"/>
      <c r="M21" s="49"/>
    </row>
    <row x14ac:dyDescent="0.25" r="22" customHeight="1" ht="18.75">
      <c r="A22" s="44">
        <v>21</v>
      </c>
      <c r="B22" s="45" t="s">
        <v>41</v>
      </c>
      <c r="C22" s="46">
        <v>1.3693</v>
      </c>
      <c r="D22" s="47">
        <v>18.5</v>
      </c>
      <c r="E22" s="47">
        <f>((20-D22)*-0.000175+C22)-0.0008</f>
      </c>
      <c r="F22" s="46">
        <f>E22*10.9276-13.593</f>
      </c>
      <c r="G22" s="45" t="s">
        <v>132</v>
      </c>
      <c r="H22" s="3"/>
      <c r="I22" s="3"/>
      <c r="J22" s="3"/>
      <c r="K22" s="3"/>
      <c r="L22" s="2"/>
      <c r="M22" s="49"/>
    </row>
    <row x14ac:dyDescent="0.25" r="23" customHeight="1" ht="18.75">
      <c r="A23" s="44">
        <v>22</v>
      </c>
      <c r="B23" s="45" t="s">
        <v>41</v>
      </c>
      <c r="C23" s="46">
        <v>1.3495</v>
      </c>
      <c r="D23" s="47">
        <v>18.5</v>
      </c>
      <c r="E23" s="47">
        <f>((20-D23)*-0.000175+C23)-0.0008</f>
      </c>
      <c r="F23" s="46">
        <f>E23*10.9276-13.593</f>
      </c>
      <c r="G23" s="45" t="s">
        <v>133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61" width="13.576428571428572" customWidth="1" bestFit="1"/>
    <col min="2" max="2" style="31" width="13.576428571428572" customWidth="1" bestFit="1"/>
    <col min="3" max="3" style="64" width="13.576428571428572" customWidth="1" bestFit="1"/>
    <col min="4" max="4" style="61" width="13.576428571428572" customWidth="1" bestFit="1"/>
    <col min="5" max="5" style="63" width="13.576428571428572" customWidth="1" bestFit="1"/>
    <col min="6" max="6" style="6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2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8" t="s">
        <v>36</v>
      </c>
      <c r="D1" s="36" t="s">
        <v>37</v>
      </c>
      <c r="E1" s="40" t="s">
        <v>38</v>
      </c>
      <c r="F1" s="41" t="s">
        <v>39</v>
      </c>
      <c r="G1" s="42" t="s">
        <v>40</v>
      </c>
      <c r="H1" s="6"/>
      <c r="I1" s="6"/>
      <c r="J1" s="6"/>
      <c r="K1" s="6"/>
      <c r="L1" s="8"/>
      <c r="M1" s="43"/>
    </row>
    <row x14ac:dyDescent="0.25" r="2" customHeight="1" ht="18.75">
      <c r="A2" s="44">
        <v>1</v>
      </c>
      <c r="B2" s="45" t="s">
        <v>41</v>
      </c>
      <c r="C2" s="46">
        <v>1.4066</v>
      </c>
      <c r="D2" s="47">
        <v>18.6</v>
      </c>
      <c r="E2" s="47">
        <f>((20-D2)*-0.000175+C2)-0.0008</f>
      </c>
      <c r="F2" s="46">
        <f>E2*10.9276-13.593</f>
      </c>
      <c r="G2" s="45" t="s">
        <v>68</v>
      </c>
      <c r="H2" s="3"/>
      <c r="I2" s="3" t="s">
        <v>43</v>
      </c>
      <c r="J2" s="3"/>
      <c r="K2" s="3"/>
      <c r="L2" s="13">
        <f>((20-K2)*-0.000175+J2)-0.0008</f>
      </c>
      <c r="M2" s="48">
        <f>L2*10.9276-13.593</f>
      </c>
    </row>
    <row x14ac:dyDescent="0.25" r="3" customHeight="1" ht="18.75">
      <c r="A3" s="44">
        <v>2</v>
      </c>
      <c r="B3" s="45" t="s">
        <v>41</v>
      </c>
      <c r="C3" s="46">
        <v>1.4066</v>
      </c>
      <c r="D3" s="47">
        <v>18.6</v>
      </c>
      <c r="E3" s="47">
        <f>((20-D3)*-0.000175+C3)-0.0008</f>
      </c>
      <c r="F3" s="46">
        <f>E3*10.9276-13.593</f>
      </c>
      <c r="G3" s="45" t="s">
        <v>69</v>
      </c>
      <c r="H3" s="3"/>
      <c r="I3" s="3" t="s">
        <v>45</v>
      </c>
      <c r="J3" s="3"/>
      <c r="K3" s="3"/>
      <c r="L3" s="13">
        <f>((20-K3)*-0.000175+J3)-0.0008</f>
      </c>
      <c r="M3" s="48">
        <f>L3*10.9276-13.593</f>
      </c>
    </row>
    <row x14ac:dyDescent="0.25" r="4" customHeight="1" ht="18.75">
      <c r="A4" s="50">
        <v>3</v>
      </c>
      <c r="B4" s="51" t="s">
        <v>41</v>
      </c>
      <c r="C4" s="52">
        <v>1.4062</v>
      </c>
      <c r="D4" s="53">
        <v>18.7</v>
      </c>
      <c r="E4" s="53">
        <f>((20-D4)*-0.000175+C4)-0.0008</f>
      </c>
      <c r="F4" s="52">
        <f>E4*10.9276-13.593</f>
      </c>
      <c r="G4" s="51" t="s">
        <v>70</v>
      </c>
      <c r="H4" s="3"/>
      <c r="I4" s="3" t="s">
        <v>47</v>
      </c>
      <c r="J4" s="3"/>
      <c r="K4" s="3"/>
      <c r="L4" s="2"/>
      <c r="M4" s="49"/>
    </row>
    <row x14ac:dyDescent="0.25" r="5" customHeight="1" ht="18.75">
      <c r="A5" s="50">
        <v>4</v>
      </c>
      <c r="B5" s="51" t="s">
        <v>41</v>
      </c>
      <c r="C5" s="52">
        <v>1.4058</v>
      </c>
      <c r="D5" s="53">
        <v>18.7</v>
      </c>
      <c r="E5" s="53">
        <f>((20-D5)*-0.000175+C5)-0.0008</f>
      </c>
      <c r="F5" s="52">
        <f>E5*10.9276-13.593</f>
      </c>
      <c r="G5" s="51" t="s">
        <v>71</v>
      </c>
      <c r="H5" s="3"/>
      <c r="I5" s="3" t="s">
        <v>49</v>
      </c>
      <c r="J5" s="3"/>
      <c r="K5" s="3"/>
      <c r="L5" s="2"/>
      <c r="M5" s="49"/>
    </row>
    <row x14ac:dyDescent="0.25" r="6" customHeight="1" ht="18.75">
      <c r="A6" s="50">
        <v>5</v>
      </c>
      <c r="B6" s="51" t="s">
        <v>41</v>
      </c>
      <c r="C6" s="52">
        <v>1.4052</v>
      </c>
      <c r="D6" s="53">
        <v>18.7</v>
      </c>
      <c r="E6" s="53">
        <f>((20-D6)*-0.000175+C6)-0.0008</f>
      </c>
      <c r="F6" s="52">
        <f>E6*10.9276-13.593</f>
      </c>
      <c r="G6" s="51" t="s">
        <v>72</v>
      </c>
      <c r="H6" s="3"/>
      <c r="I6" s="3"/>
      <c r="J6" s="3"/>
      <c r="K6" s="3"/>
      <c r="L6" s="2"/>
      <c r="M6" s="49"/>
    </row>
    <row x14ac:dyDescent="0.25" r="7" customHeight="1" ht="18.75">
      <c r="A7" s="50">
        <v>6</v>
      </c>
      <c r="B7" s="51" t="s">
        <v>41</v>
      </c>
      <c r="C7" s="52">
        <v>1.4046</v>
      </c>
      <c r="D7" s="53">
        <v>18.7</v>
      </c>
      <c r="E7" s="53">
        <f>((20-D7)*-0.000175+C7)-0.0008</f>
      </c>
      <c r="F7" s="52">
        <f>E7*10.9276-13.593</f>
      </c>
      <c r="G7" s="51" t="s">
        <v>73</v>
      </c>
      <c r="H7" s="3"/>
      <c r="I7" s="3"/>
      <c r="J7" s="3"/>
      <c r="K7" s="3"/>
      <c r="L7" s="2"/>
      <c r="M7" s="49"/>
    </row>
    <row x14ac:dyDescent="0.25" r="8" customHeight="1" ht="18.75">
      <c r="A8" s="50">
        <v>7</v>
      </c>
      <c r="B8" s="51" t="s">
        <v>41</v>
      </c>
      <c r="C8" s="52">
        <v>1.404</v>
      </c>
      <c r="D8" s="53">
        <v>18.7</v>
      </c>
      <c r="E8" s="53">
        <f>((20-D8)*-0.000175+C8)-0.0008</f>
      </c>
      <c r="F8" s="52">
        <f>E8*10.9276-13.593</f>
      </c>
      <c r="G8" s="51" t="s">
        <v>74</v>
      </c>
      <c r="H8" s="3"/>
      <c r="I8" s="3"/>
      <c r="J8" s="3"/>
      <c r="K8" s="3"/>
      <c r="L8" s="2"/>
      <c r="M8" s="49"/>
    </row>
    <row x14ac:dyDescent="0.25" r="9" customHeight="1" ht="18.75">
      <c r="A9" s="50">
        <v>8</v>
      </c>
      <c r="B9" s="51" t="s">
        <v>41</v>
      </c>
      <c r="C9" s="52">
        <v>1.4035</v>
      </c>
      <c r="D9" s="53">
        <v>18.7</v>
      </c>
      <c r="E9" s="53">
        <f>((20-D9)*-0.000175+C9)-0.0008</f>
      </c>
      <c r="F9" s="52">
        <f>E9*10.9276-13.593</f>
      </c>
      <c r="G9" s="51" t="s">
        <v>75</v>
      </c>
      <c r="H9" s="3"/>
      <c r="I9" s="3"/>
      <c r="J9" s="3"/>
      <c r="K9" s="3"/>
      <c r="L9" s="2"/>
      <c r="M9" s="49"/>
    </row>
    <row x14ac:dyDescent="0.25" r="10" customHeight="1" ht="18.75">
      <c r="A10" s="50">
        <v>9</v>
      </c>
      <c r="B10" s="51" t="s">
        <v>41</v>
      </c>
      <c r="C10" s="52">
        <v>1.403</v>
      </c>
      <c r="D10" s="53">
        <v>18.8</v>
      </c>
      <c r="E10" s="53">
        <f>((20-D10)*-0.000175+C10)-0.0008</f>
      </c>
      <c r="F10" s="52">
        <f>E10*10.9276-13.593</f>
      </c>
      <c r="G10" s="51" t="s">
        <v>76</v>
      </c>
      <c r="H10" s="3"/>
      <c r="I10" s="3"/>
      <c r="J10" s="3"/>
      <c r="K10" s="3"/>
      <c r="L10" s="2"/>
      <c r="M10" s="49"/>
    </row>
    <row x14ac:dyDescent="0.25" r="11" customHeight="1" ht="18.75">
      <c r="A11" s="50">
        <v>10</v>
      </c>
      <c r="B11" s="51" t="s">
        <v>41</v>
      </c>
      <c r="C11" s="52">
        <v>1.4024</v>
      </c>
      <c r="D11" s="53">
        <v>18.8</v>
      </c>
      <c r="E11" s="53">
        <f>((20-D11)*-0.000175+C11)-0.0008</f>
      </c>
      <c r="F11" s="52">
        <f>E11*10.9276-13.593</f>
      </c>
      <c r="G11" s="51" t="s">
        <v>77</v>
      </c>
      <c r="H11" s="3"/>
      <c r="I11" s="3"/>
      <c r="J11" s="3"/>
      <c r="K11" s="3"/>
      <c r="L11" s="2"/>
      <c r="M11" s="49"/>
    </row>
    <row x14ac:dyDescent="0.25" r="12" customHeight="1" ht="18.75">
      <c r="A12" s="44">
        <v>11</v>
      </c>
      <c r="B12" s="45" t="s">
        <v>41</v>
      </c>
      <c r="C12" s="46">
        <v>1.402</v>
      </c>
      <c r="D12" s="47">
        <v>18.8</v>
      </c>
      <c r="E12" s="47">
        <f>((20-D12)*-0.000175+C12)-0.0008</f>
      </c>
      <c r="F12" s="46">
        <f>E12*10.9276-13.593</f>
      </c>
      <c r="G12" s="45" t="s">
        <v>78</v>
      </c>
      <c r="H12" s="3"/>
      <c r="I12" s="3"/>
      <c r="J12" s="3"/>
      <c r="K12" s="3"/>
      <c r="L12" s="2"/>
      <c r="M12" s="49"/>
    </row>
    <row x14ac:dyDescent="0.25" r="13" customHeight="1" ht="18.75">
      <c r="A13" s="44">
        <v>12</v>
      </c>
      <c r="B13" s="45" t="s">
        <v>41</v>
      </c>
      <c r="C13" s="46">
        <v>1.4014</v>
      </c>
      <c r="D13" s="47">
        <v>18.8</v>
      </c>
      <c r="E13" s="47">
        <f>((20-D13)*-0.000175+C13)-0.0008</f>
      </c>
      <c r="F13" s="46">
        <f>E13*10.9276-13.593</f>
      </c>
      <c r="G13" s="45" t="s">
        <v>79</v>
      </c>
      <c r="H13" s="3"/>
      <c r="I13" s="3"/>
      <c r="J13" s="3"/>
      <c r="K13" s="3"/>
      <c r="L13" s="2"/>
      <c r="M13" s="49"/>
    </row>
    <row x14ac:dyDescent="0.25" r="14" customHeight="1" ht="18.75">
      <c r="A14" s="44">
        <v>13</v>
      </c>
      <c r="B14" s="45" t="s">
        <v>41</v>
      </c>
      <c r="C14" s="46">
        <v>1.4009</v>
      </c>
      <c r="D14" s="47">
        <v>18.8</v>
      </c>
      <c r="E14" s="47">
        <f>((20-D14)*-0.000175+C14)-0.0008</f>
      </c>
      <c r="F14" s="46">
        <f>E14*10.9276-13.593</f>
      </c>
      <c r="G14" s="45" t="s">
        <v>80</v>
      </c>
      <c r="H14" s="3"/>
      <c r="I14" s="3"/>
      <c r="J14" s="3"/>
      <c r="K14" s="3"/>
      <c r="L14" s="2"/>
      <c r="M14" s="49"/>
    </row>
    <row x14ac:dyDescent="0.25" r="15" customHeight="1" ht="18.75">
      <c r="A15" s="44">
        <v>14</v>
      </c>
      <c r="B15" s="45" t="s">
        <v>41</v>
      </c>
      <c r="C15" s="46">
        <v>1.4004</v>
      </c>
      <c r="D15" s="47">
        <v>18.8</v>
      </c>
      <c r="E15" s="47">
        <f>((20-D15)*-0.000175+C15)-0.0008</f>
      </c>
      <c r="F15" s="46">
        <f>E15*10.9276-13.593</f>
      </c>
      <c r="G15" s="45" t="s">
        <v>81</v>
      </c>
      <c r="H15" s="3"/>
      <c r="I15" s="3"/>
      <c r="J15" s="3"/>
      <c r="K15" s="3"/>
      <c r="L15" s="2"/>
      <c r="M15" s="49"/>
    </row>
    <row x14ac:dyDescent="0.25" r="16" customHeight="1" ht="18.75">
      <c r="A16" s="44">
        <v>15</v>
      </c>
      <c r="B16" s="45" t="s">
        <v>41</v>
      </c>
      <c r="C16" s="46">
        <v>1.3998</v>
      </c>
      <c r="D16" s="47">
        <v>18.9</v>
      </c>
      <c r="E16" s="47">
        <f>((20-D16)*-0.000175+C16)-0.0008</f>
      </c>
      <c r="F16" s="46">
        <f>E16*10.9276-13.593</f>
      </c>
      <c r="G16" s="45" t="s">
        <v>82</v>
      </c>
      <c r="H16" s="3"/>
      <c r="I16" s="3"/>
      <c r="J16" s="3"/>
      <c r="K16" s="3"/>
      <c r="L16" s="2"/>
      <c r="M16" s="49"/>
    </row>
    <row x14ac:dyDescent="0.25" r="17" customHeight="1" ht="18.75">
      <c r="A17" s="44">
        <v>16</v>
      </c>
      <c r="B17" s="45" t="s">
        <v>41</v>
      </c>
      <c r="C17" s="46">
        <v>1.3993</v>
      </c>
      <c r="D17" s="47">
        <v>18.9</v>
      </c>
      <c r="E17" s="47">
        <f>((20-D17)*-0.000175+C17)-0.0008</f>
      </c>
      <c r="F17" s="46">
        <f>E17*10.9276-13.593</f>
      </c>
      <c r="G17" s="45" t="s">
        <v>83</v>
      </c>
      <c r="H17" s="3"/>
      <c r="I17" s="3"/>
      <c r="J17" s="3"/>
      <c r="K17" s="3"/>
      <c r="L17" s="2"/>
      <c r="M17" s="49"/>
    </row>
    <row x14ac:dyDescent="0.25" r="18" customHeight="1" ht="18.75">
      <c r="A18" s="44">
        <v>17</v>
      </c>
      <c r="B18" s="45" t="s">
        <v>41</v>
      </c>
      <c r="C18" s="46">
        <v>1.3988</v>
      </c>
      <c r="D18" s="47">
        <v>18.9</v>
      </c>
      <c r="E18" s="47">
        <f>((20-D18)*-0.000175+C18)-0.0008</f>
      </c>
      <c r="F18" s="46">
        <f>E18*10.9276-13.593</f>
      </c>
      <c r="G18" s="45" t="s">
        <v>84</v>
      </c>
      <c r="H18" s="3"/>
      <c r="I18" s="3"/>
      <c r="J18" s="3"/>
      <c r="K18" s="3"/>
      <c r="L18" s="2"/>
      <c r="M18" s="49"/>
    </row>
    <row x14ac:dyDescent="0.25" r="19" customHeight="1" ht="18.75">
      <c r="A19" s="44">
        <v>18</v>
      </c>
      <c r="B19" s="45" t="s">
        <v>41</v>
      </c>
      <c r="C19" s="46">
        <v>1.398</v>
      </c>
      <c r="D19" s="47">
        <v>18.9</v>
      </c>
      <c r="E19" s="47">
        <f>((20-D19)*-0.000175+C19)-0.0008</f>
      </c>
      <c r="F19" s="46">
        <f>E19*10.9276-13.593</f>
      </c>
      <c r="G19" s="45" t="s">
        <v>85</v>
      </c>
      <c r="H19" s="3"/>
      <c r="I19" s="3"/>
      <c r="J19" s="3"/>
      <c r="K19" s="3"/>
      <c r="L19" s="2"/>
      <c r="M19" s="49"/>
    </row>
    <row x14ac:dyDescent="0.25" r="20" customHeight="1" ht="18.75">
      <c r="A20" s="50">
        <v>19</v>
      </c>
      <c r="B20" s="51" t="s">
        <v>41</v>
      </c>
      <c r="C20" s="52">
        <v>1.3947</v>
      </c>
      <c r="D20" s="53">
        <v>18.9</v>
      </c>
      <c r="E20" s="53">
        <f>((20-D20)*-0.000175+C20)-0.0008</f>
      </c>
      <c r="F20" s="52">
        <f>E20*10.9276-13.593</f>
      </c>
      <c r="G20" s="51" t="s">
        <v>86</v>
      </c>
      <c r="H20" s="3"/>
      <c r="I20" s="3"/>
      <c r="J20" s="3"/>
      <c r="K20" s="3"/>
      <c r="L20" s="2"/>
      <c r="M20" s="49"/>
    </row>
    <row x14ac:dyDescent="0.25" r="21" customHeight="1" ht="18.75">
      <c r="A21" s="50">
        <v>20</v>
      </c>
      <c r="B21" s="51" t="s">
        <v>41</v>
      </c>
      <c r="C21" s="52">
        <v>1.3823</v>
      </c>
      <c r="D21" s="50">
        <v>19</v>
      </c>
      <c r="E21" s="53">
        <f>((20-D21)*-0.000175+C21)-0.0008</f>
      </c>
      <c r="F21" s="52">
        <f>E21*10.9276-13.593</f>
      </c>
      <c r="G21" s="51" t="s">
        <v>87</v>
      </c>
      <c r="H21" s="3"/>
      <c r="I21" s="3"/>
      <c r="J21" s="3"/>
      <c r="K21" s="3"/>
      <c r="L21" s="2"/>
      <c r="M21" s="49"/>
    </row>
    <row x14ac:dyDescent="0.25" r="22" customHeight="1" ht="18.75">
      <c r="A22" s="50">
        <v>21</v>
      </c>
      <c r="B22" s="51" t="s">
        <v>41</v>
      </c>
      <c r="C22" s="52">
        <v>1.3608</v>
      </c>
      <c r="D22" s="50">
        <v>19</v>
      </c>
      <c r="E22" s="53">
        <f>((20-D22)*-0.000175+C22)-0.0008</f>
      </c>
      <c r="F22" s="52">
        <f>E22*10.9276-13.593</f>
      </c>
      <c r="G22" s="51" t="s">
        <v>88</v>
      </c>
      <c r="H22" s="3"/>
      <c r="I22" s="3"/>
      <c r="J22" s="3"/>
      <c r="K22" s="3"/>
      <c r="L22" s="2"/>
      <c r="M22" s="49"/>
    </row>
    <row x14ac:dyDescent="0.25" r="23" customHeight="1" ht="18.75">
      <c r="A23" s="50">
        <v>22</v>
      </c>
      <c r="B23" s="51" t="s">
        <v>41</v>
      </c>
      <c r="C23" s="52">
        <v>1.3456</v>
      </c>
      <c r="D23" s="50">
        <v>19</v>
      </c>
      <c r="E23" s="53">
        <f>((20-D23)*-0.000175+C23)-0.0008</f>
      </c>
      <c r="F23" s="52">
        <f>E23*10.9276-13.593</f>
      </c>
      <c r="G23" s="51" t="s">
        <v>89</v>
      </c>
      <c r="H23" s="3"/>
      <c r="I23" s="3"/>
      <c r="J23" s="3"/>
      <c r="K23" s="3"/>
      <c r="L23" s="2"/>
      <c r="M23" s="4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20</vt:i4>
      </vt:variant>
    </vt:vector>
  </HeadingPairs>
  <TitlesOfParts>
    <vt:vector baseType="lpstr" size="20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2023-04-16T17:12:28.821Z</dcterms:created>
  <dcterms:modified xsi:type="dcterms:W3CDTF">2023-04-16T17:12:28.821Z</dcterms:modified>
</cp:coreProperties>
</file>