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"/>
    </mc:Choice>
  </mc:AlternateContent>
  <xr:revisionPtr revIDLastSave="0" documentId="13_ncr:1_{DD07513F-CC71-430F-9E98-F2C76AC1E6E1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" i="21" l="1"/>
  <c r="AD1" i="21"/>
  <c r="H38" i="3"/>
  <c r="H39" i="3"/>
  <c r="H40" i="3"/>
  <c r="H37" i="3"/>
  <c r="H36" i="3"/>
  <c r="H31" i="3"/>
  <c r="H32" i="3"/>
  <c r="H33" i="3"/>
  <c r="H34" i="3"/>
  <c r="H35" i="3"/>
  <c r="H30" i="3"/>
  <c r="H41" i="3"/>
  <c r="H42" i="3"/>
  <c r="H43" i="3"/>
  <c r="H44" i="3"/>
  <c r="H29" i="3"/>
  <c r="AU1" i="21"/>
  <c r="AR1" i="21"/>
  <c r="AO1" i="21"/>
  <c r="AL1" i="21"/>
  <c r="AI1" i="21"/>
  <c r="AF1" i="21"/>
  <c r="AC1" i="21"/>
  <c r="Z1" i="21"/>
  <c r="W1" i="21"/>
  <c r="T1" i="21"/>
  <c r="Q1" i="21"/>
  <c r="N1" i="21"/>
  <c r="K1" i="21"/>
  <c r="H1" i="21"/>
  <c r="E1" i="21"/>
  <c r="B1" i="21"/>
  <c r="AL5" i="21"/>
  <c r="AM5" i="21"/>
  <c r="AO5" i="21"/>
  <c r="AP5" i="21"/>
  <c r="AR5" i="21"/>
  <c r="AS5" i="21"/>
  <c r="AU5" i="21"/>
  <c r="AV5" i="21"/>
  <c r="AL6" i="21"/>
  <c r="AM6" i="21"/>
  <c r="AO6" i="21"/>
  <c r="AP6" i="21"/>
  <c r="AR6" i="21"/>
  <c r="AS6" i="21"/>
  <c r="AU6" i="21"/>
  <c r="AV6" i="21"/>
  <c r="AL7" i="21"/>
  <c r="AM7" i="21"/>
  <c r="AO7" i="21"/>
  <c r="AP7" i="21"/>
  <c r="AR7" i="21"/>
  <c r="AS7" i="21"/>
  <c r="AU7" i="21"/>
  <c r="AV7" i="21"/>
  <c r="AL8" i="21"/>
  <c r="AM8" i="21"/>
  <c r="AO8" i="21"/>
  <c r="AP8" i="21"/>
  <c r="AR8" i="21"/>
  <c r="AS8" i="21"/>
  <c r="AU8" i="21"/>
  <c r="AV8" i="21"/>
  <c r="AL9" i="21"/>
  <c r="AM9" i="21"/>
  <c r="AO9" i="21"/>
  <c r="AP9" i="21"/>
  <c r="AR9" i="21"/>
  <c r="AS9" i="21"/>
  <c r="AU9" i="21"/>
  <c r="AV9" i="21"/>
  <c r="AL10" i="21"/>
  <c r="AM10" i="21"/>
  <c r="AO10" i="21"/>
  <c r="AP10" i="21"/>
  <c r="AR10" i="21"/>
  <c r="AS10" i="21"/>
  <c r="AU10" i="21"/>
  <c r="AV10" i="21"/>
  <c r="AL11" i="21"/>
  <c r="AM11" i="21"/>
  <c r="AO11" i="21"/>
  <c r="AP11" i="21"/>
  <c r="AR11" i="21"/>
  <c r="AS11" i="21"/>
  <c r="AU11" i="21"/>
  <c r="AV11" i="21"/>
  <c r="AL12" i="21"/>
  <c r="AM12" i="21"/>
  <c r="AO12" i="21"/>
  <c r="AP12" i="21"/>
  <c r="AR12" i="21"/>
  <c r="AS12" i="21"/>
  <c r="AU12" i="21"/>
  <c r="AV12" i="21"/>
  <c r="AL13" i="21"/>
  <c r="AM13" i="21"/>
  <c r="AO13" i="21"/>
  <c r="AP13" i="21"/>
  <c r="AR13" i="21"/>
  <c r="AS13" i="21"/>
  <c r="AU13" i="21"/>
  <c r="AV13" i="21"/>
  <c r="AL14" i="21"/>
  <c r="AM14" i="21"/>
  <c r="AO14" i="21"/>
  <c r="AP14" i="21"/>
  <c r="AR14" i="21"/>
  <c r="AS14" i="21"/>
  <c r="AU14" i="21"/>
  <c r="AV14" i="21"/>
  <c r="AL15" i="21"/>
  <c r="AM15" i="21"/>
  <c r="AO15" i="21"/>
  <c r="AP15" i="21"/>
  <c r="AR15" i="21"/>
  <c r="AS15" i="21"/>
  <c r="AU15" i="21"/>
  <c r="AV15" i="21"/>
  <c r="AL16" i="21"/>
  <c r="AM16" i="21"/>
  <c r="AO16" i="21"/>
  <c r="AP16" i="21"/>
  <c r="AR16" i="21"/>
  <c r="AS16" i="21"/>
  <c r="AU16" i="21"/>
  <c r="AV16" i="21"/>
  <c r="AL17" i="21"/>
  <c r="AM17" i="21"/>
  <c r="AO17" i="21"/>
  <c r="AP17" i="21"/>
  <c r="AR17" i="21"/>
  <c r="AS17" i="21"/>
  <c r="AU17" i="21"/>
  <c r="AV17" i="21"/>
  <c r="AL18" i="21"/>
  <c r="AM18" i="21"/>
  <c r="AO18" i="21"/>
  <c r="AP18" i="21"/>
  <c r="AR18" i="21"/>
  <c r="AS18" i="21"/>
  <c r="AU18" i="21"/>
  <c r="AV18" i="21"/>
  <c r="AL19" i="21"/>
  <c r="AM19" i="21"/>
  <c r="AO19" i="21"/>
  <c r="AP19" i="21"/>
  <c r="AR19" i="21"/>
  <c r="AS19" i="21"/>
  <c r="AU19" i="21"/>
  <c r="AV19" i="21"/>
  <c r="AL20" i="21"/>
  <c r="AM20" i="21"/>
  <c r="AO20" i="21"/>
  <c r="AP20" i="21"/>
  <c r="AR20" i="21"/>
  <c r="AS20" i="21"/>
  <c r="AU20" i="21"/>
  <c r="AV20" i="21"/>
  <c r="AL21" i="21"/>
  <c r="AM21" i="21"/>
  <c r="AO21" i="21"/>
  <c r="AP21" i="21"/>
  <c r="AR21" i="21"/>
  <c r="AS21" i="21"/>
  <c r="AU21" i="21"/>
  <c r="AV21" i="21"/>
  <c r="AL22" i="21"/>
  <c r="AM22" i="21"/>
  <c r="AO22" i="21"/>
  <c r="AP22" i="21"/>
  <c r="AR22" i="21"/>
  <c r="AS22" i="21"/>
  <c r="AU22" i="21"/>
  <c r="AV22" i="21"/>
  <c r="AL23" i="21"/>
  <c r="AM23" i="21"/>
  <c r="AO23" i="21"/>
  <c r="AP23" i="21"/>
  <c r="AR23" i="21"/>
  <c r="AS23" i="21"/>
  <c r="AU23" i="21"/>
  <c r="AV23" i="21"/>
  <c r="AL24" i="21"/>
  <c r="AM24" i="21"/>
  <c r="AO24" i="21"/>
  <c r="AP24" i="21"/>
  <c r="AR24" i="21"/>
  <c r="AS24" i="21"/>
  <c r="AU24" i="21"/>
  <c r="AV24" i="21"/>
  <c r="AL25" i="21"/>
  <c r="AM25" i="21"/>
  <c r="AO25" i="21"/>
  <c r="AP25" i="21"/>
  <c r="AR25" i="21"/>
  <c r="AS25" i="21"/>
  <c r="AU25" i="21"/>
  <c r="AV25" i="21"/>
  <c r="AV4" i="21"/>
  <c r="AU4" i="21"/>
  <c r="AS4" i="21"/>
  <c r="AR4" i="21"/>
  <c r="AP4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B6" i="22" l="1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D25" i="21"/>
  <c r="AD24" i="21"/>
  <c r="AA24" i="21"/>
  <c r="AD23" i="21"/>
  <c r="AA23" i="21"/>
  <c r="AD22" i="21"/>
  <c r="AA22" i="21"/>
  <c r="AD21" i="21"/>
  <c r="AA21" i="21"/>
  <c r="AA20" i="21"/>
  <c r="AD20" i="21"/>
  <c r="AA19" i="21"/>
  <c r="AD19" i="21"/>
  <c r="AD18" i="21"/>
  <c r="AA18" i="21"/>
  <c r="AA17" i="21"/>
  <c r="AD17" i="21"/>
  <c r="AD16" i="21"/>
  <c r="AA16" i="21"/>
  <c r="AA15" i="21"/>
  <c r="AD15" i="21"/>
  <c r="AA14" i="21"/>
  <c r="AD14" i="21"/>
  <c r="AA13" i="21"/>
  <c r="AD13" i="21"/>
  <c r="AA12" i="21"/>
  <c r="AD12" i="21"/>
  <c r="AD11" i="21"/>
  <c r="AA11" i="21"/>
  <c r="AA10" i="21"/>
  <c r="AD10" i="21"/>
  <c r="AA9" i="21"/>
  <c r="AD9" i="21"/>
  <c r="AA8" i="21"/>
  <c r="AD8" i="21"/>
  <c r="AA7" i="21"/>
  <c r="AD7" i="21"/>
  <c r="AA6" i="21"/>
  <c r="AD6" i="21"/>
  <c r="AA5" i="21"/>
  <c r="AD5" i="21"/>
  <c r="AD4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AW26" i="21" l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J33" i="3"/>
  <c r="I34" i="3"/>
  <c r="J34" i="3"/>
  <c r="I32" i="3"/>
  <c r="J32" i="3"/>
  <c r="I30" i="3"/>
  <c r="J30" i="3"/>
  <c r="I36" i="3"/>
  <c r="J36" i="3"/>
  <c r="I35" i="3"/>
  <c r="J35" i="3"/>
  <c r="I31" i="3"/>
  <c r="J31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AT26" i="21" l="1"/>
  <c r="AQ26" i="21"/>
  <c r="AN26" i="21"/>
  <c r="G16" i="22"/>
  <c r="AK26" i="21"/>
  <c r="H16" i="22" s="1"/>
  <c r="G15" i="22"/>
  <c r="AH26" i="21"/>
  <c r="H15" i="22" s="1"/>
  <c r="G14" i="22"/>
  <c r="AE26" i="21"/>
  <c r="H14" i="22" s="1"/>
  <c r="G12" i="22"/>
  <c r="Y26" i="21"/>
  <c r="H12" i="22" s="1"/>
  <c r="G11" i="22"/>
  <c r="V26" i="21"/>
  <c r="H11" i="22" s="1"/>
  <c r="G10" i="22"/>
  <c r="S26" i="21"/>
  <c r="H10" i="22" s="1"/>
  <c r="G9" i="22"/>
  <c r="P26" i="21"/>
  <c r="H9" i="22" s="1"/>
  <c r="G8" i="22"/>
  <c r="M26" i="21"/>
  <c r="H8" i="22" s="1"/>
  <c r="G7" i="22"/>
  <c r="J26" i="21"/>
  <c r="H7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<sst xmlns="http://schemas.openxmlformats.org/spreadsheetml/2006/main" count="1310" uniqueCount="226">
  <si>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</si>
  <si>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</si>
  <si>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</si>
  <si>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</si>
  <si>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</si>
  <si>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</si>
  <si>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</si>
  <si>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</si>
  <si>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</si>
  <si>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</si>
  <si>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</si>
  <si>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</si>
  <si>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</si>
  <si>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</si>
  <si>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</si>
  <si>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</si>
  <si>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</si>
  <si>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</si>
  <si>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</si>
  <si>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</si>
  <si>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</si>
  <si>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</si>
  <si>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</si>
  <si>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</si>
  <si>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</si>
  <si>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</si>
  <si>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</si>
  <si>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</si>
  <si>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</si>
  <si>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</si>
  <si>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</si>
  <si>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</si>
  <si>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</si>
  <si>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</si>
  <si>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</si>
  <si>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</si>
  <si>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</si>
  <si>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</si>
  <si>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</si>
  <si>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</si>
  <si>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</si>
  <si>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</si>
  <si>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</si>
  <si>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</si>
  <si>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</si>
  <si>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</si>
  <si>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</si>
  <si>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</si>
  <si>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</si>
  <si>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</si>
  <si>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</si>
  <si>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</si>
  <si>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</si>
  <si>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</si>
  <si>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</si>
  <si>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</si>
  <si>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</si>
  <si>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</si>
  <si>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</si>
  <si>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</si>
  <si>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</si>
  <si>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</si>
  <si>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</si>
  <si>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</si>
  <si>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</si>
  <si>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</si>
  <si>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</si>
  <si>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</si>
  <si>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</si>
  <si>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</si>
  <si>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</si>
  <si>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</si>
  <si>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</si>
  <si>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</si>
  <si>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</si>
  <si>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</si>
  <si>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</si>
  <si>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</si>
  <si>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</si>
  <si>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</si>
  <si>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</si>
  <si>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</si>
  <si>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</si>
  <si>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</si>
  <si>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</si>
  <si>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</si>
  <si>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</si>
  <si>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</si>
  <si>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</si>
  <si>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</si>
  <si>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</si>
  <si>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</si>
  <si>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</si>
  <si>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</si>
  <si>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</si>
  <si>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</si>
  <si>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</si>
  <si>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</si>
  <si>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</si>
  <si>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</si>
  <si>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</si>
  <si>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</si>
  <si>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</si>
  <si>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</si>
  <si>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</si>
  <si>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</si>
  <si>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</si>
  <si>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</si>
  <si>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</si>
  <si>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</si>
  <si>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</si>
  <si>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</si>
  <si>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</si>
  <si>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</si>
  <si>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</si>
  <si>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</si>
  <si>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</si>
  <si>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</si>
  <si>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</si>
  <si>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</si>
  <si>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</si>
  <si>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</si>
  <si>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</si>
  <si>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</si>
  <si>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</si>
  <si>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</si>
  <si>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</si>
  <si>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</si>
  <si>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</si>
  <si>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</si>
  <si>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</si>
  <si>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</si>
  <si>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</si>
  <si>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</si>
  <si>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</si>
  <si>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</si>
  <si>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</si>
  <si>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</si>
  <si>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</si>
  <si>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</si>
  <si>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</si>
  <si>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</si>
  <si>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</si>
  <si>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</si>
  <si>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</si>
  <si>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</si>
  <si>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</si>
  <si>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</si>
  <si>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</si>
  <si>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</si>
  <si>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</si>
  <si>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</si>
  <si>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</si>
  <si>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</si>
  <si>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</si>
  <si>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</si>
  <si>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</si>
  <si>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</si>
  <si>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</si>
  <si>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</si>
  <si>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</si>
  <si>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</si>
  <si>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</si>
  <si>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</si>
  <si>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</si>
  <si>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</si>
  <si>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</si>
  <si>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</si>
  <si>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</si>
  <si>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DNA (ng/ul)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</si>
  <si>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</si>
  <si>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</si>
  <si>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</si>
  <si>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</si>
  <si>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</si>
  <si>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</si>
  <si>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</si>
  <si>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</si>
  <si>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</si>
  <si>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</si>
  <si>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</si>
  <si>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</si>
  <si>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</si>
  <si>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</si>
  <si>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</si>
  <si>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</si>
  <si>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</si>
  <si>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</si>
  <si>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</si>
  <si>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</si>
  <si>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</si>
  <si>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</si>
  <si>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</si>
  <si>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</si>
  <si>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O</t>
  </si>
  <si>
    <t>P</t>
  </si>
  <si>
    <t>Isotope</t>
  </si>
  <si>
    <t>DNA Loaded (ng)</t>
  </si>
  <si>
    <t>Notes:</t>
  </si>
  <si>
    <t>Final Volume (ul)</t>
  </si>
  <si>
    <t>Water Year</t>
  </si>
  <si>
    <t>Steve Blazewicz</t>
  </si>
  <si>
    <t>Tube leaked during centrifugation. Lost ~200-400 ul of liquid. Wrapped with parafilm and ran the sample.</t>
  </si>
  <si>
    <t>2018-density</t>
  </si>
  <si>
    <t>2018-conc</t>
  </si>
  <si>
    <t>2023-density</t>
  </si>
  <si>
    <t>2023-conc</t>
  </si>
  <si>
    <t>2028-density</t>
  </si>
  <si>
    <t>2028-conc</t>
  </si>
  <si>
    <t>2046-density</t>
  </si>
  <si>
    <t>2046-conc</t>
  </si>
  <si>
    <t>2049-density</t>
  </si>
  <si>
    <t>2049-conc</t>
  </si>
  <si>
    <t>2052-density</t>
  </si>
  <si>
    <t>2052-conc</t>
  </si>
  <si>
    <t>2033-density</t>
  </si>
  <si>
    <t>2033-conc</t>
  </si>
  <si>
    <t>2038-density</t>
  </si>
  <si>
    <t>2038-conc</t>
  </si>
  <si>
    <t>2043-density</t>
  </si>
  <si>
    <t>2043-conc</t>
  </si>
  <si>
    <t>2058-density</t>
  </si>
  <si>
    <t>2058-conc</t>
  </si>
  <si>
    <t>2061-density</t>
  </si>
  <si>
    <t>2061-conc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</si>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</sst>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17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5" fillId="0" borderId="1" xfId="0" applyFont="1" applyBorder="1" applyAlignment="1">
      <alignment wrapText="1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1" fontId="13" fillId="0" borderId="5" xfId="1" applyNumberFormat="1" applyFont="1" applyBorder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  <xf numFmtId="1" fontId="13" fillId="0" borderId="5" xfId="1" applyNumberFormat="1" applyFont="1" applyBorder="1" applyAlignment="1">
      <alignment horizontal="center"/>
    </xf>
    <xf numFmtId="1" fontId="13" fillId="0" borderId="6" xfId="1" applyNumberFormat="1" applyFont="1" applyBorder="1" applyAlignment="1">
      <alignment horizontal="center"/>
    </xf>
    <xf numFmtId="1" fontId="13" fillId="0" borderId="7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1.775959106000002</c:v>
                </c:pt>
                <c:pt idx="1">
                  <c:v>1.7706865390000015</c:v>
                </c:pt>
                <c:pt idx="2">
                  <c:v>1.763037219000001</c:v>
                </c:pt>
                <c:pt idx="3">
                  <c:v>1.7564806590000011</c:v>
                </c:pt>
                <c:pt idx="4">
                  <c:v>1.7499240990000011</c:v>
                </c:pt>
                <c:pt idx="5">
                  <c:v>1.7444602990000018</c:v>
                </c:pt>
                <c:pt idx="6">
                  <c:v>1.7389964990000006</c:v>
                </c:pt>
                <c:pt idx="7">
                  <c:v>1.7324399390000007</c:v>
                </c:pt>
                <c:pt idx="8">
                  <c:v>1.7260746120000015</c:v>
                </c:pt>
                <c:pt idx="9">
                  <c:v>1.7206108120000003</c:v>
                </c:pt>
                <c:pt idx="10">
                  <c:v>1.7140542520000004</c:v>
                </c:pt>
                <c:pt idx="11">
                  <c:v>1.708590452000001</c:v>
                </c:pt>
                <c:pt idx="12">
                  <c:v>1.7020338920000029</c:v>
                </c:pt>
                <c:pt idx="13">
                  <c:v>1.6967613250000007</c:v>
                </c:pt>
                <c:pt idx="14">
                  <c:v>1.6912975250000013</c:v>
                </c:pt>
                <c:pt idx="15">
                  <c:v>1.6847409650000014</c:v>
                </c:pt>
                <c:pt idx="16">
                  <c:v>1.6783756380000021</c:v>
                </c:pt>
                <c:pt idx="17">
                  <c:v>1.6630769980000011</c:v>
                </c:pt>
                <c:pt idx="18">
                  <c:v>1.6051607180000005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1.868945522869081E-2</c:v>
                </c:pt>
                <c:pt idx="1">
                  <c:v>-3.9611720408294047E-3</c:v>
                </c:pt>
                <c:pt idx="2">
                  <c:v>-3.2005499314187419E-2</c:v>
                </c:pt>
                <c:pt idx="3">
                  <c:v>-2.5389723819143947E-2</c:v>
                </c:pt>
                <c:pt idx="4">
                  <c:v>5.9343773215626061E-2</c:v>
                </c:pt>
                <c:pt idx="5">
                  <c:v>6.4614172530791714E-2</c:v>
                </c:pt>
                <c:pt idx="6">
                  <c:v>0.12100860176164281</c:v>
                </c:pt>
                <c:pt idx="7">
                  <c:v>0.5055010808608863</c:v>
                </c:pt>
                <c:pt idx="8">
                  <c:v>2.5169748234626259</c:v>
                </c:pt>
                <c:pt idx="9">
                  <c:v>6.8342007327656162</c:v>
                </c:pt>
                <c:pt idx="10">
                  <c:v>7.0114350003622166</c:v>
                </c:pt>
                <c:pt idx="11">
                  <c:v>5.3626364694918038</c:v>
                </c:pt>
                <c:pt idx="12">
                  <c:v>3.1708813604996351</c:v>
                </c:pt>
                <c:pt idx="13">
                  <c:v>1.068608561020725</c:v>
                </c:pt>
                <c:pt idx="14">
                  <c:v>0.49059365822089368</c:v>
                </c:pt>
                <c:pt idx="15">
                  <c:v>0.24729581974770956</c:v>
                </c:pt>
                <c:pt idx="16">
                  <c:v>0.14488705875497274</c:v>
                </c:pt>
                <c:pt idx="17">
                  <c:v>0.12618168467966887</c:v>
                </c:pt>
                <c:pt idx="18">
                  <c:v>0.15828525174134048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1.7725442310000012</c:v>
                </c:pt>
                <c:pt idx="1">
                  <c:v>1.7681731910000025</c:v>
                </c:pt>
                <c:pt idx="2">
                  <c:v>1.7618078640000014</c:v>
                </c:pt>
                <c:pt idx="3">
                  <c:v>1.7552513040000015</c:v>
                </c:pt>
                <c:pt idx="4">
                  <c:v>1.7488859770000023</c:v>
                </c:pt>
                <c:pt idx="5">
                  <c:v>1.7434221770000011</c:v>
                </c:pt>
                <c:pt idx="6">
                  <c:v>1.7368656170000012</c:v>
                </c:pt>
                <c:pt idx="7">
                  <c:v>1.7303090570000013</c:v>
                </c:pt>
                <c:pt idx="8">
                  <c:v>1.7248452570000019</c:v>
                </c:pt>
                <c:pt idx="9">
                  <c:v>1.7195726899999997</c:v>
                </c:pt>
                <c:pt idx="10">
                  <c:v>1.7130161300000015</c:v>
                </c:pt>
                <c:pt idx="11">
                  <c:v>1.7075523300000022</c:v>
                </c:pt>
                <c:pt idx="12">
                  <c:v>1.7020885300000028</c:v>
                </c:pt>
                <c:pt idx="13">
                  <c:v>1.6955319700000011</c:v>
                </c:pt>
                <c:pt idx="14">
                  <c:v>1.6891666430000019</c:v>
                </c:pt>
                <c:pt idx="15">
                  <c:v>1.6837028430000025</c:v>
                </c:pt>
                <c:pt idx="16">
                  <c:v>1.6771462830000008</c:v>
                </c:pt>
                <c:pt idx="17">
                  <c:v>1.6620388760000022</c:v>
                </c:pt>
                <c:pt idx="18">
                  <c:v>1.5986587960000023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-3.3212880358901985E-2</c:v>
                </c:pt>
                <c:pt idx="1">
                  <c:v>-3.652803799230385E-2</c:v>
                </c:pt>
                <c:pt idx="2">
                  <c:v>-6.1530561823965525E-2</c:v>
                </c:pt>
                <c:pt idx="3">
                  <c:v>-2.431024529764279E-2</c:v>
                </c:pt>
                <c:pt idx="4">
                  <c:v>-8.0461455729289623E-3</c:v>
                </c:pt>
                <c:pt idx="5">
                  <c:v>3.3434740572071533E-2</c:v>
                </c:pt>
                <c:pt idx="6">
                  <c:v>0.10174088719667657</c:v>
                </c:pt>
                <c:pt idx="7">
                  <c:v>0.43956611194118828</c:v>
                </c:pt>
                <c:pt idx="8">
                  <c:v>2.9613424414150251</c:v>
                </c:pt>
                <c:pt idx="9">
                  <c:v>9.3985336490096092</c:v>
                </c:pt>
                <c:pt idx="10">
                  <c:v>10.820182235800351</c:v>
                </c:pt>
                <c:pt idx="11">
                  <c:v>7.3920905448903786</c:v>
                </c:pt>
                <c:pt idx="12">
                  <c:v>3.3966958412941111</c:v>
                </c:pt>
                <c:pt idx="13">
                  <c:v>1.0475759405252643</c:v>
                </c:pt>
                <c:pt idx="14">
                  <c:v>0.55296471771555589</c:v>
                </c:pt>
                <c:pt idx="15">
                  <c:v>0.24586841314907634</c:v>
                </c:pt>
                <c:pt idx="16">
                  <c:v>0.11604337686602952</c:v>
                </c:pt>
                <c:pt idx="17">
                  <c:v>0.15406522879505555</c:v>
                </c:pt>
                <c:pt idx="18">
                  <c:v>0.18252855726361161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1.7749756220000013</c:v>
                </c:pt>
                <c:pt idx="1">
                  <c:v>1.7695118220000019</c:v>
                </c:pt>
                <c:pt idx="2">
                  <c:v>1.7640480220000008</c:v>
                </c:pt>
                <c:pt idx="3">
                  <c:v>1.7574914620000008</c:v>
                </c:pt>
                <c:pt idx="4">
                  <c:v>1.7520276620000015</c:v>
                </c:pt>
                <c:pt idx="5">
                  <c:v>1.7454711019999998</c:v>
                </c:pt>
                <c:pt idx="6">
                  <c:v>1.7389145420000016</c:v>
                </c:pt>
                <c:pt idx="7">
                  <c:v>1.7336419750000012</c:v>
                </c:pt>
                <c:pt idx="8">
                  <c:v>1.7281781750000018</c:v>
                </c:pt>
                <c:pt idx="9">
                  <c:v>1.7216216150000001</c:v>
                </c:pt>
                <c:pt idx="10">
                  <c:v>1.7152562880000009</c:v>
                </c:pt>
                <c:pt idx="11">
                  <c:v>1.7097924880000015</c:v>
                </c:pt>
                <c:pt idx="12">
                  <c:v>1.7043286880000021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1.6791952080000012</c:v>
                </c:pt>
                <c:pt idx="17">
                  <c:v>1.6597167610000021</c:v>
                </c:pt>
                <c:pt idx="18">
                  <c:v>1.5886873610000016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-3.5189125766143692E-2</c:v>
                </c:pt>
                <c:pt idx="1">
                  <c:v>-4.6385058735057714E-3</c:v>
                </c:pt>
                <c:pt idx="2">
                  <c:v>-1.4032003083883931E-2</c:v>
                </c:pt>
                <c:pt idx="3">
                  <c:v>-1.8285093267237672E-2</c:v>
                </c:pt>
                <c:pt idx="4">
                  <c:v>-1.2313027383496187E-3</c:v>
                </c:pt>
                <c:pt idx="5">
                  <c:v>6.8620925760958115E-2</c:v>
                </c:pt>
                <c:pt idx="6">
                  <c:v>0.17703908363780266</c:v>
                </c:pt>
                <c:pt idx="7">
                  <c:v>0.35192787437674083</c:v>
                </c:pt>
                <c:pt idx="8">
                  <c:v>2.1544618185062574</c:v>
                </c:pt>
                <c:pt idx="9">
                  <c:v>8.3692663854702669</c:v>
                </c:pt>
                <c:pt idx="10">
                  <c:v>11.613036980352176</c:v>
                </c:pt>
                <c:pt idx="11">
                  <c:v>8.8765483450531324</c:v>
                </c:pt>
                <c:pt idx="12">
                  <c:v>3.4887196695178027</c:v>
                </c:pt>
                <c:pt idx="13">
                  <c:v>1.1575835038261459</c:v>
                </c:pt>
                <c:pt idx="14">
                  <c:v>0.52383581830914228</c:v>
                </c:pt>
                <c:pt idx="15">
                  <c:v>0.21286756452265579</c:v>
                </c:pt>
                <c:pt idx="16">
                  <c:v>0.14667978334335555</c:v>
                </c:pt>
                <c:pt idx="17">
                  <c:v>0.22939397040909071</c:v>
                </c:pt>
                <c:pt idx="18">
                  <c:v>0.19271304264930655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1.7724622740000022</c:v>
                </c:pt>
                <c:pt idx="1">
                  <c:v>1.7669984740000011</c:v>
                </c:pt>
                <c:pt idx="2">
                  <c:v>1.7626274340000005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1.7442417470000002</c:v>
                </c:pt>
                <c:pt idx="6">
                  <c:v>1.7376851870000021</c:v>
                </c:pt>
                <c:pt idx="7">
                  <c:v>1.7333141470000015</c:v>
                </c:pt>
                <c:pt idx="8">
                  <c:v>1.7256648270000028</c:v>
                </c:pt>
                <c:pt idx="9">
                  <c:v>1.7191082670000011</c:v>
                </c:pt>
                <c:pt idx="10">
                  <c:v>1.7136444670000017</c:v>
                </c:pt>
                <c:pt idx="11">
                  <c:v>1.7072791400000025</c:v>
                </c:pt>
                <c:pt idx="12">
                  <c:v>1.7018153400000013</c:v>
                </c:pt>
                <c:pt idx="13">
                  <c:v>1.696351540000002</c:v>
                </c:pt>
                <c:pt idx="14">
                  <c:v>1.6897949800000021</c:v>
                </c:pt>
                <c:pt idx="15">
                  <c:v>1.6843311800000027</c:v>
                </c:pt>
                <c:pt idx="16">
                  <c:v>1.6788673800000016</c:v>
                </c:pt>
                <c:pt idx="17">
                  <c:v>1.6635687400000023</c:v>
                </c:pt>
                <c:pt idx="18">
                  <c:v>1.6045597000000011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-4.1477284946693817E-2</c:v>
                </c:pt>
                <c:pt idx="1">
                  <c:v>-3.8320079350537141E-2</c:v>
                </c:pt>
                <c:pt idx="2">
                  <c:v>-2.5417059432708625E-2</c:v>
                </c:pt>
                <c:pt idx="3">
                  <c:v>-4.5696310079370939E-3</c:v>
                </c:pt>
                <c:pt idx="4">
                  <c:v>-4.5957483922397603E-2</c:v>
                </c:pt>
                <c:pt idx="5">
                  <c:v>-1.2214574109731854E-2</c:v>
                </c:pt>
                <c:pt idx="6">
                  <c:v>0.10185583891045953</c:v>
                </c:pt>
                <c:pt idx="7">
                  <c:v>0.35210910136298179</c:v>
                </c:pt>
                <c:pt idx="8">
                  <c:v>2.6281969056736094</c:v>
                </c:pt>
                <c:pt idx="9">
                  <c:v>8.1084077542262705</c:v>
                </c:pt>
                <c:pt idx="10">
                  <c:v>8.4386891711156391</c:v>
                </c:pt>
                <c:pt idx="11">
                  <c:v>6.1120692661649016</c:v>
                </c:pt>
                <c:pt idx="12">
                  <c:v>2.5255999164528058</c:v>
                </c:pt>
                <c:pt idx="13">
                  <c:v>0.90815037333079174</c:v>
                </c:pt>
                <c:pt idx="14">
                  <c:v>0.51450927445765093</c:v>
                </c:pt>
                <c:pt idx="15">
                  <c:v>0.22767843317565539</c:v>
                </c:pt>
                <c:pt idx="16">
                  <c:v>0.10240001193909092</c:v>
                </c:pt>
                <c:pt idx="17">
                  <c:v>-1.6845195325436171E-2</c:v>
                </c:pt>
                <c:pt idx="18">
                  <c:v>0.14752476436647768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1.7786636869999999</c:v>
                </c:pt>
                <c:pt idx="1">
                  <c:v>1.7742926470000011</c:v>
                </c:pt>
                <c:pt idx="2">
                  <c:v>1.7677360870000012</c:v>
                </c:pt>
                <c:pt idx="3">
                  <c:v>1.7602779999999996</c:v>
                </c:pt>
                <c:pt idx="4">
                  <c:v>1.7537214400000014</c:v>
                </c:pt>
                <c:pt idx="5">
                  <c:v>1.748448873000001</c:v>
                </c:pt>
                <c:pt idx="6">
                  <c:v>1.7418923129999992</c:v>
                </c:pt>
                <c:pt idx="7">
                  <c:v>1.735526986</c:v>
                </c:pt>
                <c:pt idx="8">
                  <c:v>1.7300631860000006</c:v>
                </c:pt>
                <c:pt idx="9">
                  <c:v>1.7245993860000013</c:v>
                </c:pt>
                <c:pt idx="10">
                  <c:v>1.7169500660000008</c:v>
                </c:pt>
                <c:pt idx="11">
                  <c:v>1.7125790260000002</c:v>
                </c:pt>
                <c:pt idx="12">
                  <c:v>1.7071152260000009</c:v>
                </c:pt>
                <c:pt idx="13">
                  <c:v>1.7007498990000016</c:v>
                </c:pt>
                <c:pt idx="14">
                  <c:v>1.6952860990000005</c:v>
                </c:pt>
                <c:pt idx="15">
                  <c:v>1.6898222990000011</c:v>
                </c:pt>
                <c:pt idx="16">
                  <c:v>1.6823642120000013</c:v>
                </c:pt>
                <c:pt idx="17">
                  <c:v>1.6703438520000002</c:v>
                </c:pt>
                <c:pt idx="18">
                  <c:v>1.613520332000002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1.7127990800455784E-2</c:v>
                </c:pt>
                <c:pt idx="1">
                  <c:v>-1.3200763661650537E-2</c:v>
                </c:pt>
                <c:pt idx="2">
                  <c:v>-3.7501806504643624E-2</c:v>
                </c:pt>
                <c:pt idx="3">
                  <c:v>-4.9661437051487546E-2</c:v>
                </c:pt>
                <c:pt idx="4">
                  <c:v>1.3563787261786586E-2</c:v>
                </c:pt>
                <c:pt idx="5">
                  <c:v>4.5062587829651092E-2</c:v>
                </c:pt>
                <c:pt idx="6">
                  <c:v>0.11289897533300235</c:v>
                </c:pt>
                <c:pt idx="7">
                  <c:v>0.49673816294024764</c:v>
                </c:pt>
                <c:pt idx="8">
                  <c:v>3.9867475254106353</c:v>
                </c:pt>
                <c:pt idx="9">
                  <c:v>10.000155598518473</c:v>
                </c:pt>
                <c:pt idx="10">
                  <c:v>9.1573986743275935</c:v>
                </c:pt>
                <c:pt idx="11">
                  <c:v>6.8793294435493424</c:v>
                </c:pt>
                <c:pt idx="12">
                  <c:v>3.0170206723080142</c:v>
                </c:pt>
                <c:pt idx="13">
                  <c:v>1.2479935527757842</c:v>
                </c:pt>
                <c:pt idx="14">
                  <c:v>0.61392666945423491</c:v>
                </c:pt>
                <c:pt idx="15">
                  <c:v>0.16359338872671164</c:v>
                </c:pt>
                <c:pt idx="16">
                  <c:v>0.12586664953280588</c:v>
                </c:pt>
                <c:pt idx="17">
                  <c:v>0.13673958745286052</c:v>
                </c:pt>
                <c:pt idx="18">
                  <c:v>0.13326768801771338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1.7765328050000004</c:v>
                </c:pt>
                <c:pt idx="1">
                  <c:v>1.7710690050000011</c:v>
                </c:pt>
                <c:pt idx="2">
                  <c:v>1.7657964380000006</c:v>
                </c:pt>
                <c:pt idx="3">
                  <c:v>1.7592398780000007</c:v>
                </c:pt>
                <c:pt idx="4">
                  <c:v>1.7537760780000013</c:v>
                </c:pt>
                <c:pt idx="5">
                  <c:v>1.7472195180000014</c:v>
                </c:pt>
                <c:pt idx="6">
                  <c:v>1.7406629579999997</c:v>
                </c:pt>
                <c:pt idx="7">
                  <c:v>1.735390391000001</c:v>
                </c:pt>
                <c:pt idx="8">
                  <c:v>1.7288338310000011</c:v>
                </c:pt>
                <c:pt idx="9">
                  <c:v>1.7244627910000023</c:v>
                </c:pt>
                <c:pt idx="10">
                  <c:v>1.7179062310000006</c:v>
                </c:pt>
                <c:pt idx="11">
                  <c:v>1.7113496710000007</c:v>
                </c:pt>
                <c:pt idx="12">
                  <c:v>1.706077104000002</c:v>
                </c:pt>
                <c:pt idx="13">
                  <c:v>1.7017060640000032</c:v>
                </c:pt>
                <c:pt idx="14">
                  <c:v>1.6942479770000016</c:v>
                </c:pt>
                <c:pt idx="15">
                  <c:v>1.6876914170000017</c:v>
                </c:pt>
                <c:pt idx="16">
                  <c:v>1.6811348570000018</c:v>
                </c:pt>
                <c:pt idx="17">
                  <c:v>1.6636506970000013</c:v>
                </c:pt>
                <c:pt idx="18">
                  <c:v>1.5939052900000021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-3.6867692581185267E-2</c:v>
                </c:pt>
                <c:pt idx="1">
                  <c:v>-3.7829703048489323E-2</c:v>
                </c:pt>
                <c:pt idx="2">
                  <c:v>-6.3857433887660534E-2</c:v>
                </c:pt>
                <c:pt idx="3">
                  <c:v>-3.9883998110372736E-2</c:v>
                </c:pt>
                <c:pt idx="4">
                  <c:v>-3.5082990297529294E-2</c:v>
                </c:pt>
                <c:pt idx="5">
                  <c:v>-2.2100216644561931E-3</c:v>
                </c:pt>
                <c:pt idx="6">
                  <c:v>3.5043245361781383E-2</c:v>
                </c:pt>
                <c:pt idx="7">
                  <c:v>0.28169035682080273</c:v>
                </c:pt>
                <c:pt idx="8">
                  <c:v>2.6975680430232276</c:v>
                </c:pt>
                <c:pt idx="9">
                  <c:v>7.9354293082355882</c:v>
                </c:pt>
                <c:pt idx="10">
                  <c:v>10.052556618548126</c:v>
                </c:pt>
                <c:pt idx="11">
                  <c:v>7.3020971117272966</c:v>
                </c:pt>
                <c:pt idx="12">
                  <c:v>3.0775010567914891</c:v>
                </c:pt>
                <c:pt idx="13">
                  <c:v>0.7255775982030056</c:v>
                </c:pt>
                <c:pt idx="14">
                  <c:v>0.40118215518990241</c:v>
                </c:pt>
                <c:pt idx="15">
                  <c:v>0.14287243708064587</c:v>
                </c:pt>
                <c:pt idx="16">
                  <c:v>6.1685123606539181E-2</c:v>
                </c:pt>
                <c:pt idx="17">
                  <c:v>9.7909548210371955E-2</c:v>
                </c:pt>
                <c:pt idx="18">
                  <c:v>0.12874008959957758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1.7634743230000005</c:v>
                </c:pt>
                <c:pt idx="1">
                  <c:v>1.7591032830000017</c:v>
                </c:pt>
                <c:pt idx="2">
                  <c:v>1.7536394830000024</c:v>
                </c:pt>
                <c:pt idx="3">
                  <c:v>1.7470829230000025</c:v>
                </c:pt>
                <c:pt idx="4">
                  <c:v>1.7416191230000013</c:v>
                </c:pt>
                <c:pt idx="5">
                  <c:v>1.7350625630000014</c:v>
                </c:pt>
                <c:pt idx="6">
                  <c:v>1.7274132430000027</c:v>
                </c:pt>
                <c:pt idx="7">
                  <c:v>1.7197639230000004</c:v>
                </c:pt>
                <c:pt idx="8">
                  <c:v>1.7121146030000016</c:v>
                </c:pt>
                <c:pt idx="9">
                  <c:v>1.7066508030000023</c:v>
                </c:pt>
                <c:pt idx="10">
                  <c:v>1.703563756000003</c:v>
                </c:pt>
                <c:pt idx="11">
                  <c:v>1.6991927160000007</c:v>
                </c:pt>
                <c:pt idx="12">
                  <c:v>1.6959144360000007</c:v>
                </c:pt>
                <c:pt idx="13">
                  <c:v>1.6915433960000019</c:v>
                </c:pt>
                <c:pt idx="14">
                  <c:v>1.6860795960000026</c:v>
                </c:pt>
                <c:pt idx="15">
                  <c:v>1.6762447560000009</c:v>
                </c:pt>
                <c:pt idx="16">
                  <c:v>1.6336271159999995</c:v>
                </c:pt>
                <c:pt idx="17">
                  <c:v>1.5005016290000004</c:v>
                </c:pt>
                <c:pt idx="18">
                  <c:v>1.3114541490000011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4.494141292980279E-3</c:v>
                </c:pt>
                <c:pt idx="1">
                  <c:v>0.19334094413607569</c:v>
                </c:pt>
                <c:pt idx="2">
                  <c:v>0.47463178975431769</c:v>
                </c:pt>
                <c:pt idx="3">
                  <c:v>0.81437848298511595</c:v>
                </c:pt>
                <c:pt idx="4">
                  <c:v>1.1909448140193977</c:v>
                </c:pt>
                <c:pt idx="5">
                  <c:v>1.666493191288682</c:v>
                </c:pt>
                <c:pt idx="6">
                  <c:v>3.6963622812331209</c:v>
                </c:pt>
                <c:pt idx="7">
                  <c:v>4.8385353223404239</c:v>
                </c:pt>
                <c:pt idx="8">
                  <c:v>4.0492225678792471</c:v>
                </c:pt>
                <c:pt idx="9">
                  <c:v>3.0880052815737664</c:v>
                </c:pt>
                <c:pt idx="10">
                  <c:v>2.8039100489060735</c:v>
                </c:pt>
                <c:pt idx="11">
                  <c:v>2.2092161994380644</c:v>
                </c:pt>
                <c:pt idx="12">
                  <c:v>1.8542666513050172</c:v>
                </c:pt>
                <c:pt idx="13">
                  <c:v>1.3083098771824402</c:v>
                </c:pt>
                <c:pt idx="14">
                  <c:v>0.61280813413390633</c:v>
                </c:pt>
                <c:pt idx="15">
                  <c:v>0.41404145732354952</c:v>
                </c:pt>
                <c:pt idx="16">
                  <c:v>0.27179085558520077</c:v>
                </c:pt>
                <c:pt idx="17">
                  <c:v>0.22609162361860768</c:v>
                </c:pt>
                <c:pt idx="18">
                  <c:v>0.14460202670720523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1.7736916290000018</c:v>
                </c:pt>
                <c:pt idx="1">
                  <c:v>1.7695118220000019</c:v>
                </c:pt>
                <c:pt idx="2">
                  <c:v>1.7640480220000008</c:v>
                </c:pt>
                <c:pt idx="3">
                  <c:v>1.7574914620000008</c:v>
                </c:pt>
                <c:pt idx="4">
                  <c:v>1.7509349020000027</c:v>
                </c:pt>
                <c:pt idx="5">
                  <c:v>1.7454711019999998</c:v>
                </c:pt>
                <c:pt idx="6">
                  <c:v>1.7391057750000005</c:v>
                </c:pt>
                <c:pt idx="7">
                  <c:v>1.7336419750000012</c:v>
                </c:pt>
                <c:pt idx="8">
                  <c:v>1.727085415000003</c:v>
                </c:pt>
                <c:pt idx="9">
                  <c:v>1.7216216150000001</c:v>
                </c:pt>
                <c:pt idx="10">
                  <c:v>1.7163490480000014</c:v>
                </c:pt>
                <c:pt idx="11">
                  <c:v>1.7097924880000015</c:v>
                </c:pt>
                <c:pt idx="12">
                  <c:v>1.7043286880000021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1.6802879680000036</c:v>
                </c:pt>
                <c:pt idx="17">
                  <c:v>1.6660820880000013</c:v>
                </c:pt>
                <c:pt idx="18">
                  <c:v>1.6039860010000009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-4.6944318257525146E-2</c:v>
                </c:pt>
                <c:pt idx="1">
                  <c:v>-4.6829580044734177E-2</c:v>
                </c:pt>
                <c:pt idx="2">
                  <c:v>-3.4240117218492301E-2</c:v>
                </c:pt>
                <c:pt idx="3">
                  <c:v>3.4231213296490946E-2</c:v>
                </c:pt>
                <c:pt idx="4">
                  <c:v>0.34908234977928904</c:v>
                </c:pt>
                <c:pt idx="5">
                  <c:v>0.91710264694145183</c:v>
                </c:pt>
                <c:pt idx="6">
                  <c:v>1.227965238112966</c:v>
                </c:pt>
                <c:pt idx="7">
                  <c:v>1.4029491256219682</c:v>
                </c:pt>
                <c:pt idx="8">
                  <c:v>3.6391787751239857</c:v>
                </c:pt>
                <c:pt idx="9">
                  <c:v>7.8004102821897563</c:v>
                </c:pt>
                <c:pt idx="10">
                  <c:v>7.6123522691907288</c:v>
                </c:pt>
                <c:pt idx="11">
                  <c:v>5.2865507374263165</c:v>
                </c:pt>
                <c:pt idx="12">
                  <c:v>2.3162102847070973</c:v>
                </c:pt>
                <c:pt idx="13">
                  <c:v>0.89156928093851784</c:v>
                </c:pt>
                <c:pt idx="14">
                  <c:v>0.45343808585499318</c:v>
                </c:pt>
                <c:pt idx="15">
                  <c:v>0.19574075991245241</c:v>
                </c:pt>
                <c:pt idx="16">
                  <c:v>0.10540263310502557</c:v>
                </c:pt>
                <c:pt idx="17">
                  <c:v>0.12519391284262871</c:v>
                </c:pt>
                <c:pt idx="18">
                  <c:v>0.1284013690707029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2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1.7147645460000014</c:v>
                </c:pt>
                <c:pt idx="1">
                  <c:v>1.775959106000002</c:v>
                </c:pt>
                <c:pt idx="2">
                  <c:v>1.7706865390000015</c:v>
                </c:pt>
                <c:pt idx="3">
                  <c:v>1.763037219000001</c:v>
                </c:pt>
                <c:pt idx="4">
                  <c:v>1.7564806590000011</c:v>
                </c:pt>
                <c:pt idx="5">
                  <c:v>1.7499240990000011</c:v>
                </c:pt>
                <c:pt idx="6">
                  <c:v>1.7444602990000018</c:v>
                </c:pt>
                <c:pt idx="7">
                  <c:v>1.7389964990000006</c:v>
                </c:pt>
                <c:pt idx="8">
                  <c:v>1.7324399390000007</c:v>
                </c:pt>
                <c:pt idx="9">
                  <c:v>1.7260746120000015</c:v>
                </c:pt>
                <c:pt idx="10">
                  <c:v>1.7206108120000003</c:v>
                </c:pt>
                <c:pt idx="11">
                  <c:v>1.7140542520000004</c:v>
                </c:pt>
                <c:pt idx="12">
                  <c:v>1.708590452000001</c:v>
                </c:pt>
                <c:pt idx="13">
                  <c:v>1.7020338920000029</c:v>
                </c:pt>
                <c:pt idx="14">
                  <c:v>1.6967613250000007</c:v>
                </c:pt>
                <c:pt idx="15">
                  <c:v>1.6912975250000013</c:v>
                </c:pt>
                <c:pt idx="16">
                  <c:v>1.6847409650000014</c:v>
                </c:pt>
                <c:pt idx="17">
                  <c:v>1.6783756380000021</c:v>
                </c:pt>
                <c:pt idx="18">
                  <c:v>1.6630769980000011</c:v>
                </c:pt>
                <c:pt idx="19">
                  <c:v>1.6051607180000005</c:v>
                </c:pt>
                <c:pt idx="20">
                  <c:v>1.4620091580000025</c:v>
                </c:pt>
                <c:pt idx="21">
                  <c:v>1.2576630380000005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1.7135351910000018</c:v>
                </c:pt>
                <c:pt idx="1">
                  <c:v>1.7725442310000012</c:v>
                </c:pt>
                <c:pt idx="2">
                  <c:v>1.7681731910000025</c:v>
                </c:pt>
                <c:pt idx="3">
                  <c:v>1.7618078640000014</c:v>
                </c:pt>
                <c:pt idx="4">
                  <c:v>1.7552513040000015</c:v>
                </c:pt>
                <c:pt idx="5">
                  <c:v>1.7488859770000023</c:v>
                </c:pt>
                <c:pt idx="6">
                  <c:v>1.7434221770000011</c:v>
                </c:pt>
                <c:pt idx="7">
                  <c:v>1.7368656170000012</c:v>
                </c:pt>
                <c:pt idx="8">
                  <c:v>1.7303090570000013</c:v>
                </c:pt>
                <c:pt idx="9">
                  <c:v>1.7248452570000019</c:v>
                </c:pt>
                <c:pt idx="10">
                  <c:v>1.7195726899999997</c:v>
                </c:pt>
                <c:pt idx="11">
                  <c:v>1.7130161300000015</c:v>
                </c:pt>
                <c:pt idx="12">
                  <c:v>1.7075523300000022</c:v>
                </c:pt>
                <c:pt idx="13">
                  <c:v>1.7020885300000028</c:v>
                </c:pt>
                <c:pt idx="14">
                  <c:v>1.6955319700000011</c:v>
                </c:pt>
                <c:pt idx="15">
                  <c:v>1.6891666430000019</c:v>
                </c:pt>
                <c:pt idx="16">
                  <c:v>1.6837028430000025</c:v>
                </c:pt>
                <c:pt idx="17">
                  <c:v>1.6771462830000008</c:v>
                </c:pt>
                <c:pt idx="18">
                  <c:v>1.6620388760000022</c:v>
                </c:pt>
                <c:pt idx="19">
                  <c:v>1.5986587960000023</c:v>
                </c:pt>
                <c:pt idx="20">
                  <c:v>1.4511361960000002</c:v>
                </c:pt>
                <c:pt idx="21">
                  <c:v>1.258810436000001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1.7179608690000006</c:v>
                </c:pt>
                <c:pt idx="1">
                  <c:v>1.7749756220000013</c:v>
                </c:pt>
                <c:pt idx="2">
                  <c:v>1.7695118220000019</c:v>
                </c:pt>
                <c:pt idx="3">
                  <c:v>1.7640480220000008</c:v>
                </c:pt>
                <c:pt idx="4">
                  <c:v>1.7574914620000008</c:v>
                </c:pt>
                <c:pt idx="5">
                  <c:v>1.7520276620000015</c:v>
                </c:pt>
                <c:pt idx="6">
                  <c:v>1.7454711019999998</c:v>
                </c:pt>
                <c:pt idx="7">
                  <c:v>1.7389145420000016</c:v>
                </c:pt>
                <c:pt idx="8">
                  <c:v>1.7336419750000012</c:v>
                </c:pt>
                <c:pt idx="9">
                  <c:v>1.7281781750000018</c:v>
                </c:pt>
                <c:pt idx="10">
                  <c:v>1.7216216150000001</c:v>
                </c:pt>
                <c:pt idx="11">
                  <c:v>1.7152562880000009</c:v>
                </c:pt>
                <c:pt idx="12">
                  <c:v>1.7097924880000015</c:v>
                </c:pt>
                <c:pt idx="13">
                  <c:v>1.7043286880000021</c:v>
                </c:pt>
                <c:pt idx="14">
                  <c:v>1.6977721280000004</c:v>
                </c:pt>
                <c:pt idx="15">
                  <c:v>1.6923083280000011</c:v>
                </c:pt>
                <c:pt idx="16">
                  <c:v>1.6857517680000029</c:v>
                </c:pt>
                <c:pt idx="17">
                  <c:v>1.6791952080000012</c:v>
                </c:pt>
                <c:pt idx="18">
                  <c:v>1.6597167610000021</c:v>
                </c:pt>
                <c:pt idx="19">
                  <c:v>1.5886873610000016</c:v>
                </c:pt>
                <c:pt idx="20">
                  <c:v>1.4411647610000031</c:v>
                </c:pt>
                <c:pt idx="21">
                  <c:v>1.2728797210000025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1.7165402810000021</c:v>
                </c:pt>
                <c:pt idx="1">
                  <c:v>1.7724622740000022</c:v>
                </c:pt>
                <c:pt idx="2">
                  <c:v>1.7669984740000011</c:v>
                </c:pt>
                <c:pt idx="3">
                  <c:v>1.7626274340000005</c:v>
                </c:pt>
                <c:pt idx="4">
                  <c:v>1.7560708740000024</c:v>
                </c:pt>
                <c:pt idx="5">
                  <c:v>1.750607074000003</c:v>
                </c:pt>
                <c:pt idx="6">
                  <c:v>1.7442417470000002</c:v>
                </c:pt>
                <c:pt idx="7">
                  <c:v>1.7376851870000021</c:v>
                </c:pt>
                <c:pt idx="8">
                  <c:v>1.7333141470000015</c:v>
                </c:pt>
                <c:pt idx="9">
                  <c:v>1.7256648270000028</c:v>
                </c:pt>
                <c:pt idx="10">
                  <c:v>1.7191082670000011</c:v>
                </c:pt>
                <c:pt idx="11">
                  <c:v>1.7136444670000017</c:v>
                </c:pt>
                <c:pt idx="12">
                  <c:v>1.7072791400000025</c:v>
                </c:pt>
                <c:pt idx="13">
                  <c:v>1.7018153400000013</c:v>
                </c:pt>
                <c:pt idx="14">
                  <c:v>1.696351540000002</c:v>
                </c:pt>
                <c:pt idx="15">
                  <c:v>1.6897949800000021</c:v>
                </c:pt>
                <c:pt idx="16">
                  <c:v>1.6843311800000027</c:v>
                </c:pt>
                <c:pt idx="17">
                  <c:v>1.6788673800000016</c:v>
                </c:pt>
                <c:pt idx="18">
                  <c:v>1.6635687400000023</c:v>
                </c:pt>
                <c:pt idx="19">
                  <c:v>1.6045597000000011</c:v>
                </c:pt>
                <c:pt idx="20">
                  <c:v>1.4659704130000026</c:v>
                </c:pt>
                <c:pt idx="21">
                  <c:v>1.2281038800000008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1.7229329270000022</c:v>
                </c:pt>
                <c:pt idx="1">
                  <c:v>1.7786636869999999</c:v>
                </c:pt>
                <c:pt idx="2">
                  <c:v>1.7742926470000011</c:v>
                </c:pt>
                <c:pt idx="3">
                  <c:v>1.7677360870000012</c:v>
                </c:pt>
                <c:pt idx="4">
                  <c:v>1.7602779999999996</c:v>
                </c:pt>
                <c:pt idx="5">
                  <c:v>1.7537214400000014</c:v>
                </c:pt>
                <c:pt idx="6">
                  <c:v>1.748448873000001</c:v>
                </c:pt>
                <c:pt idx="7">
                  <c:v>1.7418923129999992</c:v>
                </c:pt>
                <c:pt idx="8">
                  <c:v>1.735526986</c:v>
                </c:pt>
                <c:pt idx="9">
                  <c:v>1.7300631860000006</c:v>
                </c:pt>
                <c:pt idx="10">
                  <c:v>1.7245993860000013</c:v>
                </c:pt>
                <c:pt idx="11">
                  <c:v>1.7169500660000008</c:v>
                </c:pt>
                <c:pt idx="12">
                  <c:v>1.7125790260000002</c:v>
                </c:pt>
                <c:pt idx="13">
                  <c:v>1.7071152260000009</c:v>
                </c:pt>
                <c:pt idx="14">
                  <c:v>1.7007498990000016</c:v>
                </c:pt>
                <c:pt idx="15">
                  <c:v>1.6952860990000005</c:v>
                </c:pt>
                <c:pt idx="16">
                  <c:v>1.6898222990000011</c:v>
                </c:pt>
                <c:pt idx="17">
                  <c:v>1.6823642120000013</c:v>
                </c:pt>
                <c:pt idx="18">
                  <c:v>1.6703438520000002</c:v>
                </c:pt>
                <c:pt idx="19">
                  <c:v>1.613520332000002</c:v>
                </c:pt>
                <c:pt idx="20">
                  <c:v>1.4517918520000013</c:v>
                </c:pt>
                <c:pt idx="21">
                  <c:v>1.2310543320000011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1.7208020449999992</c:v>
                </c:pt>
                <c:pt idx="1">
                  <c:v>1.7765328050000004</c:v>
                </c:pt>
                <c:pt idx="2">
                  <c:v>1.7710690050000011</c:v>
                </c:pt>
                <c:pt idx="3">
                  <c:v>1.7657964380000006</c:v>
                </c:pt>
                <c:pt idx="4">
                  <c:v>1.7592398780000007</c:v>
                </c:pt>
                <c:pt idx="5">
                  <c:v>1.7537760780000013</c:v>
                </c:pt>
                <c:pt idx="6">
                  <c:v>1.7472195180000014</c:v>
                </c:pt>
                <c:pt idx="7">
                  <c:v>1.7406629579999997</c:v>
                </c:pt>
                <c:pt idx="8">
                  <c:v>1.735390391000001</c:v>
                </c:pt>
                <c:pt idx="9">
                  <c:v>1.7288338310000011</c:v>
                </c:pt>
                <c:pt idx="10">
                  <c:v>1.7244627910000023</c:v>
                </c:pt>
                <c:pt idx="11">
                  <c:v>1.7179062310000006</c:v>
                </c:pt>
                <c:pt idx="12">
                  <c:v>1.7113496710000007</c:v>
                </c:pt>
                <c:pt idx="13">
                  <c:v>1.706077104000002</c:v>
                </c:pt>
                <c:pt idx="14">
                  <c:v>1.7017060640000032</c:v>
                </c:pt>
                <c:pt idx="15">
                  <c:v>1.6942479770000016</c:v>
                </c:pt>
                <c:pt idx="16">
                  <c:v>1.6876914170000017</c:v>
                </c:pt>
                <c:pt idx="17">
                  <c:v>1.6811348570000018</c:v>
                </c:pt>
                <c:pt idx="18">
                  <c:v>1.6636506970000013</c:v>
                </c:pt>
                <c:pt idx="19">
                  <c:v>1.5939052900000021</c:v>
                </c:pt>
                <c:pt idx="20">
                  <c:v>1.4431044100000019</c:v>
                </c:pt>
                <c:pt idx="21">
                  <c:v>1.2507786500000009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1.6913521630000012</c:v>
                </c:pt>
                <c:pt idx="1">
                  <c:v>1.7634743230000005</c:v>
                </c:pt>
                <c:pt idx="2">
                  <c:v>1.7591032830000017</c:v>
                </c:pt>
                <c:pt idx="3">
                  <c:v>1.7536394830000024</c:v>
                </c:pt>
                <c:pt idx="4">
                  <c:v>1.7470829230000025</c:v>
                </c:pt>
                <c:pt idx="5">
                  <c:v>1.7416191230000013</c:v>
                </c:pt>
                <c:pt idx="6">
                  <c:v>1.7350625630000014</c:v>
                </c:pt>
                <c:pt idx="7">
                  <c:v>1.7274132430000027</c:v>
                </c:pt>
                <c:pt idx="8">
                  <c:v>1.7197639230000004</c:v>
                </c:pt>
                <c:pt idx="9">
                  <c:v>1.7121146030000016</c:v>
                </c:pt>
                <c:pt idx="10">
                  <c:v>1.7066508030000023</c:v>
                </c:pt>
                <c:pt idx="11">
                  <c:v>1.703563756000003</c:v>
                </c:pt>
                <c:pt idx="12">
                  <c:v>1.6991927160000007</c:v>
                </c:pt>
                <c:pt idx="13">
                  <c:v>1.6959144360000007</c:v>
                </c:pt>
                <c:pt idx="14">
                  <c:v>1.6915433960000019</c:v>
                </c:pt>
                <c:pt idx="15">
                  <c:v>1.6860795960000026</c:v>
                </c:pt>
                <c:pt idx="16">
                  <c:v>1.6762447560000009</c:v>
                </c:pt>
                <c:pt idx="17">
                  <c:v>1.6336271159999995</c:v>
                </c:pt>
                <c:pt idx="18">
                  <c:v>1.5005016290000004</c:v>
                </c:pt>
                <c:pt idx="19">
                  <c:v>1.3114541490000011</c:v>
                </c:pt>
                <c:pt idx="20">
                  <c:v>1.1245921890000012</c:v>
                </c:pt>
                <c:pt idx="21">
                  <c:v>1.0426351890000021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1.7146825890000006</c:v>
                </c:pt>
                <c:pt idx="1">
                  <c:v>1.7736916290000018</c:v>
                </c:pt>
                <c:pt idx="2">
                  <c:v>1.7695118220000019</c:v>
                </c:pt>
                <c:pt idx="3">
                  <c:v>1.7640480220000008</c:v>
                </c:pt>
                <c:pt idx="4">
                  <c:v>1.7574914620000008</c:v>
                </c:pt>
                <c:pt idx="5">
                  <c:v>1.7509349020000027</c:v>
                </c:pt>
                <c:pt idx="6">
                  <c:v>1.7454711019999998</c:v>
                </c:pt>
                <c:pt idx="7">
                  <c:v>1.7391057750000005</c:v>
                </c:pt>
                <c:pt idx="8">
                  <c:v>1.7336419750000012</c:v>
                </c:pt>
                <c:pt idx="9">
                  <c:v>1.727085415000003</c:v>
                </c:pt>
                <c:pt idx="10">
                  <c:v>1.7216216150000001</c:v>
                </c:pt>
                <c:pt idx="11">
                  <c:v>1.7163490480000014</c:v>
                </c:pt>
                <c:pt idx="12">
                  <c:v>1.7097924880000015</c:v>
                </c:pt>
                <c:pt idx="13">
                  <c:v>1.7043286880000021</c:v>
                </c:pt>
                <c:pt idx="14">
                  <c:v>1.6977721280000004</c:v>
                </c:pt>
                <c:pt idx="15">
                  <c:v>1.6923083280000011</c:v>
                </c:pt>
                <c:pt idx="16">
                  <c:v>1.6857517680000029</c:v>
                </c:pt>
                <c:pt idx="17">
                  <c:v>1.6802879680000036</c:v>
                </c:pt>
                <c:pt idx="18">
                  <c:v>1.6660820880000013</c:v>
                </c:pt>
                <c:pt idx="19">
                  <c:v>1.6039860010000009</c:v>
                </c:pt>
                <c:pt idx="20">
                  <c:v>1.438979241000002</c:v>
                </c:pt>
                <c:pt idx="21">
                  <c:v>1.2335403610000011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1.7069513120000028</c:v>
                </c:pt>
                <c:pt idx="1">
                  <c:v>1.7757951920000021</c:v>
                </c:pt>
                <c:pt idx="2">
                  <c:v>1.7705226250000035</c:v>
                </c:pt>
                <c:pt idx="3">
                  <c:v>1.7639660650000017</c:v>
                </c:pt>
                <c:pt idx="4">
                  <c:v>1.7585022650000024</c:v>
                </c:pt>
                <c:pt idx="5">
                  <c:v>1.7519457050000025</c:v>
                </c:pt>
                <c:pt idx="6">
                  <c:v>1.7453891450000008</c:v>
                </c:pt>
                <c:pt idx="7">
                  <c:v>1.7399253450000014</c:v>
                </c:pt>
                <c:pt idx="8">
                  <c:v>1.7333687850000015</c:v>
                </c:pt>
                <c:pt idx="9">
                  <c:v>1.7279049850000021</c:v>
                </c:pt>
                <c:pt idx="10">
                  <c:v>1.722441185000001</c:v>
                </c:pt>
                <c:pt idx="11">
                  <c:v>1.7169773850000016</c:v>
                </c:pt>
                <c:pt idx="12">
                  <c:v>1.7106120580000024</c:v>
                </c:pt>
                <c:pt idx="13">
                  <c:v>1.7040554980000007</c:v>
                </c:pt>
                <c:pt idx="14">
                  <c:v>1.6985916980000013</c:v>
                </c:pt>
                <c:pt idx="15">
                  <c:v>1.693127898000002</c:v>
                </c:pt>
                <c:pt idx="16">
                  <c:v>1.686571338000002</c:v>
                </c:pt>
                <c:pt idx="17">
                  <c:v>1.6800147780000003</c:v>
                </c:pt>
                <c:pt idx="18">
                  <c:v>1.6625306180000035</c:v>
                </c:pt>
                <c:pt idx="19">
                  <c:v>1.594779498000003</c:v>
                </c:pt>
                <c:pt idx="20">
                  <c:v>1.4332422510000011</c:v>
                </c:pt>
                <c:pt idx="21">
                  <c:v>1.246380291000003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1.7195453710000024</c:v>
                </c:pt>
                <c:pt idx="1">
                  <c:v>1.774183371000003</c:v>
                </c:pt>
                <c:pt idx="2">
                  <c:v>1.7698123310000007</c:v>
                </c:pt>
                <c:pt idx="3">
                  <c:v>1.7643485310000013</c:v>
                </c:pt>
                <c:pt idx="4">
                  <c:v>1.7577919710000014</c:v>
                </c:pt>
                <c:pt idx="5">
                  <c:v>1.7512354110000032</c:v>
                </c:pt>
                <c:pt idx="6">
                  <c:v>1.7457716110000003</c:v>
                </c:pt>
                <c:pt idx="7">
                  <c:v>1.7392150510000022</c:v>
                </c:pt>
                <c:pt idx="8">
                  <c:v>1.7339424840000017</c:v>
                </c:pt>
                <c:pt idx="9">
                  <c:v>1.7284786840000024</c:v>
                </c:pt>
                <c:pt idx="10">
                  <c:v>1.7219221240000007</c:v>
                </c:pt>
                <c:pt idx="11">
                  <c:v>1.7164583240000013</c:v>
                </c:pt>
                <c:pt idx="12">
                  <c:v>1.710994524000002</c:v>
                </c:pt>
                <c:pt idx="13">
                  <c:v>1.7044379640000002</c:v>
                </c:pt>
                <c:pt idx="14">
                  <c:v>1.6989741640000009</c:v>
                </c:pt>
                <c:pt idx="15">
                  <c:v>1.6924176040000027</c:v>
                </c:pt>
                <c:pt idx="16">
                  <c:v>1.6880465640000022</c:v>
                </c:pt>
                <c:pt idx="17">
                  <c:v>1.6814900040000005</c:v>
                </c:pt>
                <c:pt idx="18">
                  <c:v>1.669469644000003</c:v>
                </c:pt>
                <c:pt idx="19">
                  <c:v>1.6104606040000018</c:v>
                </c:pt>
                <c:pt idx="20">
                  <c:v>1.4531031640000016</c:v>
                </c:pt>
                <c:pt idx="21">
                  <c:v>1.2596846440000018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-8.5608941049965716E-3</c:v>
                </c:pt>
                <c:pt idx="1">
                  <c:v>1.9712412778731588E-2</c:v>
                </c:pt>
                <c:pt idx="2">
                  <c:v>-1.755595193805282E-2</c:v>
                </c:pt>
                <c:pt idx="3">
                  <c:v>-2.34672160572897E-2</c:v>
                </c:pt>
                <c:pt idx="4">
                  <c:v>-3.5807415429903032E-2</c:v>
                </c:pt>
                <c:pt idx="5">
                  <c:v>0.1245881661817807</c:v>
                </c:pt>
                <c:pt idx="6">
                  <c:v>0.44137014200561819</c:v>
                </c:pt>
                <c:pt idx="7">
                  <c:v>1.0043309764892638</c:v>
                </c:pt>
                <c:pt idx="8">
                  <c:v>1.9915610874073633</c:v>
                </c:pt>
                <c:pt idx="9">
                  <c:v>5.0290916739867555</c:v>
                </c:pt>
                <c:pt idx="10">
                  <c:v>7.0030136349997507</c:v>
                </c:pt>
                <c:pt idx="11">
                  <c:v>8.4511849428139048</c:v>
                </c:pt>
                <c:pt idx="12">
                  <c:v>7.1617022639774772</c:v>
                </c:pt>
                <c:pt idx="13">
                  <c:v>2.9458150230425804</c:v>
                </c:pt>
                <c:pt idx="14">
                  <c:v>1.2939745501860545</c:v>
                </c:pt>
                <c:pt idx="15">
                  <c:v>0.63778133081672472</c:v>
                </c:pt>
                <c:pt idx="16">
                  <c:v>0.28064598303566268</c:v>
                </c:pt>
                <c:pt idx="17">
                  <c:v>0.14785130623021489</c:v>
                </c:pt>
                <c:pt idx="18">
                  <c:v>0.1058453847093459</c:v>
                </c:pt>
                <c:pt idx="19">
                  <c:v>0.11045770021107193</c:v>
                </c:pt>
                <c:pt idx="20">
                  <c:v>8.7924516773192005E-2</c:v>
                </c:pt>
                <c:pt idx="21">
                  <c:v>6.354977935187521E-2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-3.5205420511191472E-2</c:v>
                </c:pt>
                <c:pt idx="1">
                  <c:v>-4.626732128950755E-2</c:v>
                </c:pt>
                <c:pt idx="2">
                  <c:v>-1.5199082269538901E-2</c:v>
                </c:pt>
                <c:pt idx="3">
                  <c:v>0.32119144482442413</c:v>
                </c:pt>
                <c:pt idx="4">
                  <c:v>0.27262207774573838</c:v>
                </c:pt>
                <c:pt idx="5">
                  <c:v>1.548199318636889</c:v>
                </c:pt>
                <c:pt idx="6">
                  <c:v>2.3319899048216413</c:v>
                </c:pt>
                <c:pt idx="7">
                  <c:v>2.3472180252941039</c:v>
                </c:pt>
                <c:pt idx="8">
                  <c:v>2.8755802137473077</c:v>
                </c:pt>
                <c:pt idx="9">
                  <c:v>3.7372704277891344</c:v>
                </c:pt>
                <c:pt idx="10">
                  <c:v>5.8048776465626943</c:v>
                </c:pt>
                <c:pt idx="11">
                  <c:v>6.2471238663741238</c:v>
                </c:pt>
                <c:pt idx="12">
                  <c:v>4.2880822643398382</c:v>
                </c:pt>
                <c:pt idx="13">
                  <c:v>2.3537091450341943</c:v>
                </c:pt>
                <c:pt idx="14">
                  <c:v>0.84304351089079654</c:v>
                </c:pt>
                <c:pt idx="15">
                  <c:v>0.48022438067032769</c:v>
                </c:pt>
                <c:pt idx="16">
                  <c:v>0.21617052398581096</c:v>
                </c:pt>
                <c:pt idx="17">
                  <c:v>7.045532601903351E-2</c:v>
                </c:pt>
                <c:pt idx="18">
                  <c:v>6.7926760071353912E-2</c:v>
                </c:pt>
                <c:pt idx="19">
                  <c:v>0.10846982837618824</c:v>
                </c:pt>
                <c:pt idx="20">
                  <c:v>7.3151925448569924E-2</c:v>
                </c:pt>
                <c:pt idx="21">
                  <c:v>0.10353082213110666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1.7757951920000021</c:v>
                </c:pt>
                <c:pt idx="1">
                  <c:v>1.7705226250000035</c:v>
                </c:pt>
                <c:pt idx="2">
                  <c:v>1.7639660650000017</c:v>
                </c:pt>
                <c:pt idx="3">
                  <c:v>1.7585022650000024</c:v>
                </c:pt>
                <c:pt idx="4">
                  <c:v>1.7519457050000025</c:v>
                </c:pt>
                <c:pt idx="5">
                  <c:v>1.7453891450000008</c:v>
                </c:pt>
                <c:pt idx="6">
                  <c:v>1.7399253450000014</c:v>
                </c:pt>
                <c:pt idx="7">
                  <c:v>1.7333687850000015</c:v>
                </c:pt>
                <c:pt idx="8">
                  <c:v>1.7279049850000021</c:v>
                </c:pt>
                <c:pt idx="9">
                  <c:v>1.722441185000001</c:v>
                </c:pt>
                <c:pt idx="10">
                  <c:v>1.7169773850000016</c:v>
                </c:pt>
                <c:pt idx="11">
                  <c:v>1.7106120580000024</c:v>
                </c:pt>
                <c:pt idx="12">
                  <c:v>1.7040554980000007</c:v>
                </c:pt>
                <c:pt idx="13">
                  <c:v>1.6985916980000013</c:v>
                </c:pt>
                <c:pt idx="14">
                  <c:v>1.693127898000002</c:v>
                </c:pt>
                <c:pt idx="15">
                  <c:v>1.686571338000002</c:v>
                </c:pt>
                <c:pt idx="16">
                  <c:v>1.6800147780000003</c:v>
                </c:pt>
                <c:pt idx="17">
                  <c:v>1.6625306180000035</c:v>
                </c:pt>
                <c:pt idx="18">
                  <c:v>1.594779498000003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-2.1110545547572159E-2</c:v>
                </c:pt>
                <c:pt idx="1">
                  <c:v>3.1300859595710128E-3</c:v>
                </c:pt>
                <c:pt idx="2">
                  <c:v>3.2314996042855447E-2</c:v>
                </c:pt>
                <c:pt idx="3">
                  <c:v>0.14012521934418651</c:v>
                </c:pt>
                <c:pt idx="4">
                  <c:v>0.83910188697935262</c:v>
                </c:pt>
                <c:pt idx="5">
                  <c:v>1.5710828065789961</c:v>
                </c:pt>
                <c:pt idx="6">
                  <c:v>1.877746911683406</c:v>
                </c:pt>
                <c:pt idx="7">
                  <c:v>2.7796381088199813</c:v>
                </c:pt>
                <c:pt idx="8">
                  <c:v>4.4439005837951484</c:v>
                </c:pt>
                <c:pt idx="9">
                  <c:v>7.8678774915262863</c:v>
                </c:pt>
                <c:pt idx="10">
                  <c:v>5.2676739934889136</c:v>
                </c:pt>
                <c:pt idx="11">
                  <c:v>4.6137919979476445</c:v>
                </c:pt>
                <c:pt idx="12">
                  <c:v>2.5097098543275345</c:v>
                </c:pt>
                <c:pt idx="13">
                  <c:v>0.78303290479219445</c:v>
                </c:pt>
                <c:pt idx="14">
                  <c:v>0.68435016840203622</c:v>
                </c:pt>
                <c:pt idx="15">
                  <c:v>0.24361489220671687</c:v>
                </c:pt>
                <c:pt idx="16">
                  <c:v>7.7848743447018767E-2</c:v>
                </c:pt>
                <c:pt idx="17">
                  <c:v>0.10695792601533809</c:v>
                </c:pt>
                <c:pt idx="18">
                  <c:v>7.0138682347405265E-2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1.774183371000003</c:v>
                </c:pt>
                <c:pt idx="1">
                  <c:v>1.7698123310000007</c:v>
                </c:pt>
                <c:pt idx="2">
                  <c:v>1.7643485310000013</c:v>
                </c:pt>
                <c:pt idx="3">
                  <c:v>1.7577919710000014</c:v>
                </c:pt>
                <c:pt idx="4">
                  <c:v>1.7512354110000032</c:v>
                </c:pt>
                <c:pt idx="5">
                  <c:v>1.7457716110000003</c:v>
                </c:pt>
                <c:pt idx="6">
                  <c:v>1.7392150510000022</c:v>
                </c:pt>
                <c:pt idx="7">
                  <c:v>1.7339424840000017</c:v>
                </c:pt>
                <c:pt idx="8">
                  <c:v>1.7284786840000024</c:v>
                </c:pt>
                <c:pt idx="9">
                  <c:v>1.7219221240000007</c:v>
                </c:pt>
                <c:pt idx="10">
                  <c:v>1.7164583240000013</c:v>
                </c:pt>
                <c:pt idx="11">
                  <c:v>1.710994524000002</c:v>
                </c:pt>
                <c:pt idx="12">
                  <c:v>1.7044379640000002</c:v>
                </c:pt>
                <c:pt idx="13">
                  <c:v>1.6989741640000009</c:v>
                </c:pt>
                <c:pt idx="14">
                  <c:v>1.6924176040000027</c:v>
                </c:pt>
                <c:pt idx="15">
                  <c:v>1.6880465640000022</c:v>
                </c:pt>
                <c:pt idx="16">
                  <c:v>1.6814900040000005</c:v>
                </c:pt>
                <c:pt idx="17">
                  <c:v>1.669469644000003</c:v>
                </c:pt>
                <c:pt idx="18">
                  <c:v>1.6104606040000018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-5.7202714392348641E-2</c:v>
                </c:pt>
                <c:pt idx="1">
                  <c:v>-3.7947790313694336E-2</c:v>
                </c:pt>
                <c:pt idx="2">
                  <c:v>-1.6226766320790054E-2</c:v>
                </c:pt>
                <c:pt idx="3">
                  <c:v>7.4102205066960206E-2</c:v>
                </c:pt>
                <c:pt idx="4">
                  <c:v>0.47211609295064366</c:v>
                </c:pt>
                <c:pt idx="5">
                  <c:v>1.0724706272750579</c:v>
                </c:pt>
                <c:pt idx="6">
                  <c:v>2.1602358482652542</c:v>
                </c:pt>
                <c:pt idx="7">
                  <c:v>3.3166748376889816</c:v>
                </c:pt>
                <c:pt idx="8">
                  <c:v>5.0640553430414315</c:v>
                </c:pt>
                <c:pt idx="9">
                  <c:v>7.3258839721952933</c:v>
                </c:pt>
                <c:pt idx="10">
                  <c:v>7.7819197353001117</c:v>
                </c:pt>
                <c:pt idx="11">
                  <c:v>5.3471643992247877</c:v>
                </c:pt>
                <c:pt idx="12">
                  <c:v>2.1806948809969917</c:v>
                </c:pt>
                <c:pt idx="13">
                  <c:v>0.91769504739712815</c:v>
                </c:pt>
                <c:pt idx="14">
                  <c:v>0.477362868347117</c:v>
                </c:pt>
                <c:pt idx="15">
                  <c:v>0.22468247009159451</c:v>
                </c:pt>
                <c:pt idx="16">
                  <c:v>0.13523298436140621</c:v>
                </c:pt>
                <c:pt idx="17">
                  <c:v>0.1129886141201597</c:v>
                </c:pt>
                <c:pt idx="18">
                  <c:v>0.14225145470065845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136815</xdr:colOff>
      <xdr:row>27</xdr:row>
      <xdr:rowOff>150476</xdr:rowOff>
    </xdr:from>
    <xdr:to>
      <xdr:col>7</xdr:col>
      <xdr:colOff>638464</xdr:colOff>
      <xdr:row>53</xdr:row>
      <xdr:rowOff>52339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711101</xdr:colOff>
      <xdr:row>28</xdr:row>
      <xdr:rowOff>21826</xdr:rowOff>
    </xdr:from>
    <xdr:to>
      <xdr:col>23</xdr:col>
      <xdr:colOff>475246</xdr:colOff>
      <xdr:row>50</xdr:row>
      <xdr:rowOff>96212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719667</xdr:colOff>
      <xdr:row>27</xdr:row>
      <xdr:rowOff>133928</xdr:rowOff>
    </xdr:from>
    <xdr:to>
      <xdr:col>15</xdr:col>
      <xdr:colOff>436225</xdr:colOff>
      <xdr:row>53</xdr:row>
      <xdr:rowOff>37907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workbookViewId="0">
      <selection activeCell="A21" sqref="A21"/>
    </sheetView>
  </sheetViews>
  <sheetFormatPr defaultRowHeight="12.5" x14ac:dyDescent="0.2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 x14ac:dyDescent="0.25">
      <c r="A1" t="s">
        <v>182</v>
      </c>
      <c r="B1" t="s">
        <v>200</v>
      </c>
    </row>
    <row r="2" spans="1:10" x14ac:dyDescent="0.25">
      <c r="A2" t="s">
        <v>183</v>
      </c>
      <c r="B2" t="s">
        <v>201</v>
      </c>
    </row>
    <row r="4" spans="1:10" x14ac:dyDescent="0.25">
      <c r="A4" s="27" t="s">
        <v>178</v>
      </c>
      <c r="B4" s="27" t="s">
        <v>184</v>
      </c>
      <c r="C4" s="27" t="s">
        <v>186</v>
      </c>
      <c r="D4" s="27" t="s">
        <v>185</v>
      </c>
      <c r="E4" s="27" t="s">
        <v>191</v>
      </c>
      <c r="F4" s="27" t="s">
        <v>196</v>
      </c>
      <c r="G4" s="27" t="s">
        <v>197</v>
      </c>
      <c r="H4" s="27" t="s">
        <v>192</v>
      </c>
      <c r="I4" s="27" t="s">
        <v>199</v>
      </c>
      <c r="J4" s="27" t="s">
        <v>188</v>
      </c>
    </row>
    <row r="5" spans="1:10" x14ac:dyDescent="0.25">
      <c r="A5" s="68">
        <f>'Tube Loading'!F29</f>
        <v>2018</v>
      </c>
      <c r="B5" s="68" t="str">
        <f>'Tube Loading'!A29</f>
        <v>Tube A</v>
      </c>
      <c r="C5" s="68" t="s">
        <v>187</v>
      </c>
      <c r="D5" s="69">
        <v>44790</v>
      </c>
      <c r="E5" s="68">
        <v>114.5</v>
      </c>
      <c r="G5" s="68">
        <f>'Tube Loading'!J29</f>
        <v>2000</v>
      </c>
      <c r="H5" s="70">
        <f>Summary!D26</f>
        <v>56.411230954805404</v>
      </c>
      <c r="I5" s="70">
        <v>36</v>
      </c>
    </row>
    <row r="6" spans="1:10" x14ac:dyDescent="0.25">
      <c r="A6" s="68">
        <f>'Tube Loading'!F30</f>
        <v>2023</v>
      </c>
      <c r="B6" s="68" t="str">
        <f>'Tube Loading'!A30</f>
        <v>Tube B</v>
      </c>
      <c r="C6" s="68" t="s">
        <v>187</v>
      </c>
      <c r="D6" s="69">
        <v>44790</v>
      </c>
      <c r="E6">
        <v>114.5</v>
      </c>
      <c r="G6" s="68">
        <f>'Tube Loading'!J30</f>
        <v>3000</v>
      </c>
      <c r="H6" s="52">
        <f>Summary!G26</f>
        <v>49.382087451027786</v>
      </c>
      <c r="I6" s="52">
        <v>36</v>
      </c>
    </row>
    <row r="7" spans="1:10" x14ac:dyDescent="0.25">
      <c r="A7" s="68">
        <f>'Tube Loading'!F31</f>
        <v>2028</v>
      </c>
      <c r="B7" s="68" t="str">
        <f>'Tube Loading'!A31</f>
        <v>Tube C</v>
      </c>
      <c r="C7" s="68" t="s">
        <v>187</v>
      </c>
      <c r="D7" s="69">
        <v>44790</v>
      </c>
      <c r="E7" s="68">
        <v>114.5</v>
      </c>
      <c r="G7" s="68">
        <f>'Tube Loading'!J31</f>
        <v>3000</v>
      </c>
      <c r="H7" s="52">
        <f>Summary!J26</f>
        <v>50.374787518581996</v>
      </c>
      <c r="I7" s="52">
        <v>36</v>
      </c>
    </row>
    <row r="8" spans="1:10" x14ac:dyDescent="0.25">
      <c r="A8" s="68">
        <f>'Tube Loading'!F32</f>
        <v>2046</v>
      </c>
      <c r="B8" s="68" t="str">
        <f>'Tube Loading'!A32</f>
        <v>Tube D</v>
      </c>
      <c r="C8" s="68" t="s">
        <v>187</v>
      </c>
      <c r="D8" s="69">
        <v>44790</v>
      </c>
      <c r="E8">
        <v>114.5</v>
      </c>
      <c r="G8" s="68">
        <f>'Tube Loading'!J32</f>
        <v>3000</v>
      </c>
      <c r="H8" s="52">
        <f>Summary!M26</f>
        <v>40.103880315230697</v>
      </c>
      <c r="I8" s="70">
        <v>36</v>
      </c>
    </row>
    <row r="9" spans="1:10" x14ac:dyDescent="0.25">
      <c r="A9" s="68">
        <f>'Tube Loading'!F33</f>
        <v>2049</v>
      </c>
      <c r="B9" s="68" t="str">
        <f>'Tube Loading'!A33</f>
        <v>Tube E</v>
      </c>
      <c r="C9" s="68" t="s">
        <v>190</v>
      </c>
      <c r="D9" s="69">
        <v>44790</v>
      </c>
      <c r="E9">
        <v>134.5</v>
      </c>
      <c r="G9" s="68">
        <f>'Tube Loading'!J33</f>
        <v>3000</v>
      </c>
      <c r="H9" s="52">
        <f>Summary!P26</f>
        <v>48.407894652125044</v>
      </c>
      <c r="I9" s="52">
        <v>36</v>
      </c>
    </row>
    <row r="10" spans="1:10" x14ac:dyDescent="0.25">
      <c r="A10" s="68">
        <f>'Tube Loading'!F34</f>
        <v>2052</v>
      </c>
      <c r="B10" s="68" t="str">
        <f>'Tube Loading'!A34</f>
        <v>Tube F</v>
      </c>
      <c r="C10" s="68" t="s">
        <v>190</v>
      </c>
      <c r="D10" s="69">
        <v>44790</v>
      </c>
      <c r="E10">
        <v>134.5</v>
      </c>
      <c r="G10" s="68">
        <f>'Tube Loading'!J34</f>
        <v>3000</v>
      </c>
      <c r="H10" s="52">
        <f>Summary!S26</f>
        <v>43.888793448348444</v>
      </c>
      <c r="I10" s="52">
        <v>36</v>
      </c>
    </row>
    <row r="11" spans="1:10" x14ac:dyDescent="0.25">
      <c r="A11" s="68">
        <f>'Tube Loading'!F35</f>
        <v>2033</v>
      </c>
      <c r="B11" s="68" t="str">
        <f>'Tube Loading'!A35</f>
        <v>Tube G</v>
      </c>
      <c r="C11" s="68" t="s">
        <v>190</v>
      </c>
      <c r="D11" s="69">
        <v>44790</v>
      </c>
      <c r="E11">
        <v>134.5</v>
      </c>
      <c r="G11" s="68">
        <f>'Tube Loading'!J35</f>
        <v>3000</v>
      </c>
      <c r="H11" s="52">
        <f>Summary!V26</f>
        <v>39.99214909686728</v>
      </c>
      <c r="I11" s="70">
        <v>36</v>
      </c>
      <c r="J11" t="s">
        <v>202</v>
      </c>
    </row>
    <row r="12" spans="1:10" x14ac:dyDescent="0.25">
      <c r="A12" s="68">
        <f>'Tube Loading'!F36</f>
        <v>2038</v>
      </c>
      <c r="B12" s="68" t="str">
        <f>'Tube Loading'!A36</f>
        <v>Tube H</v>
      </c>
      <c r="C12" s="68" t="s">
        <v>190</v>
      </c>
      <c r="D12" s="69">
        <v>44790</v>
      </c>
      <c r="E12">
        <v>134.5</v>
      </c>
      <c r="G12" s="68">
        <f>'Tube Loading'!J36</f>
        <v>1500</v>
      </c>
      <c r="H12" s="52">
        <f>Summary!Y26</f>
        <v>86.662245647428477</v>
      </c>
      <c r="I12" s="52">
        <v>36</v>
      </c>
    </row>
    <row r="13" spans="1:10" x14ac:dyDescent="0.25">
      <c r="A13" s="68">
        <f>'Tube Loading'!F37</f>
        <v>2043</v>
      </c>
      <c r="B13" s="68" t="str">
        <f>'Tube Loading'!A37</f>
        <v>Tube I</v>
      </c>
      <c r="C13" s="68" t="s">
        <v>193</v>
      </c>
      <c r="D13" s="69">
        <v>44790</v>
      </c>
      <c r="E13">
        <v>137.5</v>
      </c>
      <c r="G13" s="68">
        <f>'Tube Loading'!J37</f>
        <v>3000</v>
      </c>
      <c r="H13" s="52">
        <f>Summary!AB26</f>
        <v>49.098093722096166</v>
      </c>
      <c r="I13" s="52">
        <v>36</v>
      </c>
    </row>
    <row r="14" spans="1:10" x14ac:dyDescent="0.25">
      <c r="A14" s="68">
        <f>'Tube Loading'!F38</f>
        <v>2055</v>
      </c>
      <c r="B14" s="68" t="str">
        <f>'Tube Loading'!A38</f>
        <v>Tube J</v>
      </c>
      <c r="C14" s="68" t="s">
        <v>193</v>
      </c>
      <c r="D14" s="69">
        <v>44790</v>
      </c>
      <c r="E14">
        <v>137.5</v>
      </c>
      <c r="G14" s="68">
        <f>'Tube Loading'!J38</f>
        <v>3000</v>
      </c>
      <c r="H14" s="52">
        <f>Summary!AE26</f>
        <v>45.37249467893897</v>
      </c>
      <c r="I14" s="70">
        <v>36</v>
      </c>
    </row>
    <row r="15" spans="1:10" x14ac:dyDescent="0.25">
      <c r="A15" s="68">
        <f>'Tube Loading'!F39</f>
        <v>2058</v>
      </c>
      <c r="B15" s="68" t="str">
        <f>'Tube Loading'!A39</f>
        <v>Tube K</v>
      </c>
      <c r="C15" s="68" t="s">
        <v>193</v>
      </c>
      <c r="D15" s="69">
        <v>44790</v>
      </c>
      <c r="E15">
        <v>137.5</v>
      </c>
      <c r="G15" s="68">
        <f>'Tube Loading'!J39</f>
        <v>3000</v>
      </c>
      <c r="H15" s="52">
        <f>Summary!AH26</f>
        <v>45.287989122458313</v>
      </c>
      <c r="I15" s="52">
        <v>36</v>
      </c>
    </row>
    <row r="16" spans="1:10" x14ac:dyDescent="0.25">
      <c r="A16" s="68">
        <f>'Tube Loading'!F40</f>
        <v>2061</v>
      </c>
      <c r="B16" s="68" t="str">
        <f>'Tube Loading'!A40</f>
        <v>Tube L</v>
      </c>
      <c r="C16" s="68" t="s">
        <v>193</v>
      </c>
      <c r="D16" s="69">
        <v>44790</v>
      </c>
      <c r="E16">
        <v>137.5</v>
      </c>
      <c r="G16" s="68">
        <f>'Tube Loading'!J40</f>
        <v>3000</v>
      </c>
      <c r="H16" s="52">
        <f>Summary!AK26</f>
        <v>49.053431168755431</v>
      </c>
      <c r="I16" s="52">
        <v>36</v>
      </c>
    </row>
    <row r="17" spans="1:9" x14ac:dyDescent="0.25">
      <c r="A17" s="68"/>
      <c r="B17" s="68"/>
      <c r="C17" s="68"/>
      <c r="D17" s="69"/>
      <c r="G17" s="68"/>
      <c r="H17" s="52"/>
      <c r="I17" s="52"/>
    </row>
    <row r="20" spans="1:9" x14ac:dyDescent="0.25">
      <c r="A20" t="s">
        <v>198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2">
        <v>1</v>
      </c>
      <c r="B2" s="62" t="s">
        <v>61</v>
      </c>
      <c r="C2" s="63">
        <v>1.3993</v>
      </c>
      <c r="D2" s="62">
        <v>21.1</v>
      </c>
      <c r="E2" s="62">
        <f t="shared" ref="E2:E23" si="0">((20-D2)*-0.000175+C2)-0.0008</f>
        <v>1.3986925000000001</v>
      </c>
      <c r="F2" s="63">
        <f t="shared" ref="F2:F23" si="1">E2*10.9276-13.593</f>
        <v>1.6913521630000012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2">
        <v>2</v>
      </c>
      <c r="B3" s="62" t="s">
        <v>61</v>
      </c>
      <c r="C3" s="63">
        <v>1.4058999999999999</v>
      </c>
      <c r="D3" s="62">
        <v>21.1</v>
      </c>
      <c r="E3" s="62">
        <f t="shared" si="0"/>
        <v>1.4052925000000001</v>
      </c>
      <c r="F3" s="63">
        <f t="shared" si="1"/>
        <v>1.7634743230000005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1.4055</v>
      </c>
      <c r="D4" s="62">
        <v>21.1</v>
      </c>
      <c r="E4" s="62">
        <f t="shared" si="0"/>
        <v>1.4048925000000001</v>
      </c>
      <c r="F4" s="63">
        <f t="shared" si="1"/>
        <v>1.7591032830000017</v>
      </c>
      <c r="G4" s="62" t="s">
        <v>109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1.405</v>
      </c>
      <c r="D5" s="62">
        <v>21.1</v>
      </c>
      <c r="E5" s="62">
        <f t="shared" si="0"/>
        <v>1.4043925000000002</v>
      </c>
      <c r="F5" s="63">
        <f t="shared" si="1"/>
        <v>1.7536394830000024</v>
      </c>
      <c r="G5" s="62" t="s">
        <v>110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1.4044000000000001</v>
      </c>
      <c r="D6" s="60">
        <v>21.1</v>
      </c>
      <c r="E6" s="60">
        <f t="shared" si="0"/>
        <v>1.4037925000000002</v>
      </c>
      <c r="F6" s="61">
        <f t="shared" si="1"/>
        <v>1.7470829230000025</v>
      </c>
      <c r="G6" s="60" t="s">
        <v>111</v>
      </c>
    </row>
    <row r="7" spans="1:13" x14ac:dyDescent="0.25">
      <c r="A7" s="60">
        <v>6</v>
      </c>
      <c r="B7" s="60" t="s">
        <v>61</v>
      </c>
      <c r="C7" s="61">
        <v>1.4038999999999999</v>
      </c>
      <c r="D7" s="60">
        <v>21.1</v>
      </c>
      <c r="E7" s="60">
        <f t="shared" si="0"/>
        <v>1.4032925000000001</v>
      </c>
      <c r="F7" s="61">
        <f t="shared" si="1"/>
        <v>1.7416191230000013</v>
      </c>
      <c r="G7" s="60" t="s">
        <v>112</v>
      </c>
    </row>
    <row r="8" spans="1:13" x14ac:dyDescent="0.25">
      <c r="A8" s="60">
        <v>7</v>
      </c>
      <c r="B8" s="60" t="s">
        <v>61</v>
      </c>
      <c r="C8" s="61">
        <v>1.4033</v>
      </c>
      <c r="D8" s="60">
        <v>21.1</v>
      </c>
      <c r="E8" s="60">
        <f t="shared" si="0"/>
        <v>1.4026925000000001</v>
      </c>
      <c r="F8" s="61">
        <f t="shared" si="1"/>
        <v>1.7350625630000014</v>
      </c>
      <c r="G8" s="60" t="s">
        <v>113</v>
      </c>
    </row>
    <row r="9" spans="1:13" x14ac:dyDescent="0.25">
      <c r="A9" s="60">
        <v>8</v>
      </c>
      <c r="B9" s="60" t="s">
        <v>61</v>
      </c>
      <c r="C9" s="61">
        <v>1.4026000000000001</v>
      </c>
      <c r="D9" s="60">
        <v>21.1</v>
      </c>
      <c r="E9" s="60">
        <f t="shared" si="0"/>
        <v>1.4019925000000002</v>
      </c>
      <c r="F9" s="61">
        <f t="shared" si="1"/>
        <v>1.7274132430000027</v>
      </c>
      <c r="G9" s="60" t="s">
        <v>114</v>
      </c>
    </row>
    <row r="10" spans="1:13" x14ac:dyDescent="0.25">
      <c r="A10" s="60">
        <v>9</v>
      </c>
      <c r="B10" s="60" t="s">
        <v>61</v>
      </c>
      <c r="C10" s="61">
        <v>1.4018999999999999</v>
      </c>
      <c r="D10" s="60">
        <v>21.1</v>
      </c>
      <c r="E10" s="60">
        <f t="shared" si="0"/>
        <v>1.4012925000000001</v>
      </c>
      <c r="F10" s="61">
        <f t="shared" si="1"/>
        <v>1.7197639230000004</v>
      </c>
      <c r="G10" s="60" t="s">
        <v>115</v>
      </c>
    </row>
    <row r="11" spans="1:13" x14ac:dyDescent="0.25">
      <c r="A11" s="60">
        <v>10</v>
      </c>
      <c r="B11" s="60" t="s">
        <v>61</v>
      </c>
      <c r="C11" s="61">
        <v>1.4012</v>
      </c>
      <c r="D11" s="60">
        <v>21.1</v>
      </c>
      <c r="E11" s="60">
        <f t="shared" si="0"/>
        <v>1.4005925000000001</v>
      </c>
      <c r="F11" s="61">
        <f t="shared" si="1"/>
        <v>1.7121146030000016</v>
      </c>
      <c r="G11" s="60" t="s">
        <v>116</v>
      </c>
    </row>
    <row r="12" spans="1:13" x14ac:dyDescent="0.25">
      <c r="A12" s="60">
        <v>11</v>
      </c>
      <c r="B12" s="60" t="s">
        <v>61</v>
      </c>
      <c r="C12" s="61">
        <v>1.4007000000000001</v>
      </c>
      <c r="D12" s="60">
        <v>21.1</v>
      </c>
      <c r="E12" s="60">
        <f t="shared" si="0"/>
        <v>1.4000925000000002</v>
      </c>
      <c r="F12" s="61">
        <f t="shared" si="1"/>
        <v>1.7066508030000023</v>
      </c>
      <c r="G12" s="60" t="s">
        <v>117</v>
      </c>
    </row>
    <row r="13" spans="1:13" x14ac:dyDescent="0.25">
      <c r="A13" s="60">
        <v>12</v>
      </c>
      <c r="B13" s="60" t="s">
        <v>61</v>
      </c>
      <c r="C13" s="61">
        <v>1.4004000000000001</v>
      </c>
      <c r="D13" s="60">
        <v>21.2</v>
      </c>
      <c r="E13" s="60">
        <f t="shared" si="0"/>
        <v>1.3998100000000002</v>
      </c>
      <c r="F13" s="61">
        <f t="shared" si="1"/>
        <v>1.703563756000003</v>
      </c>
      <c r="G13" s="60" t="s">
        <v>118</v>
      </c>
    </row>
    <row r="14" spans="1:13" x14ac:dyDescent="0.25">
      <c r="A14" s="62">
        <v>13</v>
      </c>
      <c r="B14" s="62" t="s">
        <v>61</v>
      </c>
      <c r="C14" s="63">
        <v>1.4</v>
      </c>
      <c r="D14" s="62">
        <v>21.2</v>
      </c>
      <c r="E14" s="62">
        <f t="shared" si="0"/>
        <v>1.39941</v>
      </c>
      <c r="F14" s="63">
        <f t="shared" si="1"/>
        <v>1.6991927160000007</v>
      </c>
      <c r="G14" s="62" t="s">
        <v>119</v>
      </c>
    </row>
    <row r="15" spans="1:13" x14ac:dyDescent="0.25">
      <c r="A15" s="62">
        <v>14</v>
      </c>
      <c r="B15" s="62" t="s">
        <v>61</v>
      </c>
      <c r="C15" s="63">
        <v>1.3996999999999999</v>
      </c>
      <c r="D15" s="62">
        <v>21.2</v>
      </c>
      <c r="E15" s="62">
        <f t="shared" si="0"/>
        <v>1.3991100000000001</v>
      </c>
      <c r="F15" s="63">
        <f t="shared" si="1"/>
        <v>1.6959144360000007</v>
      </c>
      <c r="G15" s="62" t="s">
        <v>120</v>
      </c>
    </row>
    <row r="16" spans="1:13" x14ac:dyDescent="0.25">
      <c r="A16" s="62">
        <v>15</v>
      </c>
      <c r="B16" s="62" t="s">
        <v>61</v>
      </c>
      <c r="C16" s="63">
        <v>1.3993</v>
      </c>
      <c r="D16" s="62">
        <v>21.2</v>
      </c>
      <c r="E16" s="62">
        <f t="shared" si="0"/>
        <v>1.3987100000000001</v>
      </c>
      <c r="F16" s="63">
        <f t="shared" si="1"/>
        <v>1.6915433960000019</v>
      </c>
      <c r="G16" s="62" t="s">
        <v>121</v>
      </c>
    </row>
    <row r="17" spans="1:7" x14ac:dyDescent="0.25">
      <c r="A17" s="62">
        <v>16</v>
      </c>
      <c r="B17" s="62" t="s">
        <v>61</v>
      </c>
      <c r="C17" s="63">
        <v>1.3988</v>
      </c>
      <c r="D17" s="62">
        <v>21.2</v>
      </c>
      <c r="E17" s="62">
        <f t="shared" si="0"/>
        <v>1.3982100000000002</v>
      </c>
      <c r="F17" s="63">
        <f t="shared" si="1"/>
        <v>1.6860795960000026</v>
      </c>
      <c r="G17" s="62" t="s">
        <v>122</v>
      </c>
    </row>
    <row r="18" spans="1:7" x14ac:dyDescent="0.25">
      <c r="A18" s="62">
        <v>17</v>
      </c>
      <c r="B18" s="62" t="s">
        <v>61</v>
      </c>
      <c r="C18" s="63">
        <v>1.3978999999999999</v>
      </c>
      <c r="D18" s="62">
        <v>21.2</v>
      </c>
      <c r="E18" s="62">
        <f t="shared" si="0"/>
        <v>1.3973100000000001</v>
      </c>
      <c r="F18" s="63">
        <f t="shared" si="1"/>
        <v>1.6762447560000009</v>
      </c>
      <c r="G18" s="62" t="s">
        <v>123</v>
      </c>
    </row>
    <row r="19" spans="1:7" x14ac:dyDescent="0.25">
      <c r="A19" s="62">
        <v>18</v>
      </c>
      <c r="B19" s="62" t="s">
        <v>61</v>
      </c>
      <c r="C19" s="63">
        <v>1.3939999999999999</v>
      </c>
      <c r="D19" s="62">
        <v>21.2</v>
      </c>
      <c r="E19" s="62">
        <f t="shared" si="0"/>
        <v>1.39341</v>
      </c>
      <c r="F19" s="63">
        <f t="shared" si="1"/>
        <v>1.6336271159999995</v>
      </c>
      <c r="G19" s="62" t="s">
        <v>124</v>
      </c>
    </row>
    <row r="20" spans="1:7" x14ac:dyDescent="0.25">
      <c r="A20" s="62">
        <v>19</v>
      </c>
      <c r="B20" s="62" t="s">
        <v>61</v>
      </c>
      <c r="C20" s="63">
        <v>1.3817999999999999</v>
      </c>
      <c r="D20" s="62">
        <v>21.3</v>
      </c>
      <c r="E20" s="62">
        <f t="shared" si="0"/>
        <v>1.3812275000000001</v>
      </c>
      <c r="F20" s="63">
        <f t="shared" si="1"/>
        <v>1.5005016290000004</v>
      </c>
      <c r="G20" s="62" t="s">
        <v>125</v>
      </c>
    </row>
    <row r="21" spans="1:7" x14ac:dyDescent="0.25">
      <c r="A21" s="62">
        <v>20</v>
      </c>
      <c r="B21" s="62" t="s">
        <v>61</v>
      </c>
      <c r="C21" s="63">
        <v>1.3645</v>
      </c>
      <c r="D21" s="62">
        <v>21.3</v>
      </c>
      <c r="E21" s="62">
        <f t="shared" si="0"/>
        <v>1.3639275000000002</v>
      </c>
      <c r="F21" s="63">
        <f t="shared" si="1"/>
        <v>1.3114541490000011</v>
      </c>
      <c r="G21" s="62" t="s">
        <v>126</v>
      </c>
    </row>
    <row r="22" spans="1:7" x14ac:dyDescent="0.25">
      <c r="A22" s="60">
        <v>21</v>
      </c>
      <c r="B22" s="60" t="s">
        <v>61</v>
      </c>
      <c r="C22" s="61">
        <v>1.3473999999999999</v>
      </c>
      <c r="D22" s="60">
        <v>21.3</v>
      </c>
      <c r="E22" s="60">
        <f t="shared" si="0"/>
        <v>1.3468275000000001</v>
      </c>
      <c r="F22" s="61">
        <f t="shared" si="1"/>
        <v>1.1245921890000012</v>
      </c>
      <c r="G22" s="60" t="s">
        <v>127</v>
      </c>
    </row>
    <row r="23" spans="1:7" x14ac:dyDescent="0.25">
      <c r="A23" s="60">
        <v>22</v>
      </c>
      <c r="B23" s="60" t="s">
        <v>61</v>
      </c>
      <c r="C23" s="61">
        <v>1.3399000000000001</v>
      </c>
      <c r="D23" s="60">
        <v>21.3</v>
      </c>
      <c r="E23" s="60">
        <f t="shared" si="0"/>
        <v>1.3393275000000002</v>
      </c>
      <c r="F23" s="61">
        <f t="shared" si="1"/>
        <v>1.0426351890000021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1.4014</v>
      </c>
      <c r="D2" s="60">
        <v>21.3</v>
      </c>
      <c r="E2" s="60">
        <f t="shared" ref="E2:E23" si="0">((20-D2)*-0.000175+C2)-0.0008</f>
        <v>1.4008275000000001</v>
      </c>
      <c r="F2" s="61">
        <f t="shared" ref="F2:F23" si="1">E2*10.9276-13.593</f>
        <v>1.7146825890000006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1.4068000000000001</v>
      </c>
      <c r="D3" s="60">
        <v>21.3</v>
      </c>
      <c r="E3" s="60">
        <f t="shared" si="0"/>
        <v>1.4062275000000002</v>
      </c>
      <c r="F3" s="61">
        <f t="shared" si="1"/>
        <v>1.7736916290000018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1.4064000000000001</v>
      </c>
      <c r="D4" s="60">
        <v>21.4</v>
      </c>
      <c r="E4" s="60">
        <f t="shared" si="0"/>
        <v>1.4058450000000002</v>
      </c>
      <c r="F4" s="61">
        <f t="shared" si="1"/>
        <v>1.7695118220000019</v>
      </c>
      <c r="G4" s="60" t="s">
        <v>131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1.4058999999999999</v>
      </c>
      <c r="D5" s="60">
        <v>21.4</v>
      </c>
      <c r="E5" s="60">
        <f t="shared" si="0"/>
        <v>1.4053450000000001</v>
      </c>
      <c r="F5" s="61">
        <f t="shared" si="1"/>
        <v>1.7640480220000008</v>
      </c>
      <c r="G5" s="60" t="s">
        <v>132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1.4053</v>
      </c>
      <c r="D6" s="60">
        <v>21.4</v>
      </c>
      <c r="E6" s="60">
        <f t="shared" si="0"/>
        <v>1.4047450000000001</v>
      </c>
      <c r="F6" s="61">
        <f t="shared" si="1"/>
        <v>1.7574914620000008</v>
      </c>
      <c r="G6" s="60" t="s">
        <v>133</v>
      </c>
    </row>
    <row r="7" spans="1:13" x14ac:dyDescent="0.25">
      <c r="A7" s="60">
        <v>6</v>
      </c>
      <c r="B7" s="60" t="s">
        <v>61</v>
      </c>
      <c r="C7" s="61">
        <v>1.4047000000000001</v>
      </c>
      <c r="D7" s="60">
        <v>21.4</v>
      </c>
      <c r="E7" s="60">
        <f t="shared" si="0"/>
        <v>1.4041450000000002</v>
      </c>
      <c r="F7" s="61">
        <f t="shared" si="1"/>
        <v>1.7509349020000027</v>
      </c>
      <c r="G7" s="60" t="s">
        <v>134</v>
      </c>
    </row>
    <row r="8" spans="1:13" x14ac:dyDescent="0.25">
      <c r="A8" s="62">
        <v>7</v>
      </c>
      <c r="B8" s="62" t="s">
        <v>61</v>
      </c>
      <c r="C8" s="63">
        <v>1.4041999999999999</v>
      </c>
      <c r="D8" s="62">
        <v>21.4</v>
      </c>
      <c r="E8" s="62">
        <f t="shared" si="0"/>
        <v>1.403645</v>
      </c>
      <c r="F8" s="63">
        <f t="shared" si="1"/>
        <v>1.7454711019999998</v>
      </c>
      <c r="G8" s="62" t="s">
        <v>135</v>
      </c>
    </row>
    <row r="9" spans="1:13" x14ac:dyDescent="0.25">
      <c r="A9" s="62">
        <v>8</v>
      </c>
      <c r="B9" s="62" t="s">
        <v>61</v>
      </c>
      <c r="C9" s="63">
        <v>1.4036</v>
      </c>
      <c r="D9" s="62">
        <v>21.5</v>
      </c>
      <c r="E9" s="62">
        <f t="shared" si="0"/>
        <v>1.4030625000000001</v>
      </c>
      <c r="F9" s="63">
        <f t="shared" si="1"/>
        <v>1.7391057750000005</v>
      </c>
      <c r="G9" s="62" t="s">
        <v>136</v>
      </c>
    </row>
    <row r="10" spans="1:13" x14ac:dyDescent="0.25">
      <c r="A10" s="62">
        <v>9</v>
      </c>
      <c r="B10" s="62" t="s">
        <v>61</v>
      </c>
      <c r="C10" s="63">
        <v>1.4031</v>
      </c>
      <c r="D10" s="62">
        <v>21.5</v>
      </c>
      <c r="E10" s="62">
        <f t="shared" si="0"/>
        <v>1.4025625000000002</v>
      </c>
      <c r="F10" s="63">
        <f t="shared" si="1"/>
        <v>1.7336419750000012</v>
      </c>
      <c r="G10" s="62" t="s">
        <v>137</v>
      </c>
    </row>
    <row r="11" spans="1:13" x14ac:dyDescent="0.25">
      <c r="A11" s="62">
        <v>10</v>
      </c>
      <c r="B11" s="62" t="s">
        <v>61</v>
      </c>
      <c r="C11" s="63">
        <v>1.4025000000000001</v>
      </c>
      <c r="D11" s="62">
        <v>21.5</v>
      </c>
      <c r="E11" s="62">
        <f t="shared" si="0"/>
        <v>1.4019625000000002</v>
      </c>
      <c r="F11" s="63">
        <f t="shared" si="1"/>
        <v>1.727085415000003</v>
      </c>
      <c r="G11" s="62" t="s">
        <v>158</v>
      </c>
    </row>
    <row r="12" spans="1:13" x14ac:dyDescent="0.25">
      <c r="A12" s="62">
        <v>11</v>
      </c>
      <c r="B12" s="62" t="s">
        <v>61</v>
      </c>
      <c r="C12" s="63">
        <v>1.4019999999999999</v>
      </c>
      <c r="D12" s="62">
        <v>21.5</v>
      </c>
      <c r="E12" s="62">
        <f t="shared" si="0"/>
        <v>1.4014625000000001</v>
      </c>
      <c r="F12" s="63">
        <f t="shared" si="1"/>
        <v>1.7216216150000001</v>
      </c>
      <c r="G12" s="62" t="s">
        <v>159</v>
      </c>
    </row>
    <row r="13" spans="1:13" x14ac:dyDescent="0.25">
      <c r="A13" s="62">
        <v>12</v>
      </c>
      <c r="B13" s="62" t="s">
        <v>61</v>
      </c>
      <c r="C13" s="63">
        <v>1.4015</v>
      </c>
      <c r="D13" s="62">
        <v>21.6</v>
      </c>
      <c r="E13" s="62">
        <f t="shared" si="0"/>
        <v>1.4009800000000001</v>
      </c>
      <c r="F13" s="63">
        <f t="shared" si="1"/>
        <v>1.7163490480000014</v>
      </c>
      <c r="G13" s="62" t="s">
        <v>160</v>
      </c>
    </row>
    <row r="14" spans="1:13" x14ac:dyDescent="0.25">
      <c r="A14" s="62">
        <v>13</v>
      </c>
      <c r="B14" s="62" t="s">
        <v>61</v>
      </c>
      <c r="C14" s="63">
        <v>1.4009</v>
      </c>
      <c r="D14" s="62">
        <v>21.6</v>
      </c>
      <c r="E14" s="62">
        <f t="shared" si="0"/>
        <v>1.4003800000000002</v>
      </c>
      <c r="F14" s="63">
        <f t="shared" si="1"/>
        <v>1.7097924880000015</v>
      </c>
      <c r="G14" s="62" t="s">
        <v>161</v>
      </c>
    </row>
    <row r="15" spans="1:13" x14ac:dyDescent="0.25">
      <c r="A15" s="62">
        <v>14</v>
      </c>
      <c r="B15" s="62" t="s">
        <v>61</v>
      </c>
      <c r="C15" s="63">
        <v>1.4004000000000001</v>
      </c>
      <c r="D15" s="62">
        <v>21.6</v>
      </c>
      <c r="E15" s="62">
        <f t="shared" si="0"/>
        <v>1.3998800000000002</v>
      </c>
      <c r="F15" s="63">
        <f t="shared" si="1"/>
        <v>1.7043286880000021</v>
      </c>
      <c r="G15" s="62" t="s">
        <v>162</v>
      </c>
    </row>
    <row r="16" spans="1:13" x14ac:dyDescent="0.25">
      <c r="A16" s="60">
        <v>15</v>
      </c>
      <c r="B16" s="60" t="s">
        <v>61</v>
      </c>
      <c r="C16" s="61">
        <v>1.3997999999999999</v>
      </c>
      <c r="D16" s="60">
        <v>21.6</v>
      </c>
      <c r="E16" s="60">
        <f t="shared" si="0"/>
        <v>1.3992800000000001</v>
      </c>
      <c r="F16" s="61">
        <f t="shared" si="1"/>
        <v>1.6977721280000004</v>
      </c>
      <c r="G16" s="60" t="s">
        <v>170</v>
      </c>
    </row>
    <row r="17" spans="1:7" x14ac:dyDescent="0.25">
      <c r="A17" s="60">
        <v>16</v>
      </c>
      <c r="B17" s="60" t="s">
        <v>61</v>
      </c>
      <c r="C17" s="61">
        <v>1.3993</v>
      </c>
      <c r="D17" s="60">
        <v>21.6</v>
      </c>
      <c r="E17" s="60">
        <f t="shared" si="0"/>
        <v>1.3987800000000001</v>
      </c>
      <c r="F17" s="61">
        <f t="shared" si="1"/>
        <v>1.6923083280000011</v>
      </c>
      <c r="G17" s="60" t="s">
        <v>171</v>
      </c>
    </row>
    <row r="18" spans="1:7" x14ac:dyDescent="0.25">
      <c r="A18" s="60">
        <v>17</v>
      </c>
      <c r="B18" s="60" t="s">
        <v>61</v>
      </c>
      <c r="C18" s="61">
        <v>1.3987000000000001</v>
      </c>
      <c r="D18" s="60">
        <v>21.6</v>
      </c>
      <c r="E18" s="60">
        <f t="shared" si="0"/>
        <v>1.3981800000000002</v>
      </c>
      <c r="F18" s="61">
        <f t="shared" si="1"/>
        <v>1.6857517680000029</v>
      </c>
      <c r="G18" s="60" t="s">
        <v>172</v>
      </c>
    </row>
    <row r="19" spans="1:7" x14ac:dyDescent="0.25">
      <c r="A19" s="60">
        <v>18</v>
      </c>
      <c r="B19" s="60" t="s">
        <v>61</v>
      </c>
      <c r="C19" s="61">
        <v>1.3982000000000001</v>
      </c>
      <c r="D19" s="60">
        <v>21.6</v>
      </c>
      <c r="E19" s="60">
        <f t="shared" si="0"/>
        <v>1.3976800000000003</v>
      </c>
      <c r="F19" s="61">
        <f t="shared" si="1"/>
        <v>1.6802879680000036</v>
      </c>
      <c r="G19" s="60" t="s">
        <v>173</v>
      </c>
    </row>
    <row r="20" spans="1:7" x14ac:dyDescent="0.25">
      <c r="A20" s="60">
        <v>19</v>
      </c>
      <c r="B20" s="60" t="s">
        <v>61</v>
      </c>
      <c r="C20" s="61">
        <v>1.3969</v>
      </c>
      <c r="D20" s="60">
        <v>21.6</v>
      </c>
      <c r="E20" s="60">
        <f t="shared" si="0"/>
        <v>1.3963800000000002</v>
      </c>
      <c r="F20" s="61">
        <f t="shared" si="1"/>
        <v>1.6660820880000013</v>
      </c>
      <c r="G20" s="60" t="s">
        <v>174</v>
      </c>
    </row>
    <row r="21" spans="1:7" x14ac:dyDescent="0.25">
      <c r="A21" s="60">
        <v>20</v>
      </c>
      <c r="B21" s="60" t="s">
        <v>61</v>
      </c>
      <c r="C21" s="61">
        <v>1.3912</v>
      </c>
      <c r="D21" s="60">
        <v>21.7</v>
      </c>
      <c r="E21" s="60">
        <f t="shared" si="0"/>
        <v>1.3906975000000001</v>
      </c>
      <c r="F21" s="61">
        <f t="shared" si="1"/>
        <v>1.6039860010000009</v>
      </c>
      <c r="G21" s="60" t="s">
        <v>175</v>
      </c>
    </row>
    <row r="22" spans="1:7" x14ac:dyDescent="0.25">
      <c r="A22" s="60">
        <v>21</v>
      </c>
      <c r="B22" s="60" t="s">
        <v>61</v>
      </c>
      <c r="C22" s="61">
        <v>1.3761000000000001</v>
      </c>
      <c r="D22" s="60">
        <v>21.7</v>
      </c>
      <c r="E22" s="60">
        <f t="shared" si="0"/>
        <v>1.3755975000000003</v>
      </c>
      <c r="F22" s="61">
        <f t="shared" si="1"/>
        <v>1.438979241000002</v>
      </c>
      <c r="G22" s="60" t="s">
        <v>176</v>
      </c>
    </row>
    <row r="23" spans="1:7" x14ac:dyDescent="0.25">
      <c r="A23" s="60">
        <v>22</v>
      </c>
      <c r="B23" s="60" t="s">
        <v>61</v>
      </c>
      <c r="C23" s="61">
        <v>1.3573</v>
      </c>
      <c r="D23" s="60">
        <v>21.7</v>
      </c>
      <c r="E23" s="60">
        <f t="shared" si="0"/>
        <v>1.3567975000000001</v>
      </c>
      <c r="F23" s="61">
        <f t="shared" si="1"/>
        <v>1.2335403610000011</v>
      </c>
      <c r="G23" s="60" t="s">
        <v>177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1.4036999999999999</v>
      </c>
      <c r="D2" s="60">
        <v>21.4</v>
      </c>
      <c r="E2" s="60">
        <f t="shared" ref="E2:E23" si="0">((20-D2)*-0.000175+C2)-0.0008</f>
        <v>1.4031450000000001</v>
      </c>
      <c r="F2" s="61">
        <f t="shared" ref="F2:F23" si="1">E2*10.9276-13.593</f>
        <v>1.7400073020000004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1.4072</v>
      </c>
      <c r="D3" s="60">
        <v>21.4</v>
      </c>
      <c r="E3" s="60">
        <f t="shared" si="0"/>
        <v>1.4066450000000001</v>
      </c>
      <c r="F3" s="61">
        <f t="shared" si="1"/>
        <v>1.7782539020000012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1.4067000000000001</v>
      </c>
      <c r="D4" s="60">
        <v>21.4</v>
      </c>
      <c r="E4" s="60">
        <f t="shared" si="0"/>
        <v>1.4061450000000002</v>
      </c>
      <c r="F4" s="61">
        <f t="shared" si="1"/>
        <v>1.7727901020000019</v>
      </c>
      <c r="G4" s="60" t="s">
        <v>65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1.4060999999999999</v>
      </c>
      <c r="D5" s="60">
        <v>21.4</v>
      </c>
      <c r="E5" s="60">
        <f t="shared" si="0"/>
        <v>1.405545</v>
      </c>
      <c r="F5" s="61">
        <f t="shared" si="1"/>
        <v>1.7662335420000002</v>
      </c>
      <c r="G5" s="60" t="s">
        <v>66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1.4055</v>
      </c>
      <c r="D6" s="60">
        <v>21.9</v>
      </c>
      <c r="E6" s="60">
        <f t="shared" si="0"/>
        <v>1.4050325000000001</v>
      </c>
      <c r="F6" s="61">
        <f t="shared" si="1"/>
        <v>1.7606331470000018</v>
      </c>
      <c r="G6" s="60" t="s">
        <v>67</v>
      </c>
    </row>
    <row r="7" spans="1:13" x14ac:dyDescent="0.25">
      <c r="A7" s="60">
        <v>6</v>
      </c>
      <c r="B7" s="60" t="s">
        <v>61</v>
      </c>
      <c r="C7" s="61">
        <v>1.405</v>
      </c>
      <c r="D7" s="60">
        <v>21.4</v>
      </c>
      <c r="E7" s="60">
        <f t="shared" si="0"/>
        <v>1.4044450000000002</v>
      </c>
      <c r="F7" s="61">
        <f t="shared" si="1"/>
        <v>1.7542131820000026</v>
      </c>
      <c r="G7" s="60" t="s">
        <v>68</v>
      </c>
    </row>
    <row r="8" spans="1:13" x14ac:dyDescent="0.25">
      <c r="A8" s="60">
        <v>7</v>
      </c>
      <c r="B8" s="60" t="s">
        <v>61</v>
      </c>
      <c r="C8" s="61">
        <v>1.4043000000000001</v>
      </c>
      <c r="D8" s="60">
        <v>21.4</v>
      </c>
      <c r="E8" s="60">
        <f t="shared" si="0"/>
        <v>1.4037450000000002</v>
      </c>
      <c r="F8" s="61">
        <f t="shared" si="1"/>
        <v>1.7465638620000021</v>
      </c>
      <c r="G8" s="60" t="s">
        <v>69</v>
      </c>
    </row>
    <row r="9" spans="1:13" x14ac:dyDescent="0.25">
      <c r="A9" s="60">
        <v>8</v>
      </c>
      <c r="B9" s="60" t="s">
        <v>61</v>
      </c>
      <c r="C9" s="61">
        <v>1.4037999999999999</v>
      </c>
      <c r="D9" s="60">
        <v>21.4</v>
      </c>
      <c r="E9" s="60">
        <f t="shared" si="0"/>
        <v>1.4032450000000001</v>
      </c>
      <c r="F9" s="61">
        <f t="shared" si="1"/>
        <v>1.741100062000001</v>
      </c>
      <c r="G9" s="60" t="s">
        <v>70</v>
      </c>
    </row>
    <row r="10" spans="1:13" x14ac:dyDescent="0.25">
      <c r="A10" s="45">
        <v>9</v>
      </c>
      <c r="B10" s="45" t="s">
        <v>61</v>
      </c>
      <c r="C10" s="46">
        <v>1.4033</v>
      </c>
      <c r="D10" s="45">
        <v>21.4</v>
      </c>
      <c r="E10" s="45">
        <f t="shared" si="0"/>
        <v>1.4027450000000001</v>
      </c>
      <c r="F10" s="46">
        <f t="shared" si="1"/>
        <v>1.7356362620000017</v>
      </c>
      <c r="G10" s="45" t="s">
        <v>71</v>
      </c>
    </row>
    <row r="11" spans="1:13" x14ac:dyDescent="0.25">
      <c r="A11" s="45">
        <v>10</v>
      </c>
      <c r="B11" s="45" t="s">
        <v>61</v>
      </c>
      <c r="C11" s="46">
        <v>1.4027000000000001</v>
      </c>
      <c r="D11" s="45">
        <v>21.5</v>
      </c>
      <c r="E11" s="45">
        <f t="shared" si="0"/>
        <v>1.4021625000000002</v>
      </c>
      <c r="F11" s="46">
        <f t="shared" si="1"/>
        <v>1.7292709350000024</v>
      </c>
      <c r="G11" s="45" t="s">
        <v>72</v>
      </c>
    </row>
    <row r="12" spans="1:13" x14ac:dyDescent="0.25">
      <c r="A12" s="45">
        <v>11</v>
      </c>
      <c r="B12" s="45" t="s">
        <v>61</v>
      </c>
      <c r="C12" s="46">
        <v>1.4021999999999999</v>
      </c>
      <c r="D12" s="45">
        <v>21.5</v>
      </c>
      <c r="E12" s="45">
        <f t="shared" si="0"/>
        <v>1.4016625</v>
      </c>
      <c r="F12" s="46">
        <f t="shared" si="1"/>
        <v>1.7238071349999995</v>
      </c>
      <c r="G12" s="45" t="s">
        <v>73</v>
      </c>
    </row>
    <row r="13" spans="1:13" x14ac:dyDescent="0.25">
      <c r="A13" s="45">
        <v>12</v>
      </c>
      <c r="B13" s="45" t="s">
        <v>61</v>
      </c>
      <c r="C13" s="46">
        <v>1.4016999999999999</v>
      </c>
      <c r="D13" s="45">
        <v>21.5</v>
      </c>
      <c r="E13" s="45">
        <f t="shared" si="0"/>
        <v>1.4011625000000001</v>
      </c>
      <c r="F13" s="46">
        <f t="shared" si="1"/>
        <v>1.7183433350000001</v>
      </c>
      <c r="G13" s="45" t="s">
        <v>74</v>
      </c>
    </row>
    <row r="14" spans="1:13" x14ac:dyDescent="0.25">
      <c r="A14" s="45">
        <v>13</v>
      </c>
      <c r="B14" s="45" t="s">
        <v>61</v>
      </c>
      <c r="C14" s="46">
        <v>1.4012</v>
      </c>
      <c r="D14" s="45">
        <v>21.5</v>
      </c>
      <c r="E14" s="45">
        <f t="shared" si="0"/>
        <v>1.4006625000000001</v>
      </c>
      <c r="F14" s="46">
        <f t="shared" si="1"/>
        <v>1.7128795350000008</v>
      </c>
      <c r="G14" s="45" t="s">
        <v>75</v>
      </c>
    </row>
    <row r="15" spans="1:13" x14ac:dyDescent="0.25">
      <c r="A15" s="45">
        <v>14</v>
      </c>
      <c r="B15" s="45" t="s">
        <v>61</v>
      </c>
      <c r="C15" s="46">
        <v>1.4007000000000001</v>
      </c>
      <c r="D15" s="45">
        <v>21.6</v>
      </c>
      <c r="E15" s="45">
        <f t="shared" si="0"/>
        <v>1.4001800000000002</v>
      </c>
      <c r="F15" s="46">
        <f t="shared" si="1"/>
        <v>1.7076069680000021</v>
      </c>
      <c r="G15" s="45" t="s">
        <v>76</v>
      </c>
    </row>
    <row r="16" spans="1:13" x14ac:dyDescent="0.25">
      <c r="A16" s="45">
        <v>15</v>
      </c>
      <c r="B16" s="45" t="s">
        <v>61</v>
      </c>
      <c r="C16" s="46">
        <v>1.4000999999999999</v>
      </c>
      <c r="D16" s="45">
        <v>21.6</v>
      </c>
      <c r="E16" s="45">
        <f t="shared" si="0"/>
        <v>1.39958</v>
      </c>
      <c r="F16" s="46">
        <f t="shared" si="1"/>
        <v>1.7010504080000004</v>
      </c>
      <c r="G16" s="45" t="s">
        <v>77</v>
      </c>
    </row>
    <row r="17" spans="1:7" x14ac:dyDescent="0.25">
      <c r="A17" s="45">
        <v>16</v>
      </c>
      <c r="B17" s="45" t="s">
        <v>61</v>
      </c>
      <c r="C17" s="46">
        <v>1.3994</v>
      </c>
      <c r="D17" s="45">
        <v>21.6</v>
      </c>
      <c r="E17" s="45">
        <f t="shared" si="0"/>
        <v>1.3988800000000001</v>
      </c>
      <c r="F17" s="46">
        <f t="shared" si="1"/>
        <v>1.6934010880000017</v>
      </c>
      <c r="G17" s="45" t="s">
        <v>78</v>
      </c>
    </row>
    <row r="18" spans="1:7" x14ac:dyDescent="0.25">
      <c r="A18" s="60">
        <v>17</v>
      </c>
      <c r="B18" s="60" t="s">
        <v>61</v>
      </c>
      <c r="C18" s="61">
        <v>1.399</v>
      </c>
      <c r="D18" s="60">
        <v>21.9</v>
      </c>
      <c r="E18" s="60">
        <f t="shared" si="0"/>
        <v>1.3985325000000002</v>
      </c>
      <c r="F18" s="61">
        <f t="shared" si="1"/>
        <v>1.6896037470000014</v>
      </c>
      <c r="G18" s="60" t="s">
        <v>79</v>
      </c>
    </row>
    <row r="19" spans="1:7" x14ac:dyDescent="0.25">
      <c r="A19" s="60">
        <v>18</v>
      </c>
      <c r="B19" s="60" t="s">
        <v>61</v>
      </c>
      <c r="C19" s="61">
        <v>1.3984000000000001</v>
      </c>
      <c r="D19" s="60">
        <v>21.9</v>
      </c>
      <c r="E19" s="60">
        <f t="shared" si="0"/>
        <v>1.3979325000000002</v>
      </c>
      <c r="F19" s="61">
        <f t="shared" si="1"/>
        <v>1.6830471870000032</v>
      </c>
      <c r="G19" s="60" t="s">
        <v>80</v>
      </c>
    </row>
    <row r="20" spans="1:7" x14ac:dyDescent="0.25">
      <c r="A20" s="60">
        <v>19</v>
      </c>
      <c r="B20" s="60" t="s">
        <v>61</v>
      </c>
      <c r="C20" s="61">
        <v>1.3971</v>
      </c>
      <c r="D20" s="60">
        <v>21.9</v>
      </c>
      <c r="E20" s="60">
        <f t="shared" si="0"/>
        <v>1.3966325000000002</v>
      </c>
      <c r="F20" s="61">
        <f t="shared" si="1"/>
        <v>1.668841307000001</v>
      </c>
      <c r="G20" s="60" t="s">
        <v>81</v>
      </c>
    </row>
    <row r="21" spans="1:7" x14ac:dyDescent="0.25">
      <c r="A21" s="60">
        <v>20</v>
      </c>
      <c r="B21" s="60" t="s">
        <v>61</v>
      </c>
      <c r="C21" s="61">
        <v>1.3920999999999999</v>
      </c>
      <c r="D21" s="60">
        <v>22</v>
      </c>
      <c r="E21" s="60">
        <f t="shared" si="0"/>
        <v>1.3916500000000001</v>
      </c>
      <c r="F21" s="61">
        <f t="shared" si="1"/>
        <v>1.614394540000001</v>
      </c>
      <c r="G21" s="60" t="s">
        <v>82</v>
      </c>
    </row>
    <row r="22" spans="1:7" x14ac:dyDescent="0.25">
      <c r="A22" s="60">
        <v>21</v>
      </c>
      <c r="B22" s="60" t="s">
        <v>61</v>
      </c>
      <c r="C22" s="61">
        <v>1.3791</v>
      </c>
      <c r="D22" s="60">
        <v>22</v>
      </c>
      <c r="E22" s="60">
        <f t="shared" si="0"/>
        <v>1.3786500000000002</v>
      </c>
      <c r="F22" s="61">
        <f t="shared" si="1"/>
        <v>1.4723357400000019</v>
      </c>
      <c r="G22" s="60" t="s">
        <v>83</v>
      </c>
    </row>
    <row r="23" spans="1:7" x14ac:dyDescent="0.25">
      <c r="A23" s="60">
        <v>22</v>
      </c>
      <c r="B23" s="60" t="s">
        <v>61</v>
      </c>
      <c r="C23" s="61">
        <v>1.3603000000000001</v>
      </c>
      <c r="D23" s="60">
        <v>22</v>
      </c>
      <c r="E23" s="60">
        <f t="shared" si="0"/>
        <v>1.3598500000000002</v>
      </c>
      <c r="F23" s="61">
        <f t="shared" si="1"/>
        <v>1.2668968600000028</v>
      </c>
      <c r="G23" s="60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1.4023000000000001</v>
      </c>
      <c r="D2" s="60">
        <v>22</v>
      </c>
      <c r="E2" s="60">
        <f t="shared" ref="E2:E23" si="0">((20-D2)*-0.000175+C2)-0.0008</f>
        <v>1.4018500000000003</v>
      </c>
      <c r="F2" s="61">
        <f t="shared" ref="F2:F23" si="1">E2*10.9276-13.593</f>
        <v>1.7258560600000035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</v>
      </c>
      <c r="D3" s="60">
        <v>22</v>
      </c>
      <c r="E3" s="60">
        <f t="shared" si="0"/>
        <v>1.4065500000000002</v>
      </c>
      <c r="F3" s="61">
        <f t="shared" si="1"/>
        <v>1.7772157800000024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1.4065000000000001</v>
      </c>
      <c r="D4" s="62">
        <v>22</v>
      </c>
      <c r="E4" s="62">
        <f t="shared" si="0"/>
        <v>1.4060500000000002</v>
      </c>
      <c r="F4" s="63">
        <f t="shared" si="1"/>
        <v>1.771751980000003</v>
      </c>
      <c r="G4" s="62" t="s">
        <v>87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1.4061999999999999</v>
      </c>
      <c r="D5" s="62">
        <v>22.1</v>
      </c>
      <c r="E5" s="62">
        <f t="shared" si="0"/>
        <v>1.4057675000000001</v>
      </c>
      <c r="F5" s="63">
        <f t="shared" si="1"/>
        <v>1.7686649330000002</v>
      </c>
      <c r="G5" s="62" t="s">
        <v>88</v>
      </c>
      <c r="I5" t="s">
        <v>157</v>
      </c>
    </row>
    <row r="6" spans="1:13" x14ac:dyDescent="0.25">
      <c r="A6" s="62">
        <v>5</v>
      </c>
      <c r="B6" s="62" t="s">
        <v>61</v>
      </c>
      <c r="C6" s="63">
        <v>1.4053</v>
      </c>
      <c r="D6" s="62">
        <v>22.1</v>
      </c>
      <c r="E6" s="62">
        <f t="shared" si="0"/>
        <v>1.4048675000000002</v>
      </c>
      <c r="F6" s="63">
        <f t="shared" si="1"/>
        <v>1.758830093000002</v>
      </c>
      <c r="G6" s="62" t="s">
        <v>89</v>
      </c>
    </row>
    <row r="7" spans="1:13" x14ac:dyDescent="0.25">
      <c r="A7" s="62">
        <v>6</v>
      </c>
      <c r="B7" s="62" t="s">
        <v>61</v>
      </c>
      <c r="C7" s="63">
        <v>1.4047000000000001</v>
      </c>
      <c r="D7" s="62">
        <v>22.1</v>
      </c>
      <c r="E7" s="62">
        <f t="shared" si="0"/>
        <v>1.4042675000000002</v>
      </c>
      <c r="F7" s="63">
        <f t="shared" si="1"/>
        <v>1.7522735330000021</v>
      </c>
      <c r="G7" s="62" t="s">
        <v>90</v>
      </c>
    </row>
    <row r="8" spans="1:13" x14ac:dyDescent="0.25">
      <c r="A8" s="62">
        <v>7</v>
      </c>
      <c r="B8" s="62" t="s">
        <v>61</v>
      </c>
      <c r="C8" s="63">
        <v>1.4041999999999999</v>
      </c>
      <c r="D8" s="62">
        <v>22.1</v>
      </c>
      <c r="E8" s="62">
        <f t="shared" si="0"/>
        <v>1.4037675000000001</v>
      </c>
      <c r="F8" s="63">
        <f t="shared" si="1"/>
        <v>1.746809733000001</v>
      </c>
      <c r="G8" s="62" t="s">
        <v>91</v>
      </c>
    </row>
    <row r="9" spans="1:13" x14ac:dyDescent="0.25">
      <c r="A9" s="62">
        <v>8</v>
      </c>
      <c r="B9" s="62" t="s">
        <v>61</v>
      </c>
      <c r="C9" s="63">
        <v>1.4036999999999999</v>
      </c>
      <c r="D9" s="62">
        <v>22.1</v>
      </c>
      <c r="E9" s="62">
        <f t="shared" si="0"/>
        <v>1.4032675000000001</v>
      </c>
      <c r="F9" s="63">
        <f t="shared" si="1"/>
        <v>1.7413459330000016</v>
      </c>
      <c r="G9" s="62" t="s">
        <v>92</v>
      </c>
    </row>
    <row r="10" spans="1:13" x14ac:dyDescent="0.25">
      <c r="A10" s="62">
        <v>9</v>
      </c>
      <c r="B10" s="62" t="s">
        <v>61</v>
      </c>
      <c r="C10" s="63">
        <v>1.4032</v>
      </c>
      <c r="D10" s="62">
        <v>22.1</v>
      </c>
      <c r="E10" s="62">
        <f t="shared" si="0"/>
        <v>1.4027675000000002</v>
      </c>
      <c r="F10" s="63">
        <f t="shared" si="1"/>
        <v>1.7358821330000023</v>
      </c>
      <c r="G10" s="62" t="s">
        <v>93</v>
      </c>
    </row>
    <row r="11" spans="1:13" x14ac:dyDescent="0.25">
      <c r="A11" s="62">
        <v>10</v>
      </c>
      <c r="B11" s="62" t="s">
        <v>61</v>
      </c>
      <c r="C11" s="63">
        <v>1.4026000000000001</v>
      </c>
      <c r="D11" s="62">
        <v>22.1</v>
      </c>
      <c r="E11" s="62">
        <f t="shared" si="0"/>
        <v>1.4021675000000002</v>
      </c>
      <c r="F11" s="63">
        <f t="shared" si="1"/>
        <v>1.7293255730000023</v>
      </c>
      <c r="G11" s="62" t="s">
        <v>94</v>
      </c>
    </row>
    <row r="12" spans="1:13" x14ac:dyDescent="0.25">
      <c r="A12" s="60">
        <v>11</v>
      </c>
      <c r="B12" s="60" t="s">
        <v>61</v>
      </c>
      <c r="C12" s="61">
        <v>1.4025000000000001</v>
      </c>
      <c r="D12" s="60">
        <v>22.2</v>
      </c>
      <c r="E12" s="60">
        <f t="shared" si="0"/>
        <v>1.4020850000000002</v>
      </c>
      <c r="F12" s="61">
        <f t="shared" si="1"/>
        <v>1.7284240460000024</v>
      </c>
      <c r="G12" s="60" t="s">
        <v>95</v>
      </c>
    </row>
    <row r="13" spans="1:13" x14ac:dyDescent="0.25">
      <c r="A13" s="60">
        <v>12</v>
      </c>
      <c r="B13" s="60" t="s">
        <v>61</v>
      </c>
      <c r="C13" s="61">
        <v>1.4016</v>
      </c>
      <c r="D13" s="60">
        <v>22.2</v>
      </c>
      <c r="E13" s="60">
        <f t="shared" si="0"/>
        <v>1.4011850000000001</v>
      </c>
      <c r="F13" s="61">
        <f t="shared" si="1"/>
        <v>1.7185892060000008</v>
      </c>
      <c r="G13" s="60" t="s">
        <v>96</v>
      </c>
    </row>
    <row r="14" spans="1:13" x14ac:dyDescent="0.25">
      <c r="A14" s="60">
        <v>13</v>
      </c>
      <c r="B14" s="60" t="s">
        <v>61</v>
      </c>
      <c r="C14" s="61">
        <v>1.401</v>
      </c>
      <c r="D14" s="60">
        <v>22.3</v>
      </c>
      <c r="E14" s="60">
        <f t="shared" si="0"/>
        <v>1.4006025000000002</v>
      </c>
      <c r="F14" s="61">
        <f t="shared" si="1"/>
        <v>1.7122238790000015</v>
      </c>
      <c r="G14" s="60" t="s">
        <v>97</v>
      </c>
    </row>
    <row r="15" spans="1:13" x14ac:dyDescent="0.25">
      <c r="A15" s="60">
        <v>14</v>
      </c>
      <c r="B15" s="60" t="s">
        <v>61</v>
      </c>
      <c r="C15" s="61">
        <v>1.4005000000000001</v>
      </c>
      <c r="D15" s="60">
        <v>22.3</v>
      </c>
      <c r="E15" s="60">
        <f t="shared" si="0"/>
        <v>1.4001025000000002</v>
      </c>
      <c r="F15" s="61">
        <f t="shared" si="1"/>
        <v>1.7067600790000022</v>
      </c>
      <c r="G15" s="60" t="s">
        <v>98</v>
      </c>
    </row>
    <row r="16" spans="1:13" x14ac:dyDescent="0.25">
      <c r="A16" s="60">
        <v>15</v>
      </c>
      <c r="B16" s="60" t="s">
        <v>61</v>
      </c>
      <c r="C16" s="61">
        <v>1.3998999999999999</v>
      </c>
      <c r="D16" s="60">
        <v>22.3</v>
      </c>
      <c r="E16" s="60">
        <f t="shared" si="0"/>
        <v>1.3995025000000001</v>
      </c>
      <c r="F16" s="61">
        <f t="shared" si="1"/>
        <v>1.7002035190000004</v>
      </c>
      <c r="G16" s="60" t="s">
        <v>99</v>
      </c>
    </row>
    <row r="17" spans="1:7" x14ac:dyDescent="0.25">
      <c r="A17" s="60">
        <v>16</v>
      </c>
      <c r="B17" s="60" t="s">
        <v>61</v>
      </c>
      <c r="C17" s="61">
        <v>1.3994</v>
      </c>
      <c r="D17" s="60">
        <v>22.3</v>
      </c>
      <c r="E17" s="60">
        <f t="shared" si="0"/>
        <v>1.3990025000000001</v>
      </c>
      <c r="F17" s="61">
        <f t="shared" si="1"/>
        <v>1.6947397190000011</v>
      </c>
      <c r="G17" s="60" t="s">
        <v>100</v>
      </c>
    </row>
    <row r="18" spans="1:7" x14ac:dyDescent="0.25">
      <c r="A18" s="60">
        <v>17</v>
      </c>
      <c r="B18" s="60" t="s">
        <v>61</v>
      </c>
      <c r="C18" s="61">
        <v>1.3989</v>
      </c>
      <c r="D18" s="60">
        <v>22.3</v>
      </c>
      <c r="E18" s="60">
        <f t="shared" si="0"/>
        <v>1.3985025000000002</v>
      </c>
      <c r="F18" s="61">
        <f t="shared" si="1"/>
        <v>1.6892759190000017</v>
      </c>
      <c r="G18" s="60" t="s">
        <v>101</v>
      </c>
    </row>
    <row r="19" spans="1:7" x14ac:dyDescent="0.25">
      <c r="A19" s="60">
        <v>18</v>
      </c>
      <c r="B19" s="60" t="s">
        <v>61</v>
      </c>
      <c r="C19" s="61">
        <v>1.3983000000000001</v>
      </c>
      <c r="D19" s="60">
        <v>22.4</v>
      </c>
      <c r="E19" s="60">
        <f t="shared" si="0"/>
        <v>1.3979200000000003</v>
      </c>
      <c r="F19" s="61">
        <f t="shared" si="1"/>
        <v>1.6829105920000025</v>
      </c>
      <c r="G19" s="60" t="s">
        <v>102</v>
      </c>
    </row>
    <row r="20" spans="1:7" x14ac:dyDescent="0.25">
      <c r="A20" s="62">
        <v>19</v>
      </c>
      <c r="B20" s="62" t="s">
        <v>61</v>
      </c>
      <c r="C20" s="63">
        <v>1.3966000000000001</v>
      </c>
      <c r="D20" s="62">
        <v>22.4</v>
      </c>
      <c r="E20" s="62">
        <f t="shared" si="0"/>
        <v>1.3962200000000002</v>
      </c>
      <c r="F20" s="63">
        <f t="shared" si="1"/>
        <v>1.6643336720000033</v>
      </c>
      <c r="G20" s="62" t="s">
        <v>103</v>
      </c>
    </row>
    <row r="21" spans="1:7" x14ac:dyDescent="0.25">
      <c r="A21" s="62">
        <v>20</v>
      </c>
      <c r="B21" s="62" t="s">
        <v>61</v>
      </c>
      <c r="C21" s="63">
        <v>1.3902000000000001</v>
      </c>
      <c r="D21" s="62">
        <v>22.4</v>
      </c>
      <c r="E21" s="62">
        <f t="shared" si="0"/>
        <v>1.3898200000000003</v>
      </c>
      <c r="F21" s="63">
        <f t="shared" si="1"/>
        <v>1.5943970320000034</v>
      </c>
      <c r="G21" s="62" t="s">
        <v>104</v>
      </c>
    </row>
    <row r="22" spans="1:7" x14ac:dyDescent="0.25">
      <c r="A22" s="62">
        <v>21</v>
      </c>
      <c r="B22" s="62" t="s">
        <v>61</v>
      </c>
      <c r="C22" s="63">
        <v>1.3763000000000001</v>
      </c>
      <c r="D22" s="62">
        <v>22.4</v>
      </c>
      <c r="E22" s="62">
        <f t="shared" si="0"/>
        <v>1.3759200000000003</v>
      </c>
      <c r="F22" s="63">
        <f t="shared" si="1"/>
        <v>1.4425033920000025</v>
      </c>
      <c r="G22" s="62" t="s">
        <v>105</v>
      </c>
    </row>
    <row r="23" spans="1:7" x14ac:dyDescent="0.25">
      <c r="A23" s="62">
        <v>22</v>
      </c>
      <c r="B23" s="62" t="s">
        <v>61</v>
      </c>
      <c r="C23" s="63">
        <v>1.3592</v>
      </c>
      <c r="D23" s="62">
        <v>22.4</v>
      </c>
      <c r="E23" s="62">
        <f t="shared" si="0"/>
        <v>1.3588200000000001</v>
      </c>
      <c r="F23" s="63">
        <f t="shared" si="1"/>
        <v>1.2556414320000009</v>
      </c>
      <c r="G23" s="62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3" sqref="C23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2">
        <v>1</v>
      </c>
      <c r="B2" s="62" t="s">
        <v>61</v>
      </c>
      <c r="C2" s="63">
        <v>1.4005000000000001</v>
      </c>
      <c r="D2" s="62">
        <v>22.4</v>
      </c>
      <c r="E2" s="62">
        <f t="shared" ref="E2:E23" si="0">((20-D2)*-0.000175+C2)-0.0008</f>
        <v>1.4001200000000003</v>
      </c>
      <c r="F2" s="63">
        <f t="shared" ref="F2:F23" si="1">E2*10.9276-13.593</f>
        <v>1.7069513120000028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2">
        <v>2</v>
      </c>
      <c r="B3" s="62" t="s">
        <v>61</v>
      </c>
      <c r="C3" s="63">
        <v>1.4068000000000001</v>
      </c>
      <c r="D3" s="62">
        <v>22.4</v>
      </c>
      <c r="E3" s="62">
        <f t="shared" si="0"/>
        <v>1.4064200000000002</v>
      </c>
      <c r="F3" s="63">
        <f t="shared" si="1"/>
        <v>1.7757951920000021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1.4063000000000001</v>
      </c>
      <c r="D4" s="62">
        <v>22.5</v>
      </c>
      <c r="E4" s="62">
        <f t="shared" si="0"/>
        <v>1.4059375000000003</v>
      </c>
      <c r="F4" s="63">
        <f t="shared" si="1"/>
        <v>1.7705226250000035</v>
      </c>
      <c r="G4" s="62" t="s">
        <v>109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1.4056999999999999</v>
      </c>
      <c r="D5" s="62">
        <v>22.5</v>
      </c>
      <c r="E5" s="62">
        <f t="shared" si="0"/>
        <v>1.4053375000000001</v>
      </c>
      <c r="F5" s="63">
        <f t="shared" si="1"/>
        <v>1.7639660650000017</v>
      </c>
      <c r="G5" s="62" t="s">
        <v>110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1.4052</v>
      </c>
      <c r="D6" s="60">
        <v>22.5</v>
      </c>
      <c r="E6" s="60">
        <f t="shared" si="0"/>
        <v>1.4048375000000002</v>
      </c>
      <c r="F6" s="61">
        <f t="shared" si="1"/>
        <v>1.7585022650000024</v>
      </c>
      <c r="G6" s="60" t="s">
        <v>111</v>
      </c>
    </row>
    <row r="7" spans="1:13" x14ac:dyDescent="0.25">
      <c r="A7" s="60">
        <v>6</v>
      </c>
      <c r="B7" s="60" t="s">
        <v>61</v>
      </c>
      <c r="C7" s="61">
        <v>1.4046000000000001</v>
      </c>
      <c r="D7" s="60">
        <v>22.5</v>
      </c>
      <c r="E7" s="60">
        <f t="shared" si="0"/>
        <v>1.4042375000000002</v>
      </c>
      <c r="F7" s="61">
        <f t="shared" si="1"/>
        <v>1.7519457050000025</v>
      </c>
      <c r="G7" s="60" t="s">
        <v>112</v>
      </c>
    </row>
    <row r="8" spans="1:13" x14ac:dyDescent="0.25">
      <c r="A8" s="60">
        <v>7</v>
      </c>
      <c r="B8" s="60" t="s">
        <v>61</v>
      </c>
      <c r="C8" s="61">
        <v>1.4039999999999999</v>
      </c>
      <c r="D8" s="60">
        <v>22.5</v>
      </c>
      <c r="E8" s="60">
        <f t="shared" si="0"/>
        <v>1.4036375000000001</v>
      </c>
      <c r="F8" s="61">
        <f t="shared" si="1"/>
        <v>1.7453891450000008</v>
      </c>
      <c r="G8" s="60" t="s">
        <v>113</v>
      </c>
    </row>
    <row r="9" spans="1:13" x14ac:dyDescent="0.25">
      <c r="A9" s="60">
        <v>8</v>
      </c>
      <c r="B9" s="60" t="s">
        <v>61</v>
      </c>
      <c r="C9" s="61">
        <v>1.4035</v>
      </c>
      <c r="D9" s="60">
        <v>22.5</v>
      </c>
      <c r="E9" s="60">
        <f t="shared" si="0"/>
        <v>1.4031375000000001</v>
      </c>
      <c r="F9" s="61">
        <f t="shared" si="1"/>
        <v>1.7399253450000014</v>
      </c>
      <c r="G9" s="60" t="s">
        <v>114</v>
      </c>
    </row>
    <row r="10" spans="1:13" x14ac:dyDescent="0.25">
      <c r="A10" s="60">
        <v>9</v>
      </c>
      <c r="B10" s="60" t="s">
        <v>61</v>
      </c>
      <c r="C10" s="61">
        <v>1.4029</v>
      </c>
      <c r="D10" s="60">
        <v>22.5</v>
      </c>
      <c r="E10" s="60">
        <f t="shared" si="0"/>
        <v>1.4025375000000002</v>
      </c>
      <c r="F10" s="61">
        <f t="shared" si="1"/>
        <v>1.7333687850000015</v>
      </c>
      <c r="G10" s="60" t="s">
        <v>115</v>
      </c>
    </row>
    <row r="11" spans="1:13" x14ac:dyDescent="0.25">
      <c r="A11" s="60">
        <v>10</v>
      </c>
      <c r="B11" s="60" t="s">
        <v>61</v>
      </c>
      <c r="C11" s="61">
        <v>1.4024000000000001</v>
      </c>
      <c r="D11" s="60">
        <v>22.5</v>
      </c>
      <c r="E11" s="60">
        <f t="shared" si="0"/>
        <v>1.4020375000000003</v>
      </c>
      <c r="F11" s="61">
        <f t="shared" si="1"/>
        <v>1.7279049850000021</v>
      </c>
      <c r="G11" s="60" t="s">
        <v>116</v>
      </c>
    </row>
    <row r="12" spans="1:13" x14ac:dyDescent="0.25">
      <c r="A12" s="60">
        <v>11</v>
      </c>
      <c r="B12" s="60" t="s">
        <v>61</v>
      </c>
      <c r="C12" s="61">
        <v>1.4018999999999999</v>
      </c>
      <c r="D12" s="60">
        <v>22.5</v>
      </c>
      <c r="E12" s="60">
        <f t="shared" si="0"/>
        <v>1.4015375000000001</v>
      </c>
      <c r="F12" s="61">
        <f t="shared" si="1"/>
        <v>1.722441185000001</v>
      </c>
      <c r="G12" s="60" t="s">
        <v>117</v>
      </c>
    </row>
    <row r="13" spans="1:13" x14ac:dyDescent="0.25">
      <c r="A13" s="60">
        <v>12</v>
      </c>
      <c r="B13" s="60" t="s">
        <v>61</v>
      </c>
      <c r="C13" s="61">
        <v>1.4014</v>
      </c>
      <c r="D13" s="60">
        <v>22.5</v>
      </c>
      <c r="E13" s="60">
        <f t="shared" si="0"/>
        <v>1.4010375000000002</v>
      </c>
      <c r="F13" s="61">
        <f t="shared" si="1"/>
        <v>1.7169773850000016</v>
      </c>
      <c r="G13" s="60" t="s">
        <v>118</v>
      </c>
    </row>
    <row r="14" spans="1:13" x14ac:dyDescent="0.25">
      <c r="A14" s="62">
        <v>13</v>
      </c>
      <c r="B14" s="62" t="s">
        <v>61</v>
      </c>
      <c r="C14" s="63">
        <v>1.4008</v>
      </c>
      <c r="D14" s="62">
        <v>22.6</v>
      </c>
      <c r="E14" s="62">
        <f t="shared" si="0"/>
        <v>1.4004550000000002</v>
      </c>
      <c r="F14" s="63">
        <f t="shared" si="1"/>
        <v>1.7106120580000024</v>
      </c>
      <c r="G14" s="62" t="s">
        <v>119</v>
      </c>
    </row>
    <row r="15" spans="1:13" x14ac:dyDescent="0.25">
      <c r="A15" s="62">
        <v>14</v>
      </c>
      <c r="B15" s="62" t="s">
        <v>61</v>
      </c>
      <c r="C15" s="63">
        <v>1.4001999999999999</v>
      </c>
      <c r="D15" s="62">
        <v>22.6</v>
      </c>
      <c r="E15" s="62">
        <f t="shared" si="0"/>
        <v>1.3998550000000001</v>
      </c>
      <c r="F15" s="63">
        <f t="shared" si="1"/>
        <v>1.7040554980000007</v>
      </c>
      <c r="G15" s="62" t="s">
        <v>120</v>
      </c>
    </row>
    <row r="16" spans="1:13" x14ac:dyDescent="0.25">
      <c r="A16" s="62">
        <v>15</v>
      </c>
      <c r="B16" s="62" t="s">
        <v>61</v>
      </c>
      <c r="C16" s="63">
        <v>1.3996999999999999</v>
      </c>
      <c r="D16" s="62">
        <v>22.6</v>
      </c>
      <c r="E16" s="62">
        <f t="shared" si="0"/>
        <v>1.3993550000000001</v>
      </c>
      <c r="F16" s="63">
        <f t="shared" si="1"/>
        <v>1.6985916980000013</v>
      </c>
      <c r="G16" s="62" t="s">
        <v>121</v>
      </c>
    </row>
    <row r="17" spans="1:7" x14ac:dyDescent="0.25">
      <c r="A17" s="62">
        <v>16</v>
      </c>
      <c r="B17" s="62" t="s">
        <v>61</v>
      </c>
      <c r="C17" s="63">
        <v>1.3992</v>
      </c>
      <c r="D17" s="62">
        <v>22.6</v>
      </c>
      <c r="E17" s="62">
        <f t="shared" si="0"/>
        <v>1.3988550000000002</v>
      </c>
      <c r="F17" s="63">
        <f t="shared" si="1"/>
        <v>1.693127898000002</v>
      </c>
      <c r="G17" s="62" t="s">
        <v>122</v>
      </c>
    </row>
    <row r="18" spans="1:7" x14ac:dyDescent="0.25">
      <c r="A18" s="62">
        <v>17</v>
      </c>
      <c r="B18" s="62" t="s">
        <v>61</v>
      </c>
      <c r="C18" s="63">
        <v>1.3986000000000001</v>
      </c>
      <c r="D18" s="62">
        <v>22.6</v>
      </c>
      <c r="E18" s="62">
        <f t="shared" si="0"/>
        <v>1.3982550000000002</v>
      </c>
      <c r="F18" s="63">
        <f t="shared" si="1"/>
        <v>1.686571338000002</v>
      </c>
      <c r="G18" s="62" t="s">
        <v>123</v>
      </c>
    </row>
    <row r="19" spans="1:7" x14ac:dyDescent="0.25">
      <c r="A19" s="62">
        <v>18</v>
      </c>
      <c r="B19" s="62" t="s">
        <v>61</v>
      </c>
      <c r="C19" s="63">
        <v>1.3979999999999999</v>
      </c>
      <c r="D19" s="62">
        <v>22.6</v>
      </c>
      <c r="E19" s="62">
        <f t="shared" si="0"/>
        <v>1.3976550000000001</v>
      </c>
      <c r="F19" s="63">
        <f t="shared" si="1"/>
        <v>1.6800147780000003</v>
      </c>
      <c r="G19" s="62" t="s">
        <v>124</v>
      </c>
    </row>
    <row r="20" spans="1:7" x14ac:dyDescent="0.25">
      <c r="A20" s="62">
        <v>19</v>
      </c>
      <c r="B20" s="62" t="s">
        <v>61</v>
      </c>
      <c r="C20" s="63">
        <v>1.3964000000000001</v>
      </c>
      <c r="D20" s="62">
        <v>22.6</v>
      </c>
      <c r="E20" s="62">
        <f t="shared" si="0"/>
        <v>1.3960550000000003</v>
      </c>
      <c r="F20" s="63">
        <f t="shared" si="1"/>
        <v>1.6625306180000035</v>
      </c>
      <c r="G20" s="62" t="s">
        <v>125</v>
      </c>
    </row>
    <row r="21" spans="1:7" x14ac:dyDescent="0.25">
      <c r="A21" s="62">
        <v>20</v>
      </c>
      <c r="B21" s="62" t="s">
        <v>61</v>
      </c>
      <c r="C21" s="63">
        <v>1.3902000000000001</v>
      </c>
      <c r="D21" s="62">
        <v>22.6</v>
      </c>
      <c r="E21" s="62">
        <f t="shared" si="0"/>
        <v>1.3898550000000003</v>
      </c>
      <c r="F21" s="63">
        <f t="shared" si="1"/>
        <v>1.594779498000003</v>
      </c>
      <c r="G21" s="62" t="s">
        <v>126</v>
      </c>
    </row>
    <row r="22" spans="1:7" x14ac:dyDescent="0.25">
      <c r="A22" s="60">
        <v>21</v>
      </c>
      <c r="B22" s="60" t="s">
        <v>61</v>
      </c>
      <c r="C22" s="61">
        <v>1.3754</v>
      </c>
      <c r="D22" s="60">
        <v>22.7</v>
      </c>
      <c r="E22" s="60">
        <f t="shared" si="0"/>
        <v>1.3750725000000001</v>
      </c>
      <c r="F22" s="61">
        <f t="shared" si="1"/>
        <v>1.4332422510000011</v>
      </c>
      <c r="G22" s="60" t="s">
        <v>127</v>
      </c>
    </row>
    <row r="23" spans="1:7" x14ac:dyDescent="0.25">
      <c r="A23" s="60">
        <v>22</v>
      </c>
      <c r="B23" s="60" t="s">
        <v>61</v>
      </c>
      <c r="C23" s="61">
        <v>1.3583000000000001</v>
      </c>
      <c r="D23" s="60">
        <v>22.7</v>
      </c>
      <c r="E23" s="60">
        <f t="shared" si="0"/>
        <v>1.3579725000000002</v>
      </c>
      <c r="F23" s="61">
        <f t="shared" si="1"/>
        <v>1.246380291000003</v>
      </c>
      <c r="G23" s="60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1.4016</v>
      </c>
      <c r="D2" s="60">
        <v>22.7</v>
      </c>
      <c r="E2" s="60">
        <f t="shared" ref="E2:E23" si="0">((20-D2)*-0.000175+C2)-0.0008</f>
        <v>1.4012725000000001</v>
      </c>
      <c r="F2" s="61">
        <f t="shared" ref="F2:F23" si="1">E2*10.9276-13.593</f>
        <v>1.7195453710000024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1.4066000000000001</v>
      </c>
      <c r="D3" s="60">
        <v>22.7</v>
      </c>
      <c r="E3" s="60">
        <f t="shared" si="0"/>
        <v>1.4062725000000003</v>
      </c>
      <c r="F3" s="61">
        <f t="shared" si="1"/>
        <v>1.774183371000003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1.4061999999999999</v>
      </c>
      <c r="D4" s="60">
        <v>22.7</v>
      </c>
      <c r="E4" s="60">
        <f t="shared" si="0"/>
        <v>1.4058725000000001</v>
      </c>
      <c r="F4" s="61">
        <f t="shared" si="1"/>
        <v>1.7698123310000007</v>
      </c>
      <c r="G4" s="60" t="s">
        <v>131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1.4056999999999999</v>
      </c>
      <c r="D5" s="60">
        <v>22.7</v>
      </c>
      <c r="E5" s="60">
        <f t="shared" si="0"/>
        <v>1.4053725000000001</v>
      </c>
      <c r="F5" s="61">
        <f t="shared" si="1"/>
        <v>1.7643485310000013</v>
      </c>
      <c r="G5" s="60" t="s">
        <v>132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1.4051</v>
      </c>
      <c r="D6" s="60">
        <v>22.7</v>
      </c>
      <c r="E6" s="60">
        <f t="shared" si="0"/>
        <v>1.4047725000000002</v>
      </c>
      <c r="F6" s="61">
        <f t="shared" si="1"/>
        <v>1.7577919710000014</v>
      </c>
      <c r="G6" s="60" t="s">
        <v>133</v>
      </c>
    </row>
    <row r="7" spans="1:13" x14ac:dyDescent="0.25">
      <c r="A7" s="60">
        <v>6</v>
      </c>
      <c r="B7" s="60" t="s">
        <v>61</v>
      </c>
      <c r="C7" s="61">
        <v>1.4045000000000001</v>
      </c>
      <c r="D7" s="60">
        <v>22.7</v>
      </c>
      <c r="E7" s="60">
        <f t="shared" si="0"/>
        <v>1.4041725000000003</v>
      </c>
      <c r="F7" s="61">
        <f t="shared" si="1"/>
        <v>1.7512354110000032</v>
      </c>
      <c r="G7" s="60" t="s">
        <v>134</v>
      </c>
    </row>
    <row r="8" spans="1:13" x14ac:dyDescent="0.25">
      <c r="A8" s="62">
        <v>7</v>
      </c>
      <c r="B8" s="62" t="s">
        <v>61</v>
      </c>
      <c r="C8" s="63">
        <v>1.4039999999999999</v>
      </c>
      <c r="D8" s="62">
        <v>22.7</v>
      </c>
      <c r="E8" s="62">
        <f t="shared" si="0"/>
        <v>1.4036725000000001</v>
      </c>
      <c r="F8" s="63">
        <f t="shared" si="1"/>
        <v>1.7457716110000003</v>
      </c>
      <c r="G8" s="62" t="s">
        <v>135</v>
      </c>
    </row>
    <row r="9" spans="1:13" x14ac:dyDescent="0.25">
      <c r="A9" s="62">
        <v>8</v>
      </c>
      <c r="B9" s="62" t="s">
        <v>61</v>
      </c>
      <c r="C9" s="63">
        <v>1.4034</v>
      </c>
      <c r="D9" s="62">
        <v>22.7</v>
      </c>
      <c r="E9" s="62">
        <f t="shared" si="0"/>
        <v>1.4030725000000002</v>
      </c>
      <c r="F9" s="63">
        <f t="shared" si="1"/>
        <v>1.7392150510000022</v>
      </c>
      <c r="G9" s="62" t="s">
        <v>136</v>
      </c>
    </row>
    <row r="10" spans="1:13" x14ac:dyDescent="0.25">
      <c r="A10" s="62">
        <v>9</v>
      </c>
      <c r="B10" s="62" t="s">
        <v>61</v>
      </c>
      <c r="C10" s="63">
        <v>1.4029</v>
      </c>
      <c r="D10" s="62">
        <v>22.8</v>
      </c>
      <c r="E10" s="62">
        <f t="shared" si="0"/>
        <v>1.4025900000000002</v>
      </c>
      <c r="F10" s="63">
        <f t="shared" si="1"/>
        <v>1.7339424840000017</v>
      </c>
      <c r="G10" s="62" t="s">
        <v>137</v>
      </c>
    </row>
    <row r="11" spans="1:13" x14ac:dyDescent="0.25">
      <c r="A11" s="62">
        <v>10</v>
      </c>
      <c r="B11" s="62" t="s">
        <v>61</v>
      </c>
      <c r="C11" s="63">
        <v>1.4024000000000001</v>
      </c>
      <c r="D11" s="62">
        <v>22.8</v>
      </c>
      <c r="E11" s="62">
        <f t="shared" si="0"/>
        <v>1.4020900000000003</v>
      </c>
      <c r="F11" s="63">
        <f t="shared" si="1"/>
        <v>1.7284786840000024</v>
      </c>
      <c r="G11" s="62" t="s">
        <v>158</v>
      </c>
    </row>
    <row r="12" spans="1:13" x14ac:dyDescent="0.25">
      <c r="A12" s="62">
        <v>11</v>
      </c>
      <c r="B12" s="62" t="s">
        <v>61</v>
      </c>
      <c r="C12" s="63">
        <v>1.4017999999999999</v>
      </c>
      <c r="D12" s="62">
        <v>22.8</v>
      </c>
      <c r="E12" s="62">
        <f t="shared" si="0"/>
        <v>1.4014900000000001</v>
      </c>
      <c r="F12" s="63">
        <f t="shared" si="1"/>
        <v>1.7219221240000007</v>
      </c>
      <c r="G12" s="62" t="s">
        <v>159</v>
      </c>
    </row>
    <row r="13" spans="1:13" x14ac:dyDescent="0.25">
      <c r="A13" s="62">
        <v>12</v>
      </c>
      <c r="B13" s="62" t="s">
        <v>61</v>
      </c>
      <c r="C13" s="63">
        <v>1.4013</v>
      </c>
      <c r="D13" s="62">
        <v>22.8</v>
      </c>
      <c r="E13" s="62">
        <f t="shared" si="0"/>
        <v>1.4009900000000002</v>
      </c>
      <c r="F13" s="63">
        <f t="shared" si="1"/>
        <v>1.7164583240000013</v>
      </c>
      <c r="G13" s="62" t="s">
        <v>160</v>
      </c>
    </row>
    <row r="14" spans="1:13" x14ac:dyDescent="0.25">
      <c r="A14" s="62">
        <v>13</v>
      </c>
      <c r="B14" s="62" t="s">
        <v>61</v>
      </c>
      <c r="C14" s="63">
        <v>1.4008</v>
      </c>
      <c r="D14" s="62">
        <v>22.8</v>
      </c>
      <c r="E14" s="62">
        <f t="shared" si="0"/>
        <v>1.4004900000000002</v>
      </c>
      <c r="F14" s="63">
        <f t="shared" si="1"/>
        <v>1.710994524000002</v>
      </c>
      <c r="G14" s="62" t="s">
        <v>161</v>
      </c>
    </row>
    <row r="15" spans="1:13" x14ac:dyDescent="0.25">
      <c r="A15" s="62">
        <v>14</v>
      </c>
      <c r="B15" s="62" t="s">
        <v>61</v>
      </c>
      <c r="C15" s="63">
        <v>1.4001999999999999</v>
      </c>
      <c r="D15" s="62">
        <v>22.8</v>
      </c>
      <c r="E15" s="62">
        <f t="shared" si="0"/>
        <v>1.3998900000000001</v>
      </c>
      <c r="F15" s="63">
        <f t="shared" si="1"/>
        <v>1.7044379640000002</v>
      </c>
      <c r="G15" s="62" t="s">
        <v>162</v>
      </c>
    </row>
    <row r="16" spans="1:13" x14ac:dyDescent="0.25">
      <c r="A16" s="60">
        <v>15</v>
      </c>
      <c r="B16" s="60" t="s">
        <v>61</v>
      </c>
      <c r="C16" s="61">
        <v>1.3996999999999999</v>
      </c>
      <c r="D16" s="60">
        <v>22.8</v>
      </c>
      <c r="E16" s="60">
        <f t="shared" si="0"/>
        <v>1.3993900000000001</v>
      </c>
      <c r="F16" s="61">
        <f t="shared" si="1"/>
        <v>1.6989741640000009</v>
      </c>
      <c r="G16" s="60" t="s">
        <v>170</v>
      </c>
    </row>
    <row r="17" spans="1:7" x14ac:dyDescent="0.25">
      <c r="A17" s="60">
        <v>16</v>
      </c>
      <c r="B17" s="60" t="s">
        <v>61</v>
      </c>
      <c r="C17" s="61">
        <v>1.3991</v>
      </c>
      <c r="D17" s="60">
        <v>22.8</v>
      </c>
      <c r="E17" s="60">
        <f t="shared" si="0"/>
        <v>1.3987900000000002</v>
      </c>
      <c r="F17" s="61">
        <f t="shared" si="1"/>
        <v>1.6924176040000027</v>
      </c>
      <c r="G17" s="60" t="s">
        <v>171</v>
      </c>
    </row>
    <row r="18" spans="1:7" x14ac:dyDescent="0.25">
      <c r="A18" s="60">
        <v>17</v>
      </c>
      <c r="B18" s="60" t="s">
        <v>61</v>
      </c>
      <c r="C18" s="61">
        <v>1.3987000000000001</v>
      </c>
      <c r="D18" s="60">
        <v>22.8</v>
      </c>
      <c r="E18" s="60">
        <f t="shared" si="0"/>
        <v>1.3983900000000002</v>
      </c>
      <c r="F18" s="61">
        <f t="shared" si="1"/>
        <v>1.6880465640000022</v>
      </c>
      <c r="G18" s="60" t="s">
        <v>172</v>
      </c>
    </row>
    <row r="19" spans="1:7" x14ac:dyDescent="0.25">
      <c r="A19" s="60">
        <v>18</v>
      </c>
      <c r="B19" s="60" t="s">
        <v>61</v>
      </c>
      <c r="C19" s="61">
        <v>1.3980999999999999</v>
      </c>
      <c r="D19" s="60">
        <v>22.8</v>
      </c>
      <c r="E19" s="60">
        <f t="shared" si="0"/>
        <v>1.3977900000000001</v>
      </c>
      <c r="F19" s="61">
        <f t="shared" si="1"/>
        <v>1.6814900040000005</v>
      </c>
      <c r="G19" s="60" t="s">
        <v>173</v>
      </c>
    </row>
    <row r="20" spans="1:7" x14ac:dyDescent="0.25">
      <c r="A20" s="60">
        <v>19</v>
      </c>
      <c r="B20" s="60" t="s">
        <v>61</v>
      </c>
      <c r="C20" s="61">
        <v>1.397</v>
      </c>
      <c r="D20" s="60">
        <v>22.8</v>
      </c>
      <c r="E20" s="60">
        <f t="shared" si="0"/>
        <v>1.3966900000000002</v>
      </c>
      <c r="F20" s="61">
        <f t="shared" si="1"/>
        <v>1.669469644000003</v>
      </c>
      <c r="G20" s="60" t="s">
        <v>174</v>
      </c>
    </row>
    <row r="21" spans="1:7" x14ac:dyDescent="0.25">
      <c r="A21" s="60">
        <v>20</v>
      </c>
      <c r="B21" s="60" t="s">
        <v>61</v>
      </c>
      <c r="C21" s="61">
        <v>1.3915999999999999</v>
      </c>
      <c r="D21" s="60">
        <v>22.8</v>
      </c>
      <c r="E21" s="60">
        <f t="shared" si="0"/>
        <v>1.3912900000000001</v>
      </c>
      <c r="F21" s="61">
        <f t="shared" si="1"/>
        <v>1.6104606040000018</v>
      </c>
      <c r="G21" s="60" t="s">
        <v>175</v>
      </c>
    </row>
    <row r="22" spans="1:7" x14ac:dyDescent="0.25">
      <c r="A22" s="60">
        <v>21</v>
      </c>
      <c r="B22" s="60" t="s">
        <v>61</v>
      </c>
      <c r="C22" s="61">
        <v>1.3772</v>
      </c>
      <c r="D22" s="60">
        <v>22.8</v>
      </c>
      <c r="E22" s="60">
        <f t="shared" si="0"/>
        <v>1.3768900000000002</v>
      </c>
      <c r="F22" s="61">
        <f t="shared" si="1"/>
        <v>1.4531031640000016</v>
      </c>
      <c r="G22" s="60" t="s">
        <v>176</v>
      </c>
    </row>
    <row r="23" spans="1:7" x14ac:dyDescent="0.25">
      <c r="A23" s="60">
        <v>22</v>
      </c>
      <c r="B23" s="60" t="s">
        <v>61</v>
      </c>
      <c r="C23" s="61">
        <v>1.3594999999999999</v>
      </c>
      <c r="D23" s="60">
        <v>22.8</v>
      </c>
      <c r="E23" s="60">
        <f t="shared" si="0"/>
        <v>1.3591900000000001</v>
      </c>
      <c r="F23" s="61">
        <f t="shared" si="1"/>
        <v>1.2596846440000018</v>
      </c>
      <c r="G23" s="60" t="s">
        <v>177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 x14ac:dyDescent="0.25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 x14ac:dyDescent="0.25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 x14ac:dyDescent="0.25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 x14ac:dyDescent="0.25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 x14ac:dyDescent="0.25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 x14ac:dyDescent="0.25">
      <c r="A10" s="45">
        <v>9</v>
      </c>
      <c r="B10" s="45" t="s">
        <v>61</v>
      </c>
      <c r="C10" s="46"/>
      <c r="D10" s="45"/>
      <c r="E10" s="45">
        <f t="shared" si="0"/>
        <v>-4.3E-3</v>
      </c>
      <c r="F10" s="46">
        <f t="shared" si="1"/>
        <v>-13.63998868</v>
      </c>
      <c r="G10" s="45" t="s">
        <v>71</v>
      </c>
    </row>
    <row r="11" spans="1:13" x14ac:dyDescent="0.25">
      <c r="A11" s="45">
        <v>10</v>
      </c>
      <c r="B11" s="45" t="s">
        <v>61</v>
      </c>
      <c r="C11" s="46"/>
      <c r="D11" s="45"/>
      <c r="E11" s="45">
        <f t="shared" si="0"/>
        <v>-4.3E-3</v>
      </c>
      <c r="F11" s="46">
        <f t="shared" si="1"/>
        <v>-13.63998868</v>
      </c>
      <c r="G11" s="45" t="s">
        <v>72</v>
      </c>
    </row>
    <row r="12" spans="1:13" x14ac:dyDescent="0.25">
      <c r="A12" s="45">
        <v>11</v>
      </c>
      <c r="B12" s="45" t="s">
        <v>61</v>
      </c>
      <c r="C12" s="46"/>
      <c r="D12" s="45"/>
      <c r="E12" s="45">
        <f t="shared" si="0"/>
        <v>-4.3E-3</v>
      </c>
      <c r="F12" s="46">
        <f t="shared" si="1"/>
        <v>-13.63998868</v>
      </c>
      <c r="G12" s="45" t="s">
        <v>73</v>
      </c>
    </row>
    <row r="13" spans="1:13" x14ac:dyDescent="0.25">
      <c r="A13" s="45">
        <v>12</v>
      </c>
      <c r="B13" s="45" t="s">
        <v>61</v>
      </c>
      <c r="C13" s="46"/>
      <c r="D13" s="45"/>
      <c r="E13" s="45">
        <f t="shared" si="0"/>
        <v>-4.3E-3</v>
      </c>
      <c r="F13" s="46">
        <f t="shared" si="1"/>
        <v>-13.63998868</v>
      </c>
      <c r="G13" s="45" t="s">
        <v>74</v>
      </c>
    </row>
    <row r="14" spans="1:13" x14ac:dyDescent="0.25">
      <c r="A14" s="45">
        <v>13</v>
      </c>
      <c r="B14" s="45" t="s">
        <v>61</v>
      </c>
      <c r="C14" s="46"/>
      <c r="D14" s="45"/>
      <c r="E14" s="45">
        <f t="shared" si="0"/>
        <v>-4.3E-3</v>
      </c>
      <c r="F14" s="46">
        <f t="shared" si="1"/>
        <v>-13.63998868</v>
      </c>
      <c r="G14" s="45" t="s">
        <v>75</v>
      </c>
    </row>
    <row r="15" spans="1:13" x14ac:dyDescent="0.25">
      <c r="A15" s="45">
        <v>14</v>
      </c>
      <c r="B15" s="45" t="s">
        <v>61</v>
      </c>
      <c r="C15" s="46"/>
      <c r="D15" s="45"/>
      <c r="E15" s="45">
        <f t="shared" si="0"/>
        <v>-4.3E-3</v>
      </c>
      <c r="F15" s="46">
        <f t="shared" si="1"/>
        <v>-13.63998868</v>
      </c>
      <c r="G15" s="45" t="s">
        <v>76</v>
      </c>
    </row>
    <row r="16" spans="1:13" x14ac:dyDescent="0.25">
      <c r="A16" s="45">
        <v>15</v>
      </c>
      <c r="B16" s="45" t="s">
        <v>61</v>
      </c>
      <c r="C16" s="46"/>
      <c r="D16" s="45"/>
      <c r="E16" s="45">
        <f t="shared" si="0"/>
        <v>-4.3E-3</v>
      </c>
      <c r="F16" s="46">
        <f t="shared" si="1"/>
        <v>-13.63998868</v>
      </c>
      <c r="G16" s="45" t="s">
        <v>77</v>
      </c>
    </row>
    <row r="17" spans="1:7" x14ac:dyDescent="0.25">
      <c r="A17" s="45">
        <v>16</v>
      </c>
      <c r="B17" s="45" t="s">
        <v>61</v>
      </c>
      <c r="C17" s="46"/>
      <c r="D17" s="45"/>
      <c r="E17" s="45">
        <f t="shared" si="0"/>
        <v>-4.3E-3</v>
      </c>
      <c r="F17" s="46">
        <f t="shared" si="1"/>
        <v>-13.63998868</v>
      </c>
      <c r="G17" s="45" t="s">
        <v>78</v>
      </c>
    </row>
    <row r="18" spans="1:7" x14ac:dyDescent="0.25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 x14ac:dyDescent="0.25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 x14ac:dyDescent="0.25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 x14ac:dyDescent="0.25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 x14ac:dyDescent="0.25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 x14ac:dyDescent="0.25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87</v>
      </c>
      <c r="I4" t="s">
        <v>156</v>
      </c>
    </row>
    <row r="5" spans="1:13" x14ac:dyDescent="0.25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88</v>
      </c>
      <c r="I5" t="s">
        <v>157</v>
      </c>
    </row>
    <row r="6" spans="1:13" x14ac:dyDescent="0.25">
      <c r="A6" s="62">
        <v>5</v>
      </c>
      <c r="B6" s="62" t="s">
        <v>61</v>
      </c>
      <c r="C6" s="63"/>
      <c r="D6" s="62"/>
      <c r="E6" s="62">
        <f t="shared" si="0"/>
        <v>-4.3E-3</v>
      </c>
      <c r="F6" s="63">
        <f t="shared" si="1"/>
        <v>-13.63998868</v>
      </c>
      <c r="G6" s="62" t="s">
        <v>89</v>
      </c>
    </row>
    <row r="7" spans="1:13" x14ac:dyDescent="0.25">
      <c r="A7" s="62">
        <v>6</v>
      </c>
      <c r="B7" s="62" t="s">
        <v>61</v>
      </c>
      <c r="C7" s="63"/>
      <c r="D7" s="62"/>
      <c r="E7" s="62">
        <f t="shared" si="0"/>
        <v>-4.3E-3</v>
      </c>
      <c r="F7" s="63">
        <f t="shared" si="1"/>
        <v>-13.63998868</v>
      </c>
      <c r="G7" s="62" t="s">
        <v>90</v>
      </c>
    </row>
    <row r="8" spans="1:13" x14ac:dyDescent="0.25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91</v>
      </c>
    </row>
    <row r="9" spans="1:13" x14ac:dyDescent="0.25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92</v>
      </c>
    </row>
    <row r="10" spans="1:13" x14ac:dyDescent="0.25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93</v>
      </c>
    </row>
    <row r="11" spans="1:13" x14ac:dyDescent="0.25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94</v>
      </c>
    </row>
    <row r="12" spans="1:13" x14ac:dyDescent="0.25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95</v>
      </c>
    </row>
    <row r="13" spans="1:13" x14ac:dyDescent="0.25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96</v>
      </c>
    </row>
    <row r="14" spans="1:13" x14ac:dyDescent="0.25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97</v>
      </c>
    </row>
    <row r="15" spans="1:13" x14ac:dyDescent="0.25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98</v>
      </c>
    </row>
    <row r="16" spans="1:13" x14ac:dyDescent="0.25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99</v>
      </c>
    </row>
    <row r="17" spans="1:7" x14ac:dyDescent="0.25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100</v>
      </c>
    </row>
    <row r="18" spans="1:7" x14ac:dyDescent="0.25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101</v>
      </c>
    </row>
    <row r="19" spans="1:7" x14ac:dyDescent="0.25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102</v>
      </c>
    </row>
    <row r="20" spans="1:7" x14ac:dyDescent="0.25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103</v>
      </c>
    </row>
    <row r="21" spans="1:7" x14ac:dyDescent="0.25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104</v>
      </c>
    </row>
    <row r="22" spans="1:7" x14ac:dyDescent="0.25">
      <c r="A22" s="62">
        <v>21</v>
      </c>
      <c r="B22" s="62" t="s">
        <v>61</v>
      </c>
      <c r="C22" s="63"/>
      <c r="D22" s="62"/>
      <c r="E22" s="62">
        <f t="shared" si="0"/>
        <v>-4.3E-3</v>
      </c>
      <c r="F22" s="63">
        <f t="shared" si="1"/>
        <v>-13.63998868</v>
      </c>
      <c r="G22" s="62" t="s">
        <v>105</v>
      </c>
    </row>
    <row r="23" spans="1:7" x14ac:dyDescent="0.25">
      <c r="A23" s="62">
        <v>22</v>
      </c>
      <c r="B23" s="62" t="s">
        <v>61</v>
      </c>
      <c r="C23" s="63"/>
      <c r="D23" s="62"/>
      <c r="E23" s="62">
        <f t="shared" si="0"/>
        <v>-4.3E-3</v>
      </c>
      <c r="F23" s="63">
        <f t="shared" si="1"/>
        <v>-13.63998868</v>
      </c>
      <c r="G23" s="62" t="s">
        <v>106</v>
      </c>
    </row>
    <row r="24" spans="1:7" x14ac:dyDescent="0.25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 x14ac:dyDescent="0.25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 x14ac:dyDescent="0.25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 x14ac:dyDescent="0.25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 x14ac:dyDescent="0.25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 x14ac:dyDescent="0.25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 x14ac:dyDescent="0.25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 x14ac:dyDescent="0.25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 x14ac:dyDescent="0.25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 x14ac:dyDescent="0.25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 x14ac:dyDescent="0.25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 x14ac:dyDescent="0.25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 x14ac:dyDescent="0.25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 x14ac:dyDescent="0.25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 x14ac:dyDescent="0.25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 x14ac:dyDescent="0.25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 x14ac:dyDescent="0.25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 x14ac:dyDescent="0.25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 x14ac:dyDescent="0.25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 x14ac:dyDescent="0.25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 x14ac:dyDescent="0.25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 x14ac:dyDescent="0.25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 x14ac:dyDescent="0.25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 x14ac:dyDescent="0.25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 x14ac:dyDescent="0.25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 x14ac:dyDescent="0.25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 x14ac:dyDescent="0.25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 x14ac:dyDescent="0.25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 x14ac:dyDescent="0.25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 x14ac:dyDescent="0.25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 x14ac:dyDescent="0.25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 x14ac:dyDescent="0.25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 x14ac:dyDescent="0.25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 x14ac:dyDescent="0.25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 x14ac:dyDescent="0.25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 x14ac:dyDescent="0.25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 x14ac:dyDescent="0.25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 x14ac:dyDescent="0.25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 x14ac:dyDescent="0.25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 x14ac:dyDescent="0.25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 x14ac:dyDescent="0.25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 x14ac:dyDescent="0.25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 x14ac:dyDescent="0.25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 x14ac:dyDescent="0.25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 x14ac:dyDescent="0.25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 x14ac:dyDescent="0.25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 x14ac:dyDescent="0.25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 x14ac:dyDescent="0.25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 x14ac:dyDescent="0.25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 x14ac:dyDescent="0.25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 x14ac:dyDescent="0.25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 x14ac:dyDescent="0.25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 x14ac:dyDescent="0.25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 x14ac:dyDescent="0.25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 x14ac:dyDescent="0.25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 x14ac:dyDescent="0.25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 x14ac:dyDescent="0.25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 x14ac:dyDescent="0.25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2">
        <v>1</v>
      </c>
      <c r="B2" s="62" t="s">
        <v>61</v>
      </c>
      <c r="C2" s="63"/>
      <c r="D2" s="62"/>
      <c r="E2" s="62">
        <f t="shared" ref="E2:E23" si="0">((20-D2)*-0.000175+C2)-0.0008</f>
        <v>-4.3E-3</v>
      </c>
      <c r="F2" s="63">
        <f t="shared" ref="F2:F23" si="1">E2*10.9276-13.593</f>
        <v>-13.63998868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2">
        <v>2</v>
      </c>
      <c r="B3" s="62" t="s">
        <v>61</v>
      </c>
      <c r="C3" s="63"/>
      <c r="D3" s="62"/>
      <c r="E3" s="62">
        <f t="shared" si="0"/>
        <v>-4.3E-3</v>
      </c>
      <c r="F3" s="63">
        <f t="shared" si="1"/>
        <v>-13.63998868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109</v>
      </c>
      <c r="I4" t="s">
        <v>156</v>
      </c>
    </row>
    <row r="5" spans="1:13" x14ac:dyDescent="0.25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110</v>
      </c>
      <c r="I5" t="s">
        <v>157</v>
      </c>
    </row>
    <row r="6" spans="1:13" x14ac:dyDescent="0.25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111</v>
      </c>
    </row>
    <row r="7" spans="1:13" x14ac:dyDescent="0.25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112</v>
      </c>
    </row>
    <row r="8" spans="1:13" x14ac:dyDescent="0.25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113</v>
      </c>
    </row>
    <row r="9" spans="1:13" x14ac:dyDescent="0.25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114</v>
      </c>
    </row>
    <row r="10" spans="1:13" x14ac:dyDescent="0.25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115</v>
      </c>
    </row>
    <row r="11" spans="1:13" x14ac:dyDescent="0.25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116</v>
      </c>
    </row>
    <row r="12" spans="1:13" x14ac:dyDescent="0.25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117</v>
      </c>
    </row>
    <row r="13" spans="1:13" x14ac:dyDescent="0.25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118</v>
      </c>
    </row>
    <row r="14" spans="1:13" x14ac:dyDescent="0.25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119</v>
      </c>
    </row>
    <row r="15" spans="1:13" x14ac:dyDescent="0.25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120</v>
      </c>
    </row>
    <row r="16" spans="1:13" x14ac:dyDescent="0.25">
      <c r="A16" s="62">
        <v>15</v>
      </c>
      <c r="B16" s="62" t="s">
        <v>61</v>
      </c>
      <c r="C16" s="63"/>
      <c r="D16" s="62"/>
      <c r="E16" s="62">
        <f t="shared" si="0"/>
        <v>-4.3E-3</v>
      </c>
      <c r="F16" s="63">
        <f t="shared" si="1"/>
        <v>-13.63998868</v>
      </c>
      <c r="G16" s="62" t="s">
        <v>121</v>
      </c>
    </row>
    <row r="17" spans="1:7" x14ac:dyDescent="0.25">
      <c r="A17" s="62">
        <v>16</v>
      </c>
      <c r="B17" s="62" t="s">
        <v>61</v>
      </c>
      <c r="C17" s="63"/>
      <c r="D17" s="62"/>
      <c r="E17" s="62">
        <f t="shared" si="0"/>
        <v>-4.3E-3</v>
      </c>
      <c r="F17" s="63">
        <f t="shared" si="1"/>
        <v>-13.63998868</v>
      </c>
      <c r="G17" s="62" t="s">
        <v>122</v>
      </c>
    </row>
    <row r="18" spans="1:7" x14ac:dyDescent="0.25">
      <c r="A18" s="62">
        <v>17</v>
      </c>
      <c r="B18" s="62" t="s">
        <v>61</v>
      </c>
      <c r="C18" s="63"/>
      <c r="D18" s="62"/>
      <c r="E18" s="62">
        <f t="shared" si="0"/>
        <v>-4.3E-3</v>
      </c>
      <c r="F18" s="63">
        <f t="shared" si="1"/>
        <v>-13.63998868</v>
      </c>
      <c r="G18" s="62" t="s">
        <v>123</v>
      </c>
    </row>
    <row r="19" spans="1:7" x14ac:dyDescent="0.25">
      <c r="A19" s="62">
        <v>18</v>
      </c>
      <c r="B19" s="62" t="s">
        <v>61</v>
      </c>
      <c r="C19" s="63"/>
      <c r="D19" s="62"/>
      <c r="E19" s="62">
        <f t="shared" si="0"/>
        <v>-4.3E-3</v>
      </c>
      <c r="F19" s="63">
        <f t="shared" si="1"/>
        <v>-13.63998868</v>
      </c>
      <c r="G19" s="62" t="s">
        <v>124</v>
      </c>
    </row>
    <row r="20" spans="1:7" x14ac:dyDescent="0.25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125</v>
      </c>
    </row>
    <row r="21" spans="1:7" x14ac:dyDescent="0.25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126</v>
      </c>
    </row>
    <row r="22" spans="1:7" x14ac:dyDescent="0.25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127</v>
      </c>
    </row>
    <row r="23" spans="1:7" x14ac:dyDescent="0.25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131</v>
      </c>
      <c r="I4" t="s">
        <v>156</v>
      </c>
    </row>
    <row r="5" spans="1:13" x14ac:dyDescent="0.25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132</v>
      </c>
      <c r="I5" t="s">
        <v>157</v>
      </c>
    </row>
    <row r="6" spans="1:13" x14ac:dyDescent="0.25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133</v>
      </c>
    </row>
    <row r="7" spans="1:13" x14ac:dyDescent="0.25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134</v>
      </c>
    </row>
    <row r="8" spans="1:13" x14ac:dyDescent="0.25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135</v>
      </c>
    </row>
    <row r="9" spans="1:13" x14ac:dyDescent="0.25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136</v>
      </c>
    </row>
    <row r="10" spans="1:13" x14ac:dyDescent="0.25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137</v>
      </c>
    </row>
    <row r="11" spans="1:13" x14ac:dyDescent="0.25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158</v>
      </c>
    </row>
    <row r="12" spans="1:13" x14ac:dyDescent="0.25">
      <c r="A12" s="62">
        <v>11</v>
      </c>
      <c r="B12" s="62" t="s">
        <v>61</v>
      </c>
      <c r="C12" s="63"/>
      <c r="D12" s="62"/>
      <c r="E12" s="62">
        <f t="shared" si="0"/>
        <v>-4.3E-3</v>
      </c>
      <c r="F12" s="63">
        <f t="shared" si="1"/>
        <v>-13.63998868</v>
      </c>
      <c r="G12" s="62" t="s">
        <v>159</v>
      </c>
    </row>
    <row r="13" spans="1:13" x14ac:dyDescent="0.25">
      <c r="A13" s="62">
        <v>12</v>
      </c>
      <c r="B13" s="62" t="s">
        <v>61</v>
      </c>
      <c r="C13" s="63"/>
      <c r="D13" s="62"/>
      <c r="E13" s="62">
        <f t="shared" si="0"/>
        <v>-4.3E-3</v>
      </c>
      <c r="F13" s="63">
        <f t="shared" si="1"/>
        <v>-13.63998868</v>
      </c>
      <c r="G13" s="62" t="s">
        <v>160</v>
      </c>
    </row>
    <row r="14" spans="1:13" x14ac:dyDescent="0.25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161</v>
      </c>
    </row>
    <row r="15" spans="1:13" x14ac:dyDescent="0.25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162</v>
      </c>
    </row>
    <row r="16" spans="1:13" x14ac:dyDescent="0.25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170</v>
      </c>
    </row>
    <row r="17" spans="1:7" x14ac:dyDescent="0.25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171</v>
      </c>
    </row>
    <row r="18" spans="1:7" x14ac:dyDescent="0.25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172</v>
      </c>
    </row>
    <row r="19" spans="1:7" x14ac:dyDescent="0.25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173</v>
      </c>
    </row>
    <row r="20" spans="1:7" x14ac:dyDescent="0.25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174</v>
      </c>
    </row>
    <row r="21" spans="1:7" x14ac:dyDescent="0.25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175</v>
      </c>
    </row>
    <row r="22" spans="1:7" x14ac:dyDescent="0.25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176</v>
      </c>
    </row>
    <row r="23" spans="1:7" x14ac:dyDescent="0.25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177</v>
      </c>
    </row>
    <row r="24" spans="1:7" x14ac:dyDescent="0.25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 x14ac:dyDescent="0.25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 x14ac:dyDescent="0.25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 x14ac:dyDescent="0.25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 x14ac:dyDescent="0.25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 x14ac:dyDescent="0.25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 x14ac:dyDescent="0.25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 x14ac:dyDescent="0.25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 x14ac:dyDescent="0.25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 x14ac:dyDescent="0.25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 x14ac:dyDescent="0.25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 x14ac:dyDescent="0.25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 x14ac:dyDescent="0.25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 x14ac:dyDescent="0.25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 x14ac:dyDescent="0.25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 x14ac:dyDescent="0.25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 x14ac:dyDescent="0.25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 x14ac:dyDescent="0.25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 x14ac:dyDescent="0.25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 x14ac:dyDescent="0.25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 x14ac:dyDescent="0.25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 x14ac:dyDescent="0.25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 x14ac:dyDescent="0.25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 x14ac:dyDescent="0.25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 x14ac:dyDescent="0.25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 x14ac:dyDescent="0.25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 x14ac:dyDescent="0.25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 x14ac:dyDescent="0.25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 x14ac:dyDescent="0.25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 x14ac:dyDescent="0.25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 x14ac:dyDescent="0.25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 x14ac:dyDescent="0.25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 x14ac:dyDescent="0.25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 x14ac:dyDescent="0.25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 x14ac:dyDescent="0.25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 x14ac:dyDescent="0.25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 x14ac:dyDescent="0.25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 x14ac:dyDescent="0.25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 x14ac:dyDescent="0.25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 x14ac:dyDescent="0.25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 x14ac:dyDescent="0.25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 x14ac:dyDescent="0.25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 x14ac:dyDescent="0.25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 x14ac:dyDescent="0.25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 x14ac:dyDescent="0.25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 x14ac:dyDescent="0.25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 x14ac:dyDescent="0.25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 x14ac:dyDescent="0.25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 x14ac:dyDescent="0.25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 x14ac:dyDescent="0.25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 x14ac:dyDescent="0.25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 x14ac:dyDescent="0.25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 x14ac:dyDescent="0.25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 x14ac:dyDescent="0.25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 x14ac:dyDescent="0.25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 x14ac:dyDescent="0.25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 x14ac:dyDescent="0.25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 x14ac:dyDescent="0.25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tabSelected="1" topLeftCell="AA1" zoomScale="160" zoomScaleNormal="160" workbookViewId="0">
      <selection activeCell="AC2" sqref="AC2:AE2"/>
    </sheetView>
  </sheetViews>
  <sheetFormatPr defaultColWidth="10.90625" defaultRowHeight="12.5" x14ac:dyDescent="0.25"/>
  <cols>
    <col min="1" max="1" width="9.54296875" style="58" bestFit="1" customWidth="1"/>
    <col min="2" max="2" width="11.36328125" style="58" bestFit="1" customWidth="1"/>
    <col min="3" max="3" width="11.7265625" style="58" bestFit="1" customWidth="1"/>
    <col min="4" max="7" width="10.90625" style="58"/>
    <col min="8" max="8" width="10.90625" style="58" customWidth="1"/>
    <col min="9" max="9" width="10.90625" style="58"/>
    <col min="10" max="11" width="11" style="58" customWidth="1"/>
    <col min="12" max="16384" width="10.90625" style="58"/>
  </cols>
  <sheetData>
    <row r="1" spans="1:49" ht="13" thickTop="1" x14ac:dyDescent="0.25">
      <c r="A1" s="64" t="s">
        <v>178</v>
      </c>
      <c r="B1" s="99">
        <f>'Tube Loading'!F29</f>
        <v>2018</v>
      </c>
      <c r="C1" s="100" t="s">
        <v>203</v>
      </c>
      <c r="D1" s="101" t="s">
        <v>204</v>
      </c>
      <c r="E1" s="99">
        <f>'Tube Loading'!F30</f>
        <v>2023</v>
      </c>
      <c r="F1" s="100" t="s">
        <v>205</v>
      </c>
      <c r="G1" s="101" t="s">
        <v>206</v>
      </c>
      <c r="H1" s="99">
        <f>'Tube Loading'!F31</f>
        <v>2028</v>
      </c>
      <c r="I1" s="100" t="s">
        <v>207</v>
      </c>
      <c r="J1" s="101" t="s">
        <v>208</v>
      </c>
      <c r="K1" s="99">
        <f>'Tube Loading'!F32</f>
        <v>2046</v>
      </c>
      <c r="L1" s="100" t="s">
        <v>209</v>
      </c>
      <c r="M1" s="101" t="s">
        <v>210</v>
      </c>
      <c r="N1" s="98">
        <f>'Tube Loading'!F33</f>
        <v>2049</v>
      </c>
      <c r="O1" s="100" t="s">
        <v>211</v>
      </c>
      <c r="P1" s="101" t="s">
        <v>212</v>
      </c>
      <c r="Q1" s="98">
        <f>'Tube Loading'!F34</f>
        <v>2052</v>
      </c>
      <c r="R1" s="100" t="s">
        <v>213</v>
      </c>
      <c r="S1" s="101" t="s">
        <v>214</v>
      </c>
      <c r="T1" s="98">
        <f>'Tube Loading'!F35</f>
        <v>2033</v>
      </c>
      <c r="U1" s="100" t="s">
        <v>215</v>
      </c>
      <c r="V1" s="101" t="s">
        <v>216</v>
      </c>
      <c r="W1" s="98">
        <f>'Tube Loading'!F36</f>
        <v>2038</v>
      </c>
      <c r="X1" s="100" t="s">
        <v>217</v>
      </c>
      <c r="Y1" s="101" t="s">
        <v>218</v>
      </c>
      <c r="Z1" s="98">
        <f>'Tube Loading'!F37</f>
        <v>2043</v>
      </c>
      <c r="AA1" s="100" t="s">
        <v>219</v>
      </c>
      <c r="AB1" s="101" t="s">
        <v>220</v>
      </c>
      <c r="AC1" s="98">
        <f>'Tube Loading'!F38</f>
        <v>2055</v>
      </c>
      <c r="AD1" s="100" t="str">
        <f>_xlfn.TEXTJOIN("-",TRUE,'Tube Loading'!F38,"density")</f>
        <v>2055-density</v>
      </c>
      <c r="AE1" s="101" t="str">
        <f>_xlfn.TEXTJOIN("-",TRUE,'Tube Loading'!F38,"conc")</f>
        <v>2055-conc</v>
      </c>
      <c r="AF1" s="98">
        <f>'Tube Loading'!F39</f>
        <v>2058</v>
      </c>
      <c r="AG1" s="100" t="s">
        <v>221</v>
      </c>
      <c r="AH1" s="101" t="s">
        <v>222</v>
      </c>
      <c r="AI1" s="98">
        <f>'Tube Loading'!F40</f>
        <v>2061</v>
      </c>
      <c r="AJ1" s="100" t="s">
        <v>223</v>
      </c>
      <c r="AK1" s="101" t="s">
        <v>224</v>
      </c>
      <c r="AL1" s="105">
        <f>'Tube Loading'!F41</f>
        <v>0</v>
      </c>
      <c r="AM1" s="106"/>
      <c r="AN1" s="107"/>
      <c r="AO1" s="105">
        <f>'Tube Loading'!F42</f>
        <v>0</v>
      </c>
      <c r="AP1" s="106"/>
      <c r="AQ1" s="107"/>
      <c r="AR1" s="105">
        <f>'Tube Loading'!F43</f>
        <v>0</v>
      </c>
      <c r="AS1" s="106"/>
      <c r="AT1" s="107"/>
      <c r="AU1" s="105">
        <f>'Tube Loading'!F44</f>
        <v>0</v>
      </c>
      <c r="AV1" s="106"/>
      <c r="AW1" s="107"/>
    </row>
    <row r="2" spans="1:49" x14ac:dyDescent="0.25">
      <c r="A2" s="64" t="s">
        <v>225</v>
      </c>
      <c r="B2" s="102">
        <v>1</v>
      </c>
      <c r="C2" s="103"/>
      <c r="D2" s="104"/>
      <c r="E2" s="102">
        <v>1</v>
      </c>
      <c r="F2" s="103"/>
      <c r="G2" s="104"/>
      <c r="H2" s="102">
        <v>1</v>
      </c>
      <c r="I2" s="103"/>
      <c r="J2" s="104"/>
      <c r="K2" s="102">
        <v>1</v>
      </c>
      <c r="L2" s="103"/>
      <c r="M2" s="104"/>
      <c r="N2" s="102">
        <v>2</v>
      </c>
      <c r="O2" s="103"/>
      <c r="P2" s="104"/>
      <c r="Q2" s="102">
        <v>2</v>
      </c>
      <c r="R2" s="103"/>
      <c r="S2" s="104"/>
      <c r="T2" s="102">
        <v>2</v>
      </c>
      <c r="U2" s="103"/>
      <c r="V2" s="104"/>
      <c r="W2" s="102">
        <v>2</v>
      </c>
      <c r="X2" s="103"/>
      <c r="Y2" s="104"/>
      <c r="Z2" s="102">
        <v>3</v>
      </c>
      <c r="AA2" s="103"/>
      <c r="AB2" s="104"/>
      <c r="AC2" s="102">
        <v>3</v>
      </c>
      <c r="AD2" s="103"/>
      <c r="AE2" s="104"/>
      <c r="AF2" s="102">
        <v>3</v>
      </c>
      <c r="AG2" s="103"/>
      <c r="AH2" s="104"/>
      <c r="AI2" s="102">
        <v>3</v>
      </c>
      <c r="AJ2" s="103"/>
      <c r="AK2" s="104"/>
      <c r="AL2" s="108" t="s">
        <v>5</v>
      </c>
      <c r="AM2" s="109"/>
      <c r="AN2" s="110"/>
      <c r="AO2" s="108" t="s">
        <v>23</v>
      </c>
      <c r="AP2" s="109"/>
      <c r="AQ2" s="110"/>
      <c r="AR2" s="108" t="s">
        <v>194</v>
      </c>
      <c r="AS2" s="109"/>
      <c r="AT2" s="110"/>
      <c r="AU2" s="108" t="s">
        <v>195</v>
      </c>
      <c r="AV2" s="109"/>
      <c r="AW2" s="110"/>
    </row>
    <row r="3" spans="1:49" x14ac:dyDescent="0.25">
      <c r="A3" s="64" t="s">
        <v>168</v>
      </c>
      <c r="B3" s="65" t="s">
        <v>179</v>
      </c>
      <c r="C3" s="66" t="s">
        <v>180</v>
      </c>
      <c r="D3" s="67" t="s">
        <v>169</v>
      </c>
      <c r="E3" s="65" t="s">
        <v>179</v>
      </c>
      <c r="F3" s="66" t="s">
        <v>180</v>
      </c>
      <c r="G3" s="67" t="s">
        <v>169</v>
      </c>
      <c r="H3" s="65" t="s">
        <v>179</v>
      </c>
      <c r="I3" s="66" t="s">
        <v>180</v>
      </c>
      <c r="J3" s="67" t="s">
        <v>169</v>
      </c>
      <c r="K3" s="65" t="s">
        <v>179</v>
      </c>
      <c r="L3" s="66" t="s">
        <v>180</v>
      </c>
      <c r="M3" s="67" t="s">
        <v>169</v>
      </c>
      <c r="N3" s="87" t="s">
        <v>179</v>
      </c>
      <c r="O3" s="88" t="s">
        <v>180</v>
      </c>
      <c r="P3" s="89" t="s">
        <v>169</v>
      </c>
      <c r="Q3" s="87" t="s">
        <v>179</v>
      </c>
      <c r="R3" s="88" t="s">
        <v>180</v>
      </c>
      <c r="S3" s="89" t="s">
        <v>169</v>
      </c>
      <c r="T3" s="87" t="s">
        <v>179</v>
      </c>
      <c r="U3" s="88" t="s">
        <v>180</v>
      </c>
      <c r="V3" s="89" t="s">
        <v>169</v>
      </c>
      <c r="W3" s="87" t="s">
        <v>179</v>
      </c>
      <c r="X3" s="88" t="s">
        <v>180</v>
      </c>
      <c r="Y3" s="89" t="s">
        <v>169</v>
      </c>
      <c r="Z3" s="87" t="s">
        <v>179</v>
      </c>
      <c r="AA3" s="88" t="s">
        <v>180</v>
      </c>
      <c r="AB3" s="89" t="s">
        <v>169</v>
      </c>
      <c r="AC3" s="87" t="s">
        <v>179</v>
      </c>
      <c r="AD3" s="88" t="s">
        <v>180</v>
      </c>
      <c r="AE3" s="89" t="s">
        <v>169</v>
      </c>
      <c r="AF3" s="87" t="s">
        <v>179</v>
      </c>
      <c r="AG3" s="88" t="s">
        <v>180</v>
      </c>
      <c r="AH3" s="89" t="s">
        <v>169</v>
      </c>
      <c r="AI3" s="87" t="s">
        <v>179</v>
      </c>
      <c r="AJ3" s="88" t="s">
        <v>180</v>
      </c>
      <c r="AK3" s="89" t="s">
        <v>169</v>
      </c>
      <c r="AL3" s="87" t="s">
        <v>179</v>
      </c>
      <c r="AM3" s="88" t="s">
        <v>180</v>
      </c>
      <c r="AN3" s="89" t="s">
        <v>169</v>
      </c>
      <c r="AO3" s="87" t="s">
        <v>179</v>
      </c>
      <c r="AP3" s="88" t="s">
        <v>180</v>
      </c>
      <c r="AQ3" s="89" t="s">
        <v>169</v>
      </c>
      <c r="AR3" s="87" t="s">
        <v>179</v>
      </c>
      <c r="AS3" s="88" t="s">
        <v>180</v>
      </c>
      <c r="AT3" s="89" t="s">
        <v>169</v>
      </c>
      <c r="AU3" s="87" t="s">
        <v>179</v>
      </c>
      <c r="AV3" s="88" t="s">
        <v>180</v>
      </c>
      <c r="AW3" s="89" t="s">
        <v>169</v>
      </c>
    </row>
    <row r="4" spans="1:49" x14ac:dyDescent="0.25">
      <c r="A4" s="58">
        <v>1</v>
      </c>
      <c r="B4" s="72" t="str">
        <f>'Tube A'!G2</f>
        <v>A1</v>
      </c>
      <c r="C4" s="73">
        <f>'Tube A'!F2</f>
        <v>1.7147645460000014</v>
      </c>
      <c r="D4" s="74">
        <v>2.1321347512981439E-2</v>
      </c>
      <c r="E4" s="72" t="str">
        <f>'Tube B'!G2</f>
        <v>G3</v>
      </c>
      <c r="F4" s="73">
        <f>'Tube B'!F2</f>
        <v>1.7135351910000018</v>
      </c>
      <c r="G4" s="74">
        <v>4.9894752996827829E-2</v>
      </c>
      <c r="H4" s="72" t="str">
        <f>'Tube C'!G2</f>
        <v>D6</v>
      </c>
      <c r="I4" s="73">
        <f>'Tube C'!F2</f>
        <v>1.7179608690000006</v>
      </c>
      <c r="J4" s="74">
        <v>8.2006107192239084E-3</v>
      </c>
      <c r="K4" s="72" t="str">
        <f>'Tube D'!G2</f>
        <v>C9</v>
      </c>
      <c r="L4" s="73">
        <f>'Tube D'!F2</f>
        <v>1.7165402810000021</v>
      </c>
      <c r="M4" s="74">
        <v>-8.4154235034061189E-3</v>
      </c>
      <c r="N4" s="72" t="str">
        <f>'Tube E'!G2</f>
        <v>A1</v>
      </c>
      <c r="O4" s="73">
        <f>'Tube E'!F2</f>
        <v>1.7229329270000022</v>
      </c>
      <c r="P4" s="74">
        <v>3.0065532023417752E-3</v>
      </c>
      <c r="Q4" s="72" t="str">
        <f>'Tube F'!G2</f>
        <v>G3</v>
      </c>
      <c r="R4" s="73">
        <f>'Tube F'!F2</f>
        <v>1.7208020449999992</v>
      </c>
      <c r="S4" s="74">
        <v>-1.3757370164990996E-2</v>
      </c>
      <c r="T4" s="72" t="str">
        <f>'Tube G'!G2</f>
        <v>D6</v>
      </c>
      <c r="U4" s="73">
        <f>'Tube G'!F2</f>
        <v>1.6913521630000012</v>
      </c>
      <c r="V4" s="74">
        <v>-4.2797237939359509E-3</v>
      </c>
      <c r="W4" s="72" t="str">
        <f>'Tube H'!G2</f>
        <v>C9</v>
      </c>
      <c r="X4" s="73">
        <f>'Tube H'!F2</f>
        <v>1.7146825890000006</v>
      </c>
      <c r="Y4" s="74">
        <v>-3.8506486813915657E-2</v>
      </c>
      <c r="Z4" s="72" t="str">
        <f>'Tube I'!G2</f>
        <v>A1</v>
      </c>
      <c r="AA4" s="73">
        <f>'Tube I'!F2</f>
        <v>1.7400073020000004</v>
      </c>
      <c r="AB4" s="74">
        <v>-8.5608941049965716E-3</v>
      </c>
      <c r="AC4" s="72" t="str">
        <f>'Tube J'!G2</f>
        <v>G3</v>
      </c>
      <c r="AD4" s="73">
        <f>'Tube I'!F2</f>
        <v>1.7400073020000004</v>
      </c>
      <c r="AE4" s="74">
        <v>-3.5205420511191472E-2</v>
      </c>
      <c r="AF4" s="72" t="str">
        <f>'Tube K'!G2</f>
        <v>D6</v>
      </c>
      <c r="AG4" s="73">
        <f>'Tube K'!F2</f>
        <v>1.7069513120000028</v>
      </c>
      <c r="AH4" s="74">
        <v>-2.9914171907594645E-2</v>
      </c>
      <c r="AI4" s="72" t="str">
        <f>'Tube L'!G2</f>
        <v>C9</v>
      </c>
      <c r="AJ4" s="73">
        <f>'Tube L'!F2</f>
        <v>1.7195453710000024</v>
      </c>
      <c r="AK4" s="74">
        <v>-6.9484887265345088E-2</v>
      </c>
      <c r="AL4" s="72" t="str">
        <f>'Tube M'!G2</f>
        <v>A1</v>
      </c>
      <c r="AM4" s="73">
        <f>'Tube M'!F2</f>
        <v>-13.63998868</v>
      </c>
      <c r="AN4" s="74"/>
      <c r="AO4" s="72" t="str">
        <f>'Tube N'!G2</f>
        <v>G3</v>
      </c>
      <c r="AP4" s="73">
        <f>'Tube N'!F2</f>
        <v>-13.63998868</v>
      </c>
      <c r="AQ4" s="74"/>
      <c r="AR4" s="72" t="str">
        <f>'Tube O'!G2</f>
        <v>D6</v>
      </c>
      <c r="AS4" s="73">
        <f>'Tube O'!F2</f>
        <v>-13.63998868</v>
      </c>
      <c r="AT4" s="74"/>
      <c r="AU4" s="72" t="str">
        <f>'Tube P'!G2</f>
        <v>C9</v>
      </c>
      <c r="AV4" s="73">
        <f>'Tube P'!F2</f>
        <v>-13.63998868</v>
      </c>
      <c r="AW4" s="74"/>
    </row>
    <row r="5" spans="1:49" x14ac:dyDescent="0.25">
      <c r="A5" s="58">
        <v>2</v>
      </c>
      <c r="B5" s="75" t="str">
        <f>'Tube A'!G3</f>
        <v>B1</v>
      </c>
      <c r="C5" s="76">
        <f>'Tube A'!F3</f>
        <v>1.775959106000002</v>
      </c>
      <c r="D5" s="77">
        <v>1.868945522869081E-2</v>
      </c>
      <c r="E5" s="75" t="str">
        <f>'Tube B'!G3</f>
        <v>H3</v>
      </c>
      <c r="F5" s="76">
        <f>'Tube B'!F3</f>
        <v>1.7725442310000012</v>
      </c>
      <c r="G5" s="77">
        <v>-3.3212880358901985E-2</v>
      </c>
      <c r="H5" s="75" t="str">
        <f>'Tube C'!G3</f>
        <v>C6</v>
      </c>
      <c r="I5" s="76">
        <f>'Tube C'!F3</f>
        <v>1.7749756220000013</v>
      </c>
      <c r="J5" s="77">
        <v>-3.5189125766143692E-2</v>
      </c>
      <c r="K5" s="75" t="str">
        <f>'Tube D'!G3</f>
        <v>D9</v>
      </c>
      <c r="L5" s="76">
        <f>'Tube D'!F3</f>
        <v>1.7724622740000022</v>
      </c>
      <c r="M5" s="77">
        <v>-4.1477284946693817E-2</v>
      </c>
      <c r="N5" s="75" t="str">
        <f>'Tube E'!G3</f>
        <v>B1</v>
      </c>
      <c r="O5" s="76">
        <f>'Tube E'!F3</f>
        <v>1.7786636869999999</v>
      </c>
      <c r="P5" s="77">
        <v>1.7127990800455784E-2</v>
      </c>
      <c r="Q5" s="75" t="str">
        <f>'Tube F'!G3</f>
        <v>H3</v>
      </c>
      <c r="R5" s="76">
        <f>'Tube F'!F3</f>
        <v>1.7765328050000004</v>
      </c>
      <c r="S5" s="77">
        <v>-3.6867692581185267E-2</v>
      </c>
      <c r="T5" s="75" t="str">
        <f>'Tube G'!G3</f>
        <v>C6</v>
      </c>
      <c r="U5" s="76">
        <f>'Tube G'!F3</f>
        <v>1.7634743230000005</v>
      </c>
      <c r="V5" s="77">
        <v>4.494141292980279E-3</v>
      </c>
      <c r="W5" s="75" t="str">
        <f>'Tube H'!G3</f>
        <v>D9</v>
      </c>
      <c r="X5" s="76">
        <f>'Tube H'!F3</f>
        <v>1.7736916290000018</v>
      </c>
      <c r="Y5" s="77">
        <v>-4.6944318257525146E-2</v>
      </c>
      <c r="Z5" s="75" t="str">
        <f>'Tube I'!G3</f>
        <v>B1</v>
      </c>
      <c r="AA5" s="76">
        <f>'Tube I'!F3</f>
        <v>1.7782539020000012</v>
      </c>
      <c r="AB5" s="77">
        <v>1.9712412778731588E-2</v>
      </c>
      <c r="AC5" s="75" t="str">
        <f>'Tube J'!G3</f>
        <v>H3</v>
      </c>
      <c r="AD5" s="76">
        <f>'Tube I'!F3</f>
        <v>1.7782539020000012</v>
      </c>
      <c r="AE5" s="77">
        <v>-4.626732128950755E-2</v>
      </c>
      <c r="AF5" s="75" t="str">
        <f>'Tube K'!G3</f>
        <v>C6</v>
      </c>
      <c r="AG5" s="76">
        <f>'Tube K'!F3</f>
        <v>1.7757951920000021</v>
      </c>
      <c r="AH5" s="77">
        <v>-2.1110545547572159E-2</v>
      </c>
      <c r="AI5" s="75" t="str">
        <f>'Tube L'!G3</f>
        <v>D9</v>
      </c>
      <c r="AJ5" s="76">
        <f>'Tube L'!F3</f>
        <v>1.774183371000003</v>
      </c>
      <c r="AK5" s="77">
        <v>-5.7202714392348641E-2</v>
      </c>
      <c r="AL5" s="75" t="str">
        <f>'Tube M'!G3</f>
        <v>B1</v>
      </c>
      <c r="AM5" s="76">
        <f>'Tube M'!F3</f>
        <v>-13.63998868</v>
      </c>
      <c r="AN5" s="77"/>
      <c r="AO5" s="75" t="str">
        <f>'Tube N'!G3</f>
        <v>H3</v>
      </c>
      <c r="AP5" s="76">
        <f>'Tube N'!F3</f>
        <v>-13.63998868</v>
      </c>
      <c r="AQ5" s="77"/>
      <c r="AR5" s="75" t="str">
        <f>'Tube O'!G3</f>
        <v>C6</v>
      </c>
      <c r="AS5" s="76">
        <f>'Tube O'!F3</f>
        <v>-13.63998868</v>
      </c>
      <c r="AT5" s="77"/>
      <c r="AU5" s="75" t="str">
        <f>'Tube P'!G3</f>
        <v>D9</v>
      </c>
      <c r="AV5" s="76">
        <f>'Tube P'!F3</f>
        <v>-13.63998868</v>
      </c>
      <c r="AW5" s="77"/>
    </row>
    <row r="6" spans="1:49" x14ac:dyDescent="0.25">
      <c r="A6" s="58">
        <v>3</v>
      </c>
      <c r="B6" s="75" t="str">
        <f>'Tube A'!G4</f>
        <v>C1</v>
      </c>
      <c r="C6" s="76">
        <f>'Tube A'!F4</f>
        <v>1.7706865390000015</v>
      </c>
      <c r="D6" s="77">
        <v>-3.9611720408294047E-3</v>
      </c>
      <c r="E6" s="75" t="str">
        <f>'Tube B'!G4</f>
        <v>H4</v>
      </c>
      <c r="F6" s="76">
        <f>'Tube B'!F4</f>
        <v>1.7681731910000025</v>
      </c>
      <c r="G6" s="77">
        <v>-3.652803799230385E-2</v>
      </c>
      <c r="H6" s="75" t="str">
        <f>'Tube C'!G4</f>
        <v>B6</v>
      </c>
      <c r="I6" s="76">
        <f>'Tube C'!F4</f>
        <v>1.7695118220000019</v>
      </c>
      <c r="J6" s="77">
        <v>-4.6385058735057714E-3</v>
      </c>
      <c r="K6" s="75" t="str">
        <f>'Tube D'!G4</f>
        <v>E9</v>
      </c>
      <c r="L6" s="76">
        <f>'Tube D'!F4</f>
        <v>1.7669984740000011</v>
      </c>
      <c r="M6" s="77">
        <v>-3.8320079350537141E-2</v>
      </c>
      <c r="N6" s="75" t="str">
        <f>'Tube E'!G4</f>
        <v>C1</v>
      </c>
      <c r="O6" s="76">
        <f>'Tube E'!F4</f>
        <v>1.7742926470000011</v>
      </c>
      <c r="P6" s="77">
        <v>-1.3200763661650537E-2</v>
      </c>
      <c r="Q6" s="75" t="str">
        <f>'Tube F'!G4</f>
        <v>H4</v>
      </c>
      <c r="R6" s="76">
        <f>'Tube F'!F4</f>
        <v>1.7710690050000011</v>
      </c>
      <c r="S6" s="77">
        <v>-3.7829703048489323E-2</v>
      </c>
      <c r="T6" s="75" t="str">
        <f>'Tube G'!G4</f>
        <v>B6</v>
      </c>
      <c r="U6" s="76">
        <f>'Tube G'!F4</f>
        <v>1.7591032830000017</v>
      </c>
      <c r="V6" s="77">
        <v>0.19334094413607569</v>
      </c>
      <c r="W6" s="75" t="str">
        <f>'Tube H'!G4</f>
        <v>E9</v>
      </c>
      <c r="X6" s="76">
        <f>'Tube H'!F4</f>
        <v>1.7695118220000019</v>
      </c>
      <c r="Y6" s="77">
        <v>-4.6829580044734177E-2</v>
      </c>
      <c r="Z6" s="75" t="str">
        <f>'Tube I'!G4</f>
        <v>C1</v>
      </c>
      <c r="AA6" s="76">
        <f>'Tube I'!F4</f>
        <v>1.7727901020000019</v>
      </c>
      <c r="AB6" s="77">
        <v>-1.755595193805282E-2</v>
      </c>
      <c r="AC6" s="75" t="str">
        <f>'Tube J'!G4</f>
        <v>H4</v>
      </c>
      <c r="AD6" s="76">
        <f>'Tube I'!F4</f>
        <v>1.7727901020000019</v>
      </c>
      <c r="AE6" s="77">
        <v>-1.5199082269538901E-2</v>
      </c>
      <c r="AF6" s="75" t="str">
        <f>'Tube K'!G4</f>
        <v>B6</v>
      </c>
      <c r="AG6" s="76">
        <f>'Tube K'!F4</f>
        <v>1.7705226250000035</v>
      </c>
      <c r="AH6" s="77">
        <v>3.1300859595710128E-3</v>
      </c>
      <c r="AI6" s="75" t="str">
        <f>'Tube L'!G4</f>
        <v>E9</v>
      </c>
      <c r="AJ6" s="76">
        <f>'Tube L'!F4</f>
        <v>1.7698123310000007</v>
      </c>
      <c r="AK6" s="77">
        <v>-3.7947790313694336E-2</v>
      </c>
      <c r="AL6" s="75" t="str">
        <f>'Tube M'!G4</f>
        <v>C1</v>
      </c>
      <c r="AM6" s="76">
        <f>'Tube M'!F4</f>
        <v>-13.63998868</v>
      </c>
      <c r="AN6" s="77"/>
      <c r="AO6" s="75" t="str">
        <f>'Tube N'!G4</f>
        <v>H4</v>
      </c>
      <c r="AP6" s="76">
        <f>'Tube N'!F4</f>
        <v>-13.63998868</v>
      </c>
      <c r="AQ6" s="77"/>
      <c r="AR6" s="75" t="str">
        <f>'Tube O'!G4</f>
        <v>B6</v>
      </c>
      <c r="AS6" s="76">
        <f>'Tube O'!F4</f>
        <v>-13.63998868</v>
      </c>
      <c r="AT6" s="77"/>
      <c r="AU6" s="75" t="str">
        <f>'Tube P'!G4</f>
        <v>E9</v>
      </c>
      <c r="AV6" s="76">
        <f>'Tube P'!F4</f>
        <v>-13.63998868</v>
      </c>
      <c r="AW6" s="77"/>
    </row>
    <row r="7" spans="1:49" x14ac:dyDescent="0.25">
      <c r="A7" s="58">
        <v>4</v>
      </c>
      <c r="B7" s="75" t="str">
        <f>'Tube A'!G5</f>
        <v>D1</v>
      </c>
      <c r="C7" s="76">
        <f>'Tube A'!F5</f>
        <v>1.763037219000001</v>
      </c>
      <c r="D7" s="77">
        <v>-3.2005499314187419E-2</v>
      </c>
      <c r="E7" s="75" t="str">
        <f>'Tube B'!G5</f>
        <v>G4</v>
      </c>
      <c r="F7" s="76">
        <f>'Tube B'!F5</f>
        <v>1.7618078640000014</v>
      </c>
      <c r="G7" s="77">
        <v>-6.1530561823965525E-2</v>
      </c>
      <c r="H7" s="75" t="str">
        <f>'Tube C'!G5</f>
        <v>A6</v>
      </c>
      <c r="I7" s="76">
        <f>'Tube C'!F5</f>
        <v>1.7640480220000008</v>
      </c>
      <c r="J7" s="77">
        <v>-1.4032003083883931E-2</v>
      </c>
      <c r="K7" s="75" t="str">
        <f>'Tube D'!G5</f>
        <v>F9</v>
      </c>
      <c r="L7" s="76">
        <f>'Tube D'!F5</f>
        <v>1.7626274340000005</v>
      </c>
      <c r="M7" s="77">
        <v>-2.5417059432708625E-2</v>
      </c>
      <c r="N7" s="75" t="str">
        <f>'Tube E'!G5</f>
        <v>D1</v>
      </c>
      <c r="O7" s="76">
        <f>'Tube E'!F5</f>
        <v>1.7677360870000012</v>
      </c>
      <c r="P7" s="77">
        <v>-3.7501806504643624E-2</v>
      </c>
      <c r="Q7" s="75" t="str">
        <f>'Tube F'!G5</f>
        <v>G4</v>
      </c>
      <c r="R7" s="76">
        <f>'Tube F'!F5</f>
        <v>1.7657964380000006</v>
      </c>
      <c r="S7" s="77">
        <v>-6.3857433887660534E-2</v>
      </c>
      <c r="T7" s="75" t="str">
        <f>'Tube G'!G5</f>
        <v>A6</v>
      </c>
      <c r="U7" s="76">
        <f>'Tube G'!F5</f>
        <v>1.7536394830000024</v>
      </c>
      <c r="V7" s="77">
        <v>0.47463178975431769</v>
      </c>
      <c r="W7" s="75" t="str">
        <f>'Tube H'!G5</f>
        <v>F9</v>
      </c>
      <c r="X7" s="76">
        <f>'Tube H'!F5</f>
        <v>1.7640480220000008</v>
      </c>
      <c r="Y7" s="77">
        <v>-3.4240117218492301E-2</v>
      </c>
      <c r="Z7" s="75" t="str">
        <f>'Tube I'!G5</f>
        <v>D1</v>
      </c>
      <c r="AA7" s="76">
        <f>'Tube I'!F5</f>
        <v>1.7662335420000002</v>
      </c>
      <c r="AB7" s="77">
        <v>-2.34672160572897E-2</v>
      </c>
      <c r="AC7" s="75" t="str">
        <f>'Tube J'!G5</f>
        <v>G4</v>
      </c>
      <c r="AD7" s="76">
        <f>'Tube I'!F5</f>
        <v>1.7662335420000002</v>
      </c>
      <c r="AE7" s="77">
        <v>0.32119144482442413</v>
      </c>
      <c r="AF7" s="75" t="str">
        <f>'Tube K'!G5</f>
        <v>A6</v>
      </c>
      <c r="AG7" s="76">
        <f>'Tube K'!F5</f>
        <v>1.7639660650000017</v>
      </c>
      <c r="AH7" s="77">
        <v>3.2314996042855447E-2</v>
      </c>
      <c r="AI7" s="75" t="str">
        <f>'Tube L'!G5</f>
        <v>F9</v>
      </c>
      <c r="AJ7" s="76">
        <f>'Tube L'!F5</f>
        <v>1.7643485310000013</v>
      </c>
      <c r="AK7" s="77">
        <v>-1.6226766320790054E-2</v>
      </c>
      <c r="AL7" s="75" t="str">
        <f>'Tube M'!G5</f>
        <v>D1</v>
      </c>
      <c r="AM7" s="76">
        <f>'Tube M'!F5</f>
        <v>-13.63998868</v>
      </c>
      <c r="AN7" s="77"/>
      <c r="AO7" s="75" t="str">
        <f>'Tube N'!G5</f>
        <v>G4</v>
      </c>
      <c r="AP7" s="76">
        <f>'Tube N'!F5</f>
        <v>-13.63998868</v>
      </c>
      <c r="AQ7" s="77"/>
      <c r="AR7" s="75" t="str">
        <f>'Tube O'!G5</f>
        <v>A6</v>
      </c>
      <c r="AS7" s="76">
        <f>'Tube O'!F5</f>
        <v>-13.63998868</v>
      </c>
      <c r="AT7" s="77"/>
      <c r="AU7" s="75" t="str">
        <f>'Tube P'!G5</f>
        <v>F9</v>
      </c>
      <c r="AV7" s="76">
        <f>'Tube P'!F5</f>
        <v>-13.63998868</v>
      </c>
      <c r="AW7" s="77"/>
    </row>
    <row r="8" spans="1:49" x14ac:dyDescent="0.25">
      <c r="A8" s="58">
        <v>5</v>
      </c>
      <c r="B8" s="75" t="str">
        <f>'Tube A'!G6</f>
        <v>E1</v>
      </c>
      <c r="C8" s="76">
        <f>'Tube A'!F6</f>
        <v>1.7564806590000011</v>
      </c>
      <c r="D8" s="77">
        <v>-2.5389723819143947E-2</v>
      </c>
      <c r="E8" s="75" t="str">
        <f>'Tube B'!G6</f>
        <v>F4</v>
      </c>
      <c r="F8" s="76">
        <f>'Tube B'!F6</f>
        <v>1.7552513040000015</v>
      </c>
      <c r="G8" s="77">
        <v>-2.431024529764279E-2</v>
      </c>
      <c r="H8" s="75" t="str">
        <f>'Tube C'!G6</f>
        <v>A7</v>
      </c>
      <c r="I8" s="76">
        <f>'Tube C'!F6</f>
        <v>1.7574914620000008</v>
      </c>
      <c r="J8" s="77">
        <v>-1.8285093267237672E-2</v>
      </c>
      <c r="K8" s="75" t="str">
        <f>'Tube D'!G6</f>
        <v>G9</v>
      </c>
      <c r="L8" s="76">
        <f>'Tube D'!F6</f>
        <v>1.7560708740000024</v>
      </c>
      <c r="M8" s="77">
        <v>-4.5696310079370939E-3</v>
      </c>
      <c r="N8" s="75" t="str">
        <f>'Tube E'!G6</f>
        <v>E1</v>
      </c>
      <c r="O8" s="76">
        <f>'Tube E'!F6</f>
        <v>1.7602779999999996</v>
      </c>
      <c r="P8" s="77">
        <v>-4.9661437051487546E-2</v>
      </c>
      <c r="Q8" s="75" t="str">
        <f>'Tube F'!G6</f>
        <v>F4</v>
      </c>
      <c r="R8" s="76">
        <f>'Tube F'!F6</f>
        <v>1.7592398780000007</v>
      </c>
      <c r="S8" s="77">
        <v>-3.9883998110372736E-2</v>
      </c>
      <c r="T8" s="75" t="str">
        <f>'Tube G'!G6</f>
        <v>A7</v>
      </c>
      <c r="U8" s="76">
        <f>'Tube G'!F6</f>
        <v>1.7470829230000025</v>
      </c>
      <c r="V8" s="77">
        <v>0.81437848298511595</v>
      </c>
      <c r="W8" s="75" t="str">
        <f>'Tube H'!G6</f>
        <v>G9</v>
      </c>
      <c r="X8" s="76">
        <f>'Tube H'!F6</f>
        <v>1.7574914620000008</v>
      </c>
      <c r="Y8" s="77">
        <v>3.4231213296490946E-2</v>
      </c>
      <c r="Z8" s="75" t="str">
        <f>'Tube I'!G6</f>
        <v>E1</v>
      </c>
      <c r="AA8" s="76">
        <f>'Tube I'!F6</f>
        <v>1.7606331470000018</v>
      </c>
      <c r="AB8" s="77">
        <v>-3.5807415429903032E-2</v>
      </c>
      <c r="AC8" s="75" t="str">
        <f>'Tube J'!G6</f>
        <v>F4</v>
      </c>
      <c r="AD8" s="76">
        <f>'Tube I'!F6</f>
        <v>1.7606331470000018</v>
      </c>
      <c r="AE8" s="77">
        <v>0.27262207774573838</v>
      </c>
      <c r="AF8" s="75" t="str">
        <f>'Tube K'!G6</f>
        <v>A7</v>
      </c>
      <c r="AG8" s="76">
        <f>'Tube K'!F6</f>
        <v>1.7585022650000024</v>
      </c>
      <c r="AH8" s="77">
        <v>0.14012521934418651</v>
      </c>
      <c r="AI8" s="75" t="str">
        <f>'Tube L'!G6</f>
        <v>G9</v>
      </c>
      <c r="AJ8" s="76">
        <f>'Tube L'!F6</f>
        <v>1.7577919710000014</v>
      </c>
      <c r="AK8" s="77">
        <v>7.4102205066960206E-2</v>
      </c>
      <c r="AL8" s="75" t="str">
        <f>'Tube M'!G6</f>
        <v>E1</v>
      </c>
      <c r="AM8" s="76">
        <f>'Tube M'!F6</f>
        <v>-13.63998868</v>
      </c>
      <c r="AN8" s="77"/>
      <c r="AO8" s="75" t="str">
        <f>'Tube N'!G6</f>
        <v>F4</v>
      </c>
      <c r="AP8" s="76">
        <f>'Tube N'!F6</f>
        <v>-13.63998868</v>
      </c>
      <c r="AQ8" s="77"/>
      <c r="AR8" s="75" t="str">
        <f>'Tube O'!G6</f>
        <v>A7</v>
      </c>
      <c r="AS8" s="76">
        <f>'Tube O'!F6</f>
        <v>-13.63998868</v>
      </c>
      <c r="AT8" s="77"/>
      <c r="AU8" s="75" t="str">
        <f>'Tube P'!G6</f>
        <v>G9</v>
      </c>
      <c r="AV8" s="76">
        <f>'Tube P'!F6</f>
        <v>-13.63998868</v>
      </c>
      <c r="AW8" s="77"/>
    </row>
    <row r="9" spans="1:49" x14ac:dyDescent="0.25">
      <c r="A9" s="58">
        <v>6</v>
      </c>
      <c r="B9" s="75" t="str">
        <f>'Tube A'!G7</f>
        <v>F1</v>
      </c>
      <c r="C9" s="76">
        <f>'Tube A'!F7</f>
        <v>1.7499240990000011</v>
      </c>
      <c r="D9" s="77">
        <v>5.9343773215626061E-2</v>
      </c>
      <c r="E9" s="75" t="str">
        <f>'Tube B'!G7</f>
        <v>E4</v>
      </c>
      <c r="F9" s="76">
        <f>'Tube B'!F7</f>
        <v>1.7488859770000023</v>
      </c>
      <c r="G9" s="77">
        <v>-8.0461455729289623E-3</v>
      </c>
      <c r="H9" s="75" t="str">
        <f>'Tube C'!G7</f>
        <v>B7</v>
      </c>
      <c r="I9" s="76">
        <f>'Tube C'!F7</f>
        <v>1.7520276620000015</v>
      </c>
      <c r="J9" s="77">
        <v>-1.2313027383496187E-3</v>
      </c>
      <c r="K9" s="75" t="str">
        <f>'Tube D'!G7</f>
        <v>H9</v>
      </c>
      <c r="L9" s="76">
        <f>'Tube D'!F7</f>
        <v>1.750607074000003</v>
      </c>
      <c r="M9" s="77">
        <v>-4.5957483922397603E-2</v>
      </c>
      <c r="N9" s="75" t="str">
        <f>'Tube E'!G7</f>
        <v>F1</v>
      </c>
      <c r="O9" s="76">
        <f>'Tube E'!F7</f>
        <v>1.7537214400000014</v>
      </c>
      <c r="P9" s="77">
        <v>1.3563787261786586E-2</v>
      </c>
      <c r="Q9" s="75" t="str">
        <f>'Tube F'!G7</f>
        <v>E4</v>
      </c>
      <c r="R9" s="76">
        <f>'Tube F'!F7</f>
        <v>1.7537760780000013</v>
      </c>
      <c r="S9" s="77">
        <v>-3.5082990297529294E-2</v>
      </c>
      <c r="T9" s="75" t="str">
        <f>'Tube G'!G7</f>
        <v>B7</v>
      </c>
      <c r="U9" s="76">
        <f>'Tube G'!F7</f>
        <v>1.7416191230000013</v>
      </c>
      <c r="V9" s="77">
        <v>1.1909448140193977</v>
      </c>
      <c r="W9" s="75" t="str">
        <f>'Tube H'!G7</f>
        <v>H9</v>
      </c>
      <c r="X9" s="76">
        <f>'Tube H'!F7</f>
        <v>1.7509349020000027</v>
      </c>
      <c r="Y9" s="78">
        <v>0.34908234977928904</v>
      </c>
      <c r="Z9" s="75" t="str">
        <f>'Tube I'!G7</f>
        <v>F1</v>
      </c>
      <c r="AA9" s="76">
        <f>'Tube I'!F7</f>
        <v>1.7542131820000026</v>
      </c>
      <c r="AB9" s="77">
        <v>0.1245881661817807</v>
      </c>
      <c r="AC9" s="75" t="str">
        <f>'Tube J'!G7</f>
        <v>E4</v>
      </c>
      <c r="AD9" s="76">
        <f>'Tube I'!F7</f>
        <v>1.7542131820000026</v>
      </c>
      <c r="AE9" s="77">
        <v>1.548199318636889</v>
      </c>
      <c r="AF9" s="75" t="str">
        <f>'Tube K'!G7</f>
        <v>B7</v>
      </c>
      <c r="AG9" s="76">
        <f>'Tube K'!F7</f>
        <v>1.7519457050000025</v>
      </c>
      <c r="AH9" s="77">
        <v>0.83910188697935262</v>
      </c>
      <c r="AI9" s="75" t="str">
        <f>'Tube L'!G7</f>
        <v>H9</v>
      </c>
      <c r="AJ9" s="76">
        <f>'Tube L'!F7</f>
        <v>1.7512354110000032</v>
      </c>
      <c r="AK9" s="77">
        <v>0.47211609295064366</v>
      </c>
      <c r="AL9" s="75" t="str">
        <f>'Tube M'!G7</f>
        <v>F1</v>
      </c>
      <c r="AM9" s="76">
        <f>'Tube M'!F7</f>
        <v>-13.63998868</v>
      </c>
      <c r="AN9" s="77"/>
      <c r="AO9" s="75" t="str">
        <f>'Tube N'!G7</f>
        <v>E4</v>
      </c>
      <c r="AP9" s="76">
        <f>'Tube N'!F7</f>
        <v>-13.63998868</v>
      </c>
      <c r="AQ9" s="77"/>
      <c r="AR9" s="75" t="str">
        <f>'Tube O'!G7</f>
        <v>B7</v>
      </c>
      <c r="AS9" s="76">
        <f>'Tube O'!F7</f>
        <v>-13.63998868</v>
      </c>
      <c r="AT9" s="77"/>
      <c r="AU9" s="75" t="str">
        <f>'Tube P'!G7</f>
        <v>H9</v>
      </c>
      <c r="AV9" s="76">
        <f>'Tube P'!F7</f>
        <v>-13.63998868</v>
      </c>
      <c r="AW9" s="77"/>
    </row>
    <row r="10" spans="1:49" x14ac:dyDescent="0.25">
      <c r="A10" s="58">
        <v>7</v>
      </c>
      <c r="B10" s="75" t="str">
        <f>'Tube A'!G8</f>
        <v>G1</v>
      </c>
      <c r="C10" s="76">
        <f>'Tube A'!F8</f>
        <v>1.7444602990000018</v>
      </c>
      <c r="D10" s="77">
        <v>6.4614172530791714E-2</v>
      </c>
      <c r="E10" s="75" t="str">
        <f>'Tube B'!G8</f>
        <v>D4</v>
      </c>
      <c r="F10" s="76">
        <f>'Tube B'!F8</f>
        <v>1.7434221770000011</v>
      </c>
      <c r="G10" s="77">
        <v>3.3434740572071533E-2</v>
      </c>
      <c r="H10" s="75" t="str">
        <f>'Tube C'!G8</f>
        <v>C7</v>
      </c>
      <c r="I10" s="76">
        <f>'Tube C'!F8</f>
        <v>1.7454711019999998</v>
      </c>
      <c r="J10" s="77">
        <v>6.8620925760958115E-2</v>
      </c>
      <c r="K10" s="75" t="str">
        <f>'Tube D'!G8</f>
        <v>H10</v>
      </c>
      <c r="L10" s="76">
        <f>'Tube D'!F8</f>
        <v>1.7442417470000002</v>
      </c>
      <c r="M10" s="78">
        <v>-1.2214574109731854E-2</v>
      </c>
      <c r="N10" s="75" t="str">
        <f>'Tube E'!G8</f>
        <v>G1</v>
      </c>
      <c r="O10" s="76">
        <f>'Tube E'!F8</f>
        <v>1.748448873000001</v>
      </c>
      <c r="P10" s="77">
        <v>4.5062587829651092E-2</v>
      </c>
      <c r="Q10" s="75" t="str">
        <f>'Tube F'!G8</f>
        <v>D4</v>
      </c>
      <c r="R10" s="76">
        <f>'Tube F'!F8</f>
        <v>1.7472195180000014</v>
      </c>
      <c r="S10" s="77">
        <v>-2.2100216644561931E-3</v>
      </c>
      <c r="T10" s="75" t="str">
        <f>'Tube G'!G8</f>
        <v>C7</v>
      </c>
      <c r="U10" s="76">
        <f>'Tube G'!F8</f>
        <v>1.7350625630000014</v>
      </c>
      <c r="V10" s="77">
        <v>1.666493191288682</v>
      </c>
      <c r="W10" s="75" t="str">
        <f>'Tube H'!G8</f>
        <v>H10</v>
      </c>
      <c r="X10" s="76">
        <f>'Tube H'!F8</f>
        <v>1.7454711019999998</v>
      </c>
      <c r="Y10" s="78">
        <v>0.91710264694145183</v>
      </c>
      <c r="Z10" s="75" t="str">
        <f>'Tube I'!G8</f>
        <v>G1</v>
      </c>
      <c r="AA10" s="76">
        <f>'Tube I'!F8</f>
        <v>1.7465638620000021</v>
      </c>
      <c r="AB10" s="77">
        <v>0.44137014200561819</v>
      </c>
      <c r="AC10" s="75" t="str">
        <f>'Tube J'!G8</f>
        <v>D4</v>
      </c>
      <c r="AD10" s="76">
        <f>'Tube I'!F8</f>
        <v>1.7465638620000021</v>
      </c>
      <c r="AE10" s="77">
        <v>2.3319899048216413</v>
      </c>
      <c r="AF10" s="75" t="str">
        <f>'Tube K'!G8</f>
        <v>C7</v>
      </c>
      <c r="AG10" s="76">
        <f>'Tube K'!F8</f>
        <v>1.7453891450000008</v>
      </c>
      <c r="AH10" s="77">
        <v>1.5710828065789961</v>
      </c>
      <c r="AI10" s="75" t="str">
        <f>'Tube L'!G8</f>
        <v>H10</v>
      </c>
      <c r="AJ10" s="76">
        <f>'Tube L'!F8</f>
        <v>1.7457716110000003</v>
      </c>
      <c r="AK10" s="78">
        <v>1.0724706272750579</v>
      </c>
      <c r="AL10" s="75" t="str">
        <f>'Tube M'!G8</f>
        <v>G1</v>
      </c>
      <c r="AM10" s="76">
        <f>'Tube M'!F8</f>
        <v>-13.63998868</v>
      </c>
      <c r="AN10" s="77"/>
      <c r="AO10" s="75" t="str">
        <f>'Tube N'!G8</f>
        <v>D4</v>
      </c>
      <c r="AP10" s="76">
        <f>'Tube N'!F8</f>
        <v>-13.63998868</v>
      </c>
      <c r="AQ10" s="77"/>
      <c r="AR10" s="75" t="str">
        <f>'Tube O'!G8</f>
        <v>C7</v>
      </c>
      <c r="AS10" s="76">
        <f>'Tube O'!F8</f>
        <v>-13.63998868</v>
      </c>
      <c r="AT10" s="77"/>
      <c r="AU10" s="75" t="str">
        <f>'Tube P'!G8</f>
        <v>H10</v>
      </c>
      <c r="AV10" s="76">
        <f>'Tube P'!F8</f>
        <v>-13.63998868</v>
      </c>
      <c r="AW10" s="78"/>
    </row>
    <row r="11" spans="1:49" x14ac:dyDescent="0.25">
      <c r="A11" s="58">
        <v>8</v>
      </c>
      <c r="B11" s="75" t="str">
        <f>'Tube A'!G9</f>
        <v>H1</v>
      </c>
      <c r="C11" s="76">
        <f>'Tube A'!F9</f>
        <v>1.7389964990000006</v>
      </c>
      <c r="D11" s="77">
        <v>0.12100860176164281</v>
      </c>
      <c r="E11" s="75" t="str">
        <f>'Tube B'!G9</f>
        <v>C4</v>
      </c>
      <c r="F11" s="76">
        <f>'Tube B'!F9</f>
        <v>1.7368656170000012</v>
      </c>
      <c r="G11" s="77">
        <v>0.10174088719667657</v>
      </c>
      <c r="H11" s="75" t="str">
        <f>'Tube C'!G9</f>
        <v>D7</v>
      </c>
      <c r="I11" s="76">
        <f>'Tube C'!F9</f>
        <v>1.7389145420000016</v>
      </c>
      <c r="J11" s="77">
        <v>0.17703908363780266</v>
      </c>
      <c r="K11" s="75" t="str">
        <f>'Tube D'!G9</f>
        <v>G10</v>
      </c>
      <c r="L11" s="76">
        <f>'Tube D'!F9</f>
        <v>1.7376851870000021</v>
      </c>
      <c r="M11" s="78">
        <v>0.10185583891045953</v>
      </c>
      <c r="N11" s="75" t="str">
        <f>'Tube E'!G9</f>
        <v>H1</v>
      </c>
      <c r="O11" s="76">
        <f>'Tube E'!F9</f>
        <v>1.7418923129999992</v>
      </c>
      <c r="P11" s="77">
        <v>0.11289897533300235</v>
      </c>
      <c r="Q11" s="75" t="str">
        <f>'Tube F'!G9</f>
        <v>C4</v>
      </c>
      <c r="R11" s="76">
        <f>'Tube F'!F9</f>
        <v>1.7406629579999997</v>
      </c>
      <c r="S11" s="77">
        <v>3.5043245361781383E-2</v>
      </c>
      <c r="T11" s="75" t="str">
        <f>'Tube G'!G9</f>
        <v>D7</v>
      </c>
      <c r="U11" s="76">
        <f>'Tube G'!F9</f>
        <v>1.7274132430000027</v>
      </c>
      <c r="V11" s="77">
        <v>3.6963622812331209</v>
      </c>
      <c r="W11" s="75" t="str">
        <f>'Tube H'!G9</f>
        <v>G10</v>
      </c>
      <c r="X11" s="76">
        <f>'Tube H'!F9</f>
        <v>1.7391057750000005</v>
      </c>
      <c r="Y11" s="78">
        <v>1.227965238112966</v>
      </c>
      <c r="Z11" s="75" t="str">
        <f>'Tube I'!G9</f>
        <v>H1</v>
      </c>
      <c r="AA11" s="76">
        <f>'Tube I'!F9</f>
        <v>1.741100062000001</v>
      </c>
      <c r="AB11" s="77">
        <v>1.0043309764892638</v>
      </c>
      <c r="AC11" s="75" t="str">
        <f>'Tube J'!G9</f>
        <v>C4</v>
      </c>
      <c r="AD11" s="76">
        <f>'Tube I'!F9</f>
        <v>1.741100062000001</v>
      </c>
      <c r="AE11" s="77">
        <v>2.3472180252941039</v>
      </c>
      <c r="AF11" s="75" t="str">
        <f>'Tube K'!G9</f>
        <v>D7</v>
      </c>
      <c r="AG11" s="76">
        <f>'Tube K'!F9</f>
        <v>1.7399253450000014</v>
      </c>
      <c r="AH11" s="77">
        <v>1.877746911683406</v>
      </c>
      <c r="AI11" s="75" t="str">
        <f>'Tube L'!G9</f>
        <v>G10</v>
      </c>
      <c r="AJ11" s="76">
        <f>'Tube L'!F9</f>
        <v>1.7392150510000022</v>
      </c>
      <c r="AK11" s="78">
        <v>2.1602358482652542</v>
      </c>
      <c r="AL11" s="75" t="str">
        <f>'Tube M'!G9</f>
        <v>H1</v>
      </c>
      <c r="AM11" s="76">
        <f>'Tube M'!F9</f>
        <v>-13.63998868</v>
      </c>
      <c r="AN11" s="77"/>
      <c r="AO11" s="75" t="str">
        <f>'Tube N'!G9</f>
        <v>C4</v>
      </c>
      <c r="AP11" s="76">
        <f>'Tube N'!F9</f>
        <v>-13.63998868</v>
      </c>
      <c r="AQ11" s="77"/>
      <c r="AR11" s="75" t="str">
        <f>'Tube O'!G9</f>
        <v>D7</v>
      </c>
      <c r="AS11" s="76">
        <f>'Tube O'!F9</f>
        <v>-13.63998868</v>
      </c>
      <c r="AT11" s="77"/>
      <c r="AU11" s="75" t="str">
        <f>'Tube P'!G9</f>
        <v>G10</v>
      </c>
      <c r="AV11" s="76">
        <f>'Tube P'!F9</f>
        <v>-13.63998868</v>
      </c>
      <c r="AW11" s="78"/>
    </row>
    <row r="12" spans="1:49" x14ac:dyDescent="0.25">
      <c r="A12" s="58">
        <v>9</v>
      </c>
      <c r="B12" s="75" t="str">
        <f>'Tube A'!G10</f>
        <v>H2</v>
      </c>
      <c r="C12" s="76">
        <f>'Tube A'!F10</f>
        <v>1.7324399390000007</v>
      </c>
      <c r="D12" s="77">
        <v>0.5055010808608863</v>
      </c>
      <c r="E12" s="75" t="str">
        <f>'Tube B'!G10</f>
        <v>B4</v>
      </c>
      <c r="F12" s="76">
        <f>'Tube B'!F10</f>
        <v>1.7303090570000013</v>
      </c>
      <c r="G12" s="77">
        <v>0.43956611194118828</v>
      </c>
      <c r="H12" s="75" t="str">
        <f>'Tube C'!G10</f>
        <v>E7</v>
      </c>
      <c r="I12" s="76">
        <f>'Tube C'!F10</f>
        <v>1.7336419750000012</v>
      </c>
      <c r="J12" s="77">
        <v>0.35192787437674083</v>
      </c>
      <c r="K12" s="75" t="str">
        <f>'Tube D'!G10</f>
        <v>F10</v>
      </c>
      <c r="L12" s="76">
        <f>'Tube D'!F10</f>
        <v>1.7333141470000015</v>
      </c>
      <c r="M12" s="78">
        <v>0.35210910136298179</v>
      </c>
      <c r="N12" s="75" t="str">
        <f>'Tube E'!G10</f>
        <v>H2</v>
      </c>
      <c r="O12" s="76">
        <f>'Tube E'!F10</f>
        <v>1.735526986</v>
      </c>
      <c r="P12" s="77">
        <v>0.49673816294024764</v>
      </c>
      <c r="Q12" s="75" t="str">
        <f>'Tube F'!G10</f>
        <v>B4</v>
      </c>
      <c r="R12" s="76">
        <f>'Tube F'!F10</f>
        <v>1.735390391000001</v>
      </c>
      <c r="S12" s="77">
        <v>0.28169035682080273</v>
      </c>
      <c r="T12" s="75" t="str">
        <f>'Tube G'!G10</f>
        <v>E7</v>
      </c>
      <c r="U12" s="76">
        <f>'Tube G'!F10</f>
        <v>1.7197639230000004</v>
      </c>
      <c r="V12" s="77">
        <v>4.8385353223404239</v>
      </c>
      <c r="W12" s="75" t="str">
        <f>'Tube H'!G10</f>
        <v>F10</v>
      </c>
      <c r="X12" s="76">
        <f>'Tube H'!F10</f>
        <v>1.7336419750000012</v>
      </c>
      <c r="Y12" s="78">
        <v>1.4029491256219682</v>
      </c>
      <c r="Z12" s="75" t="str">
        <f>'Tube I'!G10</f>
        <v>H2</v>
      </c>
      <c r="AA12" s="76">
        <f>'Tube I'!F10</f>
        <v>1.7356362620000017</v>
      </c>
      <c r="AB12" s="77">
        <v>1.9915610874073633</v>
      </c>
      <c r="AC12" s="75" t="str">
        <f>'Tube J'!G10</f>
        <v>B4</v>
      </c>
      <c r="AD12" s="76">
        <f>'Tube I'!F10</f>
        <v>1.7356362620000017</v>
      </c>
      <c r="AE12" s="77">
        <v>2.8755802137473077</v>
      </c>
      <c r="AF12" s="75" t="str">
        <f>'Tube K'!G10</f>
        <v>E7</v>
      </c>
      <c r="AG12" s="76">
        <f>'Tube K'!F10</f>
        <v>1.7333687850000015</v>
      </c>
      <c r="AH12" s="77">
        <v>2.7796381088199813</v>
      </c>
      <c r="AI12" s="75" t="str">
        <f>'Tube L'!G10</f>
        <v>F10</v>
      </c>
      <c r="AJ12" s="76">
        <f>'Tube L'!F10</f>
        <v>1.7339424840000017</v>
      </c>
      <c r="AK12" s="78">
        <v>3.3166748376889816</v>
      </c>
      <c r="AL12" s="75" t="str">
        <f>'Tube M'!G10</f>
        <v>H2</v>
      </c>
      <c r="AM12" s="76">
        <f>'Tube M'!F10</f>
        <v>-13.63998868</v>
      </c>
      <c r="AN12" s="77"/>
      <c r="AO12" s="75" t="str">
        <f>'Tube N'!G10</f>
        <v>B4</v>
      </c>
      <c r="AP12" s="76">
        <f>'Tube N'!F10</f>
        <v>-13.63998868</v>
      </c>
      <c r="AQ12" s="77"/>
      <c r="AR12" s="75" t="str">
        <f>'Tube O'!G10</f>
        <v>E7</v>
      </c>
      <c r="AS12" s="76">
        <f>'Tube O'!F10</f>
        <v>-13.63998868</v>
      </c>
      <c r="AT12" s="77"/>
      <c r="AU12" s="75" t="str">
        <f>'Tube P'!G10</f>
        <v>F10</v>
      </c>
      <c r="AV12" s="76">
        <f>'Tube P'!F10</f>
        <v>-13.63998868</v>
      </c>
      <c r="AW12" s="78"/>
    </row>
    <row r="13" spans="1:49" x14ac:dyDescent="0.25">
      <c r="A13" s="58">
        <v>10</v>
      </c>
      <c r="B13" s="75" t="str">
        <f>'Tube A'!G11</f>
        <v>G2</v>
      </c>
      <c r="C13" s="76">
        <f>'Tube A'!F11</f>
        <v>1.7260746120000015</v>
      </c>
      <c r="D13" s="77">
        <v>2.5169748234626259</v>
      </c>
      <c r="E13" s="75" t="str">
        <f>'Tube B'!G11</f>
        <v>A4</v>
      </c>
      <c r="F13" s="76">
        <f>'Tube B'!F11</f>
        <v>1.7248452570000019</v>
      </c>
      <c r="G13" s="77">
        <v>2.9613424414150251</v>
      </c>
      <c r="H13" s="75" t="str">
        <f>'Tube C'!G11</f>
        <v>F7</v>
      </c>
      <c r="I13" s="76">
        <f>'Tube C'!F11</f>
        <v>1.7281781750000018</v>
      </c>
      <c r="J13" s="77">
        <v>2.1544618185062574</v>
      </c>
      <c r="K13" s="75" t="str">
        <f>'Tube D'!G11</f>
        <v>E10</v>
      </c>
      <c r="L13" s="76">
        <f>'Tube D'!F11</f>
        <v>1.7256648270000028</v>
      </c>
      <c r="M13" s="77">
        <v>2.6281969056736094</v>
      </c>
      <c r="N13" s="75" t="str">
        <f>'Tube E'!G11</f>
        <v>G2</v>
      </c>
      <c r="O13" s="76">
        <f>'Tube E'!F11</f>
        <v>1.7300631860000006</v>
      </c>
      <c r="P13" s="78">
        <v>3.9867475254106353</v>
      </c>
      <c r="Q13" s="75" t="str">
        <f>'Tube F'!G11</f>
        <v>A4</v>
      </c>
      <c r="R13" s="76">
        <f>'Tube F'!F11</f>
        <v>1.7288338310000011</v>
      </c>
      <c r="S13" s="77">
        <v>2.6975680430232276</v>
      </c>
      <c r="T13" s="75" t="str">
        <f>'Tube G'!G11</f>
        <v>F7</v>
      </c>
      <c r="U13" s="76">
        <f>'Tube G'!F11</f>
        <v>1.7121146030000016</v>
      </c>
      <c r="V13" s="77">
        <v>4.0492225678792471</v>
      </c>
      <c r="W13" s="75" t="str">
        <f>'Tube H'!G11</f>
        <v>E10</v>
      </c>
      <c r="X13" s="76">
        <f>'Tube H'!F11</f>
        <v>1.727085415000003</v>
      </c>
      <c r="Y13" s="78">
        <v>3.6391787751239857</v>
      </c>
      <c r="Z13" s="75" t="str">
        <f>'Tube I'!G11</f>
        <v>G2</v>
      </c>
      <c r="AA13" s="76">
        <f>'Tube I'!F11</f>
        <v>1.7292709350000024</v>
      </c>
      <c r="AB13" s="77">
        <v>5.0290916739867555</v>
      </c>
      <c r="AC13" s="75" t="str">
        <f>'Tube J'!G11</f>
        <v>A4</v>
      </c>
      <c r="AD13" s="76">
        <f>'Tube I'!F11</f>
        <v>1.7292709350000024</v>
      </c>
      <c r="AE13" s="77">
        <v>3.7372704277891344</v>
      </c>
      <c r="AF13" s="75" t="str">
        <f>'Tube K'!G11</f>
        <v>F7</v>
      </c>
      <c r="AG13" s="76">
        <f>'Tube K'!F11</f>
        <v>1.7279049850000021</v>
      </c>
      <c r="AH13" s="77">
        <v>4.4439005837951484</v>
      </c>
      <c r="AI13" s="75" t="str">
        <f>'Tube L'!G11</f>
        <v>E10</v>
      </c>
      <c r="AJ13" s="76">
        <f>'Tube L'!F11</f>
        <v>1.7284786840000024</v>
      </c>
      <c r="AK13" s="77">
        <v>5.0640553430414315</v>
      </c>
      <c r="AL13" s="75" t="str">
        <f>'Tube M'!G11</f>
        <v>G2</v>
      </c>
      <c r="AM13" s="76">
        <f>'Tube M'!F11</f>
        <v>-13.63998868</v>
      </c>
      <c r="AN13" s="77"/>
      <c r="AO13" s="75" t="str">
        <f>'Tube N'!G11</f>
        <v>A4</v>
      </c>
      <c r="AP13" s="76">
        <f>'Tube N'!F11</f>
        <v>-13.63998868</v>
      </c>
      <c r="AQ13" s="77"/>
      <c r="AR13" s="75" t="str">
        <f>'Tube O'!G11</f>
        <v>F7</v>
      </c>
      <c r="AS13" s="76">
        <f>'Tube O'!F11</f>
        <v>-13.63998868</v>
      </c>
      <c r="AT13" s="77"/>
      <c r="AU13" s="75" t="str">
        <f>'Tube P'!G11</f>
        <v>E10</v>
      </c>
      <c r="AV13" s="76">
        <f>'Tube P'!F11</f>
        <v>-13.63998868</v>
      </c>
      <c r="AW13" s="77"/>
    </row>
    <row r="14" spans="1:49" x14ac:dyDescent="0.25">
      <c r="A14" s="58">
        <v>11</v>
      </c>
      <c r="B14" s="75" t="str">
        <f>'Tube A'!G12</f>
        <v>F2</v>
      </c>
      <c r="C14" s="76">
        <f>'Tube A'!F12</f>
        <v>1.7206108120000003</v>
      </c>
      <c r="D14" s="77">
        <v>6.8342007327656162</v>
      </c>
      <c r="E14" s="75" t="str">
        <f>'Tube B'!G12</f>
        <v>A5</v>
      </c>
      <c r="F14" s="76">
        <f>'Tube B'!F12</f>
        <v>1.7195726899999997</v>
      </c>
      <c r="G14" s="77">
        <v>9.3985336490096092</v>
      </c>
      <c r="H14" s="75" t="str">
        <f>'Tube C'!G12</f>
        <v>G7</v>
      </c>
      <c r="I14" s="76">
        <f>'Tube C'!F12</f>
        <v>1.7216216150000001</v>
      </c>
      <c r="J14" s="79">
        <v>8.3692663854702669</v>
      </c>
      <c r="K14" s="75" t="str">
        <f>'Tube D'!G12</f>
        <v>D10</v>
      </c>
      <c r="L14" s="80">
        <f>'Tube D'!F12</f>
        <v>1.7191082670000011</v>
      </c>
      <c r="M14" s="79">
        <v>8.1084077542262705</v>
      </c>
      <c r="N14" s="75" t="str">
        <f>'Tube E'!G12</f>
        <v>F2</v>
      </c>
      <c r="O14" s="76">
        <f>'Tube E'!F12</f>
        <v>1.7245993860000013</v>
      </c>
      <c r="P14" s="78">
        <v>10.000155598518473</v>
      </c>
      <c r="Q14" s="75" t="str">
        <f>'Tube F'!G12</f>
        <v>A5</v>
      </c>
      <c r="R14" s="76">
        <f>'Tube F'!F12</f>
        <v>1.7244627910000023</v>
      </c>
      <c r="S14" s="77">
        <v>7.9354293082355882</v>
      </c>
      <c r="T14" s="75" t="str">
        <f>'Tube G'!G12</f>
        <v>G7</v>
      </c>
      <c r="U14" s="76">
        <f>'Tube G'!F12</f>
        <v>1.7066508030000023</v>
      </c>
      <c r="V14" s="77">
        <v>3.0880052815737664</v>
      </c>
      <c r="W14" s="75" t="str">
        <f>'Tube H'!G12</f>
        <v>D10</v>
      </c>
      <c r="X14" s="76">
        <f>'Tube H'!F12</f>
        <v>1.7216216150000001</v>
      </c>
      <c r="Y14" s="78">
        <v>7.8004102821897563</v>
      </c>
      <c r="Z14" s="75" t="str">
        <f>'Tube I'!G12</f>
        <v>F2</v>
      </c>
      <c r="AA14" s="76">
        <f>'Tube I'!F12</f>
        <v>1.7238071349999995</v>
      </c>
      <c r="AB14" s="77">
        <v>7.0030136349997507</v>
      </c>
      <c r="AC14" s="75" t="str">
        <f>'Tube J'!G12</f>
        <v>A5</v>
      </c>
      <c r="AD14" s="76">
        <f>'Tube I'!F12</f>
        <v>1.7238071349999995</v>
      </c>
      <c r="AE14" s="77">
        <v>5.8048776465626943</v>
      </c>
      <c r="AF14" s="75" t="str">
        <f>'Tube K'!G12</f>
        <v>G7</v>
      </c>
      <c r="AG14" s="76">
        <f>'Tube K'!F12</f>
        <v>1.722441185000001</v>
      </c>
      <c r="AH14" s="77">
        <v>7.8678774915262863</v>
      </c>
      <c r="AI14" s="75" t="str">
        <f>'Tube L'!G12</f>
        <v>D10</v>
      </c>
      <c r="AJ14" s="76">
        <f>'Tube L'!F12</f>
        <v>1.7219221240000007</v>
      </c>
      <c r="AK14" s="79">
        <v>7.3258839721952933</v>
      </c>
      <c r="AL14" s="75" t="str">
        <f>'Tube M'!G12</f>
        <v>F2</v>
      </c>
      <c r="AM14" s="76">
        <f>'Tube M'!F12</f>
        <v>-13.63998868</v>
      </c>
      <c r="AN14" s="77"/>
      <c r="AO14" s="75" t="str">
        <f>'Tube N'!G12</f>
        <v>A5</v>
      </c>
      <c r="AP14" s="76">
        <f>'Tube N'!F12</f>
        <v>-13.63998868</v>
      </c>
      <c r="AQ14" s="77"/>
      <c r="AR14" s="75" t="str">
        <f>'Tube O'!G12</f>
        <v>G7</v>
      </c>
      <c r="AS14" s="76">
        <f>'Tube O'!F12</f>
        <v>-13.63998868</v>
      </c>
      <c r="AT14" s="77"/>
      <c r="AU14" s="75" t="str">
        <f>'Tube P'!G12</f>
        <v>D10</v>
      </c>
      <c r="AV14" s="76">
        <f>'Tube P'!F12</f>
        <v>-13.63998868</v>
      </c>
      <c r="AW14" s="79"/>
    </row>
    <row r="15" spans="1:49" x14ac:dyDescent="0.25">
      <c r="A15" s="58">
        <v>12</v>
      </c>
      <c r="B15" s="75" t="str">
        <f>'Tube A'!G13</f>
        <v>E2</v>
      </c>
      <c r="C15" s="76">
        <f>'Tube A'!F13</f>
        <v>1.7140542520000004</v>
      </c>
      <c r="D15" s="77">
        <v>7.0114350003622166</v>
      </c>
      <c r="E15" s="75" t="str">
        <f>'Tube B'!G13</f>
        <v>B5</v>
      </c>
      <c r="F15" s="76">
        <f>'Tube B'!F13</f>
        <v>1.7130161300000015</v>
      </c>
      <c r="G15" s="77">
        <v>10.820182235800351</v>
      </c>
      <c r="H15" s="75" t="str">
        <f>'Tube C'!G13</f>
        <v>H7</v>
      </c>
      <c r="I15" s="76">
        <f>'Tube C'!F13</f>
        <v>1.7152562880000009</v>
      </c>
      <c r="J15" s="79">
        <v>11.613036980352176</v>
      </c>
      <c r="K15" s="75" t="str">
        <f>'Tube D'!G13</f>
        <v>C10</v>
      </c>
      <c r="L15" s="80">
        <f>'Tube D'!F13</f>
        <v>1.7136444670000017</v>
      </c>
      <c r="M15" s="79">
        <v>8.4386891711156391</v>
      </c>
      <c r="N15" s="75" t="str">
        <f>'Tube E'!G13</f>
        <v>E2</v>
      </c>
      <c r="O15" s="76">
        <f>'Tube E'!F13</f>
        <v>1.7169500660000008</v>
      </c>
      <c r="P15" s="78">
        <v>9.1573986743275935</v>
      </c>
      <c r="Q15" s="75" t="str">
        <f>'Tube F'!G13</f>
        <v>B5</v>
      </c>
      <c r="R15" s="76">
        <f>'Tube F'!F13</f>
        <v>1.7179062310000006</v>
      </c>
      <c r="S15" s="77">
        <v>10.052556618548126</v>
      </c>
      <c r="T15" s="75" t="str">
        <f>'Tube G'!G13</f>
        <v>H7</v>
      </c>
      <c r="U15" s="76">
        <f>'Tube G'!F13</f>
        <v>1.703563756000003</v>
      </c>
      <c r="V15" s="77">
        <v>2.8039100489060735</v>
      </c>
      <c r="W15" s="75" t="str">
        <f>'Tube H'!G13</f>
        <v>C10</v>
      </c>
      <c r="X15" s="76">
        <f>'Tube H'!F13</f>
        <v>1.7163490480000014</v>
      </c>
      <c r="Y15" s="77">
        <v>7.6123522691907288</v>
      </c>
      <c r="Z15" s="75" t="str">
        <f>'Tube I'!G13</f>
        <v>E2</v>
      </c>
      <c r="AA15" s="76">
        <f>'Tube I'!F13</f>
        <v>1.7183433350000001</v>
      </c>
      <c r="AB15" s="77">
        <v>8.4511849428139048</v>
      </c>
      <c r="AC15" s="75" t="str">
        <f>'Tube J'!G13</f>
        <v>B5</v>
      </c>
      <c r="AD15" s="76">
        <f>'Tube I'!F13</f>
        <v>1.7183433350000001</v>
      </c>
      <c r="AE15" s="77">
        <v>6.2471238663741238</v>
      </c>
      <c r="AF15" s="75" t="str">
        <f>'Tube K'!G13</f>
        <v>H7</v>
      </c>
      <c r="AG15" s="76">
        <f>'Tube K'!F13</f>
        <v>1.7169773850000016</v>
      </c>
      <c r="AH15" s="77">
        <v>5.2676739934889136</v>
      </c>
      <c r="AI15" s="75" t="str">
        <f>'Tube L'!G13</f>
        <v>C10</v>
      </c>
      <c r="AJ15" s="76">
        <f>'Tube L'!F13</f>
        <v>1.7164583240000013</v>
      </c>
      <c r="AK15" s="79">
        <v>7.7819197353001117</v>
      </c>
      <c r="AL15" s="75" t="str">
        <f>'Tube M'!G13</f>
        <v>E2</v>
      </c>
      <c r="AM15" s="76">
        <f>'Tube M'!F13</f>
        <v>-13.63998868</v>
      </c>
      <c r="AN15" s="77"/>
      <c r="AO15" s="75" t="str">
        <f>'Tube N'!G13</f>
        <v>B5</v>
      </c>
      <c r="AP15" s="76">
        <f>'Tube N'!F13</f>
        <v>-13.63998868</v>
      </c>
      <c r="AQ15" s="77"/>
      <c r="AR15" s="75" t="str">
        <f>'Tube O'!G13</f>
        <v>H7</v>
      </c>
      <c r="AS15" s="76">
        <f>'Tube O'!F13</f>
        <v>-13.63998868</v>
      </c>
      <c r="AT15" s="77"/>
      <c r="AU15" s="75" t="str">
        <f>'Tube P'!G13</f>
        <v>C10</v>
      </c>
      <c r="AV15" s="76">
        <f>'Tube P'!F13</f>
        <v>-13.63998868</v>
      </c>
      <c r="AW15" s="79"/>
    </row>
    <row r="16" spans="1:49" x14ac:dyDescent="0.25">
      <c r="A16" s="58">
        <v>13</v>
      </c>
      <c r="B16" s="75" t="str">
        <f>'Tube A'!G14</f>
        <v>D2</v>
      </c>
      <c r="C16" s="76">
        <f>'Tube A'!F14</f>
        <v>1.708590452000001</v>
      </c>
      <c r="D16" s="77">
        <v>5.3626364694918038</v>
      </c>
      <c r="E16" s="75" t="str">
        <f>'Tube B'!G14</f>
        <v>C5</v>
      </c>
      <c r="F16" s="76">
        <f>'Tube B'!F14</f>
        <v>1.7075523300000022</v>
      </c>
      <c r="G16" s="77">
        <v>7.3920905448903786</v>
      </c>
      <c r="H16" s="75" t="str">
        <f>'Tube C'!G14</f>
        <v>H8</v>
      </c>
      <c r="I16" s="76">
        <f>'Tube C'!F14</f>
        <v>1.7097924880000015</v>
      </c>
      <c r="J16" s="79">
        <v>8.8765483450531324</v>
      </c>
      <c r="K16" s="75" t="str">
        <f>'Tube D'!G14</f>
        <v>B10</v>
      </c>
      <c r="L16" s="80">
        <f>'Tube D'!F14</f>
        <v>1.7072791400000025</v>
      </c>
      <c r="M16" s="79">
        <v>6.1120692661649016</v>
      </c>
      <c r="N16" s="75" t="str">
        <f>'Tube E'!G14</f>
        <v>D2</v>
      </c>
      <c r="O16" s="76">
        <f>'Tube E'!F14</f>
        <v>1.7125790260000002</v>
      </c>
      <c r="P16" s="78">
        <v>6.8793294435493424</v>
      </c>
      <c r="Q16" s="75" t="str">
        <f>'Tube F'!G14</f>
        <v>C5</v>
      </c>
      <c r="R16" s="76">
        <f>'Tube F'!F14</f>
        <v>1.7113496710000007</v>
      </c>
      <c r="S16" s="77">
        <v>7.3020971117272966</v>
      </c>
      <c r="T16" s="75" t="str">
        <f>'Tube G'!G14</f>
        <v>H8</v>
      </c>
      <c r="U16" s="76">
        <f>'Tube G'!F14</f>
        <v>1.6991927160000007</v>
      </c>
      <c r="V16" s="77">
        <v>2.2092161994380644</v>
      </c>
      <c r="W16" s="75" t="str">
        <f>'Tube H'!G14</f>
        <v>B10</v>
      </c>
      <c r="X16" s="76">
        <f>'Tube H'!F14</f>
        <v>1.7097924880000015</v>
      </c>
      <c r="Y16" s="77">
        <v>5.2865507374263165</v>
      </c>
      <c r="Z16" s="75" t="str">
        <f>'Tube I'!G14</f>
        <v>D2</v>
      </c>
      <c r="AA16" s="76">
        <f>'Tube I'!F14</f>
        <v>1.7128795350000008</v>
      </c>
      <c r="AB16" s="77">
        <v>7.1617022639774772</v>
      </c>
      <c r="AC16" s="75" t="str">
        <f>'Tube J'!G14</f>
        <v>C5</v>
      </c>
      <c r="AD16" s="76">
        <f>'Tube I'!F14</f>
        <v>1.7128795350000008</v>
      </c>
      <c r="AE16" s="77">
        <v>4.2880822643398382</v>
      </c>
      <c r="AF16" s="75" t="str">
        <f>'Tube K'!G14</f>
        <v>H8</v>
      </c>
      <c r="AG16" s="76">
        <f>'Tube K'!F14</f>
        <v>1.7106120580000024</v>
      </c>
      <c r="AH16" s="77">
        <v>4.6137919979476445</v>
      </c>
      <c r="AI16" s="75" t="str">
        <f>'Tube L'!G14</f>
        <v>B10</v>
      </c>
      <c r="AJ16" s="76">
        <f>'Tube L'!F14</f>
        <v>1.710994524000002</v>
      </c>
      <c r="AK16" s="79">
        <v>5.3471643992247877</v>
      </c>
      <c r="AL16" s="75" t="str">
        <f>'Tube M'!G14</f>
        <v>D2</v>
      </c>
      <c r="AM16" s="76">
        <f>'Tube M'!F14</f>
        <v>-13.63998868</v>
      </c>
      <c r="AN16" s="77"/>
      <c r="AO16" s="75" t="str">
        <f>'Tube N'!G14</f>
        <v>C5</v>
      </c>
      <c r="AP16" s="76">
        <f>'Tube N'!F14</f>
        <v>-13.63998868</v>
      </c>
      <c r="AQ16" s="77"/>
      <c r="AR16" s="75" t="str">
        <f>'Tube O'!G14</f>
        <v>H8</v>
      </c>
      <c r="AS16" s="76">
        <f>'Tube O'!F14</f>
        <v>-13.63998868</v>
      </c>
      <c r="AT16" s="77"/>
      <c r="AU16" s="75" t="str">
        <f>'Tube P'!G14</f>
        <v>B10</v>
      </c>
      <c r="AV16" s="76">
        <f>'Tube P'!F14</f>
        <v>-13.63998868</v>
      </c>
      <c r="AW16" s="79"/>
    </row>
    <row r="17" spans="1:49" x14ac:dyDescent="0.25">
      <c r="A17" s="58">
        <v>14</v>
      </c>
      <c r="B17" s="75" t="str">
        <f>'Tube A'!G15</f>
        <v>C2</v>
      </c>
      <c r="C17" s="76">
        <f>'Tube A'!F15</f>
        <v>1.7020338920000029</v>
      </c>
      <c r="D17" s="77">
        <v>3.1708813604996351</v>
      </c>
      <c r="E17" s="75" t="str">
        <f>'Tube B'!G15</f>
        <v>D5</v>
      </c>
      <c r="F17" s="76">
        <f>'Tube B'!F15</f>
        <v>1.7020885300000028</v>
      </c>
      <c r="G17" s="77">
        <v>3.3966958412941111</v>
      </c>
      <c r="H17" s="75" t="str">
        <f>'Tube C'!G15</f>
        <v>G8</v>
      </c>
      <c r="I17" s="76">
        <f>'Tube C'!F15</f>
        <v>1.7043286880000021</v>
      </c>
      <c r="J17" s="77">
        <v>3.4887196695178027</v>
      </c>
      <c r="K17" s="75" t="str">
        <f>'Tube D'!G15</f>
        <v>A10</v>
      </c>
      <c r="L17" s="76">
        <f>'Tube D'!F15</f>
        <v>1.7018153400000013</v>
      </c>
      <c r="M17" s="77">
        <v>2.5255999164528058</v>
      </c>
      <c r="N17" s="75" t="str">
        <f>'Tube E'!G15</f>
        <v>C2</v>
      </c>
      <c r="O17" s="76">
        <f>'Tube E'!F15</f>
        <v>1.7071152260000009</v>
      </c>
      <c r="P17" s="78">
        <v>3.0170206723080142</v>
      </c>
      <c r="Q17" s="75" t="str">
        <f>'Tube F'!G15</f>
        <v>D5</v>
      </c>
      <c r="R17" s="76">
        <f>'Tube F'!F15</f>
        <v>1.706077104000002</v>
      </c>
      <c r="S17" s="77">
        <v>3.0775010567914891</v>
      </c>
      <c r="T17" s="75" t="str">
        <f>'Tube G'!G15</f>
        <v>G8</v>
      </c>
      <c r="U17" s="76">
        <f>'Tube G'!F15</f>
        <v>1.6959144360000007</v>
      </c>
      <c r="V17" s="77">
        <v>1.8542666513050172</v>
      </c>
      <c r="W17" s="75" t="str">
        <f>'Tube H'!G15</f>
        <v>A10</v>
      </c>
      <c r="X17" s="76">
        <f>'Tube H'!F15</f>
        <v>1.7043286880000021</v>
      </c>
      <c r="Y17" s="77">
        <v>2.3162102847070973</v>
      </c>
      <c r="Z17" s="75" t="str">
        <f>'Tube I'!G15</f>
        <v>C2</v>
      </c>
      <c r="AA17" s="76">
        <f>'Tube I'!F15</f>
        <v>1.7076069680000021</v>
      </c>
      <c r="AB17" s="77">
        <v>2.9458150230425804</v>
      </c>
      <c r="AC17" s="75" t="str">
        <f>'Tube J'!G15</f>
        <v>D5</v>
      </c>
      <c r="AD17" s="76">
        <f>'Tube I'!F15</f>
        <v>1.7076069680000021</v>
      </c>
      <c r="AE17" s="77">
        <v>2.3537091450341943</v>
      </c>
      <c r="AF17" s="75" t="str">
        <f>'Tube K'!G15</f>
        <v>G8</v>
      </c>
      <c r="AG17" s="76">
        <f>'Tube K'!F15</f>
        <v>1.7040554980000007</v>
      </c>
      <c r="AH17" s="77">
        <v>2.5097098543275345</v>
      </c>
      <c r="AI17" s="75" t="str">
        <f>'Tube L'!G15</f>
        <v>A10</v>
      </c>
      <c r="AJ17" s="76">
        <f>'Tube L'!F15</f>
        <v>1.7044379640000002</v>
      </c>
      <c r="AK17" s="77">
        <v>2.1806948809969917</v>
      </c>
      <c r="AL17" s="75" t="str">
        <f>'Tube M'!G15</f>
        <v>C2</v>
      </c>
      <c r="AM17" s="76">
        <f>'Tube M'!F15</f>
        <v>-13.63998868</v>
      </c>
      <c r="AN17" s="77"/>
      <c r="AO17" s="75" t="str">
        <f>'Tube N'!G15</f>
        <v>D5</v>
      </c>
      <c r="AP17" s="76">
        <f>'Tube N'!F15</f>
        <v>-13.63998868</v>
      </c>
      <c r="AQ17" s="77"/>
      <c r="AR17" s="75" t="str">
        <f>'Tube O'!G15</f>
        <v>G8</v>
      </c>
      <c r="AS17" s="76">
        <f>'Tube O'!F15</f>
        <v>-13.63998868</v>
      </c>
      <c r="AT17" s="77"/>
      <c r="AU17" s="75" t="str">
        <f>'Tube P'!G15</f>
        <v>A10</v>
      </c>
      <c r="AV17" s="76">
        <f>'Tube P'!F15</f>
        <v>-13.63998868</v>
      </c>
      <c r="AW17" s="77"/>
    </row>
    <row r="18" spans="1:49" x14ac:dyDescent="0.25">
      <c r="A18" s="58">
        <v>15</v>
      </c>
      <c r="B18" s="75" t="str">
        <f>'Tube A'!G16</f>
        <v>B2</v>
      </c>
      <c r="C18" s="76">
        <f>'Tube A'!F16</f>
        <v>1.6967613250000007</v>
      </c>
      <c r="D18" s="77">
        <v>1.068608561020725</v>
      </c>
      <c r="E18" s="75" t="str">
        <f>'Tube B'!G16</f>
        <v>E5</v>
      </c>
      <c r="F18" s="76">
        <f>'Tube B'!F16</f>
        <v>1.6955319700000011</v>
      </c>
      <c r="G18" s="77">
        <v>1.0475759405252643</v>
      </c>
      <c r="H18" s="75" t="str">
        <f>'Tube C'!G16</f>
        <v>F8</v>
      </c>
      <c r="I18" s="76">
        <f>'Tube C'!F16</f>
        <v>1.6977721280000004</v>
      </c>
      <c r="J18" s="77">
        <v>1.1575835038261459</v>
      </c>
      <c r="K18" s="75" t="str">
        <f>'Tube D'!G16</f>
        <v>A11</v>
      </c>
      <c r="L18" s="76">
        <f>'Tube D'!F16</f>
        <v>1.696351540000002</v>
      </c>
      <c r="M18" s="77">
        <v>0.90815037333079174</v>
      </c>
      <c r="N18" s="75" t="str">
        <f>'Tube E'!G16</f>
        <v>B2</v>
      </c>
      <c r="O18" s="76">
        <f>'Tube E'!F16</f>
        <v>1.7007498990000016</v>
      </c>
      <c r="P18" s="78">
        <v>1.2479935527757842</v>
      </c>
      <c r="Q18" s="75" t="str">
        <f>'Tube F'!G16</f>
        <v>E5</v>
      </c>
      <c r="R18" s="76">
        <f>'Tube F'!F16</f>
        <v>1.7017060640000032</v>
      </c>
      <c r="S18" s="77">
        <v>0.7255775982030056</v>
      </c>
      <c r="T18" s="75" t="str">
        <f>'Tube G'!G16</f>
        <v>F8</v>
      </c>
      <c r="U18" s="76">
        <f>'Tube G'!F16</f>
        <v>1.6915433960000019</v>
      </c>
      <c r="V18" s="77">
        <v>1.3083098771824402</v>
      </c>
      <c r="W18" s="75" t="str">
        <f>'Tube H'!G16</f>
        <v>A11</v>
      </c>
      <c r="X18" s="76">
        <f>'Tube H'!F16</f>
        <v>1.6977721280000004</v>
      </c>
      <c r="Y18" s="77">
        <v>0.89156928093851784</v>
      </c>
      <c r="Z18" s="75" t="str">
        <f>'Tube I'!G16</f>
        <v>B2</v>
      </c>
      <c r="AA18" s="76">
        <f>'Tube I'!F16</f>
        <v>1.7010504080000004</v>
      </c>
      <c r="AB18" s="77">
        <v>1.2939745501860545</v>
      </c>
      <c r="AC18" s="75" t="str">
        <f>'Tube J'!G16</f>
        <v>E5</v>
      </c>
      <c r="AD18" s="76">
        <f>'Tube I'!F16</f>
        <v>1.7010504080000004</v>
      </c>
      <c r="AE18" s="77">
        <v>0.84304351089079654</v>
      </c>
      <c r="AF18" s="75" t="str">
        <f>'Tube K'!G16</f>
        <v>F8</v>
      </c>
      <c r="AG18" s="76">
        <f>'Tube K'!F16</f>
        <v>1.6985916980000013</v>
      </c>
      <c r="AH18" s="77">
        <v>0.78303290479219445</v>
      </c>
      <c r="AI18" s="75" t="str">
        <f>'Tube L'!G16</f>
        <v>A11</v>
      </c>
      <c r="AJ18" s="76">
        <f>'Tube L'!F16</f>
        <v>1.6989741640000009</v>
      </c>
      <c r="AK18" s="77">
        <v>0.91769504739712815</v>
      </c>
      <c r="AL18" s="75" t="str">
        <f>'Tube M'!G16</f>
        <v>B2</v>
      </c>
      <c r="AM18" s="76">
        <f>'Tube M'!F16</f>
        <v>-13.63998868</v>
      </c>
      <c r="AN18" s="77"/>
      <c r="AO18" s="75" t="str">
        <f>'Tube N'!G16</f>
        <v>E5</v>
      </c>
      <c r="AP18" s="76">
        <f>'Tube N'!F16</f>
        <v>-13.63998868</v>
      </c>
      <c r="AQ18" s="77"/>
      <c r="AR18" s="75" t="str">
        <f>'Tube O'!G16</f>
        <v>F8</v>
      </c>
      <c r="AS18" s="76">
        <f>'Tube O'!F16</f>
        <v>-13.63998868</v>
      </c>
      <c r="AT18" s="77"/>
      <c r="AU18" s="75" t="str">
        <f>'Tube P'!G16</f>
        <v>A11</v>
      </c>
      <c r="AV18" s="76">
        <f>'Tube P'!F16</f>
        <v>-13.63998868</v>
      </c>
      <c r="AW18" s="77"/>
    </row>
    <row r="19" spans="1:49" x14ac:dyDescent="0.25">
      <c r="A19" s="58">
        <v>16</v>
      </c>
      <c r="B19" s="75" t="str">
        <f>'Tube A'!G17</f>
        <v>A2</v>
      </c>
      <c r="C19" s="76">
        <f>'Tube A'!F17</f>
        <v>1.6912975250000013</v>
      </c>
      <c r="D19" s="77">
        <v>0.49059365822089368</v>
      </c>
      <c r="E19" s="75" t="str">
        <f>'Tube B'!G17</f>
        <v>F5</v>
      </c>
      <c r="F19" s="76">
        <f>'Tube B'!F17</f>
        <v>1.6891666430000019</v>
      </c>
      <c r="G19" s="77">
        <v>0.55296471771555589</v>
      </c>
      <c r="H19" s="75" t="str">
        <f>'Tube C'!G17</f>
        <v>E8</v>
      </c>
      <c r="I19" s="76">
        <f>'Tube C'!F17</f>
        <v>1.6923083280000011</v>
      </c>
      <c r="J19" s="77">
        <v>0.52383581830914228</v>
      </c>
      <c r="K19" s="75" t="str">
        <f>'Tube D'!G17</f>
        <v>B11</v>
      </c>
      <c r="L19" s="76">
        <f>'Tube D'!F17</f>
        <v>1.6897949800000021</v>
      </c>
      <c r="M19" s="77">
        <v>0.51450927445765093</v>
      </c>
      <c r="N19" s="75" t="str">
        <f>'Tube E'!G17</f>
        <v>A2</v>
      </c>
      <c r="O19" s="76">
        <f>'Tube E'!F17</f>
        <v>1.6952860990000005</v>
      </c>
      <c r="P19" s="78">
        <v>0.61392666945423491</v>
      </c>
      <c r="Q19" s="75" t="str">
        <f>'Tube F'!G17</f>
        <v>F5</v>
      </c>
      <c r="R19" s="76">
        <f>'Tube F'!F17</f>
        <v>1.6942479770000016</v>
      </c>
      <c r="S19" s="77">
        <v>0.40118215518990241</v>
      </c>
      <c r="T19" s="75" t="str">
        <f>'Tube G'!G17</f>
        <v>E8</v>
      </c>
      <c r="U19" s="76">
        <f>'Tube G'!F17</f>
        <v>1.6860795960000026</v>
      </c>
      <c r="V19" s="77">
        <v>0.61280813413390633</v>
      </c>
      <c r="W19" s="75" t="str">
        <f>'Tube H'!G17</f>
        <v>B11</v>
      </c>
      <c r="X19" s="76">
        <f>'Tube H'!F17</f>
        <v>1.6923083280000011</v>
      </c>
      <c r="Y19" s="77">
        <v>0.45343808585499318</v>
      </c>
      <c r="Z19" s="75" t="str">
        <f>'Tube I'!G17</f>
        <v>A2</v>
      </c>
      <c r="AA19" s="76">
        <f>'Tube I'!F17</f>
        <v>1.6934010880000017</v>
      </c>
      <c r="AB19" s="77">
        <v>0.63778133081672472</v>
      </c>
      <c r="AC19" s="75" t="str">
        <f>'Tube J'!G17</f>
        <v>F5</v>
      </c>
      <c r="AD19" s="76">
        <f>'Tube I'!F17</f>
        <v>1.6934010880000017</v>
      </c>
      <c r="AE19" s="77">
        <v>0.48022438067032769</v>
      </c>
      <c r="AF19" s="75" t="str">
        <f>'Tube K'!G17</f>
        <v>E8</v>
      </c>
      <c r="AG19" s="76">
        <f>'Tube K'!F17</f>
        <v>1.693127898000002</v>
      </c>
      <c r="AH19" s="77">
        <v>0.68435016840203622</v>
      </c>
      <c r="AI19" s="75" t="str">
        <f>'Tube L'!G17</f>
        <v>B11</v>
      </c>
      <c r="AJ19" s="76">
        <f>'Tube L'!F17</f>
        <v>1.6924176040000027</v>
      </c>
      <c r="AK19" s="77">
        <v>0.477362868347117</v>
      </c>
      <c r="AL19" s="75" t="str">
        <f>'Tube M'!G17</f>
        <v>A2</v>
      </c>
      <c r="AM19" s="76">
        <f>'Tube M'!F17</f>
        <v>-13.63998868</v>
      </c>
      <c r="AN19" s="77"/>
      <c r="AO19" s="75" t="str">
        <f>'Tube N'!G17</f>
        <v>F5</v>
      </c>
      <c r="AP19" s="76">
        <f>'Tube N'!F17</f>
        <v>-13.63998868</v>
      </c>
      <c r="AQ19" s="77"/>
      <c r="AR19" s="75" t="str">
        <f>'Tube O'!G17</f>
        <v>E8</v>
      </c>
      <c r="AS19" s="76">
        <f>'Tube O'!F17</f>
        <v>-13.63998868</v>
      </c>
      <c r="AT19" s="77"/>
      <c r="AU19" s="75" t="str">
        <f>'Tube P'!G17</f>
        <v>B11</v>
      </c>
      <c r="AV19" s="76">
        <f>'Tube P'!F17</f>
        <v>-13.63998868</v>
      </c>
      <c r="AW19" s="77"/>
    </row>
    <row r="20" spans="1:49" x14ac:dyDescent="0.25">
      <c r="A20" s="58">
        <v>17</v>
      </c>
      <c r="B20" s="75" t="str">
        <f>'Tube A'!G18</f>
        <v>A3</v>
      </c>
      <c r="C20" s="76">
        <f>'Tube A'!F18</f>
        <v>1.6847409650000014</v>
      </c>
      <c r="D20" s="77">
        <v>0.24729581974770956</v>
      </c>
      <c r="E20" s="75" t="str">
        <f>'Tube B'!G18</f>
        <v>G5</v>
      </c>
      <c r="F20" s="76">
        <f>'Tube B'!F18</f>
        <v>1.6837028430000025</v>
      </c>
      <c r="G20" s="77">
        <v>0.24586841314907634</v>
      </c>
      <c r="H20" s="75" t="str">
        <f>'Tube C'!G18</f>
        <v>D8</v>
      </c>
      <c r="I20" s="76">
        <f>'Tube C'!F18</f>
        <v>1.6857517680000029</v>
      </c>
      <c r="J20" s="77">
        <v>0.21286756452265579</v>
      </c>
      <c r="K20" s="75" t="str">
        <f>'Tube D'!G18</f>
        <v>C11</v>
      </c>
      <c r="L20" s="76">
        <f>'Tube D'!F18</f>
        <v>1.6843311800000027</v>
      </c>
      <c r="M20" s="77">
        <v>0.22767843317565539</v>
      </c>
      <c r="N20" s="75" t="str">
        <f>'Tube E'!G18</f>
        <v>A3</v>
      </c>
      <c r="O20" s="76">
        <f>'Tube E'!F18</f>
        <v>1.6898222990000011</v>
      </c>
      <c r="P20" s="77">
        <v>0.16359338872671164</v>
      </c>
      <c r="Q20" s="75" t="str">
        <f>'Tube F'!G18</f>
        <v>G5</v>
      </c>
      <c r="R20" s="76">
        <f>'Tube F'!F18</f>
        <v>1.6876914170000017</v>
      </c>
      <c r="S20" s="77">
        <v>0.14287243708064587</v>
      </c>
      <c r="T20" s="75" t="str">
        <f>'Tube G'!G18</f>
        <v>D8</v>
      </c>
      <c r="U20" s="76">
        <f>'Tube G'!F18</f>
        <v>1.6762447560000009</v>
      </c>
      <c r="V20" s="77">
        <v>0.41404145732354952</v>
      </c>
      <c r="W20" s="75" t="str">
        <f>'Tube H'!G18</f>
        <v>C11</v>
      </c>
      <c r="X20" s="76">
        <f>'Tube H'!F18</f>
        <v>1.6857517680000029</v>
      </c>
      <c r="Y20" s="77">
        <v>0.19574075991245241</v>
      </c>
      <c r="Z20" s="75" t="str">
        <f>'Tube I'!G18</f>
        <v>A3</v>
      </c>
      <c r="AA20" s="76">
        <f>'Tube I'!F18</f>
        <v>1.6896037470000014</v>
      </c>
      <c r="AB20" s="77">
        <v>0.28064598303566268</v>
      </c>
      <c r="AC20" s="75" t="str">
        <f>'Tube J'!G18</f>
        <v>G5</v>
      </c>
      <c r="AD20" s="76">
        <f>'Tube I'!F18</f>
        <v>1.6896037470000014</v>
      </c>
      <c r="AE20" s="77">
        <v>0.21617052398581096</v>
      </c>
      <c r="AF20" s="75" t="str">
        <f>'Tube K'!G18</f>
        <v>D8</v>
      </c>
      <c r="AG20" s="76">
        <f>'Tube K'!F18</f>
        <v>1.686571338000002</v>
      </c>
      <c r="AH20" s="77">
        <v>0.24361489220671687</v>
      </c>
      <c r="AI20" s="75" t="str">
        <f>'Tube L'!G18</f>
        <v>C11</v>
      </c>
      <c r="AJ20" s="76">
        <f>'Tube L'!F18</f>
        <v>1.6880465640000022</v>
      </c>
      <c r="AK20" s="77">
        <v>0.22468247009159451</v>
      </c>
      <c r="AL20" s="75" t="str">
        <f>'Tube M'!G18</f>
        <v>A3</v>
      </c>
      <c r="AM20" s="76">
        <f>'Tube M'!F18</f>
        <v>-13.63998868</v>
      </c>
      <c r="AN20" s="77"/>
      <c r="AO20" s="75" t="str">
        <f>'Tube N'!G18</f>
        <v>G5</v>
      </c>
      <c r="AP20" s="76">
        <f>'Tube N'!F18</f>
        <v>-13.63998868</v>
      </c>
      <c r="AQ20" s="77"/>
      <c r="AR20" s="75" t="str">
        <f>'Tube O'!G18</f>
        <v>D8</v>
      </c>
      <c r="AS20" s="76">
        <f>'Tube O'!F18</f>
        <v>-13.63998868</v>
      </c>
      <c r="AT20" s="77"/>
      <c r="AU20" s="75" t="str">
        <f>'Tube P'!G18</f>
        <v>C11</v>
      </c>
      <c r="AV20" s="76">
        <f>'Tube P'!F18</f>
        <v>-13.63998868</v>
      </c>
      <c r="AW20" s="77"/>
    </row>
    <row r="21" spans="1:49" x14ac:dyDescent="0.25">
      <c r="A21" s="58">
        <v>18</v>
      </c>
      <c r="B21" s="75" t="str">
        <f>'Tube A'!G19</f>
        <v>B3</v>
      </c>
      <c r="C21" s="76">
        <f>'Tube A'!F19</f>
        <v>1.6783756380000021</v>
      </c>
      <c r="D21" s="77">
        <v>0.14488705875497274</v>
      </c>
      <c r="E21" s="75" t="str">
        <f>'Tube B'!G19</f>
        <v>H5</v>
      </c>
      <c r="F21" s="76">
        <f>'Tube B'!F19</f>
        <v>1.6771462830000008</v>
      </c>
      <c r="G21" s="77">
        <v>0.11604337686602952</v>
      </c>
      <c r="H21" s="75" t="str">
        <f>'Tube C'!G19</f>
        <v>C8</v>
      </c>
      <c r="I21" s="76">
        <f>'Tube C'!F19</f>
        <v>1.6791952080000012</v>
      </c>
      <c r="J21" s="77">
        <v>0.14667978334335555</v>
      </c>
      <c r="K21" s="75" t="str">
        <f>'Tube D'!G19</f>
        <v>D11</v>
      </c>
      <c r="L21" s="76">
        <f>'Tube D'!F19</f>
        <v>1.6788673800000016</v>
      </c>
      <c r="M21" s="77">
        <v>0.10240001193909092</v>
      </c>
      <c r="N21" s="75" t="str">
        <f>'Tube E'!G19</f>
        <v>B3</v>
      </c>
      <c r="O21" s="76">
        <f>'Tube E'!F19</f>
        <v>1.6823642120000013</v>
      </c>
      <c r="P21" s="77">
        <v>0.12586664953280588</v>
      </c>
      <c r="Q21" s="75" t="str">
        <f>'Tube F'!G19</f>
        <v>H5</v>
      </c>
      <c r="R21" s="76">
        <f>'Tube F'!F19</f>
        <v>1.6811348570000018</v>
      </c>
      <c r="S21" s="77">
        <v>6.1685123606539181E-2</v>
      </c>
      <c r="T21" s="75" t="str">
        <f>'Tube G'!G19</f>
        <v>C8</v>
      </c>
      <c r="U21" s="76">
        <f>'Tube G'!F19</f>
        <v>1.6336271159999995</v>
      </c>
      <c r="V21" s="77">
        <v>0.27179085558520077</v>
      </c>
      <c r="W21" s="75" t="str">
        <f>'Tube H'!G19</f>
        <v>D11</v>
      </c>
      <c r="X21" s="76">
        <f>'Tube H'!F19</f>
        <v>1.6802879680000036</v>
      </c>
      <c r="Y21" s="77">
        <v>0.10540263310502557</v>
      </c>
      <c r="Z21" s="75" t="str">
        <f>'Tube I'!G19</f>
        <v>B3</v>
      </c>
      <c r="AA21" s="76">
        <f>'Tube I'!F19</f>
        <v>1.6830471870000032</v>
      </c>
      <c r="AB21" s="77">
        <v>0.14785130623021489</v>
      </c>
      <c r="AC21" s="75" t="str">
        <f>'Tube J'!G19</f>
        <v>H5</v>
      </c>
      <c r="AD21" s="76">
        <f>'Tube I'!F19</f>
        <v>1.6830471870000032</v>
      </c>
      <c r="AE21" s="77">
        <v>7.045532601903351E-2</v>
      </c>
      <c r="AF21" s="75" t="str">
        <f>'Tube K'!G19</f>
        <v>C8</v>
      </c>
      <c r="AG21" s="76">
        <f>'Tube K'!F19</f>
        <v>1.6800147780000003</v>
      </c>
      <c r="AH21" s="77">
        <v>7.7848743447018767E-2</v>
      </c>
      <c r="AI21" s="75" t="str">
        <f>'Tube L'!G19</f>
        <v>D11</v>
      </c>
      <c r="AJ21" s="76">
        <f>'Tube L'!F19</f>
        <v>1.6814900040000005</v>
      </c>
      <c r="AK21" s="77">
        <v>0.13523298436140621</v>
      </c>
      <c r="AL21" s="75" t="str">
        <f>'Tube M'!G19</f>
        <v>B3</v>
      </c>
      <c r="AM21" s="76">
        <f>'Tube M'!F19</f>
        <v>-13.63998868</v>
      </c>
      <c r="AN21" s="77"/>
      <c r="AO21" s="75" t="str">
        <f>'Tube N'!G19</f>
        <v>H5</v>
      </c>
      <c r="AP21" s="76">
        <f>'Tube N'!F19</f>
        <v>-13.63998868</v>
      </c>
      <c r="AQ21" s="77"/>
      <c r="AR21" s="75" t="str">
        <f>'Tube O'!G19</f>
        <v>C8</v>
      </c>
      <c r="AS21" s="76">
        <f>'Tube O'!F19</f>
        <v>-13.63998868</v>
      </c>
      <c r="AT21" s="77"/>
      <c r="AU21" s="75" t="str">
        <f>'Tube P'!G19</f>
        <v>D11</v>
      </c>
      <c r="AV21" s="76">
        <f>'Tube P'!F19</f>
        <v>-13.63998868</v>
      </c>
      <c r="AW21" s="77"/>
    </row>
    <row r="22" spans="1:49" x14ac:dyDescent="0.25">
      <c r="A22" s="58">
        <v>19</v>
      </c>
      <c r="B22" s="75" t="str">
        <f>'Tube A'!G20</f>
        <v>C3</v>
      </c>
      <c r="C22" s="76">
        <f>'Tube A'!F20</f>
        <v>1.6630769980000011</v>
      </c>
      <c r="D22" s="77">
        <v>0.12618168467966887</v>
      </c>
      <c r="E22" s="75" t="str">
        <f>'Tube B'!G20</f>
        <v>H6</v>
      </c>
      <c r="F22" s="76">
        <f>'Tube B'!F20</f>
        <v>1.6620388760000022</v>
      </c>
      <c r="G22" s="77">
        <v>0.15406522879505555</v>
      </c>
      <c r="H22" s="75" t="str">
        <f>'Tube C'!G20</f>
        <v>B8</v>
      </c>
      <c r="I22" s="76">
        <f>'Tube C'!F20</f>
        <v>1.6597167610000021</v>
      </c>
      <c r="J22" s="77">
        <v>0.22939397040909071</v>
      </c>
      <c r="K22" s="75" t="str">
        <f>'Tube D'!G20</f>
        <v>E11</v>
      </c>
      <c r="L22" s="76">
        <f>'Tube D'!F20</f>
        <v>1.6635687400000023</v>
      </c>
      <c r="M22" s="77">
        <v>-1.6845195325436171E-2</v>
      </c>
      <c r="N22" s="75" t="str">
        <f>'Tube E'!G20</f>
        <v>C3</v>
      </c>
      <c r="O22" s="76">
        <f>'Tube E'!F20</f>
        <v>1.6703438520000002</v>
      </c>
      <c r="P22" s="77">
        <v>0.13673958745286052</v>
      </c>
      <c r="Q22" s="75" t="str">
        <f>'Tube F'!G20</f>
        <v>H6</v>
      </c>
      <c r="R22" s="76">
        <f>'Tube F'!F20</f>
        <v>1.6636506970000013</v>
      </c>
      <c r="S22" s="77">
        <v>9.7909548210371955E-2</v>
      </c>
      <c r="T22" s="75" t="str">
        <f>'Tube G'!G20</f>
        <v>B8</v>
      </c>
      <c r="U22" s="76">
        <f>'Tube G'!F20</f>
        <v>1.5005016290000004</v>
      </c>
      <c r="V22" s="77">
        <v>0.22609162361860768</v>
      </c>
      <c r="W22" s="75" t="str">
        <f>'Tube H'!G20</f>
        <v>E11</v>
      </c>
      <c r="X22" s="76">
        <f>'Tube H'!F20</f>
        <v>1.6660820880000013</v>
      </c>
      <c r="Y22" s="77">
        <v>0.12519391284262871</v>
      </c>
      <c r="Z22" s="75" t="str">
        <f>'Tube I'!G20</f>
        <v>C3</v>
      </c>
      <c r="AA22" s="76">
        <f>'Tube I'!F20</f>
        <v>1.668841307000001</v>
      </c>
      <c r="AB22" s="77">
        <v>0.1058453847093459</v>
      </c>
      <c r="AC22" s="75" t="str">
        <f>'Tube J'!G20</f>
        <v>H6</v>
      </c>
      <c r="AD22" s="76">
        <f>'Tube I'!F20</f>
        <v>1.668841307000001</v>
      </c>
      <c r="AE22" s="77">
        <v>6.7926760071353912E-2</v>
      </c>
      <c r="AF22" s="75" t="str">
        <f>'Tube K'!G20</f>
        <v>B8</v>
      </c>
      <c r="AG22" s="76">
        <f>'Tube K'!F20</f>
        <v>1.6625306180000035</v>
      </c>
      <c r="AH22" s="77">
        <v>0.10695792601533809</v>
      </c>
      <c r="AI22" s="75" t="str">
        <f>'Tube L'!G20</f>
        <v>E11</v>
      </c>
      <c r="AJ22" s="76">
        <f>'Tube L'!F20</f>
        <v>1.669469644000003</v>
      </c>
      <c r="AK22" s="77">
        <v>0.1129886141201597</v>
      </c>
      <c r="AL22" s="75" t="str">
        <f>'Tube M'!G20</f>
        <v>C3</v>
      </c>
      <c r="AM22" s="76">
        <f>'Tube M'!F20</f>
        <v>-13.63998868</v>
      </c>
      <c r="AN22" s="77"/>
      <c r="AO22" s="75" t="str">
        <f>'Tube N'!G20</f>
        <v>H6</v>
      </c>
      <c r="AP22" s="76">
        <f>'Tube N'!F20</f>
        <v>-13.63998868</v>
      </c>
      <c r="AQ22" s="77"/>
      <c r="AR22" s="75" t="str">
        <f>'Tube O'!G20</f>
        <v>B8</v>
      </c>
      <c r="AS22" s="76">
        <f>'Tube O'!F20</f>
        <v>-13.63998868</v>
      </c>
      <c r="AT22" s="77"/>
      <c r="AU22" s="75" t="str">
        <f>'Tube P'!G20</f>
        <v>E11</v>
      </c>
      <c r="AV22" s="76">
        <f>'Tube P'!F20</f>
        <v>-13.63998868</v>
      </c>
      <c r="AW22" s="77"/>
    </row>
    <row r="23" spans="1:49" x14ac:dyDescent="0.25">
      <c r="A23" s="58">
        <v>20</v>
      </c>
      <c r="B23" s="75" t="str">
        <f>'Tube A'!G21</f>
        <v>D3</v>
      </c>
      <c r="C23" s="76">
        <f>'Tube A'!F21</f>
        <v>1.6051607180000005</v>
      </c>
      <c r="D23" s="77">
        <v>0.15828525174134048</v>
      </c>
      <c r="E23" s="75" t="str">
        <f>'Tube B'!G21</f>
        <v>G6</v>
      </c>
      <c r="F23" s="76">
        <f>'Tube B'!F21</f>
        <v>1.5986587960000023</v>
      </c>
      <c r="G23" s="77">
        <v>0.18252855726361161</v>
      </c>
      <c r="H23" s="75" t="str">
        <f>'Tube C'!G21</f>
        <v>A8</v>
      </c>
      <c r="I23" s="76">
        <f>'Tube C'!F21</f>
        <v>1.5886873610000016</v>
      </c>
      <c r="J23" s="77">
        <v>0.19271304264930655</v>
      </c>
      <c r="K23" s="75" t="str">
        <f>'Tube D'!G21</f>
        <v>F11</v>
      </c>
      <c r="L23" s="76">
        <f>'Tube D'!F21</f>
        <v>1.6045597000000011</v>
      </c>
      <c r="M23" s="77">
        <v>0.14752476436647768</v>
      </c>
      <c r="N23" s="75" t="str">
        <f>'Tube E'!G21</f>
        <v>D3</v>
      </c>
      <c r="O23" s="76">
        <f>'Tube E'!F21</f>
        <v>1.613520332000002</v>
      </c>
      <c r="P23" s="77">
        <v>0.13326768801771338</v>
      </c>
      <c r="Q23" s="75" t="str">
        <f>'Tube F'!G21</f>
        <v>G6</v>
      </c>
      <c r="R23" s="76">
        <f>'Tube F'!F21</f>
        <v>1.5939052900000021</v>
      </c>
      <c r="S23" s="77">
        <v>0.12874008959957758</v>
      </c>
      <c r="T23" s="75" t="str">
        <f>'Tube G'!G21</f>
        <v>A8</v>
      </c>
      <c r="U23" s="76">
        <f>'Tube G'!F21</f>
        <v>1.3114541490000011</v>
      </c>
      <c r="V23" s="77">
        <v>0.14460202670720523</v>
      </c>
      <c r="W23" s="75" t="str">
        <f>'Tube H'!G21</f>
        <v>F11</v>
      </c>
      <c r="X23" s="76">
        <f>'Tube H'!F21</f>
        <v>1.6039860010000009</v>
      </c>
      <c r="Y23" s="77">
        <v>0.1284013690707029</v>
      </c>
      <c r="Z23" s="75" t="str">
        <f>'Tube I'!G21</f>
        <v>D3</v>
      </c>
      <c r="AA23" s="76">
        <f>'Tube I'!F21</f>
        <v>1.614394540000001</v>
      </c>
      <c r="AB23" s="77">
        <v>0.11045770021107193</v>
      </c>
      <c r="AC23" s="75" t="str">
        <f>'Tube J'!G21</f>
        <v>G6</v>
      </c>
      <c r="AD23" s="76">
        <f>'Tube I'!F21</f>
        <v>1.614394540000001</v>
      </c>
      <c r="AE23" s="77">
        <v>0.10846982837618824</v>
      </c>
      <c r="AF23" s="75" t="str">
        <f>'Tube K'!G21</f>
        <v>A8</v>
      </c>
      <c r="AG23" s="76">
        <f>'Tube K'!F21</f>
        <v>1.594779498000003</v>
      </c>
      <c r="AH23" s="77">
        <v>7.0138682347405265E-2</v>
      </c>
      <c r="AI23" s="75" t="str">
        <f>'Tube L'!G21</f>
        <v>F11</v>
      </c>
      <c r="AJ23" s="76">
        <f>'Tube L'!F21</f>
        <v>1.6104606040000018</v>
      </c>
      <c r="AK23" s="77">
        <v>0.14225145470065845</v>
      </c>
      <c r="AL23" s="75" t="str">
        <f>'Tube M'!G21</f>
        <v>D3</v>
      </c>
      <c r="AM23" s="76">
        <f>'Tube M'!F21</f>
        <v>-13.63998868</v>
      </c>
      <c r="AN23" s="77"/>
      <c r="AO23" s="75" t="str">
        <f>'Tube N'!G21</f>
        <v>G6</v>
      </c>
      <c r="AP23" s="76">
        <f>'Tube N'!F21</f>
        <v>-13.63998868</v>
      </c>
      <c r="AQ23" s="77"/>
      <c r="AR23" s="75" t="str">
        <f>'Tube O'!G21</f>
        <v>A8</v>
      </c>
      <c r="AS23" s="76">
        <f>'Tube O'!F21</f>
        <v>-13.63998868</v>
      </c>
      <c r="AT23" s="77"/>
      <c r="AU23" s="75" t="str">
        <f>'Tube P'!G21</f>
        <v>F11</v>
      </c>
      <c r="AV23" s="76">
        <f>'Tube P'!F21</f>
        <v>-13.63998868</v>
      </c>
      <c r="AW23" s="77"/>
    </row>
    <row r="24" spans="1:49" x14ac:dyDescent="0.25">
      <c r="A24" s="58">
        <v>21</v>
      </c>
      <c r="B24" s="72" t="str">
        <f>'Tube A'!G22</f>
        <v>E3</v>
      </c>
      <c r="C24" s="73">
        <f>'Tube A'!F22</f>
        <v>1.4620091580000025</v>
      </c>
      <c r="D24" s="74">
        <v>0.15778066899810578</v>
      </c>
      <c r="E24" s="72" t="str">
        <f>'Tube B'!G22</f>
        <v>F6</v>
      </c>
      <c r="F24" s="73">
        <f>'Tube B'!F22</f>
        <v>1.4511361960000002</v>
      </c>
      <c r="G24" s="74">
        <v>0.17345214689861474</v>
      </c>
      <c r="H24" s="72" t="str">
        <f>'Tube C'!G22</f>
        <v>A9</v>
      </c>
      <c r="I24" s="73">
        <f>'Tube C'!F22</f>
        <v>1.4411647610000031</v>
      </c>
      <c r="J24" s="74">
        <v>0.14550419865553127</v>
      </c>
      <c r="K24" s="72" t="str">
        <f>'Tube D'!G22</f>
        <v>G11</v>
      </c>
      <c r="L24" s="73">
        <f>'Tube D'!F22</f>
        <v>1.4659704130000026</v>
      </c>
      <c r="M24" s="74">
        <v>0.10579273439709709</v>
      </c>
      <c r="N24" s="72" t="str">
        <f>'Tube E'!G22</f>
        <v>E3</v>
      </c>
      <c r="O24" s="73">
        <f>'Tube E'!F22</f>
        <v>1.4517918520000013</v>
      </c>
      <c r="P24" s="74">
        <v>0.11738834603360893</v>
      </c>
      <c r="Q24" s="72" t="str">
        <f>'Tube F'!G22</f>
        <v>F6</v>
      </c>
      <c r="R24" s="73">
        <f>'Tube F'!F22</f>
        <v>1.4431044100000019</v>
      </c>
      <c r="S24" s="74">
        <v>0.10669135532505973</v>
      </c>
      <c r="T24" s="72" t="str">
        <f>'Tube G'!G22</f>
        <v>A9</v>
      </c>
      <c r="U24" s="73">
        <f>'Tube G'!F22</f>
        <v>1.1245921890000012</v>
      </c>
      <c r="V24" s="74">
        <v>7.1363642165604632E-2</v>
      </c>
      <c r="W24" s="72" t="str">
        <f>'Tube H'!G22</f>
        <v>G11</v>
      </c>
      <c r="X24" s="73">
        <f>'Tube H'!F22</f>
        <v>1.438979241000002</v>
      </c>
      <c r="Y24" s="74">
        <v>8.3794023046784585E-2</v>
      </c>
      <c r="Z24" s="72" t="str">
        <f>'Tube I'!G22</f>
        <v>E3</v>
      </c>
      <c r="AA24" s="73">
        <f>'Tube I'!F22</f>
        <v>1.4723357400000019</v>
      </c>
      <c r="AB24" s="74">
        <v>8.7924516773192005E-2</v>
      </c>
      <c r="AC24" s="72" t="str">
        <f>'Tube J'!G22</f>
        <v>F6</v>
      </c>
      <c r="AD24" s="73">
        <f>'Tube I'!F22</f>
        <v>1.4723357400000019</v>
      </c>
      <c r="AE24" s="74">
        <v>7.3151925448569924E-2</v>
      </c>
      <c r="AF24" s="72" t="str">
        <f>'Tube K'!G22</f>
        <v>A9</v>
      </c>
      <c r="AG24" s="73">
        <f>'Tube K'!F22</f>
        <v>1.4332422510000011</v>
      </c>
      <c r="AH24" s="74">
        <v>4.3089002563613164E-2</v>
      </c>
      <c r="AI24" s="72" t="str">
        <f>'Tube L'!G22</f>
        <v>G11</v>
      </c>
      <c r="AJ24" s="73">
        <f>'Tube L'!F22</f>
        <v>1.4531031640000016</v>
      </c>
      <c r="AK24" s="74">
        <v>6.8418356658388843E-2</v>
      </c>
      <c r="AL24" s="72" t="str">
        <f>'Tube M'!G22</f>
        <v>E3</v>
      </c>
      <c r="AM24" s="73">
        <f>'Tube M'!F22</f>
        <v>-13.63998868</v>
      </c>
      <c r="AN24" s="74"/>
      <c r="AO24" s="72" t="str">
        <f>'Tube N'!G22</f>
        <v>F6</v>
      </c>
      <c r="AP24" s="73">
        <f>'Tube N'!F22</f>
        <v>-13.63998868</v>
      </c>
      <c r="AQ24" s="74"/>
      <c r="AR24" s="72" t="str">
        <f>'Tube O'!G22</f>
        <v>A9</v>
      </c>
      <c r="AS24" s="73">
        <f>'Tube O'!F22</f>
        <v>-13.63998868</v>
      </c>
      <c r="AT24" s="74"/>
      <c r="AU24" s="72" t="str">
        <f>'Tube P'!G22</f>
        <v>G11</v>
      </c>
      <c r="AV24" s="73">
        <f>'Tube P'!F22</f>
        <v>-13.63998868</v>
      </c>
      <c r="AW24" s="74"/>
    </row>
    <row r="25" spans="1:49" ht="13" thickBot="1" x14ac:dyDescent="0.3">
      <c r="A25" s="58">
        <v>22</v>
      </c>
      <c r="B25" s="81" t="str">
        <f>'Tube A'!G23</f>
        <v>F3</v>
      </c>
      <c r="C25" s="82">
        <f>'Tube A'!F23</f>
        <v>1.2576630380000005</v>
      </c>
      <c r="D25" s="83">
        <v>0.20805369923390807</v>
      </c>
      <c r="E25" s="81" t="str">
        <f>'Tube B'!G23</f>
        <v>E6</v>
      </c>
      <c r="F25" s="82">
        <f>'Tube B'!F23</f>
        <v>1.258810436000001</v>
      </c>
      <c r="G25" s="83">
        <v>0.18410862598397368</v>
      </c>
      <c r="H25" s="81" t="str">
        <f>'Tube C'!G23</f>
        <v>B9</v>
      </c>
      <c r="I25" s="82">
        <f>'Tube C'!F23</f>
        <v>1.2728797210000025</v>
      </c>
      <c r="J25" s="83">
        <v>0.14626770527524216</v>
      </c>
      <c r="K25" s="81" t="str">
        <f>'Tube D'!G23</f>
        <v>H11</v>
      </c>
      <c r="L25" s="82">
        <f>'Tube D'!F23</f>
        <v>1.2281038800000008</v>
      </c>
      <c r="M25" s="83">
        <v>-1.0272001054967134E-2</v>
      </c>
      <c r="N25" s="81" t="str">
        <f>'Tube E'!G23</f>
        <v>F3</v>
      </c>
      <c r="O25" s="82">
        <f>'Tube E'!F23</f>
        <v>1.2310543320000011</v>
      </c>
      <c r="P25" s="83">
        <v>0.14146569603865872</v>
      </c>
      <c r="Q25" s="81" t="str">
        <f>'Tube F'!G23</f>
        <v>E6</v>
      </c>
      <c r="R25" s="82">
        <f>'Tube F'!F23</f>
        <v>1.2507786500000009</v>
      </c>
      <c r="S25" s="83">
        <v>8.5782878127612983E-2</v>
      </c>
      <c r="T25" s="72" t="str">
        <f>'Tube G'!G23</f>
        <v>B9</v>
      </c>
      <c r="U25" s="82">
        <f>'Tube G'!F23</f>
        <v>1.0426351890000021</v>
      </c>
      <c r="V25" s="83">
        <v>6.1302489781662604E-2</v>
      </c>
      <c r="W25" s="81" t="str">
        <f>'Tube H'!G23</f>
        <v>H11</v>
      </c>
      <c r="X25" s="82">
        <f>'Tube H'!F23</f>
        <v>1.2335403610000011</v>
      </c>
      <c r="Y25" s="83">
        <v>5.678314614527763E-2</v>
      </c>
      <c r="Z25" s="72" t="str">
        <f>'Tube I'!G23</f>
        <v>F3</v>
      </c>
      <c r="AA25" s="73">
        <f>'Tube I'!F23</f>
        <v>1.2668968600000028</v>
      </c>
      <c r="AB25" s="91">
        <v>6.354977935187521E-2</v>
      </c>
      <c r="AC25" s="92" t="str">
        <f>'Tube J'!G23</f>
        <v>E6</v>
      </c>
      <c r="AD25" s="73">
        <f>'Tube I'!F23</f>
        <v>1.2668968600000028</v>
      </c>
      <c r="AE25" s="74">
        <v>0.10353082213110666</v>
      </c>
      <c r="AF25" s="92" t="str">
        <f>'Tube K'!G23</f>
        <v>B9</v>
      </c>
      <c r="AG25" s="93">
        <f>'Tube K'!F23</f>
        <v>1.246380291000003</v>
      </c>
      <c r="AH25" s="74">
        <v>3.1976131123109319E-2</v>
      </c>
      <c r="AI25" s="72" t="str">
        <f>'Tube L'!G23</f>
        <v>H11</v>
      </c>
      <c r="AJ25" s="93">
        <f>'Tube L'!F23</f>
        <v>1.2596846440000018</v>
      </c>
      <c r="AK25" s="74">
        <v>2.7500909911428516E-2</v>
      </c>
      <c r="AL25" s="72" t="str">
        <f>'Tube M'!G23</f>
        <v>F3</v>
      </c>
      <c r="AM25" s="73">
        <f>'Tube M'!F23</f>
        <v>-13.63998868</v>
      </c>
      <c r="AN25" s="74"/>
      <c r="AO25" s="92" t="str">
        <f>'Tube N'!G23</f>
        <v>E6</v>
      </c>
      <c r="AP25" s="73">
        <f>'Tube N'!F23</f>
        <v>-13.63998868</v>
      </c>
      <c r="AQ25" s="91"/>
      <c r="AR25" s="72" t="str">
        <f>'Tube O'!G23</f>
        <v>B9</v>
      </c>
      <c r="AS25" s="73">
        <f>'Tube O'!F23</f>
        <v>-13.63998868</v>
      </c>
      <c r="AT25" s="91"/>
      <c r="AU25" s="72" t="str">
        <f>'Tube P'!G23</f>
        <v>H11</v>
      </c>
      <c r="AV25" s="73">
        <f>'Tube P'!F23</f>
        <v>-13.63998868</v>
      </c>
      <c r="AW25" s="83"/>
    </row>
    <row r="26" spans="1:49" ht="13" thickTop="1" x14ac:dyDescent="0.25">
      <c r="B26" s="76"/>
      <c r="C26" s="84" t="s">
        <v>181</v>
      </c>
      <c r="D26" s="85">
        <f>SUM(D5:D25)*40/'Tube Loading'!J29*100</f>
        <v>56.411230954805404</v>
      </c>
      <c r="E26" s="76"/>
      <c r="F26" s="84" t="s">
        <v>181</v>
      </c>
      <c r="G26" s="85">
        <f>SUM(G5:G25)*40/'Tube Loading'!J30*100</f>
        <v>49.382087451027786</v>
      </c>
      <c r="H26" s="76"/>
      <c r="I26" s="84" t="s">
        <v>181</v>
      </c>
      <c r="J26" s="85">
        <f>SUM(J5:J25)*40/'Tube Loading'!J31*100</f>
        <v>50.374787518581996</v>
      </c>
      <c r="K26" s="86"/>
      <c r="L26" s="84" t="s">
        <v>181</v>
      </c>
      <c r="M26" s="85">
        <f>SUM(M5:M25)*40/'Tube Loading'!J32*100</f>
        <v>40.103880315230697</v>
      </c>
      <c r="N26" s="76"/>
      <c r="O26" s="84" t="s">
        <v>181</v>
      </c>
      <c r="P26" s="85">
        <f>SUM(P5:P25)*40/'Tube Loading'!J33*100</f>
        <v>48.407894652125044</v>
      </c>
      <c r="Q26" s="76"/>
      <c r="R26" s="84" t="s">
        <v>181</v>
      </c>
      <c r="S26" s="85">
        <f>SUM(S5:S25)*40/'Tube Loading'!J34*100</f>
        <v>43.888793448348444</v>
      </c>
      <c r="T26" s="90"/>
      <c r="U26" s="84" t="s">
        <v>181</v>
      </c>
      <c r="V26" s="85">
        <f>SUM(V5:V25)*40/'Tube Loading'!J35*100</f>
        <v>39.99214909686728</v>
      </c>
      <c r="W26" s="76"/>
      <c r="X26" s="84" t="s">
        <v>181</v>
      </c>
      <c r="Y26" s="85">
        <f>SUM(Y5:Y25)*40/'Tube Loading'!J36*100</f>
        <v>86.662245647428477</v>
      </c>
      <c r="Z26" s="94"/>
      <c r="AA26" s="95" t="s">
        <v>181</v>
      </c>
      <c r="AB26" s="85">
        <f>SUM(AB5:AB25)*40/'Tube Loading'!J37*100</f>
        <v>49.098093722096166</v>
      </c>
      <c r="AC26" s="76"/>
      <c r="AD26" s="95" t="s">
        <v>181</v>
      </c>
      <c r="AE26" s="96">
        <f>SUM(AE5:AE25)*40/'Tube Loading'!J38*100</f>
        <v>45.37249467893897</v>
      </c>
      <c r="AF26" s="76"/>
      <c r="AG26" s="84" t="s">
        <v>181</v>
      </c>
      <c r="AH26" s="96">
        <f>SUM(AH5:AH25)*40/'Tube Loading'!J39*100</f>
        <v>45.287989122458313</v>
      </c>
      <c r="AI26" s="97"/>
      <c r="AJ26" s="84" t="s">
        <v>181</v>
      </c>
      <c r="AK26" s="96">
        <f>SUM(AK5:AK25)*40/'Tube Loading'!J40*100</f>
        <v>49.053431168755431</v>
      </c>
      <c r="AL26" s="94"/>
      <c r="AM26" s="95" t="s">
        <v>181</v>
      </c>
      <c r="AN26" s="96" t="e">
        <f>SUM(AN5:AN25)*40/'Tube Loading'!J41*100</f>
        <v>#DIV/0!</v>
      </c>
      <c r="AO26" s="76"/>
      <c r="AP26" s="95" t="s">
        <v>181</v>
      </c>
      <c r="AQ26" s="85" t="e">
        <f>SUM(AQ5:AQ25)*40/'Tube Loading'!J42*100</f>
        <v>#DIV/0!</v>
      </c>
      <c r="AR26" s="94"/>
      <c r="AS26" s="95" t="s">
        <v>181</v>
      </c>
      <c r="AT26" s="85" t="e">
        <f>SUM(AT5:AT25)*40/'Tube Loading'!J43*100</f>
        <v>#DIV/0!</v>
      </c>
      <c r="AU26" s="86"/>
      <c r="AV26" s="84" t="s">
        <v>181</v>
      </c>
      <c r="AW26" s="85" t="e">
        <f>SUM(AW5:AW25)*40/'Tube Loading'!J44*100</f>
        <v>#DIV/0!</v>
      </c>
    </row>
    <row r="27" spans="1:49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 spans="1:49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</row>
    <row r="29" spans="1:49" x14ac:dyDescent="0.25">
      <c r="A29" s="64"/>
    </row>
    <row r="30" spans="1:49" x14ac:dyDescent="0.25">
      <c r="A30" s="64"/>
    </row>
    <row r="31" spans="1:49" x14ac:dyDescent="0.25">
      <c r="A31" s="64"/>
    </row>
    <row r="55" spans="1:13" x14ac:dyDescent="0.25"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</row>
    <row r="56" spans="1:13" x14ac:dyDescent="0.25">
      <c r="A56" s="64"/>
    </row>
    <row r="57" spans="1:13" x14ac:dyDescent="0.25">
      <c r="A57" s="64"/>
    </row>
    <row r="58" spans="1:13" x14ac:dyDescent="0.25">
      <c r="A58" s="64"/>
    </row>
    <row r="82" spans="1:13" x14ac:dyDescent="0.25"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</row>
    <row r="83" spans="1:13" x14ac:dyDescent="0.25"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</row>
    <row r="84" spans="1:13" x14ac:dyDescent="0.25">
      <c r="A84" s="64"/>
    </row>
    <row r="85" spans="1:13" x14ac:dyDescent="0.25">
      <c r="A85" s="64"/>
    </row>
    <row r="86" spans="1:13" x14ac:dyDescent="0.25">
      <c r="A86" s="64"/>
    </row>
  </sheetData>
  <mergeCells count="20">
    <mergeCell ref="AL1:AN1"/>
    <mergeCell ref="AO1:AQ1"/>
    <mergeCell ref="AR1:AT1"/>
    <mergeCell ref="AU1:AW1"/>
    <mergeCell ref="AL2:AN2"/>
    <mergeCell ref="AO2:AQ2"/>
    <mergeCell ref="AR2:AT2"/>
    <mergeCell ref="AU2:AW2"/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 x14ac:dyDescent="0.25"/>
  <cols>
    <col min="1" max="1" width="17.90625" customWidth="1"/>
    <col min="2" max="2" width="8.90625" customWidth="1"/>
    <col min="3" max="3" width="87.08984375" customWidth="1"/>
  </cols>
  <sheetData>
    <row r="1" spans="1:6" ht="13" x14ac:dyDescent="0.3">
      <c r="A1" s="1" t="s">
        <v>41</v>
      </c>
    </row>
    <row r="2" spans="1:6" ht="50" x14ac:dyDescent="0.25">
      <c r="E2" s="2" t="s">
        <v>32</v>
      </c>
      <c r="F2" s="2" t="s">
        <v>9</v>
      </c>
    </row>
    <row r="3" spans="1:6" ht="16" x14ac:dyDescent="0.4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 x14ac:dyDescent="0.4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 x14ac:dyDescent="0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 x14ac:dyDescent="0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 x14ac:dyDescent="0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 x14ac:dyDescent="0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 x14ac:dyDescent="0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 x14ac:dyDescent="0.4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 x14ac:dyDescent="0.35">
      <c r="A11" s="3" t="s">
        <v>37</v>
      </c>
      <c r="B11" s="10">
        <v>11</v>
      </c>
      <c r="C11" s="4" t="s">
        <v>31</v>
      </c>
    </row>
    <row r="12" spans="1:6" ht="16" x14ac:dyDescent="0.4">
      <c r="A12" s="3" t="s">
        <v>13</v>
      </c>
      <c r="B12">
        <v>1.7</v>
      </c>
      <c r="C12" s="4" t="s">
        <v>36</v>
      </c>
    </row>
    <row r="13" spans="1:6" ht="16" x14ac:dyDescent="0.4">
      <c r="A13" s="3" t="s">
        <v>14</v>
      </c>
      <c r="B13">
        <v>1.65</v>
      </c>
      <c r="C13" s="4" t="s">
        <v>34</v>
      </c>
    </row>
    <row r="14" spans="1:6" ht="16" x14ac:dyDescent="0.4">
      <c r="A14" s="3" t="s">
        <v>15</v>
      </c>
      <c r="B14">
        <v>7.5</v>
      </c>
      <c r="C14" s="4" t="s">
        <v>21</v>
      </c>
    </row>
    <row r="15" spans="1:6" ht="16" x14ac:dyDescent="0.4">
      <c r="A15" s="3" t="s">
        <v>16</v>
      </c>
      <c r="B15">
        <f>(1/3*(B4^2+B3*B4+B3^2))^(1/2)</f>
        <v>8.1389249904394614</v>
      </c>
      <c r="C15" s="4" t="s">
        <v>35</v>
      </c>
    </row>
    <row r="16" spans="1:6" ht="16" x14ac:dyDescent="0.4">
      <c r="A16" s="3" t="s">
        <v>17</v>
      </c>
      <c r="B16">
        <v>5.0999999999999996</v>
      </c>
      <c r="C16" s="4" t="s">
        <v>4</v>
      </c>
    </row>
    <row r="17" spans="1:4" ht="15.5" x14ac:dyDescent="0.35">
      <c r="A17" s="3"/>
      <c r="C17" s="4"/>
    </row>
    <row r="18" spans="1:4" ht="15.5" x14ac:dyDescent="0.25">
      <c r="C18" s="11" t="s">
        <v>38</v>
      </c>
      <c r="D18" s="12">
        <f>B11*(B3-B4)^2</f>
        <v>19.166399999999982</v>
      </c>
    </row>
    <row r="19" spans="1:4" ht="15.5" x14ac:dyDescent="0.25">
      <c r="C19" s="11" t="s">
        <v>2</v>
      </c>
      <c r="D19" s="12">
        <f>B11*((B3-B4)/3)^2</f>
        <v>2.1295999999999977</v>
      </c>
    </row>
    <row r="20" spans="1:4" ht="15.5" x14ac:dyDescent="0.25">
      <c r="C20" s="11" t="s">
        <v>3</v>
      </c>
      <c r="D20" s="14">
        <f>(113000000000000*B5*(B13-1))/(B6^4*B14^2*B10)</f>
        <v>108.31629022640612</v>
      </c>
    </row>
    <row r="22" spans="1:4" ht="15.5" x14ac:dyDescent="0.25">
      <c r="C22" s="11"/>
      <c r="D22" s="12"/>
    </row>
    <row r="23" spans="1:4" ht="15.5" x14ac:dyDescent="0.25">
      <c r="C23" s="11"/>
      <c r="D23" s="12"/>
    </row>
    <row r="27" spans="1:4" ht="13" x14ac:dyDescent="0.3">
      <c r="A27" s="1"/>
    </row>
    <row r="28" spans="1:4" ht="15.5" x14ac:dyDescent="0.35">
      <c r="C28" s="4"/>
    </row>
    <row r="29" spans="1:4" ht="15.5" x14ac:dyDescent="0.35">
      <c r="A29" s="3"/>
      <c r="C29" s="4"/>
    </row>
    <row r="30" spans="1:4" ht="15.5" x14ac:dyDescent="0.35">
      <c r="A30" s="3"/>
      <c r="C30" s="4"/>
    </row>
    <row r="31" spans="1:4" ht="15.5" x14ac:dyDescent="0.35">
      <c r="A31" s="3"/>
      <c r="B31" s="7"/>
      <c r="C31" s="4"/>
    </row>
    <row r="32" spans="1:4" ht="15.5" x14ac:dyDescent="0.35">
      <c r="A32" s="3"/>
      <c r="C32" s="4"/>
    </row>
    <row r="33" spans="1:12" ht="15.5" x14ac:dyDescent="0.35">
      <c r="A33" s="3"/>
      <c r="C33" s="4"/>
    </row>
    <row r="34" spans="1:12" ht="15.5" x14ac:dyDescent="0.35">
      <c r="A34" s="3"/>
      <c r="C34" s="4"/>
    </row>
    <row r="35" spans="1:12" ht="15.5" x14ac:dyDescent="0.35">
      <c r="A35" s="3"/>
      <c r="C35" s="4"/>
    </row>
    <row r="36" spans="1:12" ht="15.5" x14ac:dyDescent="0.35">
      <c r="A36" s="3"/>
      <c r="C36" s="4"/>
    </row>
    <row r="37" spans="1:12" ht="15.5" x14ac:dyDescent="0.35">
      <c r="A37" s="3"/>
      <c r="B37" s="10"/>
      <c r="C37" s="4"/>
    </row>
    <row r="38" spans="1:12" ht="15.5" x14ac:dyDescent="0.35">
      <c r="A38" s="3"/>
      <c r="C38" s="4"/>
    </row>
    <row r="39" spans="1:12" ht="15.5" x14ac:dyDescent="0.35">
      <c r="A39" s="3"/>
      <c r="C39" s="4"/>
    </row>
    <row r="40" spans="1:12" s="18" customFormat="1" ht="15.5" x14ac:dyDescent="0.35">
      <c r="A40" s="17"/>
      <c r="C40" s="19"/>
    </row>
    <row r="41" spans="1:12" ht="15.5" x14ac:dyDescent="0.35">
      <c r="A41" s="3"/>
      <c r="C41" s="4"/>
    </row>
    <row r="42" spans="1:12" ht="15.5" x14ac:dyDescent="0.35">
      <c r="A42" s="3"/>
      <c r="C42" s="4"/>
    </row>
    <row r="43" spans="1:12" ht="15.5" x14ac:dyDescent="0.35">
      <c r="A43" s="3"/>
      <c r="C43" s="4"/>
    </row>
    <row r="44" spans="1:12" ht="15.5" x14ac:dyDescent="0.35">
      <c r="A44" s="3"/>
      <c r="C44" s="4"/>
    </row>
    <row r="45" spans="1:12" ht="15.5" x14ac:dyDescent="0.35">
      <c r="A45" s="3"/>
      <c r="C45" s="4"/>
    </row>
    <row r="46" spans="1:12" ht="15.5" x14ac:dyDescent="0.3">
      <c r="A46" s="3"/>
      <c r="C46" s="11"/>
    </row>
    <row r="47" spans="1:12" ht="15.5" x14ac:dyDescent="0.25">
      <c r="C47" s="11"/>
      <c r="K47" s="20"/>
      <c r="L47" s="20"/>
    </row>
    <row r="48" spans="1:12" ht="15.5" x14ac:dyDescent="0.25">
      <c r="C48" s="11"/>
    </row>
    <row r="49" spans="3:12" s="20" customFormat="1" ht="15.5" x14ac:dyDescent="0.25">
      <c r="C49" s="21"/>
      <c r="K49"/>
      <c r="L49"/>
    </row>
    <row r="50" spans="3:12" ht="15.5" x14ac:dyDescent="0.25">
      <c r="C50" s="11"/>
    </row>
    <row r="51" spans="3:12" x14ac:dyDescent="0.25">
      <c r="D51" s="13"/>
    </row>
    <row r="52" spans="3:12" ht="15.5" x14ac:dyDescent="0.25">
      <c r="C52" s="11"/>
      <c r="D52" s="14"/>
    </row>
    <row r="53" spans="3:12" ht="15.5" x14ac:dyDescent="0.25">
      <c r="C53" s="11"/>
      <c r="D53" s="14"/>
    </row>
    <row r="54" spans="3:12" ht="15.5" x14ac:dyDescent="0.25">
      <c r="C54" s="11"/>
      <c r="D54" s="14"/>
    </row>
    <row r="55" spans="3:12" ht="15.5" x14ac:dyDescent="0.25">
      <c r="C55" s="11"/>
    </row>
    <row r="56" spans="3:12" x14ac:dyDescent="0.25">
      <c r="D56" s="12"/>
    </row>
    <row r="57" spans="3:12" x14ac:dyDescent="0.25">
      <c r="D57" s="12"/>
    </row>
  </sheetData>
  <phoneticPr fontId="9" type="noConversion"/>
  <pageMargins left="0.75" right="0.75" top="1" bottom="1" header="0.5" footer="0.5"/>
  <pageSetup scale="6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8" zoomScaleNormal="100" workbookViewId="0">
      <selection activeCell="B41" sqref="B41"/>
    </sheetView>
  </sheetViews>
  <sheetFormatPr defaultColWidth="11.36328125" defaultRowHeight="12.5" x14ac:dyDescent="0.2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 x14ac:dyDescent="0.3">
      <c r="A1" s="3" t="s">
        <v>54</v>
      </c>
      <c r="B1" s="24"/>
      <c r="C1" s="24"/>
      <c r="D1" s="24"/>
      <c r="E1" s="24"/>
      <c r="J1" s="3"/>
    </row>
    <row r="2" spans="1:10" x14ac:dyDescent="0.25">
      <c r="A2" t="s">
        <v>51</v>
      </c>
      <c r="B2" s="24"/>
      <c r="C2" s="29"/>
      <c r="D2" s="25"/>
      <c r="E2" s="27"/>
    </row>
    <row r="3" spans="1:10" x14ac:dyDescent="0.25">
      <c r="A3" t="s">
        <v>48</v>
      </c>
      <c r="B3" s="24"/>
      <c r="C3" s="29"/>
      <c r="D3" s="25"/>
      <c r="E3" s="27"/>
    </row>
    <row r="4" spans="1:10" x14ac:dyDescent="0.25">
      <c r="A4" t="s">
        <v>49</v>
      </c>
      <c r="B4" s="24"/>
      <c r="C4" s="29"/>
      <c r="D4" s="25"/>
      <c r="E4" s="27"/>
    </row>
    <row r="5" spans="1:10" x14ac:dyDescent="0.25">
      <c r="A5" t="s">
        <v>50</v>
      </c>
      <c r="B5" s="24"/>
      <c r="C5" s="29"/>
      <c r="D5" s="25"/>
      <c r="E5" s="27"/>
    </row>
    <row r="6" spans="1:10" x14ac:dyDescent="0.25">
      <c r="A6" t="s">
        <v>52</v>
      </c>
      <c r="B6" s="24"/>
      <c r="C6" s="29"/>
      <c r="D6" s="25"/>
      <c r="E6" s="27"/>
    </row>
    <row r="7" spans="1:10" x14ac:dyDescent="0.25">
      <c r="A7" t="s">
        <v>53</v>
      </c>
      <c r="B7" s="24"/>
      <c r="C7" s="29"/>
      <c r="D7" s="25"/>
      <c r="E7" s="27"/>
    </row>
    <row r="10" spans="1:10" x14ac:dyDescent="0.25">
      <c r="A10" t="s">
        <v>44</v>
      </c>
    </row>
    <row r="12" spans="1:10" ht="13" x14ac:dyDescent="0.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 x14ac:dyDescent="0.25">
      <c r="A13" s="31">
        <v>4</v>
      </c>
      <c r="B13" s="31">
        <f t="shared" ref="B13:B26" si="0">($E$45-1.73)*A13*1.52</f>
        <v>0.96675117824000534</v>
      </c>
      <c r="C13" s="31">
        <f t="shared" ref="C13:C26" si="1">B13+A13</f>
        <v>4.9667511782400053</v>
      </c>
    </row>
    <row r="14" spans="1:10" x14ac:dyDescent="0.25">
      <c r="A14" s="31">
        <v>4.05</v>
      </c>
      <c r="B14" s="31">
        <f t="shared" si="0"/>
        <v>0.97883556796800542</v>
      </c>
      <c r="C14" s="31">
        <f t="shared" si="1"/>
        <v>5.028835567968005</v>
      </c>
    </row>
    <row r="15" spans="1:10" x14ac:dyDescent="0.25">
      <c r="A15" s="31">
        <v>4.0999999999999996</v>
      </c>
      <c r="B15" s="31">
        <f t="shared" si="0"/>
        <v>0.99091995769600549</v>
      </c>
      <c r="C15" s="31">
        <f t="shared" si="1"/>
        <v>5.0909199576960056</v>
      </c>
    </row>
    <row r="16" spans="1:10" x14ac:dyDescent="0.25">
      <c r="A16" s="31">
        <v>4.1500000000000004</v>
      </c>
      <c r="B16" s="31">
        <f t="shared" si="0"/>
        <v>1.0030043474240056</v>
      </c>
      <c r="C16" s="15">
        <f t="shared" si="1"/>
        <v>5.1530043474240061</v>
      </c>
    </row>
    <row r="17" spans="1:11" x14ac:dyDescent="0.25">
      <c r="A17" s="31">
        <v>4.2</v>
      </c>
      <c r="B17" s="31">
        <f t="shared" si="0"/>
        <v>1.0150887371520056</v>
      </c>
      <c r="C17" s="31">
        <f t="shared" si="1"/>
        <v>5.2150887371520058</v>
      </c>
    </row>
    <row r="18" spans="1:11" x14ac:dyDescent="0.25">
      <c r="A18" s="31">
        <v>4.25</v>
      </c>
      <c r="B18" s="31">
        <f t="shared" si="0"/>
        <v>1.0271731268800057</v>
      </c>
      <c r="C18" s="31">
        <f t="shared" si="1"/>
        <v>5.2771731268800055</v>
      </c>
    </row>
    <row r="19" spans="1:11" ht="13" x14ac:dyDescent="0.3">
      <c r="A19" s="31">
        <v>4.3</v>
      </c>
      <c r="B19" s="31">
        <f t="shared" si="0"/>
        <v>1.0392575166080058</v>
      </c>
      <c r="C19" s="31">
        <f t="shared" si="1"/>
        <v>5.3392575166080061</v>
      </c>
      <c r="E19" s="42" t="s">
        <v>45</v>
      </c>
      <c r="F19" s="42" t="s">
        <v>47</v>
      </c>
      <c r="G19" s="42" t="s">
        <v>46</v>
      </c>
      <c r="H19" s="54" t="s">
        <v>167</v>
      </c>
    </row>
    <row r="20" spans="1:11" x14ac:dyDescent="0.25">
      <c r="A20" s="31">
        <v>4.3499999999999996</v>
      </c>
      <c r="B20" s="31">
        <f t="shared" si="0"/>
        <v>1.0513419063360059</v>
      </c>
      <c r="C20" s="31">
        <f t="shared" si="1"/>
        <v>5.4013419063360057</v>
      </c>
      <c r="E20">
        <f t="shared" ref="E20:E26" si="2">A20</f>
        <v>4.3499999999999996</v>
      </c>
      <c r="F20" s="38">
        <v>0.15</v>
      </c>
      <c r="G20" s="28">
        <f t="shared" ref="G20:G26" si="3">B20-F20</f>
        <v>0.90134190633600586</v>
      </c>
      <c r="H20">
        <v>5.0000000000000001E-3</v>
      </c>
    </row>
    <row r="21" spans="1:11" x14ac:dyDescent="0.25">
      <c r="A21" s="31">
        <v>4.4000000000000004</v>
      </c>
      <c r="B21" s="31">
        <f t="shared" si="0"/>
        <v>1.063426296064006</v>
      </c>
      <c r="C21" s="31">
        <f t="shared" si="1"/>
        <v>5.4634262960640063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0.91342629606400594</v>
      </c>
      <c r="H21">
        <v>5.0000000000000001E-3</v>
      </c>
      <c r="I21" s="16"/>
      <c r="J21" s="16"/>
      <c r="K21" s="16"/>
    </row>
    <row r="22" spans="1:11" x14ac:dyDescent="0.25">
      <c r="A22" s="31">
        <v>4.45</v>
      </c>
      <c r="B22" s="31">
        <f t="shared" si="0"/>
        <v>1.075510685792006</v>
      </c>
      <c r="C22" s="31">
        <f t="shared" si="1"/>
        <v>5.525510685792006</v>
      </c>
      <c r="E22">
        <f t="shared" si="2"/>
        <v>4.45</v>
      </c>
      <c r="F22">
        <f t="shared" si="4"/>
        <v>0.15</v>
      </c>
      <c r="G22" s="28">
        <f t="shared" si="3"/>
        <v>0.92551068579200602</v>
      </c>
      <c r="H22">
        <v>5.0000000000000001E-3</v>
      </c>
      <c r="I22" s="16"/>
      <c r="J22" s="16"/>
    </row>
    <row r="23" spans="1:11" x14ac:dyDescent="0.25">
      <c r="A23" s="56">
        <v>4.5</v>
      </c>
      <c r="B23" s="55">
        <f t="shared" si="0"/>
        <v>1.0875950755200061</v>
      </c>
      <c r="C23" s="56">
        <f t="shared" si="1"/>
        <v>5.5875950755200066</v>
      </c>
      <c r="D23" s="56"/>
      <c r="E23" s="56">
        <f t="shared" si="2"/>
        <v>4.5</v>
      </c>
      <c r="F23" s="56">
        <f t="shared" si="4"/>
        <v>0.15</v>
      </c>
      <c r="G23" s="57">
        <f t="shared" si="3"/>
        <v>0.93759507552000609</v>
      </c>
      <c r="H23" s="56">
        <v>5.0000000000000001E-3</v>
      </c>
      <c r="I23" s="16"/>
      <c r="J23" s="16"/>
    </row>
    <row r="24" spans="1:11" x14ac:dyDescent="0.25">
      <c r="A24" s="30">
        <v>4.55</v>
      </c>
      <c r="B24" s="30">
        <f t="shared" si="0"/>
        <v>1.0996794652480062</v>
      </c>
      <c r="C24" s="30">
        <f t="shared" si="1"/>
        <v>5.6496794652480062</v>
      </c>
      <c r="D24" s="30"/>
      <c r="E24" s="30">
        <f>A24</f>
        <v>4.55</v>
      </c>
      <c r="F24" s="30">
        <f t="shared" si="4"/>
        <v>0.15</v>
      </c>
      <c r="G24" s="53">
        <f>B24-F24</f>
        <v>0.94967946524800617</v>
      </c>
      <c r="H24">
        <v>5.0000000000000001E-3</v>
      </c>
      <c r="I24" s="16"/>
      <c r="J24" s="16"/>
    </row>
    <row r="25" spans="1:11" x14ac:dyDescent="0.25">
      <c r="A25">
        <v>4.57</v>
      </c>
      <c r="B25" s="31">
        <f t="shared" si="0"/>
        <v>1.1045132211392064</v>
      </c>
      <c r="C25">
        <f t="shared" si="1"/>
        <v>5.6745132211392066</v>
      </c>
      <c r="E25">
        <f t="shared" si="2"/>
        <v>4.57</v>
      </c>
      <c r="F25">
        <f t="shared" si="4"/>
        <v>0.15</v>
      </c>
      <c r="G25" s="28">
        <f t="shared" si="3"/>
        <v>0.95451322113920634</v>
      </c>
      <c r="H25">
        <v>5.0000000000000001E-3</v>
      </c>
      <c r="I25" s="16"/>
      <c r="J25" s="16"/>
      <c r="K25" s="15"/>
    </row>
    <row r="26" spans="1:11" x14ac:dyDescent="0.25">
      <c r="A26" s="30">
        <v>4.5999999999999996</v>
      </c>
      <c r="B26" s="31">
        <f t="shared" si="0"/>
        <v>1.111763854976006</v>
      </c>
      <c r="C26" s="30">
        <f t="shared" si="1"/>
        <v>5.7117638549760059</v>
      </c>
      <c r="E26">
        <f t="shared" si="2"/>
        <v>4.5999999999999996</v>
      </c>
      <c r="F26">
        <f t="shared" si="4"/>
        <v>0.15</v>
      </c>
      <c r="G26" s="28">
        <f t="shared" si="3"/>
        <v>0.96176385497600603</v>
      </c>
      <c r="H26">
        <v>5.0000000000000001E-3</v>
      </c>
      <c r="I26" s="16"/>
      <c r="J26" s="16"/>
      <c r="K26" s="16"/>
    </row>
    <row r="27" spans="1:11" x14ac:dyDescent="0.25">
      <c r="A27" s="30"/>
      <c r="B27" s="16"/>
      <c r="C27" s="30"/>
    </row>
    <row r="28" spans="1:11" ht="39" x14ac:dyDescent="0.3">
      <c r="A28" s="40" t="s">
        <v>43</v>
      </c>
      <c r="B28" s="41" t="s">
        <v>39</v>
      </c>
      <c r="C28" s="41" t="s">
        <v>40</v>
      </c>
      <c r="D28" s="41" t="s">
        <v>42</v>
      </c>
      <c r="E28" s="41" t="s">
        <v>0</v>
      </c>
      <c r="F28" s="41" t="s">
        <v>153</v>
      </c>
      <c r="G28" s="71" t="s">
        <v>146</v>
      </c>
      <c r="H28" s="71" t="s">
        <v>147</v>
      </c>
      <c r="I28" s="71" t="s">
        <v>148</v>
      </c>
      <c r="J28" s="40" t="s">
        <v>189</v>
      </c>
    </row>
    <row r="29" spans="1:11" x14ac:dyDescent="0.25">
      <c r="A29" t="s">
        <v>138</v>
      </c>
      <c r="B29" s="59">
        <v>1.4016</v>
      </c>
      <c r="C29" s="59">
        <v>22.1</v>
      </c>
      <c r="D29" s="44">
        <f t="shared" ref="D29:D40" si="5">(20-C29)*-0.000175+B29</f>
        <v>1.4019675</v>
      </c>
      <c r="E29" s="44">
        <f t="shared" ref="E29:E40" si="6">D29*10.9276-13.593</f>
        <v>1.7271400530000012</v>
      </c>
      <c r="F29">
        <v>2018</v>
      </c>
      <c r="G29">
        <v>24.4</v>
      </c>
      <c r="H29" s="52">
        <f>2000/G29</f>
        <v>81.967213114754102</v>
      </c>
      <c r="I29" s="52">
        <f>150-H29</f>
        <v>68.032786885245898</v>
      </c>
      <c r="J29">
        <f>G29*H29</f>
        <v>2000</v>
      </c>
    </row>
    <row r="30" spans="1:11" x14ac:dyDescent="0.25">
      <c r="A30" t="s">
        <v>139</v>
      </c>
      <c r="B30" s="59">
        <v>1.4016</v>
      </c>
      <c r="C30" s="59">
        <v>22.1</v>
      </c>
      <c r="D30" s="44">
        <f t="shared" si="5"/>
        <v>1.4019675</v>
      </c>
      <c r="E30" s="44">
        <f t="shared" si="6"/>
        <v>1.7271400530000012</v>
      </c>
      <c r="F30">
        <v>2023</v>
      </c>
      <c r="G30">
        <v>35.96</v>
      </c>
      <c r="H30" s="52">
        <f>3000/G30</f>
        <v>83.426028921023359</v>
      </c>
      <c r="I30" s="52">
        <f t="shared" ref="I30:I42" si="7">150-H30</f>
        <v>66.573971078976641</v>
      </c>
      <c r="J30">
        <f t="shared" ref="J30:J44" si="8">G30*H30</f>
        <v>3000</v>
      </c>
    </row>
    <row r="31" spans="1:11" x14ac:dyDescent="0.25">
      <c r="A31" t="s">
        <v>140</v>
      </c>
      <c r="B31" s="59">
        <v>1.4016</v>
      </c>
      <c r="C31" s="59">
        <v>22.2</v>
      </c>
      <c r="D31" s="44">
        <f t="shared" si="5"/>
        <v>1.401985</v>
      </c>
      <c r="E31" s="44">
        <f t="shared" si="6"/>
        <v>1.7273312860000001</v>
      </c>
      <c r="F31">
        <v>2028</v>
      </c>
      <c r="G31">
        <v>66.400000000000006</v>
      </c>
      <c r="H31" s="52">
        <f t="shared" ref="H31:H35" si="9">3000/G31</f>
        <v>45.180722891566262</v>
      </c>
      <c r="I31" s="52">
        <f t="shared" si="7"/>
        <v>104.81927710843374</v>
      </c>
      <c r="J31">
        <f t="shared" si="8"/>
        <v>3000</v>
      </c>
    </row>
    <row r="32" spans="1:11" x14ac:dyDescent="0.25">
      <c r="A32" t="s">
        <v>141</v>
      </c>
      <c r="B32" s="59">
        <v>1.4016999999999999</v>
      </c>
      <c r="C32" s="59">
        <v>22.2</v>
      </c>
      <c r="D32" s="44">
        <f t="shared" si="5"/>
        <v>1.402085</v>
      </c>
      <c r="E32" s="44">
        <f t="shared" si="6"/>
        <v>1.7284240460000007</v>
      </c>
      <c r="F32">
        <v>2046</v>
      </c>
      <c r="G32">
        <v>38.119999999999997</v>
      </c>
      <c r="H32" s="52">
        <f t="shared" si="9"/>
        <v>78.698845750262336</v>
      </c>
      <c r="I32" s="52">
        <f t="shared" si="7"/>
        <v>71.301154249737664</v>
      </c>
      <c r="J32">
        <f t="shared" si="8"/>
        <v>3000</v>
      </c>
    </row>
    <row r="33" spans="1:10" x14ac:dyDescent="0.25">
      <c r="A33" t="s">
        <v>142</v>
      </c>
      <c r="B33" s="59">
        <v>1.4016</v>
      </c>
      <c r="C33" s="59">
        <v>22.4</v>
      </c>
      <c r="D33" s="44">
        <f t="shared" si="5"/>
        <v>1.40202</v>
      </c>
      <c r="E33" s="44">
        <f t="shared" si="6"/>
        <v>1.7277137519999997</v>
      </c>
      <c r="F33">
        <v>2049</v>
      </c>
      <c r="G33">
        <v>40</v>
      </c>
      <c r="H33" s="52">
        <f t="shared" si="9"/>
        <v>75</v>
      </c>
      <c r="I33" s="52">
        <f t="shared" si="7"/>
        <v>75</v>
      </c>
      <c r="J33">
        <f t="shared" si="8"/>
        <v>3000</v>
      </c>
    </row>
    <row r="34" spans="1:10" x14ac:dyDescent="0.25">
      <c r="A34" t="s">
        <v>143</v>
      </c>
      <c r="B34" s="59">
        <v>1.4016</v>
      </c>
      <c r="C34" s="59">
        <v>22.4</v>
      </c>
      <c r="D34" s="44">
        <f t="shared" si="5"/>
        <v>1.40202</v>
      </c>
      <c r="E34" s="44">
        <f t="shared" si="6"/>
        <v>1.7277137519999997</v>
      </c>
      <c r="F34">
        <v>2052</v>
      </c>
      <c r="G34">
        <v>86.4</v>
      </c>
      <c r="H34" s="52">
        <f t="shared" si="9"/>
        <v>34.722222222222221</v>
      </c>
      <c r="I34" s="52">
        <f t="shared" si="7"/>
        <v>115.27777777777777</v>
      </c>
      <c r="J34">
        <f t="shared" si="8"/>
        <v>3000</v>
      </c>
    </row>
    <row r="35" spans="1:10" x14ac:dyDescent="0.25">
      <c r="A35" t="s">
        <v>144</v>
      </c>
      <c r="B35" s="59">
        <v>1.4015</v>
      </c>
      <c r="C35" s="59">
        <v>22.3</v>
      </c>
      <c r="D35" s="44">
        <f t="shared" si="5"/>
        <v>1.4019025000000001</v>
      </c>
      <c r="E35" s="44">
        <f t="shared" si="6"/>
        <v>1.7264297590000002</v>
      </c>
      <c r="F35">
        <v>2033</v>
      </c>
      <c r="G35">
        <v>39.32</v>
      </c>
      <c r="H35" s="52">
        <f t="shared" si="9"/>
        <v>76.297049847405901</v>
      </c>
      <c r="I35" s="52">
        <f t="shared" si="7"/>
        <v>73.702950152594099</v>
      </c>
      <c r="J35">
        <f t="shared" si="8"/>
        <v>3000</v>
      </c>
    </row>
    <row r="36" spans="1:10" x14ac:dyDescent="0.25">
      <c r="A36" t="s">
        <v>145</v>
      </c>
      <c r="B36" s="59">
        <v>1.4016999999999999</v>
      </c>
      <c r="C36" s="59">
        <v>22.3</v>
      </c>
      <c r="D36" s="44">
        <f t="shared" si="5"/>
        <v>1.4021025</v>
      </c>
      <c r="E36" s="44">
        <f t="shared" si="6"/>
        <v>1.7286152789999996</v>
      </c>
      <c r="F36">
        <v>2038</v>
      </c>
      <c r="G36">
        <v>19.72</v>
      </c>
      <c r="H36" s="52">
        <f>1500/G36</f>
        <v>76.064908722109536</v>
      </c>
      <c r="I36" s="52">
        <f t="shared" si="7"/>
        <v>73.935091277890464</v>
      </c>
      <c r="J36">
        <f t="shared" si="8"/>
        <v>1500</v>
      </c>
    </row>
    <row r="37" spans="1:10" x14ac:dyDescent="0.25">
      <c r="A37" t="s">
        <v>149</v>
      </c>
      <c r="B37" s="44">
        <v>1.4015</v>
      </c>
      <c r="C37" s="43">
        <v>22.4</v>
      </c>
      <c r="D37" s="44">
        <f t="shared" si="5"/>
        <v>1.4019200000000001</v>
      </c>
      <c r="E37" s="44">
        <f t="shared" si="6"/>
        <v>1.7266209920000009</v>
      </c>
      <c r="F37">
        <v>2043</v>
      </c>
      <c r="G37">
        <v>122.8</v>
      </c>
      <c r="H37" s="52">
        <f>3000/G37</f>
        <v>24.4299674267101</v>
      </c>
      <c r="I37" s="52">
        <f t="shared" si="7"/>
        <v>125.57003257328989</v>
      </c>
      <c r="J37">
        <f>G37*H37</f>
        <v>3000</v>
      </c>
    </row>
    <row r="38" spans="1:10" x14ac:dyDescent="0.25">
      <c r="A38" t="s">
        <v>150</v>
      </c>
      <c r="B38" s="44">
        <v>1.4016</v>
      </c>
      <c r="C38" s="43">
        <v>22.5</v>
      </c>
      <c r="D38" s="44">
        <f t="shared" si="5"/>
        <v>1.4020375</v>
      </c>
      <c r="E38" s="44">
        <f t="shared" si="6"/>
        <v>1.7279049850000003</v>
      </c>
      <c r="F38">
        <v>2055</v>
      </c>
      <c r="G38">
        <v>46</v>
      </c>
      <c r="H38" s="52">
        <f t="shared" ref="H38:H40" si="10">3000/G38</f>
        <v>65.217391304347828</v>
      </c>
      <c r="I38" s="52">
        <f t="shared" si="7"/>
        <v>84.782608695652172</v>
      </c>
      <c r="J38">
        <f t="shared" si="8"/>
        <v>3000</v>
      </c>
    </row>
    <row r="39" spans="1:10" x14ac:dyDescent="0.25">
      <c r="A39" t="s">
        <v>151</v>
      </c>
      <c r="B39" s="44">
        <v>1.4015</v>
      </c>
      <c r="C39" s="43">
        <v>22.5</v>
      </c>
      <c r="D39" s="44">
        <f t="shared" si="5"/>
        <v>1.4019375000000001</v>
      </c>
      <c r="E39" s="44">
        <f t="shared" si="6"/>
        <v>1.7268122249999998</v>
      </c>
      <c r="F39">
        <v>2058</v>
      </c>
      <c r="G39">
        <v>60</v>
      </c>
      <c r="H39" s="52">
        <f t="shared" si="10"/>
        <v>50</v>
      </c>
      <c r="I39" s="52">
        <f t="shared" si="7"/>
        <v>100</v>
      </c>
      <c r="J39">
        <f t="shared" si="8"/>
        <v>3000</v>
      </c>
    </row>
    <row r="40" spans="1:10" x14ac:dyDescent="0.25">
      <c r="A40" t="s">
        <v>152</v>
      </c>
      <c r="B40" s="44">
        <v>1.4015</v>
      </c>
      <c r="C40" s="43">
        <v>22.5</v>
      </c>
      <c r="D40" s="44">
        <f t="shared" si="5"/>
        <v>1.4019375000000001</v>
      </c>
      <c r="E40" s="44">
        <f t="shared" si="6"/>
        <v>1.7268122249999998</v>
      </c>
      <c r="F40">
        <v>2061</v>
      </c>
      <c r="G40">
        <v>150.80000000000001</v>
      </c>
      <c r="H40" s="52">
        <f t="shared" si="10"/>
        <v>19.893899204244029</v>
      </c>
      <c r="I40" s="52">
        <f t="shared" si="7"/>
        <v>130.10610079575596</v>
      </c>
      <c r="J40">
        <f t="shared" si="8"/>
        <v>3000</v>
      </c>
    </row>
    <row r="41" spans="1:10" x14ac:dyDescent="0.25">
      <c r="A41" t="s">
        <v>163</v>
      </c>
      <c r="B41" s="44"/>
      <c r="C41" s="43"/>
      <c r="D41" s="44">
        <f t="shared" ref="D41:D44" si="11">(20-C41)*-0.000175+B41</f>
        <v>-3.5000000000000001E-3</v>
      </c>
      <c r="E41" s="44">
        <f t="shared" ref="E41:E44" si="12">D41*10.9276-13.593</f>
        <v>-13.631246600000001</v>
      </c>
      <c r="H41" s="52" t="e">
        <f t="shared" ref="H41:H44" si="13">2000/G41</f>
        <v>#DIV/0!</v>
      </c>
      <c r="I41" s="52" t="e">
        <f t="shared" si="7"/>
        <v>#DIV/0!</v>
      </c>
      <c r="J41" t="e">
        <f t="shared" si="8"/>
        <v>#DIV/0!</v>
      </c>
    </row>
    <row r="42" spans="1:10" x14ac:dyDescent="0.25">
      <c r="A42" t="s">
        <v>164</v>
      </c>
      <c r="B42" s="44"/>
      <c r="C42" s="43"/>
      <c r="D42" s="44">
        <f t="shared" si="11"/>
        <v>-3.5000000000000001E-3</v>
      </c>
      <c r="E42" s="44">
        <f t="shared" si="12"/>
        <v>-13.631246600000001</v>
      </c>
      <c r="H42" s="52" t="e">
        <f t="shared" si="13"/>
        <v>#DIV/0!</v>
      </c>
      <c r="I42" s="52" t="e">
        <f t="shared" si="7"/>
        <v>#DIV/0!</v>
      </c>
      <c r="J42" t="e">
        <f t="shared" si="8"/>
        <v>#DIV/0!</v>
      </c>
    </row>
    <row r="43" spans="1:10" x14ac:dyDescent="0.25">
      <c r="A43" t="s">
        <v>165</v>
      </c>
      <c r="B43" s="44"/>
      <c r="C43" s="43"/>
      <c r="D43" s="44">
        <f t="shared" si="11"/>
        <v>-3.5000000000000001E-3</v>
      </c>
      <c r="E43" s="44">
        <f t="shared" si="12"/>
        <v>-13.631246600000001</v>
      </c>
      <c r="H43" s="52" t="e">
        <f t="shared" si="13"/>
        <v>#DIV/0!</v>
      </c>
      <c r="I43" s="52" t="e">
        <f t="shared" ref="I43:I44" si="14">150-H43</f>
        <v>#DIV/0!</v>
      </c>
      <c r="J43" t="e">
        <f t="shared" si="8"/>
        <v>#DIV/0!</v>
      </c>
    </row>
    <row r="44" spans="1:10" x14ac:dyDescent="0.25">
      <c r="A44" t="s">
        <v>166</v>
      </c>
      <c r="B44" s="44"/>
      <c r="C44" s="43"/>
      <c r="D44" s="44">
        <f t="shared" si="11"/>
        <v>-3.5000000000000001E-3</v>
      </c>
      <c r="E44" s="44">
        <f t="shared" si="12"/>
        <v>-13.631246600000001</v>
      </c>
      <c r="H44" s="52" t="e">
        <f t="shared" si="13"/>
        <v>#DIV/0!</v>
      </c>
      <c r="I44" s="52" t="e">
        <f t="shared" si="14"/>
        <v>#DIV/0!</v>
      </c>
      <c r="J44" t="e">
        <f t="shared" si="8"/>
        <v>#DIV/0!</v>
      </c>
    </row>
    <row r="45" spans="1:10" x14ac:dyDescent="0.25">
      <c r="A45" s="47" t="s">
        <v>33</v>
      </c>
      <c r="B45" s="48">
        <v>1.4165000000000001</v>
      </c>
      <c r="C45" s="49">
        <v>21.6</v>
      </c>
      <c r="D45" s="50">
        <f>(20-C45)*-0.000175+B45</f>
        <v>1.4167800000000002</v>
      </c>
      <c r="E45" s="51">
        <f>D45*10.9276-13.593</f>
        <v>1.8890051280000009</v>
      </c>
      <c r="H45" s="52"/>
      <c r="I45" s="52"/>
    </row>
    <row r="46" spans="1:10" x14ac:dyDescent="0.25">
      <c r="B46" s="26"/>
      <c r="C46" s="23"/>
    </row>
    <row r="47" spans="1:10" x14ac:dyDescent="0.25">
      <c r="D47" s="22"/>
      <c r="E47" s="28"/>
    </row>
    <row r="48" spans="1:10" x14ac:dyDescent="0.25">
      <c r="E48" s="28"/>
      <c r="F48" s="20"/>
    </row>
    <row r="49" spans="1:6" x14ac:dyDescent="0.25">
      <c r="E49" s="28"/>
    </row>
    <row r="50" spans="1:6" x14ac:dyDescent="0.25">
      <c r="A50" s="16"/>
      <c r="B50" s="16"/>
      <c r="C50" s="15"/>
    </row>
    <row r="52" spans="1:6" x14ac:dyDescent="0.25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1.4016</v>
      </c>
      <c r="D2" s="60">
        <v>20.2</v>
      </c>
      <c r="E2" s="60">
        <f t="shared" ref="E2:E23" si="0">((20-D2)*-0.000175+C2)-0.0008</f>
        <v>1.4008350000000001</v>
      </c>
      <c r="F2" s="61">
        <f t="shared" ref="F2:F23" si="1">E2*10.9276-13.593</f>
        <v>1.7147645460000014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1.4072</v>
      </c>
      <c r="D3" s="60">
        <v>20.2</v>
      </c>
      <c r="E3" s="60">
        <f t="shared" si="0"/>
        <v>1.4064350000000001</v>
      </c>
      <c r="F3" s="61">
        <f t="shared" si="1"/>
        <v>1.775959106000002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1.4067000000000001</v>
      </c>
      <c r="D4" s="60">
        <v>20.3</v>
      </c>
      <c r="E4" s="60">
        <f t="shared" si="0"/>
        <v>1.4059525000000002</v>
      </c>
      <c r="F4" s="61">
        <f t="shared" si="1"/>
        <v>1.7706865390000015</v>
      </c>
      <c r="G4" s="60" t="s">
        <v>65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1.4059999999999999</v>
      </c>
      <c r="D5" s="60">
        <v>20.3</v>
      </c>
      <c r="E5" s="60">
        <f t="shared" si="0"/>
        <v>1.4052525</v>
      </c>
      <c r="F5" s="61">
        <f t="shared" si="1"/>
        <v>1.763037219000001</v>
      </c>
      <c r="G5" s="60" t="s">
        <v>66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1.4054</v>
      </c>
      <c r="D6" s="60">
        <v>20.3</v>
      </c>
      <c r="E6" s="60">
        <f t="shared" si="0"/>
        <v>1.4046525000000001</v>
      </c>
      <c r="F6" s="61">
        <f t="shared" si="1"/>
        <v>1.7564806590000011</v>
      </c>
      <c r="G6" s="60" t="s">
        <v>67</v>
      </c>
    </row>
    <row r="7" spans="1:13" x14ac:dyDescent="0.25">
      <c r="A7" s="60">
        <v>6</v>
      </c>
      <c r="B7" s="60" t="s">
        <v>61</v>
      </c>
      <c r="C7" s="61">
        <v>1.4048</v>
      </c>
      <c r="D7" s="60">
        <v>20.3</v>
      </c>
      <c r="E7" s="60">
        <f t="shared" si="0"/>
        <v>1.4040525000000001</v>
      </c>
      <c r="F7" s="61">
        <f t="shared" si="1"/>
        <v>1.7499240990000011</v>
      </c>
      <c r="G7" s="60" t="s">
        <v>68</v>
      </c>
    </row>
    <row r="8" spans="1:13" x14ac:dyDescent="0.25">
      <c r="A8" s="60">
        <v>7</v>
      </c>
      <c r="B8" s="60" t="s">
        <v>61</v>
      </c>
      <c r="C8" s="61">
        <v>1.4043000000000001</v>
      </c>
      <c r="D8" s="60">
        <v>20.3</v>
      </c>
      <c r="E8" s="60">
        <f t="shared" si="0"/>
        <v>1.4035525000000002</v>
      </c>
      <c r="F8" s="61">
        <f t="shared" si="1"/>
        <v>1.7444602990000018</v>
      </c>
      <c r="G8" s="60" t="s">
        <v>69</v>
      </c>
    </row>
    <row r="9" spans="1:13" x14ac:dyDescent="0.25">
      <c r="A9" s="60">
        <v>8</v>
      </c>
      <c r="B9" s="60" t="s">
        <v>61</v>
      </c>
      <c r="C9" s="61">
        <v>1.4037999999999999</v>
      </c>
      <c r="D9" s="60">
        <v>20.3</v>
      </c>
      <c r="E9" s="60">
        <f t="shared" si="0"/>
        <v>1.4030525</v>
      </c>
      <c r="F9" s="61">
        <f t="shared" si="1"/>
        <v>1.7389964990000006</v>
      </c>
      <c r="G9" s="60" t="s">
        <v>70</v>
      </c>
    </row>
    <row r="10" spans="1:13" x14ac:dyDescent="0.25">
      <c r="A10" s="45">
        <v>9</v>
      </c>
      <c r="B10" s="45" t="s">
        <v>61</v>
      </c>
      <c r="C10" s="46">
        <v>1.4032</v>
      </c>
      <c r="D10" s="45">
        <v>20.3</v>
      </c>
      <c r="E10" s="45">
        <f t="shared" si="0"/>
        <v>1.4024525000000001</v>
      </c>
      <c r="F10" s="46">
        <f t="shared" si="1"/>
        <v>1.7324399390000007</v>
      </c>
      <c r="G10" s="45" t="s">
        <v>71</v>
      </c>
    </row>
    <row r="11" spans="1:13" x14ac:dyDescent="0.25">
      <c r="A11" s="45">
        <v>10</v>
      </c>
      <c r="B11" s="45" t="s">
        <v>61</v>
      </c>
      <c r="C11" s="46">
        <v>1.4026000000000001</v>
      </c>
      <c r="D11" s="45">
        <v>20.399999999999999</v>
      </c>
      <c r="E11" s="45">
        <f t="shared" si="0"/>
        <v>1.4018700000000002</v>
      </c>
      <c r="F11" s="46">
        <f t="shared" si="1"/>
        <v>1.7260746120000015</v>
      </c>
      <c r="G11" s="45" t="s">
        <v>72</v>
      </c>
    </row>
    <row r="12" spans="1:13" x14ac:dyDescent="0.25">
      <c r="A12" s="45">
        <v>11</v>
      </c>
      <c r="B12" s="45" t="s">
        <v>61</v>
      </c>
      <c r="C12" s="46">
        <v>1.4020999999999999</v>
      </c>
      <c r="D12" s="45">
        <v>20.399999999999999</v>
      </c>
      <c r="E12" s="45">
        <f t="shared" si="0"/>
        <v>1.40137</v>
      </c>
      <c r="F12" s="46">
        <f t="shared" si="1"/>
        <v>1.7206108120000003</v>
      </c>
      <c r="G12" s="45" t="s">
        <v>73</v>
      </c>
    </row>
    <row r="13" spans="1:13" x14ac:dyDescent="0.25">
      <c r="A13" s="45">
        <v>12</v>
      </c>
      <c r="B13" s="45" t="s">
        <v>61</v>
      </c>
      <c r="C13" s="46">
        <v>1.4015</v>
      </c>
      <c r="D13" s="45">
        <v>20.399999999999999</v>
      </c>
      <c r="E13" s="45">
        <f t="shared" si="0"/>
        <v>1.4007700000000001</v>
      </c>
      <c r="F13" s="46">
        <f t="shared" si="1"/>
        <v>1.7140542520000004</v>
      </c>
      <c r="G13" s="45" t="s">
        <v>74</v>
      </c>
    </row>
    <row r="14" spans="1:13" x14ac:dyDescent="0.25">
      <c r="A14" s="45">
        <v>13</v>
      </c>
      <c r="B14" s="45" t="s">
        <v>61</v>
      </c>
      <c r="C14" s="46">
        <v>1.401</v>
      </c>
      <c r="D14" s="45">
        <v>20.399999999999999</v>
      </c>
      <c r="E14" s="45">
        <f t="shared" si="0"/>
        <v>1.4002700000000001</v>
      </c>
      <c r="F14" s="46">
        <f t="shared" si="1"/>
        <v>1.708590452000001</v>
      </c>
      <c r="G14" s="45" t="s">
        <v>75</v>
      </c>
    </row>
    <row r="15" spans="1:13" x14ac:dyDescent="0.25">
      <c r="A15" s="45">
        <v>14</v>
      </c>
      <c r="B15" s="45" t="s">
        <v>61</v>
      </c>
      <c r="C15" s="46">
        <v>1.4004000000000001</v>
      </c>
      <c r="D15" s="45">
        <v>20.399999999999999</v>
      </c>
      <c r="E15" s="45">
        <f t="shared" si="0"/>
        <v>1.3996700000000002</v>
      </c>
      <c r="F15" s="46">
        <f t="shared" si="1"/>
        <v>1.7020338920000029</v>
      </c>
      <c r="G15" s="45" t="s">
        <v>76</v>
      </c>
    </row>
    <row r="16" spans="1:13" x14ac:dyDescent="0.25">
      <c r="A16" s="45">
        <v>15</v>
      </c>
      <c r="B16" s="45" t="s">
        <v>61</v>
      </c>
      <c r="C16" s="46">
        <v>1.3998999999999999</v>
      </c>
      <c r="D16" s="45">
        <v>20.5</v>
      </c>
      <c r="E16" s="45">
        <f t="shared" si="0"/>
        <v>1.3991875</v>
      </c>
      <c r="F16" s="46">
        <f t="shared" si="1"/>
        <v>1.6967613250000007</v>
      </c>
      <c r="G16" s="45" t="s">
        <v>77</v>
      </c>
    </row>
    <row r="17" spans="1:7" x14ac:dyDescent="0.25">
      <c r="A17" s="45">
        <v>16</v>
      </c>
      <c r="B17" s="45" t="s">
        <v>61</v>
      </c>
      <c r="C17" s="46">
        <v>1.3994</v>
      </c>
      <c r="D17" s="45">
        <v>20.5</v>
      </c>
      <c r="E17" s="45">
        <f t="shared" si="0"/>
        <v>1.3986875000000001</v>
      </c>
      <c r="F17" s="46">
        <f t="shared" si="1"/>
        <v>1.6912975250000013</v>
      </c>
      <c r="G17" s="45" t="s">
        <v>78</v>
      </c>
    </row>
    <row r="18" spans="1:7" x14ac:dyDescent="0.25">
      <c r="A18" s="60">
        <v>17</v>
      </c>
      <c r="B18" s="60" t="s">
        <v>61</v>
      </c>
      <c r="C18" s="61">
        <v>1.3988</v>
      </c>
      <c r="D18" s="60">
        <v>20.5</v>
      </c>
      <c r="E18" s="60">
        <f t="shared" si="0"/>
        <v>1.3980875000000001</v>
      </c>
      <c r="F18" s="61">
        <f t="shared" si="1"/>
        <v>1.6847409650000014</v>
      </c>
      <c r="G18" s="60" t="s">
        <v>79</v>
      </c>
    </row>
    <row r="19" spans="1:7" x14ac:dyDescent="0.25">
      <c r="A19" s="60">
        <v>18</v>
      </c>
      <c r="B19" s="60" t="s">
        <v>61</v>
      </c>
      <c r="C19" s="61">
        <v>1.3982000000000001</v>
      </c>
      <c r="D19" s="60">
        <v>20.6</v>
      </c>
      <c r="E19" s="60">
        <f t="shared" si="0"/>
        <v>1.3975050000000002</v>
      </c>
      <c r="F19" s="61">
        <f t="shared" si="1"/>
        <v>1.6783756380000021</v>
      </c>
      <c r="G19" s="60" t="s">
        <v>80</v>
      </c>
    </row>
    <row r="20" spans="1:7" x14ac:dyDescent="0.25">
      <c r="A20" s="60">
        <v>19</v>
      </c>
      <c r="B20" s="60" t="s">
        <v>61</v>
      </c>
      <c r="C20" s="61">
        <v>1.3968</v>
      </c>
      <c r="D20" s="60">
        <v>20.6</v>
      </c>
      <c r="E20" s="60">
        <f t="shared" si="0"/>
        <v>1.3961050000000002</v>
      </c>
      <c r="F20" s="61">
        <f t="shared" si="1"/>
        <v>1.6630769980000011</v>
      </c>
      <c r="G20" s="60" t="s">
        <v>81</v>
      </c>
    </row>
    <row r="21" spans="1:7" x14ac:dyDescent="0.25">
      <c r="A21" s="60">
        <v>20</v>
      </c>
      <c r="B21" s="60" t="s">
        <v>61</v>
      </c>
      <c r="C21" s="61">
        <v>1.3915</v>
      </c>
      <c r="D21" s="60">
        <v>20.6</v>
      </c>
      <c r="E21" s="60">
        <f t="shared" si="0"/>
        <v>1.3908050000000001</v>
      </c>
      <c r="F21" s="61">
        <f t="shared" si="1"/>
        <v>1.6051607180000005</v>
      </c>
      <c r="G21" s="60" t="s">
        <v>82</v>
      </c>
    </row>
    <row r="22" spans="1:7" x14ac:dyDescent="0.25">
      <c r="A22" s="60">
        <v>21</v>
      </c>
      <c r="B22" s="60" t="s">
        <v>61</v>
      </c>
      <c r="C22" s="61">
        <v>1.3784000000000001</v>
      </c>
      <c r="D22" s="60">
        <v>20.6</v>
      </c>
      <c r="E22" s="60">
        <f t="shared" si="0"/>
        <v>1.3777050000000002</v>
      </c>
      <c r="F22" s="61">
        <f t="shared" si="1"/>
        <v>1.4620091580000025</v>
      </c>
      <c r="G22" s="60" t="s">
        <v>83</v>
      </c>
    </row>
    <row r="23" spans="1:7" x14ac:dyDescent="0.25">
      <c r="A23" s="60">
        <v>22</v>
      </c>
      <c r="B23" s="60" t="s">
        <v>61</v>
      </c>
      <c r="C23" s="61">
        <v>1.3596999999999999</v>
      </c>
      <c r="D23" s="60">
        <v>20.6</v>
      </c>
      <c r="E23" s="60">
        <f t="shared" si="0"/>
        <v>1.359005</v>
      </c>
      <c r="F23" s="61">
        <f t="shared" si="1"/>
        <v>1.2576630380000005</v>
      </c>
      <c r="G23" s="60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1.4014</v>
      </c>
      <c r="D2" s="60">
        <v>20.7</v>
      </c>
      <c r="E2" s="60">
        <f t="shared" ref="E2:E23" si="0">((20-D2)*-0.000175+C2)-0.0008</f>
        <v>1.4007225000000001</v>
      </c>
      <c r="F2" s="61">
        <f t="shared" ref="F2:F23" si="1">E2*10.9276-13.593</f>
        <v>1.7135351910000018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1.4068000000000001</v>
      </c>
      <c r="D3" s="60">
        <v>20.7</v>
      </c>
      <c r="E3" s="60">
        <f t="shared" si="0"/>
        <v>1.4061225000000002</v>
      </c>
      <c r="F3" s="61">
        <f t="shared" si="1"/>
        <v>1.7725442310000012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1.4064000000000001</v>
      </c>
      <c r="D4" s="62">
        <v>20.7</v>
      </c>
      <c r="E4" s="62">
        <f t="shared" si="0"/>
        <v>1.4057225000000002</v>
      </c>
      <c r="F4" s="63">
        <f t="shared" si="1"/>
        <v>1.7681731910000025</v>
      </c>
      <c r="G4" s="62" t="s">
        <v>87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1.4057999999999999</v>
      </c>
      <c r="D5" s="62">
        <v>20.8</v>
      </c>
      <c r="E5" s="62">
        <f t="shared" si="0"/>
        <v>1.4051400000000001</v>
      </c>
      <c r="F5" s="63">
        <f t="shared" si="1"/>
        <v>1.7618078640000014</v>
      </c>
      <c r="G5" s="62" t="s">
        <v>88</v>
      </c>
      <c r="I5" t="s">
        <v>157</v>
      </c>
    </row>
    <row r="6" spans="1:13" x14ac:dyDescent="0.25">
      <c r="A6" s="62">
        <v>5</v>
      </c>
      <c r="B6" s="62" t="s">
        <v>61</v>
      </c>
      <c r="C6" s="63">
        <v>1.4052</v>
      </c>
      <c r="D6" s="62">
        <v>20.8</v>
      </c>
      <c r="E6" s="62">
        <f t="shared" si="0"/>
        <v>1.4045400000000001</v>
      </c>
      <c r="F6" s="63">
        <f t="shared" si="1"/>
        <v>1.7552513040000015</v>
      </c>
      <c r="G6" s="62" t="s">
        <v>89</v>
      </c>
    </row>
    <row r="7" spans="1:13" x14ac:dyDescent="0.25">
      <c r="A7" s="62">
        <v>6</v>
      </c>
      <c r="B7" s="62" t="s">
        <v>61</v>
      </c>
      <c r="C7" s="63">
        <v>1.4046000000000001</v>
      </c>
      <c r="D7" s="62">
        <v>20.9</v>
      </c>
      <c r="E7" s="62">
        <f t="shared" si="0"/>
        <v>1.4039575000000002</v>
      </c>
      <c r="F7" s="63">
        <f t="shared" si="1"/>
        <v>1.7488859770000023</v>
      </c>
      <c r="G7" s="62" t="s">
        <v>90</v>
      </c>
    </row>
    <row r="8" spans="1:13" x14ac:dyDescent="0.25">
      <c r="A8" s="62">
        <v>7</v>
      </c>
      <c r="B8" s="62" t="s">
        <v>61</v>
      </c>
      <c r="C8" s="63">
        <v>1.4040999999999999</v>
      </c>
      <c r="D8" s="62">
        <v>20.9</v>
      </c>
      <c r="E8" s="62">
        <f t="shared" si="0"/>
        <v>1.4034575</v>
      </c>
      <c r="F8" s="63">
        <f t="shared" si="1"/>
        <v>1.7434221770000011</v>
      </c>
      <c r="G8" s="62" t="s">
        <v>91</v>
      </c>
    </row>
    <row r="9" spans="1:13" x14ac:dyDescent="0.25">
      <c r="A9" s="62">
        <v>8</v>
      </c>
      <c r="B9" s="62" t="s">
        <v>61</v>
      </c>
      <c r="C9" s="63">
        <v>1.4035</v>
      </c>
      <c r="D9" s="62">
        <v>20.9</v>
      </c>
      <c r="E9" s="62">
        <f t="shared" si="0"/>
        <v>1.4028575000000001</v>
      </c>
      <c r="F9" s="63">
        <f t="shared" si="1"/>
        <v>1.7368656170000012</v>
      </c>
      <c r="G9" s="62" t="s">
        <v>92</v>
      </c>
    </row>
    <row r="10" spans="1:13" x14ac:dyDescent="0.25">
      <c r="A10" s="62">
        <v>9</v>
      </c>
      <c r="B10" s="62" t="s">
        <v>61</v>
      </c>
      <c r="C10" s="63">
        <v>1.4029</v>
      </c>
      <c r="D10" s="62">
        <v>20.9</v>
      </c>
      <c r="E10" s="62">
        <f t="shared" si="0"/>
        <v>1.4022575000000002</v>
      </c>
      <c r="F10" s="63">
        <f t="shared" si="1"/>
        <v>1.7303090570000013</v>
      </c>
      <c r="G10" s="62" t="s">
        <v>93</v>
      </c>
    </row>
    <row r="11" spans="1:13" x14ac:dyDescent="0.25">
      <c r="A11" s="62">
        <v>10</v>
      </c>
      <c r="B11" s="62" t="s">
        <v>61</v>
      </c>
      <c r="C11" s="63">
        <v>1.4024000000000001</v>
      </c>
      <c r="D11" s="62">
        <v>20.9</v>
      </c>
      <c r="E11" s="62">
        <f t="shared" si="0"/>
        <v>1.4017575000000002</v>
      </c>
      <c r="F11" s="63">
        <f t="shared" si="1"/>
        <v>1.7248452570000019</v>
      </c>
      <c r="G11" s="62" t="s">
        <v>94</v>
      </c>
    </row>
    <row r="12" spans="1:13" x14ac:dyDescent="0.25">
      <c r="A12" s="60">
        <v>11</v>
      </c>
      <c r="B12" s="60" t="s">
        <v>61</v>
      </c>
      <c r="C12" s="61">
        <v>1.4018999999999999</v>
      </c>
      <c r="D12" s="60">
        <v>21</v>
      </c>
      <c r="E12" s="60">
        <f t="shared" si="0"/>
        <v>1.401275</v>
      </c>
      <c r="F12" s="61">
        <f t="shared" si="1"/>
        <v>1.7195726899999997</v>
      </c>
      <c r="G12" s="60" t="s">
        <v>95</v>
      </c>
    </row>
    <row r="13" spans="1:13" x14ac:dyDescent="0.25">
      <c r="A13" s="60">
        <v>12</v>
      </c>
      <c r="B13" s="60" t="s">
        <v>61</v>
      </c>
      <c r="C13" s="61">
        <v>1.4013</v>
      </c>
      <c r="D13" s="60">
        <v>21</v>
      </c>
      <c r="E13" s="60">
        <f t="shared" si="0"/>
        <v>1.4006750000000001</v>
      </c>
      <c r="F13" s="61">
        <f t="shared" si="1"/>
        <v>1.7130161300000015</v>
      </c>
      <c r="G13" s="60" t="s">
        <v>96</v>
      </c>
    </row>
    <row r="14" spans="1:13" x14ac:dyDescent="0.25">
      <c r="A14" s="60">
        <v>13</v>
      </c>
      <c r="B14" s="60" t="s">
        <v>61</v>
      </c>
      <c r="C14" s="61">
        <v>1.4008</v>
      </c>
      <c r="D14" s="60">
        <v>21</v>
      </c>
      <c r="E14" s="60">
        <f t="shared" si="0"/>
        <v>1.4001750000000002</v>
      </c>
      <c r="F14" s="61">
        <f t="shared" si="1"/>
        <v>1.7075523300000022</v>
      </c>
      <c r="G14" s="60" t="s">
        <v>97</v>
      </c>
    </row>
    <row r="15" spans="1:13" x14ac:dyDescent="0.25">
      <c r="A15" s="60">
        <v>14</v>
      </c>
      <c r="B15" s="60" t="s">
        <v>61</v>
      </c>
      <c r="C15" s="61">
        <v>1.4003000000000001</v>
      </c>
      <c r="D15" s="60">
        <v>21</v>
      </c>
      <c r="E15" s="60">
        <f t="shared" si="0"/>
        <v>1.3996750000000002</v>
      </c>
      <c r="F15" s="61">
        <f t="shared" si="1"/>
        <v>1.7020885300000028</v>
      </c>
      <c r="G15" s="60" t="s">
        <v>98</v>
      </c>
    </row>
    <row r="16" spans="1:13" x14ac:dyDescent="0.25">
      <c r="A16" s="60">
        <v>15</v>
      </c>
      <c r="B16" s="60" t="s">
        <v>61</v>
      </c>
      <c r="C16" s="61">
        <v>1.3996999999999999</v>
      </c>
      <c r="D16" s="60">
        <v>21</v>
      </c>
      <c r="E16" s="60">
        <f t="shared" si="0"/>
        <v>1.3990750000000001</v>
      </c>
      <c r="F16" s="61">
        <f t="shared" si="1"/>
        <v>1.6955319700000011</v>
      </c>
      <c r="G16" s="60" t="s">
        <v>99</v>
      </c>
    </row>
    <row r="17" spans="1:7" x14ac:dyDescent="0.25">
      <c r="A17" s="60">
        <v>16</v>
      </c>
      <c r="B17" s="60" t="s">
        <v>61</v>
      </c>
      <c r="C17" s="61">
        <v>1.3991</v>
      </c>
      <c r="D17" s="60">
        <v>21.1</v>
      </c>
      <c r="E17" s="60">
        <f t="shared" si="0"/>
        <v>1.3984925000000001</v>
      </c>
      <c r="F17" s="61">
        <f t="shared" si="1"/>
        <v>1.6891666430000019</v>
      </c>
      <c r="G17" s="60" t="s">
        <v>100</v>
      </c>
    </row>
    <row r="18" spans="1:7" x14ac:dyDescent="0.25">
      <c r="A18" s="60">
        <v>17</v>
      </c>
      <c r="B18" s="60" t="s">
        <v>61</v>
      </c>
      <c r="C18" s="61">
        <v>1.3986000000000001</v>
      </c>
      <c r="D18" s="60">
        <v>21.1</v>
      </c>
      <c r="E18" s="60">
        <f t="shared" si="0"/>
        <v>1.3979925000000002</v>
      </c>
      <c r="F18" s="61">
        <f t="shared" si="1"/>
        <v>1.6837028430000025</v>
      </c>
      <c r="G18" s="60" t="s">
        <v>101</v>
      </c>
    </row>
    <row r="19" spans="1:7" x14ac:dyDescent="0.25">
      <c r="A19" s="60">
        <v>18</v>
      </c>
      <c r="B19" s="60" t="s">
        <v>61</v>
      </c>
      <c r="C19" s="61">
        <v>1.3979999999999999</v>
      </c>
      <c r="D19" s="60">
        <v>21.1</v>
      </c>
      <c r="E19" s="60">
        <f t="shared" si="0"/>
        <v>1.3973925</v>
      </c>
      <c r="F19" s="61">
        <f t="shared" si="1"/>
        <v>1.6771462830000008</v>
      </c>
      <c r="G19" s="60" t="s">
        <v>102</v>
      </c>
    </row>
    <row r="20" spans="1:7" x14ac:dyDescent="0.25">
      <c r="A20" s="62">
        <v>19</v>
      </c>
      <c r="B20" s="62" t="s">
        <v>61</v>
      </c>
      <c r="C20" s="63">
        <v>1.3966000000000001</v>
      </c>
      <c r="D20" s="62">
        <v>21.2</v>
      </c>
      <c r="E20" s="62">
        <f t="shared" si="0"/>
        <v>1.3960100000000002</v>
      </c>
      <c r="F20" s="63">
        <f t="shared" si="1"/>
        <v>1.6620388760000022</v>
      </c>
      <c r="G20" s="62" t="s">
        <v>103</v>
      </c>
    </row>
    <row r="21" spans="1:7" x14ac:dyDescent="0.25">
      <c r="A21" s="62">
        <v>20</v>
      </c>
      <c r="B21" s="62" t="s">
        <v>61</v>
      </c>
      <c r="C21" s="63">
        <v>1.3908</v>
      </c>
      <c r="D21" s="62">
        <v>21.2</v>
      </c>
      <c r="E21" s="62">
        <f t="shared" si="0"/>
        <v>1.3902100000000002</v>
      </c>
      <c r="F21" s="63">
        <f t="shared" si="1"/>
        <v>1.5986587960000023</v>
      </c>
      <c r="G21" s="62" t="s">
        <v>104</v>
      </c>
    </row>
    <row r="22" spans="1:7" x14ac:dyDescent="0.25">
      <c r="A22" s="62">
        <v>21</v>
      </c>
      <c r="B22" s="62" t="s">
        <v>61</v>
      </c>
      <c r="C22" s="63">
        <v>1.3773</v>
      </c>
      <c r="D22" s="62">
        <v>21.2</v>
      </c>
      <c r="E22" s="62">
        <f t="shared" si="0"/>
        <v>1.3767100000000001</v>
      </c>
      <c r="F22" s="63">
        <f t="shared" si="1"/>
        <v>1.4511361960000002</v>
      </c>
      <c r="G22" s="62" t="s">
        <v>105</v>
      </c>
    </row>
    <row r="23" spans="1:7" x14ac:dyDescent="0.25">
      <c r="A23" s="62">
        <v>22</v>
      </c>
      <c r="B23" s="62" t="s">
        <v>61</v>
      </c>
      <c r="C23" s="63">
        <v>1.3596999999999999</v>
      </c>
      <c r="D23" s="62">
        <v>21.2</v>
      </c>
      <c r="E23" s="62">
        <f t="shared" si="0"/>
        <v>1.35911</v>
      </c>
      <c r="F23" s="63">
        <f t="shared" si="1"/>
        <v>1.258810436000001</v>
      </c>
      <c r="G23" s="62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2">
        <v>1</v>
      </c>
      <c r="B2" s="62" t="s">
        <v>61</v>
      </c>
      <c r="C2" s="63">
        <v>1.4016999999999999</v>
      </c>
      <c r="D2" s="62">
        <v>21.3</v>
      </c>
      <c r="E2" s="62">
        <f t="shared" ref="E2:E23" si="0">((20-D2)*-0.000175+C2)-0.0008</f>
        <v>1.4011275000000001</v>
      </c>
      <c r="F2" s="63">
        <f t="shared" ref="F2:F23" si="1">E2*10.9276-13.593</f>
        <v>1.7179608690000006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2">
        <v>2</v>
      </c>
      <c r="B3" s="62" t="s">
        <v>61</v>
      </c>
      <c r="C3" s="63">
        <v>1.4069</v>
      </c>
      <c r="D3" s="62">
        <v>21.4</v>
      </c>
      <c r="E3" s="62">
        <f t="shared" si="0"/>
        <v>1.4063450000000002</v>
      </c>
      <c r="F3" s="63">
        <f t="shared" si="1"/>
        <v>1.7749756220000013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1.4064000000000001</v>
      </c>
      <c r="D4" s="62">
        <v>21.4</v>
      </c>
      <c r="E4" s="62">
        <f t="shared" si="0"/>
        <v>1.4058450000000002</v>
      </c>
      <c r="F4" s="63">
        <f t="shared" si="1"/>
        <v>1.7695118220000019</v>
      </c>
      <c r="G4" s="62" t="s">
        <v>109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1.4058999999999999</v>
      </c>
      <c r="D5" s="62">
        <v>21.4</v>
      </c>
      <c r="E5" s="62">
        <f t="shared" si="0"/>
        <v>1.4053450000000001</v>
      </c>
      <c r="F5" s="63">
        <f t="shared" si="1"/>
        <v>1.7640480220000008</v>
      </c>
      <c r="G5" s="62" t="s">
        <v>110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1.4053</v>
      </c>
      <c r="D6" s="60">
        <v>21.4</v>
      </c>
      <c r="E6" s="60">
        <f t="shared" si="0"/>
        <v>1.4047450000000001</v>
      </c>
      <c r="F6" s="61">
        <f t="shared" si="1"/>
        <v>1.7574914620000008</v>
      </c>
      <c r="G6" s="60" t="s">
        <v>111</v>
      </c>
    </row>
    <row r="7" spans="1:13" x14ac:dyDescent="0.25">
      <c r="A7" s="60">
        <v>6</v>
      </c>
      <c r="B7" s="60" t="s">
        <v>61</v>
      </c>
      <c r="C7" s="61">
        <v>1.4048</v>
      </c>
      <c r="D7" s="60">
        <v>21.4</v>
      </c>
      <c r="E7" s="60">
        <f t="shared" si="0"/>
        <v>1.4042450000000002</v>
      </c>
      <c r="F7" s="61">
        <f t="shared" si="1"/>
        <v>1.7520276620000015</v>
      </c>
      <c r="G7" s="60" t="s">
        <v>112</v>
      </c>
    </row>
    <row r="8" spans="1:13" x14ac:dyDescent="0.25">
      <c r="A8" s="60">
        <v>7</v>
      </c>
      <c r="B8" s="60" t="s">
        <v>61</v>
      </c>
      <c r="C8" s="61">
        <v>1.4041999999999999</v>
      </c>
      <c r="D8" s="60">
        <v>21.4</v>
      </c>
      <c r="E8" s="60">
        <f t="shared" si="0"/>
        <v>1.403645</v>
      </c>
      <c r="F8" s="61">
        <f t="shared" si="1"/>
        <v>1.7454711019999998</v>
      </c>
      <c r="G8" s="60" t="s">
        <v>113</v>
      </c>
    </row>
    <row r="9" spans="1:13" x14ac:dyDescent="0.25">
      <c r="A9" s="60">
        <v>8</v>
      </c>
      <c r="B9" s="60" t="s">
        <v>61</v>
      </c>
      <c r="C9" s="61">
        <v>1.4036</v>
      </c>
      <c r="D9" s="60">
        <v>21.4</v>
      </c>
      <c r="E9" s="60">
        <f t="shared" si="0"/>
        <v>1.4030450000000001</v>
      </c>
      <c r="F9" s="61">
        <f t="shared" si="1"/>
        <v>1.7389145420000016</v>
      </c>
      <c r="G9" s="60" t="s">
        <v>114</v>
      </c>
    </row>
    <row r="10" spans="1:13" x14ac:dyDescent="0.25">
      <c r="A10" s="60">
        <v>9</v>
      </c>
      <c r="B10" s="60" t="s">
        <v>61</v>
      </c>
      <c r="C10" s="61">
        <v>1.4031</v>
      </c>
      <c r="D10" s="60">
        <v>21.5</v>
      </c>
      <c r="E10" s="60">
        <f t="shared" si="0"/>
        <v>1.4025625000000002</v>
      </c>
      <c r="F10" s="61">
        <f t="shared" si="1"/>
        <v>1.7336419750000012</v>
      </c>
      <c r="G10" s="60" t="s">
        <v>115</v>
      </c>
    </row>
    <row r="11" spans="1:13" x14ac:dyDescent="0.25">
      <c r="A11" s="60">
        <v>10</v>
      </c>
      <c r="B11" s="60" t="s">
        <v>61</v>
      </c>
      <c r="C11" s="61">
        <v>1.4026000000000001</v>
      </c>
      <c r="D11" s="60">
        <v>21.5</v>
      </c>
      <c r="E11" s="60">
        <f t="shared" si="0"/>
        <v>1.4020625000000002</v>
      </c>
      <c r="F11" s="61">
        <f t="shared" si="1"/>
        <v>1.7281781750000018</v>
      </c>
      <c r="G11" s="60" t="s">
        <v>116</v>
      </c>
    </row>
    <row r="12" spans="1:13" x14ac:dyDescent="0.25">
      <c r="A12" s="60">
        <v>11</v>
      </c>
      <c r="B12" s="60" t="s">
        <v>61</v>
      </c>
      <c r="C12" s="61">
        <v>1.4019999999999999</v>
      </c>
      <c r="D12" s="60">
        <v>21.5</v>
      </c>
      <c r="E12" s="60">
        <f t="shared" si="0"/>
        <v>1.4014625000000001</v>
      </c>
      <c r="F12" s="61">
        <f t="shared" si="1"/>
        <v>1.7216216150000001</v>
      </c>
      <c r="G12" s="60" t="s">
        <v>117</v>
      </c>
    </row>
    <row r="13" spans="1:13" x14ac:dyDescent="0.25">
      <c r="A13" s="60">
        <v>12</v>
      </c>
      <c r="B13" s="60" t="s">
        <v>61</v>
      </c>
      <c r="C13" s="61">
        <v>1.4014</v>
      </c>
      <c r="D13" s="60">
        <v>21.6</v>
      </c>
      <c r="E13" s="60">
        <f t="shared" si="0"/>
        <v>1.4008800000000001</v>
      </c>
      <c r="F13" s="61">
        <f t="shared" si="1"/>
        <v>1.7152562880000009</v>
      </c>
      <c r="G13" s="60" t="s">
        <v>118</v>
      </c>
    </row>
    <row r="14" spans="1:13" x14ac:dyDescent="0.25">
      <c r="A14" s="62">
        <v>13</v>
      </c>
      <c r="B14" s="62" t="s">
        <v>61</v>
      </c>
      <c r="C14" s="63">
        <v>1.4009</v>
      </c>
      <c r="D14" s="62">
        <v>21.6</v>
      </c>
      <c r="E14" s="62">
        <f t="shared" si="0"/>
        <v>1.4003800000000002</v>
      </c>
      <c r="F14" s="63">
        <f t="shared" si="1"/>
        <v>1.7097924880000015</v>
      </c>
      <c r="G14" s="62" t="s">
        <v>119</v>
      </c>
    </row>
    <row r="15" spans="1:13" x14ac:dyDescent="0.25">
      <c r="A15" s="62">
        <v>14</v>
      </c>
      <c r="B15" s="62" t="s">
        <v>61</v>
      </c>
      <c r="C15" s="63">
        <v>1.4004000000000001</v>
      </c>
      <c r="D15" s="62">
        <v>21.6</v>
      </c>
      <c r="E15" s="62">
        <f t="shared" si="0"/>
        <v>1.3998800000000002</v>
      </c>
      <c r="F15" s="63">
        <f t="shared" si="1"/>
        <v>1.7043286880000021</v>
      </c>
      <c r="G15" s="62" t="s">
        <v>120</v>
      </c>
    </row>
    <row r="16" spans="1:13" x14ac:dyDescent="0.25">
      <c r="A16" s="62">
        <v>15</v>
      </c>
      <c r="B16" s="62" t="s">
        <v>61</v>
      </c>
      <c r="C16" s="63">
        <v>1.3997999999999999</v>
      </c>
      <c r="D16" s="62">
        <v>21.6</v>
      </c>
      <c r="E16" s="62">
        <f t="shared" si="0"/>
        <v>1.3992800000000001</v>
      </c>
      <c r="F16" s="63">
        <f t="shared" si="1"/>
        <v>1.6977721280000004</v>
      </c>
      <c r="G16" s="62" t="s">
        <v>121</v>
      </c>
    </row>
    <row r="17" spans="1:7" x14ac:dyDescent="0.25">
      <c r="A17" s="62">
        <v>16</v>
      </c>
      <c r="B17" s="62" t="s">
        <v>61</v>
      </c>
      <c r="C17" s="63">
        <v>1.3993</v>
      </c>
      <c r="D17" s="62">
        <v>21.6</v>
      </c>
      <c r="E17" s="62">
        <f t="shared" si="0"/>
        <v>1.3987800000000001</v>
      </c>
      <c r="F17" s="63">
        <f t="shared" si="1"/>
        <v>1.6923083280000011</v>
      </c>
      <c r="G17" s="62" t="s">
        <v>122</v>
      </c>
    </row>
    <row r="18" spans="1:7" x14ac:dyDescent="0.25">
      <c r="A18" s="62">
        <v>17</v>
      </c>
      <c r="B18" s="62" t="s">
        <v>61</v>
      </c>
      <c r="C18" s="63">
        <v>1.3987000000000001</v>
      </c>
      <c r="D18" s="62">
        <v>21.6</v>
      </c>
      <c r="E18" s="62">
        <f t="shared" si="0"/>
        <v>1.3981800000000002</v>
      </c>
      <c r="F18" s="63">
        <f t="shared" si="1"/>
        <v>1.6857517680000029</v>
      </c>
      <c r="G18" s="62" t="s">
        <v>123</v>
      </c>
    </row>
    <row r="19" spans="1:7" x14ac:dyDescent="0.25">
      <c r="A19" s="62">
        <v>18</v>
      </c>
      <c r="B19" s="62" t="s">
        <v>61</v>
      </c>
      <c r="C19" s="63">
        <v>1.3980999999999999</v>
      </c>
      <c r="D19" s="62">
        <v>21.6</v>
      </c>
      <c r="E19" s="62">
        <f t="shared" si="0"/>
        <v>1.39758</v>
      </c>
      <c r="F19" s="63">
        <f t="shared" si="1"/>
        <v>1.6791952080000012</v>
      </c>
      <c r="G19" s="62" t="s">
        <v>124</v>
      </c>
    </row>
    <row r="20" spans="1:7" x14ac:dyDescent="0.25">
      <c r="A20" s="62">
        <v>19</v>
      </c>
      <c r="B20" s="62" t="s">
        <v>61</v>
      </c>
      <c r="C20" s="63">
        <v>1.3963000000000001</v>
      </c>
      <c r="D20" s="62">
        <v>21.7</v>
      </c>
      <c r="E20" s="62">
        <f t="shared" si="0"/>
        <v>1.3957975000000002</v>
      </c>
      <c r="F20" s="63">
        <f t="shared" si="1"/>
        <v>1.6597167610000021</v>
      </c>
      <c r="G20" s="62" t="s">
        <v>125</v>
      </c>
    </row>
    <row r="21" spans="1:7" x14ac:dyDescent="0.25">
      <c r="A21" s="62">
        <v>20</v>
      </c>
      <c r="B21" s="62" t="s">
        <v>61</v>
      </c>
      <c r="C21" s="63">
        <v>1.3897999999999999</v>
      </c>
      <c r="D21" s="62">
        <v>21.7</v>
      </c>
      <c r="E21" s="62">
        <f t="shared" si="0"/>
        <v>1.3892975000000001</v>
      </c>
      <c r="F21" s="63">
        <f t="shared" si="1"/>
        <v>1.5886873610000016</v>
      </c>
      <c r="G21" s="62" t="s">
        <v>126</v>
      </c>
    </row>
    <row r="22" spans="1:7" x14ac:dyDescent="0.25">
      <c r="A22" s="60">
        <v>21</v>
      </c>
      <c r="B22" s="60" t="s">
        <v>61</v>
      </c>
      <c r="C22" s="61">
        <v>1.3763000000000001</v>
      </c>
      <c r="D22" s="60">
        <v>21.7</v>
      </c>
      <c r="E22" s="60">
        <f t="shared" si="0"/>
        <v>1.3757975000000002</v>
      </c>
      <c r="F22" s="61">
        <f t="shared" si="1"/>
        <v>1.4411647610000031</v>
      </c>
      <c r="G22" s="60" t="s">
        <v>127</v>
      </c>
    </row>
    <row r="23" spans="1:7" x14ac:dyDescent="0.25">
      <c r="A23" s="60">
        <v>22</v>
      </c>
      <c r="B23" s="60" t="s">
        <v>61</v>
      </c>
      <c r="C23" s="61">
        <v>1.3609</v>
      </c>
      <c r="D23" s="60">
        <v>21.7</v>
      </c>
      <c r="E23" s="60">
        <f t="shared" si="0"/>
        <v>1.3603975000000001</v>
      </c>
      <c r="F23" s="61">
        <f t="shared" si="1"/>
        <v>1.2728797210000025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I18" sqref="I18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1.4015</v>
      </c>
      <c r="D2" s="60">
        <v>21.7</v>
      </c>
      <c r="E2" s="60">
        <f t="shared" ref="E2:E23" si="0">((20-D2)*-0.000175+C2)-0.0008</f>
        <v>1.4009975000000001</v>
      </c>
      <c r="F2" s="61">
        <f t="shared" ref="F2:F23" si="1">E2*10.9276-13.593</f>
        <v>1.7165402810000021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1.4066000000000001</v>
      </c>
      <c r="D3" s="60">
        <v>21.8</v>
      </c>
      <c r="E3" s="60">
        <f t="shared" si="0"/>
        <v>1.4061150000000002</v>
      </c>
      <c r="F3" s="61">
        <f t="shared" si="1"/>
        <v>1.7724622740000022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1.4060999999999999</v>
      </c>
      <c r="D4" s="60">
        <v>21.8</v>
      </c>
      <c r="E4" s="60">
        <f t="shared" si="0"/>
        <v>1.4056150000000001</v>
      </c>
      <c r="F4" s="61">
        <f t="shared" si="1"/>
        <v>1.7669984740000011</v>
      </c>
      <c r="G4" s="60" t="s">
        <v>131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1.4056999999999999</v>
      </c>
      <c r="D5" s="60">
        <v>21.8</v>
      </c>
      <c r="E5" s="60">
        <f t="shared" si="0"/>
        <v>1.4052150000000001</v>
      </c>
      <c r="F5" s="61">
        <f t="shared" si="1"/>
        <v>1.7626274340000005</v>
      </c>
      <c r="G5" s="60" t="s">
        <v>132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1.4051</v>
      </c>
      <c r="D6" s="60">
        <v>21.8</v>
      </c>
      <c r="E6" s="60">
        <f t="shared" si="0"/>
        <v>1.4046150000000002</v>
      </c>
      <c r="F6" s="61">
        <f t="shared" si="1"/>
        <v>1.7560708740000024</v>
      </c>
      <c r="G6" s="60" t="s">
        <v>133</v>
      </c>
    </row>
    <row r="7" spans="1:13" x14ac:dyDescent="0.25">
      <c r="A7" s="60">
        <v>6</v>
      </c>
      <c r="B7" s="60" t="s">
        <v>61</v>
      </c>
      <c r="C7" s="61">
        <v>1.4046000000000001</v>
      </c>
      <c r="D7" s="60">
        <v>21.8</v>
      </c>
      <c r="E7" s="60">
        <f t="shared" si="0"/>
        <v>1.4041150000000002</v>
      </c>
      <c r="F7" s="61">
        <f t="shared" si="1"/>
        <v>1.750607074000003</v>
      </c>
      <c r="G7" s="60" t="s">
        <v>134</v>
      </c>
    </row>
    <row r="8" spans="1:13" x14ac:dyDescent="0.25">
      <c r="A8" s="62">
        <v>7</v>
      </c>
      <c r="B8" s="62" t="s">
        <v>61</v>
      </c>
      <c r="C8" s="63">
        <v>1.4039999999999999</v>
      </c>
      <c r="D8" s="62">
        <v>21.9</v>
      </c>
      <c r="E8" s="62">
        <f t="shared" si="0"/>
        <v>1.4035325000000001</v>
      </c>
      <c r="F8" s="63">
        <f t="shared" si="1"/>
        <v>1.7442417470000002</v>
      </c>
      <c r="G8" s="62" t="s">
        <v>135</v>
      </c>
    </row>
    <row r="9" spans="1:13" x14ac:dyDescent="0.25">
      <c r="A9" s="62">
        <v>8</v>
      </c>
      <c r="B9" s="62" t="s">
        <v>61</v>
      </c>
      <c r="C9" s="63">
        <v>1.4034</v>
      </c>
      <c r="D9" s="62">
        <v>21.9</v>
      </c>
      <c r="E9" s="62">
        <f t="shared" si="0"/>
        <v>1.4029325000000001</v>
      </c>
      <c r="F9" s="63">
        <f t="shared" si="1"/>
        <v>1.7376851870000021</v>
      </c>
      <c r="G9" s="62" t="s">
        <v>136</v>
      </c>
    </row>
    <row r="10" spans="1:13" x14ac:dyDescent="0.25">
      <c r="A10" s="62">
        <v>9</v>
      </c>
      <c r="B10" s="62" t="s">
        <v>61</v>
      </c>
      <c r="C10" s="63">
        <v>1.403</v>
      </c>
      <c r="D10" s="62">
        <v>21.9</v>
      </c>
      <c r="E10" s="62">
        <f t="shared" si="0"/>
        <v>1.4025325000000002</v>
      </c>
      <c r="F10" s="63">
        <f t="shared" si="1"/>
        <v>1.7333141470000015</v>
      </c>
      <c r="G10" s="62" t="s">
        <v>137</v>
      </c>
    </row>
    <row r="11" spans="1:13" x14ac:dyDescent="0.25">
      <c r="A11" s="62">
        <v>10</v>
      </c>
      <c r="B11" s="62" t="s">
        <v>61</v>
      </c>
      <c r="C11" s="63">
        <v>1.4023000000000001</v>
      </c>
      <c r="D11" s="62">
        <v>21.9</v>
      </c>
      <c r="E11" s="62">
        <f t="shared" si="0"/>
        <v>1.4018325000000003</v>
      </c>
      <c r="F11" s="63">
        <f t="shared" si="1"/>
        <v>1.7256648270000028</v>
      </c>
      <c r="G11" s="62" t="s">
        <v>158</v>
      </c>
    </row>
    <row r="12" spans="1:13" x14ac:dyDescent="0.25">
      <c r="A12" s="62">
        <v>11</v>
      </c>
      <c r="B12" s="62" t="s">
        <v>61</v>
      </c>
      <c r="C12" s="63">
        <v>1.4016999999999999</v>
      </c>
      <c r="D12" s="62">
        <v>21.9</v>
      </c>
      <c r="E12" s="62">
        <f t="shared" si="0"/>
        <v>1.4012325000000001</v>
      </c>
      <c r="F12" s="63">
        <f t="shared" si="1"/>
        <v>1.7191082670000011</v>
      </c>
      <c r="G12" s="62" t="s">
        <v>159</v>
      </c>
    </row>
    <row r="13" spans="1:13" x14ac:dyDescent="0.25">
      <c r="A13" s="62">
        <v>12</v>
      </c>
      <c r="B13" s="62" t="s">
        <v>61</v>
      </c>
      <c r="C13" s="63">
        <v>1.4012</v>
      </c>
      <c r="D13" s="62">
        <v>21.9</v>
      </c>
      <c r="E13" s="62">
        <f t="shared" si="0"/>
        <v>1.4007325000000002</v>
      </c>
      <c r="F13" s="63">
        <f t="shared" si="1"/>
        <v>1.7136444670000017</v>
      </c>
      <c r="G13" s="62" t="s">
        <v>160</v>
      </c>
    </row>
    <row r="14" spans="1:13" x14ac:dyDescent="0.25">
      <c r="A14" s="62">
        <v>13</v>
      </c>
      <c r="B14" s="62" t="s">
        <v>61</v>
      </c>
      <c r="C14" s="63">
        <v>1.4006000000000001</v>
      </c>
      <c r="D14" s="62">
        <v>22</v>
      </c>
      <c r="E14" s="62">
        <f t="shared" si="0"/>
        <v>1.4001500000000002</v>
      </c>
      <c r="F14" s="63">
        <f t="shared" si="1"/>
        <v>1.7072791400000025</v>
      </c>
      <c r="G14" s="62" t="s">
        <v>161</v>
      </c>
    </row>
    <row r="15" spans="1:13" x14ac:dyDescent="0.25">
      <c r="A15" s="62">
        <v>14</v>
      </c>
      <c r="B15" s="62" t="s">
        <v>61</v>
      </c>
      <c r="C15" s="63">
        <v>1.4000999999999999</v>
      </c>
      <c r="D15" s="62">
        <v>22</v>
      </c>
      <c r="E15" s="62">
        <f t="shared" si="0"/>
        <v>1.3996500000000001</v>
      </c>
      <c r="F15" s="63">
        <f t="shared" si="1"/>
        <v>1.7018153400000013</v>
      </c>
      <c r="G15" s="62" t="s">
        <v>162</v>
      </c>
    </row>
    <row r="16" spans="1:13" x14ac:dyDescent="0.25">
      <c r="A16" s="60">
        <v>15</v>
      </c>
      <c r="B16" s="60" t="s">
        <v>61</v>
      </c>
      <c r="C16" s="61">
        <v>1.3996</v>
      </c>
      <c r="D16" s="60">
        <v>22</v>
      </c>
      <c r="E16" s="60">
        <f t="shared" si="0"/>
        <v>1.3991500000000001</v>
      </c>
      <c r="F16" s="61">
        <f t="shared" si="1"/>
        <v>1.696351540000002</v>
      </c>
      <c r="G16" s="60" t="s">
        <v>170</v>
      </c>
    </row>
    <row r="17" spans="1:7" x14ac:dyDescent="0.25">
      <c r="A17" s="60">
        <v>16</v>
      </c>
      <c r="B17" s="60" t="s">
        <v>61</v>
      </c>
      <c r="C17" s="61">
        <v>1.399</v>
      </c>
      <c r="D17" s="60">
        <v>22</v>
      </c>
      <c r="E17" s="60">
        <f t="shared" si="0"/>
        <v>1.3985500000000002</v>
      </c>
      <c r="F17" s="61">
        <f t="shared" si="1"/>
        <v>1.6897949800000021</v>
      </c>
      <c r="G17" s="60" t="s">
        <v>171</v>
      </c>
    </row>
    <row r="18" spans="1:7" x14ac:dyDescent="0.25">
      <c r="A18" s="60">
        <v>17</v>
      </c>
      <c r="B18" s="60" t="s">
        <v>61</v>
      </c>
      <c r="C18" s="61">
        <v>1.3985000000000001</v>
      </c>
      <c r="D18" s="60">
        <v>22</v>
      </c>
      <c r="E18" s="60">
        <f t="shared" si="0"/>
        <v>1.3980500000000002</v>
      </c>
      <c r="F18" s="61">
        <f t="shared" si="1"/>
        <v>1.6843311800000027</v>
      </c>
      <c r="G18" s="60" t="s">
        <v>172</v>
      </c>
    </row>
    <row r="19" spans="1:7" x14ac:dyDescent="0.25">
      <c r="A19" s="60">
        <v>18</v>
      </c>
      <c r="B19" s="60" t="s">
        <v>61</v>
      </c>
      <c r="C19" s="61">
        <v>1.3979999999999999</v>
      </c>
      <c r="D19" s="60">
        <v>22</v>
      </c>
      <c r="E19" s="60">
        <f t="shared" si="0"/>
        <v>1.3975500000000001</v>
      </c>
      <c r="F19" s="61">
        <f t="shared" si="1"/>
        <v>1.6788673800000016</v>
      </c>
      <c r="G19" s="60" t="s">
        <v>173</v>
      </c>
    </row>
    <row r="20" spans="1:7" x14ac:dyDescent="0.25">
      <c r="A20" s="60">
        <v>19</v>
      </c>
      <c r="B20" s="60" t="s">
        <v>61</v>
      </c>
      <c r="C20" s="61">
        <v>1.3966000000000001</v>
      </c>
      <c r="D20" s="60">
        <v>22</v>
      </c>
      <c r="E20" s="60">
        <f t="shared" si="0"/>
        <v>1.3961500000000002</v>
      </c>
      <c r="F20" s="61">
        <f t="shared" si="1"/>
        <v>1.6635687400000023</v>
      </c>
      <c r="G20" s="60" t="s">
        <v>174</v>
      </c>
    </row>
    <row r="21" spans="1:7" x14ac:dyDescent="0.25">
      <c r="A21" s="60">
        <v>20</v>
      </c>
      <c r="B21" s="60" t="s">
        <v>61</v>
      </c>
      <c r="C21" s="61">
        <v>1.3912</v>
      </c>
      <c r="D21" s="60">
        <v>22</v>
      </c>
      <c r="E21" s="60">
        <f t="shared" si="0"/>
        <v>1.3907500000000002</v>
      </c>
      <c r="F21" s="61">
        <f t="shared" si="1"/>
        <v>1.6045597000000011</v>
      </c>
      <c r="G21" s="60" t="s">
        <v>175</v>
      </c>
    </row>
    <row r="22" spans="1:7" x14ac:dyDescent="0.25">
      <c r="A22" s="60">
        <v>21</v>
      </c>
      <c r="B22" s="60" t="s">
        <v>61</v>
      </c>
      <c r="C22" s="61">
        <v>1.3785000000000001</v>
      </c>
      <c r="D22" s="60">
        <v>22.1</v>
      </c>
      <c r="E22" s="60">
        <f t="shared" si="0"/>
        <v>1.3780675000000002</v>
      </c>
      <c r="F22" s="61">
        <f t="shared" si="1"/>
        <v>1.4659704130000026</v>
      </c>
      <c r="G22" s="60" t="s">
        <v>176</v>
      </c>
    </row>
    <row r="23" spans="1:7" x14ac:dyDescent="0.25">
      <c r="A23" s="60">
        <v>22</v>
      </c>
      <c r="B23" s="60" t="s">
        <v>61</v>
      </c>
      <c r="C23" s="61">
        <v>1.3606</v>
      </c>
      <c r="D23" s="60"/>
      <c r="E23" s="60">
        <f t="shared" si="0"/>
        <v>1.3563000000000001</v>
      </c>
      <c r="F23" s="61">
        <f t="shared" si="1"/>
        <v>1.2281038800000008</v>
      </c>
      <c r="G23" s="60" t="s">
        <v>177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1.4024000000000001</v>
      </c>
      <c r="D2" s="60">
        <v>19.899999999999999</v>
      </c>
      <c r="E2" s="60">
        <f t="shared" ref="E2:E23" si="0">((20-D2)*-0.000175+C2)-0.0008</f>
        <v>1.4015825000000002</v>
      </c>
      <c r="F2" s="61">
        <f t="shared" ref="F2:F23" si="1">E2*10.9276-13.593</f>
        <v>1.7229329270000022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1.4075</v>
      </c>
      <c r="D3" s="60">
        <v>19.899999999999999</v>
      </c>
      <c r="E3" s="60">
        <f t="shared" si="0"/>
        <v>1.4066825000000001</v>
      </c>
      <c r="F3" s="61">
        <f t="shared" si="1"/>
        <v>1.7786636869999999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1.4071</v>
      </c>
      <c r="D4" s="60">
        <v>19.899999999999999</v>
      </c>
      <c r="E4" s="60">
        <f t="shared" si="0"/>
        <v>1.4062825000000001</v>
      </c>
      <c r="F4" s="61">
        <f t="shared" si="1"/>
        <v>1.7742926470000011</v>
      </c>
      <c r="G4" s="60" t="s">
        <v>65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1.4065000000000001</v>
      </c>
      <c r="D5" s="60">
        <v>19.899999999999999</v>
      </c>
      <c r="E5" s="60">
        <f t="shared" si="0"/>
        <v>1.4056825000000002</v>
      </c>
      <c r="F5" s="61">
        <f t="shared" si="1"/>
        <v>1.7677360870000012</v>
      </c>
      <c r="G5" s="60" t="s">
        <v>66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1.4057999999999999</v>
      </c>
      <c r="D6" s="60">
        <v>20</v>
      </c>
      <c r="E6" s="60">
        <f t="shared" si="0"/>
        <v>1.405</v>
      </c>
      <c r="F6" s="61">
        <f t="shared" si="1"/>
        <v>1.7602779999999996</v>
      </c>
      <c r="G6" s="60" t="s">
        <v>67</v>
      </c>
    </row>
    <row r="7" spans="1:13" x14ac:dyDescent="0.25">
      <c r="A7" s="60">
        <v>6</v>
      </c>
      <c r="B7" s="60" t="s">
        <v>61</v>
      </c>
      <c r="C7" s="61">
        <v>1.4052</v>
      </c>
      <c r="D7" s="60">
        <v>20</v>
      </c>
      <c r="E7" s="60">
        <f t="shared" si="0"/>
        <v>1.4044000000000001</v>
      </c>
      <c r="F7" s="61">
        <f t="shared" si="1"/>
        <v>1.7537214400000014</v>
      </c>
      <c r="G7" s="60" t="s">
        <v>68</v>
      </c>
    </row>
    <row r="8" spans="1:13" x14ac:dyDescent="0.25">
      <c r="A8" s="60">
        <v>7</v>
      </c>
      <c r="B8" s="60" t="s">
        <v>61</v>
      </c>
      <c r="C8" s="61">
        <v>1.4047000000000001</v>
      </c>
      <c r="D8" s="60">
        <v>20.100000000000001</v>
      </c>
      <c r="E8" s="60">
        <f t="shared" si="0"/>
        <v>1.4039175000000002</v>
      </c>
      <c r="F8" s="61">
        <f t="shared" si="1"/>
        <v>1.748448873000001</v>
      </c>
      <c r="G8" s="60" t="s">
        <v>69</v>
      </c>
    </row>
    <row r="9" spans="1:13" x14ac:dyDescent="0.25">
      <c r="A9" s="60">
        <v>8</v>
      </c>
      <c r="B9" s="60" t="s">
        <v>61</v>
      </c>
      <c r="C9" s="61">
        <v>1.4040999999999999</v>
      </c>
      <c r="D9" s="60">
        <v>20.100000000000001</v>
      </c>
      <c r="E9" s="60">
        <f t="shared" si="0"/>
        <v>1.4033175</v>
      </c>
      <c r="F9" s="61">
        <f t="shared" si="1"/>
        <v>1.7418923129999992</v>
      </c>
      <c r="G9" s="60" t="s">
        <v>70</v>
      </c>
    </row>
    <row r="10" spans="1:13" x14ac:dyDescent="0.25">
      <c r="A10" s="45">
        <v>9</v>
      </c>
      <c r="B10" s="45" t="s">
        <v>61</v>
      </c>
      <c r="C10" s="46">
        <v>1.4035</v>
      </c>
      <c r="D10" s="45">
        <v>20.2</v>
      </c>
      <c r="E10" s="45">
        <f t="shared" si="0"/>
        <v>1.4027350000000001</v>
      </c>
      <c r="F10" s="46">
        <f t="shared" si="1"/>
        <v>1.735526986</v>
      </c>
      <c r="G10" s="45" t="s">
        <v>71</v>
      </c>
    </row>
    <row r="11" spans="1:13" x14ac:dyDescent="0.25">
      <c r="A11" s="45">
        <v>10</v>
      </c>
      <c r="B11" s="45" t="s">
        <v>61</v>
      </c>
      <c r="C11" s="46">
        <v>1.403</v>
      </c>
      <c r="D11" s="45">
        <v>20.2</v>
      </c>
      <c r="E11" s="45">
        <f t="shared" si="0"/>
        <v>1.4022350000000001</v>
      </c>
      <c r="F11" s="46">
        <f t="shared" si="1"/>
        <v>1.7300631860000006</v>
      </c>
      <c r="G11" s="45" t="s">
        <v>72</v>
      </c>
    </row>
    <row r="12" spans="1:13" x14ac:dyDescent="0.25">
      <c r="A12" s="45">
        <v>11</v>
      </c>
      <c r="B12" s="45" t="s">
        <v>61</v>
      </c>
      <c r="C12" s="46">
        <v>1.4025000000000001</v>
      </c>
      <c r="D12" s="45">
        <v>20.2</v>
      </c>
      <c r="E12" s="45">
        <f t="shared" si="0"/>
        <v>1.4017350000000002</v>
      </c>
      <c r="F12" s="46">
        <f t="shared" si="1"/>
        <v>1.7245993860000013</v>
      </c>
      <c r="G12" s="45" t="s">
        <v>73</v>
      </c>
    </row>
    <row r="13" spans="1:13" x14ac:dyDescent="0.25">
      <c r="A13" s="45">
        <v>12</v>
      </c>
      <c r="B13" s="45" t="s">
        <v>61</v>
      </c>
      <c r="C13" s="46">
        <v>1.4017999999999999</v>
      </c>
      <c r="D13" s="45">
        <v>20.2</v>
      </c>
      <c r="E13" s="45">
        <f t="shared" si="0"/>
        <v>1.401035</v>
      </c>
      <c r="F13" s="46">
        <f t="shared" si="1"/>
        <v>1.7169500660000008</v>
      </c>
      <c r="G13" s="45" t="s">
        <v>74</v>
      </c>
    </row>
    <row r="14" spans="1:13" x14ac:dyDescent="0.25">
      <c r="A14" s="45">
        <v>13</v>
      </c>
      <c r="B14" s="45" t="s">
        <v>61</v>
      </c>
      <c r="C14" s="46">
        <v>1.4014</v>
      </c>
      <c r="D14" s="45">
        <v>20.2</v>
      </c>
      <c r="E14" s="45">
        <f t="shared" si="0"/>
        <v>1.4006350000000001</v>
      </c>
      <c r="F14" s="46">
        <f t="shared" si="1"/>
        <v>1.7125790260000002</v>
      </c>
      <c r="G14" s="45" t="s">
        <v>75</v>
      </c>
    </row>
    <row r="15" spans="1:13" x14ac:dyDescent="0.25">
      <c r="A15" s="45">
        <v>14</v>
      </c>
      <c r="B15" s="45" t="s">
        <v>61</v>
      </c>
      <c r="C15" s="46">
        <v>1.4009</v>
      </c>
      <c r="D15" s="45">
        <v>20.2</v>
      </c>
      <c r="E15" s="45">
        <f t="shared" si="0"/>
        <v>1.4001350000000001</v>
      </c>
      <c r="F15" s="46">
        <f t="shared" si="1"/>
        <v>1.7071152260000009</v>
      </c>
      <c r="G15" s="45" t="s">
        <v>76</v>
      </c>
    </row>
    <row r="16" spans="1:13" x14ac:dyDescent="0.25">
      <c r="A16" s="45">
        <v>15</v>
      </c>
      <c r="B16" s="45" t="s">
        <v>61</v>
      </c>
      <c r="C16" s="46">
        <v>1.4003000000000001</v>
      </c>
      <c r="D16" s="45">
        <v>20.3</v>
      </c>
      <c r="E16" s="45">
        <f t="shared" si="0"/>
        <v>1.3995525000000002</v>
      </c>
      <c r="F16" s="46">
        <f t="shared" si="1"/>
        <v>1.7007498990000016</v>
      </c>
      <c r="G16" s="45" t="s">
        <v>77</v>
      </c>
    </row>
    <row r="17" spans="1:7" x14ac:dyDescent="0.25">
      <c r="A17" s="45">
        <v>16</v>
      </c>
      <c r="B17" s="45" t="s">
        <v>61</v>
      </c>
      <c r="C17" s="46">
        <v>1.3997999999999999</v>
      </c>
      <c r="D17" s="45">
        <v>20.3</v>
      </c>
      <c r="E17" s="45">
        <f t="shared" si="0"/>
        <v>1.3990525</v>
      </c>
      <c r="F17" s="46">
        <f t="shared" si="1"/>
        <v>1.6952860990000005</v>
      </c>
      <c r="G17" s="45" t="s">
        <v>78</v>
      </c>
    </row>
    <row r="18" spans="1:7" x14ac:dyDescent="0.25">
      <c r="A18" s="60">
        <v>17</v>
      </c>
      <c r="B18" s="60" t="s">
        <v>61</v>
      </c>
      <c r="C18" s="61">
        <v>1.3993</v>
      </c>
      <c r="D18" s="60">
        <v>20.3</v>
      </c>
      <c r="E18" s="60">
        <f t="shared" si="0"/>
        <v>1.3985525000000001</v>
      </c>
      <c r="F18" s="61">
        <f t="shared" si="1"/>
        <v>1.6898222990000011</v>
      </c>
      <c r="G18" s="60" t="s">
        <v>79</v>
      </c>
    </row>
    <row r="19" spans="1:7" x14ac:dyDescent="0.25">
      <c r="A19" s="60">
        <v>18</v>
      </c>
      <c r="B19" s="60" t="s">
        <v>61</v>
      </c>
      <c r="C19" s="61">
        <v>1.3986000000000001</v>
      </c>
      <c r="D19" s="60">
        <v>20.399999999999999</v>
      </c>
      <c r="E19" s="60">
        <f t="shared" si="0"/>
        <v>1.3978700000000002</v>
      </c>
      <c r="F19" s="61">
        <f t="shared" si="1"/>
        <v>1.6823642120000013</v>
      </c>
      <c r="G19" s="60" t="s">
        <v>80</v>
      </c>
    </row>
    <row r="20" spans="1:7" x14ac:dyDescent="0.25">
      <c r="A20" s="60">
        <v>19</v>
      </c>
      <c r="B20" s="60" t="s">
        <v>61</v>
      </c>
      <c r="C20" s="61">
        <v>1.3975</v>
      </c>
      <c r="D20" s="60">
        <v>20.399999999999999</v>
      </c>
      <c r="E20" s="60">
        <f t="shared" si="0"/>
        <v>1.3967700000000001</v>
      </c>
      <c r="F20" s="61">
        <f t="shared" si="1"/>
        <v>1.6703438520000002</v>
      </c>
      <c r="G20" s="60" t="s">
        <v>81</v>
      </c>
    </row>
    <row r="21" spans="1:7" x14ac:dyDescent="0.25">
      <c r="A21" s="60">
        <v>20</v>
      </c>
      <c r="B21" s="60" t="s">
        <v>61</v>
      </c>
      <c r="C21" s="61">
        <v>1.3923000000000001</v>
      </c>
      <c r="D21" s="60">
        <v>20.399999999999999</v>
      </c>
      <c r="E21" s="60">
        <f t="shared" si="0"/>
        <v>1.3915700000000002</v>
      </c>
      <c r="F21" s="61">
        <f t="shared" si="1"/>
        <v>1.613520332000002</v>
      </c>
      <c r="G21" s="60" t="s">
        <v>82</v>
      </c>
    </row>
    <row r="22" spans="1:7" x14ac:dyDescent="0.25">
      <c r="A22" s="60">
        <v>21</v>
      </c>
      <c r="B22" s="60" t="s">
        <v>61</v>
      </c>
      <c r="C22" s="61">
        <v>1.3774999999999999</v>
      </c>
      <c r="D22" s="60">
        <v>20.399999999999999</v>
      </c>
      <c r="E22" s="60">
        <f t="shared" si="0"/>
        <v>1.37677</v>
      </c>
      <c r="F22" s="61">
        <f t="shared" si="1"/>
        <v>1.4517918520000013</v>
      </c>
      <c r="G22" s="60" t="s">
        <v>83</v>
      </c>
    </row>
    <row r="23" spans="1:7" x14ac:dyDescent="0.25">
      <c r="A23" s="60">
        <v>22</v>
      </c>
      <c r="B23" s="60" t="s">
        <v>61</v>
      </c>
      <c r="C23" s="61">
        <v>1.3573</v>
      </c>
      <c r="D23" s="60">
        <v>20.399999999999999</v>
      </c>
      <c r="E23" s="60">
        <f t="shared" si="0"/>
        <v>1.3565700000000001</v>
      </c>
      <c r="F23" s="61">
        <f t="shared" si="1"/>
        <v>1.2310543320000011</v>
      </c>
      <c r="G23" s="60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1.4020999999999999</v>
      </c>
      <c r="D2" s="60">
        <v>20.5</v>
      </c>
      <c r="E2" s="60">
        <f t="shared" ref="E2:E23" si="0">((20-D2)*-0.000175+C2)-0.0008</f>
        <v>1.4013875</v>
      </c>
      <c r="F2" s="61">
        <f t="shared" ref="F2:F23" si="1">E2*10.9276-13.593</f>
        <v>1.7208020449999992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1.4072</v>
      </c>
      <c r="D3" s="60">
        <v>20.5</v>
      </c>
      <c r="E3" s="60">
        <f t="shared" si="0"/>
        <v>1.4064875000000001</v>
      </c>
      <c r="F3" s="61">
        <f t="shared" si="1"/>
        <v>1.7765328050000004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1.4067000000000001</v>
      </c>
      <c r="D4" s="62">
        <v>20.5</v>
      </c>
      <c r="E4" s="62">
        <f t="shared" si="0"/>
        <v>1.4059875000000002</v>
      </c>
      <c r="F4" s="63">
        <f t="shared" si="1"/>
        <v>1.7710690050000011</v>
      </c>
      <c r="G4" s="62" t="s">
        <v>87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1.4061999999999999</v>
      </c>
      <c r="D5" s="62">
        <v>20.6</v>
      </c>
      <c r="E5" s="62">
        <f t="shared" si="0"/>
        <v>1.405505</v>
      </c>
      <c r="F5" s="63">
        <f t="shared" si="1"/>
        <v>1.7657964380000006</v>
      </c>
      <c r="G5" s="62" t="s">
        <v>88</v>
      </c>
      <c r="I5" t="s">
        <v>157</v>
      </c>
    </row>
    <row r="6" spans="1:13" x14ac:dyDescent="0.25">
      <c r="A6" s="62">
        <v>5</v>
      </c>
      <c r="B6" s="62" t="s">
        <v>61</v>
      </c>
      <c r="C6" s="63">
        <v>1.4056</v>
      </c>
      <c r="D6" s="62">
        <v>20.6</v>
      </c>
      <c r="E6" s="62">
        <f t="shared" si="0"/>
        <v>1.4049050000000001</v>
      </c>
      <c r="F6" s="63">
        <f t="shared" si="1"/>
        <v>1.7592398780000007</v>
      </c>
      <c r="G6" s="62" t="s">
        <v>89</v>
      </c>
    </row>
    <row r="7" spans="1:13" x14ac:dyDescent="0.25">
      <c r="A7" s="62">
        <v>6</v>
      </c>
      <c r="B7" s="62" t="s">
        <v>61</v>
      </c>
      <c r="C7" s="63">
        <v>1.4051</v>
      </c>
      <c r="D7" s="62">
        <v>20.6</v>
      </c>
      <c r="E7" s="62">
        <f t="shared" si="0"/>
        <v>1.4044050000000001</v>
      </c>
      <c r="F7" s="63">
        <f t="shared" si="1"/>
        <v>1.7537760780000013</v>
      </c>
      <c r="G7" s="62" t="s">
        <v>90</v>
      </c>
    </row>
    <row r="8" spans="1:13" x14ac:dyDescent="0.25">
      <c r="A8" s="62">
        <v>7</v>
      </c>
      <c r="B8" s="62" t="s">
        <v>61</v>
      </c>
      <c r="C8" s="63">
        <v>1.4045000000000001</v>
      </c>
      <c r="D8" s="62">
        <v>20.6</v>
      </c>
      <c r="E8" s="62">
        <f t="shared" si="0"/>
        <v>1.4038050000000002</v>
      </c>
      <c r="F8" s="63">
        <f t="shared" si="1"/>
        <v>1.7472195180000014</v>
      </c>
      <c r="G8" s="62" t="s">
        <v>91</v>
      </c>
    </row>
    <row r="9" spans="1:13" x14ac:dyDescent="0.25">
      <c r="A9" s="62">
        <v>8</v>
      </c>
      <c r="B9" s="62" t="s">
        <v>61</v>
      </c>
      <c r="C9" s="63">
        <v>1.4038999999999999</v>
      </c>
      <c r="D9" s="62">
        <v>20.6</v>
      </c>
      <c r="E9" s="62">
        <f t="shared" si="0"/>
        <v>1.403205</v>
      </c>
      <c r="F9" s="63">
        <f t="shared" si="1"/>
        <v>1.7406629579999997</v>
      </c>
      <c r="G9" s="62" t="s">
        <v>92</v>
      </c>
    </row>
    <row r="10" spans="1:13" x14ac:dyDescent="0.25">
      <c r="A10" s="62">
        <v>9</v>
      </c>
      <c r="B10" s="62" t="s">
        <v>61</v>
      </c>
      <c r="C10" s="63">
        <v>1.4034</v>
      </c>
      <c r="D10" s="62">
        <v>20.7</v>
      </c>
      <c r="E10" s="62">
        <f t="shared" si="0"/>
        <v>1.4027225000000001</v>
      </c>
      <c r="F10" s="63">
        <f t="shared" si="1"/>
        <v>1.735390391000001</v>
      </c>
      <c r="G10" s="62" t="s">
        <v>93</v>
      </c>
    </row>
    <row r="11" spans="1:13" x14ac:dyDescent="0.25">
      <c r="A11" s="62">
        <v>10</v>
      </c>
      <c r="B11" s="62" t="s">
        <v>61</v>
      </c>
      <c r="C11" s="63">
        <v>1.4028</v>
      </c>
      <c r="D11" s="62">
        <v>20.7</v>
      </c>
      <c r="E11" s="62">
        <f t="shared" si="0"/>
        <v>1.4021225000000002</v>
      </c>
      <c r="F11" s="63">
        <f t="shared" si="1"/>
        <v>1.7288338310000011</v>
      </c>
      <c r="G11" s="62" t="s">
        <v>94</v>
      </c>
    </row>
    <row r="12" spans="1:13" x14ac:dyDescent="0.25">
      <c r="A12" s="60">
        <v>11</v>
      </c>
      <c r="B12" s="60" t="s">
        <v>61</v>
      </c>
      <c r="C12" s="61">
        <v>1.4024000000000001</v>
      </c>
      <c r="D12" s="60">
        <v>20.7</v>
      </c>
      <c r="E12" s="60">
        <f t="shared" si="0"/>
        <v>1.4017225000000002</v>
      </c>
      <c r="F12" s="61">
        <f t="shared" si="1"/>
        <v>1.7244627910000023</v>
      </c>
      <c r="G12" s="60" t="s">
        <v>95</v>
      </c>
    </row>
    <row r="13" spans="1:13" x14ac:dyDescent="0.25">
      <c r="A13" s="60">
        <v>12</v>
      </c>
      <c r="B13" s="60" t="s">
        <v>61</v>
      </c>
      <c r="C13" s="61">
        <v>1.4017999999999999</v>
      </c>
      <c r="D13" s="60">
        <v>20.7</v>
      </c>
      <c r="E13" s="60">
        <f t="shared" si="0"/>
        <v>1.4011225</v>
      </c>
      <c r="F13" s="61">
        <f t="shared" si="1"/>
        <v>1.7179062310000006</v>
      </c>
      <c r="G13" s="60" t="s">
        <v>96</v>
      </c>
    </row>
    <row r="14" spans="1:13" x14ac:dyDescent="0.25">
      <c r="A14" s="60">
        <v>13</v>
      </c>
      <c r="B14" s="60" t="s">
        <v>61</v>
      </c>
      <c r="C14" s="61">
        <v>1.4012</v>
      </c>
      <c r="D14" s="60">
        <v>20.7</v>
      </c>
      <c r="E14" s="60">
        <f t="shared" si="0"/>
        <v>1.4005225000000001</v>
      </c>
      <c r="F14" s="61">
        <f t="shared" si="1"/>
        <v>1.7113496710000007</v>
      </c>
      <c r="G14" s="60" t="s">
        <v>97</v>
      </c>
    </row>
    <row r="15" spans="1:13" x14ac:dyDescent="0.25">
      <c r="A15" s="60">
        <v>14</v>
      </c>
      <c r="B15" s="60" t="s">
        <v>61</v>
      </c>
      <c r="C15" s="61">
        <v>1.4007000000000001</v>
      </c>
      <c r="D15" s="60">
        <v>20.8</v>
      </c>
      <c r="E15" s="60">
        <f t="shared" si="0"/>
        <v>1.4000400000000002</v>
      </c>
      <c r="F15" s="61">
        <f t="shared" si="1"/>
        <v>1.706077104000002</v>
      </c>
      <c r="G15" s="60" t="s">
        <v>98</v>
      </c>
    </row>
    <row r="16" spans="1:13" x14ac:dyDescent="0.25">
      <c r="A16" s="60">
        <v>15</v>
      </c>
      <c r="B16" s="60" t="s">
        <v>61</v>
      </c>
      <c r="C16" s="61">
        <v>1.4003000000000001</v>
      </c>
      <c r="D16" s="60">
        <v>20.8</v>
      </c>
      <c r="E16" s="60">
        <f t="shared" si="0"/>
        <v>1.3996400000000002</v>
      </c>
      <c r="F16" s="61">
        <f t="shared" si="1"/>
        <v>1.7017060640000032</v>
      </c>
      <c r="G16" s="60" t="s">
        <v>99</v>
      </c>
    </row>
    <row r="17" spans="1:7" x14ac:dyDescent="0.25">
      <c r="A17" s="60">
        <v>16</v>
      </c>
      <c r="B17" s="60" t="s">
        <v>61</v>
      </c>
      <c r="C17" s="61">
        <v>1.3996</v>
      </c>
      <c r="D17" s="60">
        <v>20.9</v>
      </c>
      <c r="E17" s="60">
        <f t="shared" si="0"/>
        <v>1.3989575000000001</v>
      </c>
      <c r="F17" s="61">
        <f t="shared" si="1"/>
        <v>1.6942479770000016</v>
      </c>
      <c r="G17" s="60" t="s">
        <v>100</v>
      </c>
    </row>
    <row r="18" spans="1:7" x14ac:dyDescent="0.25">
      <c r="A18" s="60">
        <v>17</v>
      </c>
      <c r="B18" s="60" t="s">
        <v>61</v>
      </c>
      <c r="C18" s="61">
        <v>1.399</v>
      </c>
      <c r="D18" s="60">
        <v>20.9</v>
      </c>
      <c r="E18" s="60">
        <f t="shared" si="0"/>
        <v>1.3983575000000001</v>
      </c>
      <c r="F18" s="61">
        <f t="shared" si="1"/>
        <v>1.6876914170000017</v>
      </c>
      <c r="G18" s="60" t="s">
        <v>101</v>
      </c>
    </row>
    <row r="19" spans="1:7" x14ac:dyDescent="0.25">
      <c r="A19" s="60">
        <v>18</v>
      </c>
      <c r="B19" s="60" t="s">
        <v>61</v>
      </c>
      <c r="C19" s="61">
        <v>1.3984000000000001</v>
      </c>
      <c r="D19" s="60">
        <v>20.9</v>
      </c>
      <c r="E19" s="60">
        <f t="shared" si="0"/>
        <v>1.3977575000000002</v>
      </c>
      <c r="F19" s="61">
        <f t="shared" si="1"/>
        <v>1.6811348570000018</v>
      </c>
      <c r="G19" s="60" t="s">
        <v>102</v>
      </c>
    </row>
    <row r="20" spans="1:7" x14ac:dyDescent="0.25">
      <c r="A20" s="62">
        <v>19</v>
      </c>
      <c r="B20" s="62" t="s">
        <v>61</v>
      </c>
      <c r="C20" s="63">
        <v>1.3968</v>
      </c>
      <c r="D20" s="62">
        <v>20.9</v>
      </c>
      <c r="E20" s="62">
        <f t="shared" si="0"/>
        <v>1.3961575000000002</v>
      </c>
      <c r="F20" s="63">
        <f t="shared" si="1"/>
        <v>1.6636506970000013</v>
      </c>
      <c r="G20" s="62" t="s">
        <v>103</v>
      </c>
    </row>
    <row r="21" spans="1:7" x14ac:dyDescent="0.25">
      <c r="A21" s="62">
        <v>20</v>
      </c>
      <c r="B21" s="62" t="s">
        <v>61</v>
      </c>
      <c r="C21" s="63">
        <v>1.3904000000000001</v>
      </c>
      <c r="D21" s="62">
        <v>21</v>
      </c>
      <c r="E21" s="62">
        <f t="shared" si="0"/>
        <v>1.3897750000000002</v>
      </c>
      <c r="F21" s="63">
        <f t="shared" si="1"/>
        <v>1.5939052900000021</v>
      </c>
      <c r="G21" s="62" t="s">
        <v>104</v>
      </c>
    </row>
    <row r="22" spans="1:7" x14ac:dyDescent="0.25">
      <c r="A22" s="62">
        <v>21</v>
      </c>
      <c r="B22" s="62" t="s">
        <v>61</v>
      </c>
      <c r="C22" s="63">
        <v>1.3766</v>
      </c>
      <c r="D22" s="62">
        <v>21</v>
      </c>
      <c r="E22" s="62">
        <f t="shared" si="0"/>
        <v>1.3759750000000002</v>
      </c>
      <c r="F22" s="63">
        <f t="shared" si="1"/>
        <v>1.4431044100000019</v>
      </c>
      <c r="G22" s="62" t="s">
        <v>105</v>
      </c>
    </row>
    <row r="23" spans="1:7" x14ac:dyDescent="0.25">
      <c r="A23" s="62">
        <v>22</v>
      </c>
      <c r="B23" s="62" t="s">
        <v>61</v>
      </c>
      <c r="C23" s="63">
        <v>1.359</v>
      </c>
      <c r="D23" s="62">
        <v>21</v>
      </c>
      <c r="E23" s="62">
        <f t="shared" si="0"/>
        <v>1.3583750000000001</v>
      </c>
      <c r="F23" s="63">
        <f t="shared" si="1"/>
        <v>1.2507786500000009</v>
      </c>
      <c r="G23" s="62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2022-12-23T06:06:32Z</dcterms:modified>
</cp:coreProperties>
</file>