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Banfield\WaterYear\SIP\data\fractionation\test_fract_adjust\"/>
    </mc:Choice>
  </mc:AlternateContent>
  <xr:revisionPtr revIDLastSave="0" documentId="13_ncr:1_{39434FC1-ED68-4FAB-97FA-D559D1C6D281}" xr6:coauthVersionLast="47" xr6:coauthVersionMax="47" xr10:uidLastSave="{00000000-0000-0000-0000-000000000000}"/>
  <bookViews>
    <workbookView xWindow="-103" yWindow="-103" windowWidth="33120" windowHeight="18000" tabRatio="622" activeTab="1" xr2:uid="{00000000-000D-0000-FFFF-FFFF00000000}"/>
  </bookViews>
  <sheets>
    <sheet name="Table of Contents" sheetId="22" r:id="rId1"/>
    <sheet name="Summary" sheetId="21" r:id="rId2"/>
    <sheet name="TubeLoading" sheetId="3" r:id="rId3"/>
    <sheet name="Tube A" sheetId="6" r:id="rId4"/>
    <sheet name="Tube B" sheetId="5" r:id="rId5"/>
    <sheet name="Tube C" sheetId="9" r:id="rId6"/>
    <sheet name="Tube D" sheetId="7" r:id="rId7"/>
    <sheet name="Tube E" sheetId="8" r:id="rId8"/>
    <sheet name="Tube F" sheetId="11" r:id="rId9"/>
    <sheet name="Tube G" sheetId="10" r:id="rId10"/>
    <sheet name="Tube H" sheetId="13" r:id="rId11"/>
    <sheet name="Tube I" sheetId="14" r:id="rId12"/>
    <sheet name="Tube J" sheetId="15" r:id="rId13"/>
    <sheet name="Tube K" sheetId="16" r:id="rId14"/>
    <sheet name="Tube L" sheetId="17" r:id="rId15"/>
    <sheet name="Tube M" sheetId="18" r:id="rId16"/>
    <sheet name="Tube N" sheetId="4" r:id="rId17"/>
    <sheet name="Tube O" sheetId="12" r:id="rId18"/>
    <sheet name="Tube P" sheetId="19" r:id="rId19"/>
    <sheet name="time" sheetId="1" r:id="rId20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5" i="21" l="1"/>
  <c r="AA6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19" i="21"/>
  <c r="AA20" i="21"/>
  <c r="AA21" i="21"/>
  <c r="AA22" i="21"/>
  <c r="AA23" i="21"/>
  <c r="AA24" i="21"/>
  <c r="AA25" i="21"/>
  <c r="AA4" i="21"/>
  <c r="AH1" i="21"/>
  <c r="AG1" i="21"/>
  <c r="AE1" i="21"/>
  <c r="AD1" i="21"/>
  <c r="AB1" i="21"/>
  <c r="AA1" i="21"/>
  <c r="Y1" i="21"/>
  <c r="X1" i="21"/>
  <c r="V1" i="21"/>
  <c r="U1" i="21"/>
  <c r="S1" i="21"/>
  <c r="R1" i="21"/>
  <c r="P1" i="21"/>
  <c r="O1" i="21"/>
  <c r="M1" i="21"/>
  <c r="L1" i="21"/>
  <c r="J1" i="21"/>
  <c r="I1" i="21"/>
  <c r="K1" i="21"/>
  <c r="G1" i="21"/>
  <c r="F1" i="21"/>
  <c r="D1" i="21"/>
  <c r="C1" i="21"/>
  <c r="B1" i="21"/>
  <c r="E1" i="21"/>
  <c r="H1" i="21"/>
  <c r="N1" i="21"/>
  <c r="Q1" i="21"/>
  <c r="T1" i="21"/>
  <c r="W1" i="21"/>
  <c r="Z1" i="21"/>
  <c r="AC1" i="21"/>
  <c r="AF1" i="21"/>
  <c r="G26" i="21"/>
  <c r="H6" i="22" s="1"/>
  <c r="D26" i="21"/>
  <c r="H5" i="22" s="1"/>
  <c r="G6" i="22" l="1"/>
  <c r="A6" i="22" l="1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29" i="3"/>
  <c r="H31" i="3"/>
  <c r="H30" i="3"/>
  <c r="H29" i="3"/>
  <c r="J30" i="3"/>
  <c r="I30" i="3"/>
  <c r="H32" i="3"/>
  <c r="J32" i="3" s="1"/>
  <c r="H33" i="3"/>
  <c r="H34" i="3"/>
  <c r="J34" i="3" s="1"/>
  <c r="H35" i="3"/>
  <c r="J35" i="3" s="1"/>
  <c r="H36" i="3"/>
  <c r="J36" i="3" s="1"/>
  <c r="H37" i="3"/>
  <c r="J37" i="3" s="1"/>
  <c r="H38" i="3"/>
  <c r="H39" i="3"/>
  <c r="H40" i="3"/>
  <c r="H41" i="3"/>
  <c r="H42" i="3"/>
  <c r="H43" i="3"/>
  <c r="H44" i="3"/>
  <c r="J39" i="3"/>
  <c r="J33" i="3"/>
  <c r="J38" i="3"/>
  <c r="J40" i="3"/>
  <c r="J29" i="3"/>
  <c r="J31" i="3"/>
  <c r="E23" i="19"/>
  <c r="F23" i="19" s="1"/>
  <c r="F22" i="19"/>
  <c r="E22" i="19"/>
  <c r="E21" i="19"/>
  <c r="F21" i="19" s="1"/>
  <c r="E20" i="19"/>
  <c r="F20" i="19" s="1"/>
  <c r="E19" i="19"/>
  <c r="F19" i="19" s="1"/>
  <c r="F18" i="19"/>
  <c r="E18" i="19"/>
  <c r="E17" i="19"/>
  <c r="F17" i="19" s="1"/>
  <c r="E16" i="19"/>
  <c r="F16" i="19" s="1"/>
  <c r="E15" i="19"/>
  <c r="F15" i="19" s="1"/>
  <c r="F14" i="19"/>
  <c r="E14" i="19"/>
  <c r="E13" i="19"/>
  <c r="F13" i="19" s="1"/>
  <c r="E12" i="19"/>
  <c r="F12" i="19" s="1"/>
  <c r="E11" i="19"/>
  <c r="F11" i="19" s="1"/>
  <c r="F10" i="19"/>
  <c r="E10" i="19"/>
  <c r="E9" i="19"/>
  <c r="F9" i="19" s="1"/>
  <c r="E8" i="19"/>
  <c r="F8" i="19" s="1"/>
  <c r="E7" i="19"/>
  <c r="F7" i="19" s="1"/>
  <c r="F6" i="19"/>
  <c r="E6" i="19"/>
  <c r="E5" i="19"/>
  <c r="F5" i="19" s="1"/>
  <c r="E4" i="19"/>
  <c r="F4" i="19" s="1"/>
  <c r="E3" i="19"/>
  <c r="F3" i="19" s="1"/>
  <c r="F2" i="19"/>
  <c r="E2" i="19"/>
  <c r="E23" i="12"/>
  <c r="F23" i="12" s="1"/>
  <c r="E22" i="12"/>
  <c r="F22" i="12" s="1"/>
  <c r="E21" i="12"/>
  <c r="F21" i="12" s="1"/>
  <c r="E20" i="12"/>
  <c r="F20" i="12" s="1"/>
  <c r="E19" i="12"/>
  <c r="F19" i="12" s="1"/>
  <c r="E18" i="12"/>
  <c r="F18" i="12" s="1"/>
  <c r="E17" i="12"/>
  <c r="F17" i="12" s="1"/>
  <c r="E16" i="12"/>
  <c r="F16" i="12" s="1"/>
  <c r="E15" i="12"/>
  <c r="F15" i="12" s="1"/>
  <c r="E14" i="12"/>
  <c r="F14" i="12" s="1"/>
  <c r="E13" i="12"/>
  <c r="F13" i="12" s="1"/>
  <c r="E12" i="12"/>
  <c r="F12" i="12" s="1"/>
  <c r="E11" i="12"/>
  <c r="F11" i="12" s="1"/>
  <c r="E10" i="12"/>
  <c r="F10" i="12" s="1"/>
  <c r="E9" i="12"/>
  <c r="F9" i="12" s="1"/>
  <c r="E8" i="12"/>
  <c r="F8" i="12" s="1"/>
  <c r="E7" i="12"/>
  <c r="F7" i="12" s="1"/>
  <c r="E6" i="12"/>
  <c r="F6" i="12" s="1"/>
  <c r="E5" i="12"/>
  <c r="F5" i="12" s="1"/>
  <c r="E4" i="12"/>
  <c r="F4" i="12" s="1"/>
  <c r="E3" i="12"/>
  <c r="F3" i="12" s="1"/>
  <c r="E2" i="12"/>
  <c r="F2" i="12" s="1"/>
  <c r="E23" i="4"/>
  <c r="F23" i="4" s="1"/>
  <c r="F22" i="4"/>
  <c r="E22" i="4"/>
  <c r="E21" i="4"/>
  <c r="F21" i="4" s="1"/>
  <c r="E20" i="4"/>
  <c r="F20" i="4" s="1"/>
  <c r="E19" i="4"/>
  <c r="F19" i="4" s="1"/>
  <c r="F18" i="4"/>
  <c r="E18" i="4"/>
  <c r="E17" i="4"/>
  <c r="F17" i="4" s="1"/>
  <c r="E16" i="4"/>
  <c r="F16" i="4" s="1"/>
  <c r="E15" i="4"/>
  <c r="F15" i="4" s="1"/>
  <c r="F14" i="4"/>
  <c r="E14" i="4"/>
  <c r="E13" i="4"/>
  <c r="F13" i="4" s="1"/>
  <c r="E12" i="4"/>
  <c r="F12" i="4" s="1"/>
  <c r="E11" i="4"/>
  <c r="F11" i="4" s="1"/>
  <c r="F10" i="4"/>
  <c r="E10" i="4"/>
  <c r="E9" i="4"/>
  <c r="F9" i="4" s="1"/>
  <c r="E8" i="4"/>
  <c r="F8" i="4" s="1"/>
  <c r="E7" i="4"/>
  <c r="F7" i="4" s="1"/>
  <c r="F6" i="4"/>
  <c r="E6" i="4"/>
  <c r="E5" i="4"/>
  <c r="F5" i="4" s="1"/>
  <c r="E4" i="4"/>
  <c r="F4" i="4" s="1"/>
  <c r="E3" i="4"/>
  <c r="F3" i="4" s="1"/>
  <c r="F2" i="4"/>
  <c r="E2" i="4"/>
  <c r="AC5" i="21"/>
  <c r="AF5" i="21"/>
  <c r="AC6" i="21"/>
  <c r="AF6" i="21"/>
  <c r="AC7" i="21"/>
  <c r="AF7" i="21"/>
  <c r="AC8" i="21"/>
  <c r="AF8" i="21"/>
  <c r="AC9" i="21"/>
  <c r="AF9" i="21"/>
  <c r="AC10" i="21"/>
  <c r="AF10" i="21"/>
  <c r="AC11" i="21"/>
  <c r="AF11" i="21"/>
  <c r="AC12" i="21"/>
  <c r="AF12" i="21"/>
  <c r="AC13" i="21"/>
  <c r="AF13" i="21"/>
  <c r="AC14" i="21"/>
  <c r="AF14" i="21"/>
  <c r="AC15" i="21"/>
  <c r="AF15" i="21"/>
  <c r="AC16" i="21"/>
  <c r="AF16" i="21"/>
  <c r="AC17" i="21"/>
  <c r="AF17" i="21"/>
  <c r="AC18" i="21"/>
  <c r="AF18" i="21"/>
  <c r="AC19" i="21"/>
  <c r="AF19" i="21"/>
  <c r="AC20" i="21"/>
  <c r="AF20" i="21"/>
  <c r="AC21" i="21"/>
  <c r="AF21" i="21"/>
  <c r="AC22" i="21"/>
  <c r="AF22" i="21"/>
  <c r="AC23" i="21"/>
  <c r="AF23" i="21"/>
  <c r="AC24" i="21"/>
  <c r="AF24" i="21"/>
  <c r="AC25" i="21"/>
  <c r="AF25" i="2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AF4" i="21"/>
  <c r="AC4" i="21"/>
  <c r="Z4" i="21"/>
  <c r="W5" i="21"/>
  <c r="W6" i="21"/>
  <c r="W7" i="21"/>
  <c r="W8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4" i="21"/>
  <c r="I29" i="3" l="1"/>
  <c r="I31" i="3"/>
  <c r="B6" i="22"/>
  <c r="B7" i="22"/>
  <c r="B8" i="22"/>
  <c r="B9" i="22"/>
  <c r="B10" i="22"/>
  <c r="B11" i="22"/>
  <c r="B12" i="22"/>
  <c r="B13" i="22"/>
  <c r="B14" i="22"/>
  <c r="B15" i="22"/>
  <c r="B5" i="22"/>
  <c r="A5" i="22"/>
  <c r="A7" i="22"/>
  <c r="A8" i="22"/>
  <c r="A9" i="22"/>
  <c r="A10" i="22"/>
  <c r="A11" i="22"/>
  <c r="A12" i="22"/>
  <c r="A13" i="22"/>
  <c r="A14" i="22"/>
  <c r="A15" i="22"/>
  <c r="E23" i="17"/>
  <c r="F23" i="17" s="1"/>
  <c r="AG25" i="21" s="1"/>
  <c r="E22" i="17"/>
  <c r="F22" i="17" s="1"/>
  <c r="AG24" i="21" s="1"/>
  <c r="E21" i="17"/>
  <c r="F21" i="17" s="1"/>
  <c r="AG23" i="21" s="1"/>
  <c r="E20" i="17"/>
  <c r="F20" i="17" s="1"/>
  <c r="AG22" i="21" s="1"/>
  <c r="E19" i="17"/>
  <c r="F19" i="17" s="1"/>
  <c r="AG21" i="21" s="1"/>
  <c r="E18" i="17"/>
  <c r="F18" i="17" s="1"/>
  <c r="AG20" i="21" s="1"/>
  <c r="E17" i="17"/>
  <c r="F17" i="17" s="1"/>
  <c r="AG19" i="21" s="1"/>
  <c r="E16" i="17"/>
  <c r="F16" i="17" s="1"/>
  <c r="AG18" i="21" s="1"/>
  <c r="E15" i="17"/>
  <c r="F15" i="17" s="1"/>
  <c r="AG17" i="21" s="1"/>
  <c r="E14" i="17"/>
  <c r="F14" i="17" s="1"/>
  <c r="AG16" i="21" s="1"/>
  <c r="E13" i="17"/>
  <c r="F13" i="17" s="1"/>
  <c r="AG15" i="21" s="1"/>
  <c r="E12" i="17"/>
  <c r="F12" i="17" s="1"/>
  <c r="AG14" i="21" s="1"/>
  <c r="E11" i="17"/>
  <c r="F11" i="17" s="1"/>
  <c r="AG13" i="21" s="1"/>
  <c r="E10" i="17"/>
  <c r="F10" i="17" s="1"/>
  <c r="AG12" i="21" s="1"/>
  <c r="E9" i="17"/>
  <c r="F9" i="17" s="1"/>
  <c r="AG11" i="21" s="1"/>
  <c r="E8" i="17"/>
  <c r="F8" i="17" s="1"/>
  <c r="AG10" i="21" s="1"/>
  <c r="E7" i="17"/>
  <c r="F7" i="17" s="1"/>
  <c r="AG9" i="21" s="1"/>
  <c r="E6" i="17"/>
  <c r="F6" i="17" s="1"/>
  <c r="AG8" i="21" s="1"/>
  <c r="E5" i="17"/>
  <c r="F5" i="17" s="1"/>
  <c r="AG7" i="21" s="1"/>
  <c r="E4" i="17"/>
  <c r="F4" i="17" s="1"/>
  <c r="AG6" i="21" s="1"/>
  <c r="E3" i="17"/>
  <c r="F3" i="17" s="1"/>
  <c r="AG5" i="21" s="1"/>
  <c r="E2" i="17"/>
  <c r="F2" i="17" s="1"/>
  <c r="AG4" i="21" s="1"/>
  <c r="E23" i="16"/>
  <c r="F23" i="16" s="1"/>
  <c r="AD25" i="21" s="1"/>
  <c r="E22" i="16"/>
  <c r="F22" i="16" s="1"/>
  <c r="AD24" i="21" s="1"/>
  <c r="E21" i="16"/>
  <c r="F21" i="16" s="1"/>
  <c r="AD23" i="21" s="1"/>
  <c r="E20" i="16"/>
  <c r="F20" i="16" s="1"/>
  <c r="AD22" i="21" s="1"/>
  <c r="E19" i="16"/>
  <c r="F19" i="16" s="1"/>
  <c r="AD21" i="21" s="1"/>
  <c r="E18" i="16"/>
  <c r="F18" i="16" s="1"/>
  <c r="AD20" i="21" s="1"/>
  <c r="E17" i="16"/>
  <c r="F17" i="16" s="1"/>
  <c r="AD19" i="21" s="1"/>
  <c r="E16" i="16"/>
  <c r="F16" i="16" s="1"/>
  <c r="AD18" i="21" s="1"/>
  <c r="E15" i="16"/>
  <c r="F15" i="16" s="1"/>
  <c r="AD17" i="21" s="1"/>
  <c r="E14" i="16"/>
  <c r="F14" i="16" s="1"/>
  <c r="AD16" i="21" s="1"/>
  <c r="E13" i="16"/>
  <c r="F13" i="16" s="1"/>
  <c r="AD15" i="21" s="1"/>
  <c r="E12" i="16"/>
  <c r="F12" i="16" s="1"/>
  <c r="AD14" i="21" s="1"/>
  <c r="E11" i="16"/>
  <c r="F11" i="16" s="1"/>
  <c r="AD13" i="21" s="1"/>
  <c r="E10" i="16"/>
  <c r="F10" i="16" s="1"/>
  <c r="AD12" i="21" s="1"/>
  <c r="E9" i="16"/>
  <c r="F9" i="16" s="1"/>
  <c r="AD11" i="21" s="1"/>
  <c r="E8" i="16"/>
  <c r="F8" i="16" s="1"/>
  <c r="AD10" i="21" s="1"/>
  <c r="E7" i="16"/>
  <c r="F7" i="16" s="1"/>
  <c r="AD9" i="21" s="1"/>
  <c r="E6" i="16"/>
  <c r="F6" i="16" s="1"/>
  <c r="AD8" i="21" s="1"/>
  <c r="E5" i="16"/>
  <c r="F5" i="16" s="1"/>
  <c r="AD7" i="21" s="1"/>
  <c r="E4" i="16"/>
  <c r="F4" i="16" s="1"/>
  <c r="AD6" i="21" s="1"/>
  <c r="E3" i="16"/>
  <c r="F3" i="16" s="1"/>
  <c r="AD5" i="21" s="1"/>
  <c r="E2" i="16"/>
  <c r="F2" i="16" s="1"/>
  <c r="AD4" i="21" s="1"/>
  <c r="E23" i="15"/>
  <c r="F23" i="15" s="1"/>
  <c r="E22" i="15"/>
  <c r="F22" i="15" s="1"/>
  <c r="E21" i="15"/>
  <c r="F21" i="15" s="1"/>
  <c r="E20" i="15"/>
  <c r="F20" i="15" s="1"/>
  <c r="E19" i="15"/>
  <c r="F19" i="15" s="1"/>
  <c r="E18" i="15"/>
  <c r="F18" i="15" s="1"/>
  <c r="E17" i="15"/>
  <c r="F17" i="15" s="1"/>
  <c r="E16" i="15"/>
  <c r="F16" i="15" s="1"/>
  <c r="E15" i="15"/>
  <c r="F15" i="15" s="1"/>
  <c r="E14" i="15"/>
  <c r="F14" i="15" s="1"/>
  <c r="E13" i="15"/>
  <c r="F13" i="15" s="1"/>
  <c r="E12" i="15"/>
  <c r="F12" i="15" s="1"/>
  <c r="E11" i="15"/>
  <c r="F11" i="15" s="1"/>
  <c r="E10" i="15"/>
  <c r="F10" i="15" s="1"/>
  <c r="E9" i="15"/>
  <c r="F9" i="15" s="1"/>
  <c r="E8" i="15"/>
  <c r="F8" i="15" s="1"/>
  <c r="E7" i="15"/>
  <c r="F7" i="15" s="1"/>
  <c r="E6" i="15"/>
  <c r="F6" i="15" s="1"/>
  <c r="E5" i="15"/>
  <c r="F5" i="15" s="1"/>
  <c r="E4" i="15"/>
  <c r="F4" i="15" s="1"/>
  <c r="E3" i="15"/>
  <c r="F3" i="15" s="1"/>
  <c r="E2" i="15"/>
  <c r="F2" i="15" s="1"/>
  <c r="E23" i="14"/>
  <c r="F23" i="14" s="1"/>
  <c r="E22" i="14"/>
  <c r="F22" i="14" s="1"/>
  <c r="E21" i="14"/>
  <c r="F21" i="14" s="1"/>
  <c r="E20" i="14"/>
  <c r="F20" i="14" s="1"/>
  <c r="E19" i="14"/>
  <c r="F19" i="14" s="1"/>
  <c r="E18" i="14"/>
  <c r="F18" i="14" s="1"/>
  <c r="E17" i="14"/>
  <c r="F17" i="14" s="1"/>
  <c r="E16" i="14"/>
  <c r="F16" i="14" s="1"/>
  <c r="E15" i="14"/>
  <c r="F15" i="14" s="1"/>
  <c r="E14" i="14"/>
  <c r="F14" i="14" s="1"/>
  <c r="E13" i="14"/>
  <c r="F13" i="14" s="1"/>
  <c r="E12" i="14"/>
  <c r="F12" i="14" s="1"/>
  <c r="E11" i="14"/>
  <c r="F11" i="14" s="1"/>
  <c r="E10" i="14"/>
  <c r="F10" i="14" s="1"/>
  <c r="E9" i="14"/>
  <c r="F9" i="14" s="1"/>
  <c r="E8" i="14"/>
  <c r="F8" i="14" s="1"/>
  <c r="E7" i="14"/>
  <c r="F7" i="14" s="1"/>
  <c r="E6" i="14"/>
  <c r="F6" i="14" s="1"/>
  <c r="E5" i="14"/>
  <c r="F5" i="14" s="1"/>
  <c r="E4" i="14"/>
  <c r="F4" i="14" s="1"/>
  <c r="E3" i="14"/>
  <c r="F3" i="14" s="1"/>
  <c r="E2" i="14"/>
  <c r="F2" i="14" s="1"/>
  <c r="X25" i="21" l="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X4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T4" i="21"/>
  <c r="Q4" i="21"/>
  <c r="N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4" i="21"/>
  <c r="E3" i="13"/>
  <c r="F3" i="13" s="1"/>
  <c r="U5" i="21" s="1"/>
  <c r="E23" i="13"/>
  <c r="F23" i="13" s="1"/>
  <c r="U25" i="21" s="1"/>
  <c r="E22" i="13"/>
  <c r="F22" i="13" s="1"/>
  <c r="U24" i="21" s="1"/>
  <c r="E21" i="13"/>
  <c r="F21" i="13" s="1"/>
  <c r="U23" i="21" s="1"/>
  <c r="E20" i="13"/>
  <c r="F20" i="13" s="1"/>
  <c r="U22" i="21" s="1"/>
  <c r="E19" i="13"/>
  <c r="F19" i="13" s="1"/>
  <c r="U21" i="21" s="1"/>
  <c r="E18" i="13"/>
  <c r="F18" i="13" s="1"/>
  <c r="U20" i="21" s="1"/>
  <c r="E17" i="13"/>
  <c r="F17" i="13" s="1"/>
  <c r="U19" i="21" s="1"/>
  <c r="E16" i="13"/>
  <c r="F16" i="13" s="1"/>
  <c r="U18" i="21" s="1"/>
  <c r="E15" i="13"/>
  <c r="F15" i="13" s="1"/>
  <c r="U17" i="21" s="1"/>
  <c r="E14" i="13"/>
  <c r="F14" i="13" s="1"/>
  <c r="U16" i="21" s="1"/>
  <c r="E13" i="13"/>
  <c r="F13" i="13" s="1"/>
  <c r="U15" i="21" s="1"/>
  <c r="E12" i="13"/>
  <c r="F12" i="13" s="1"/>
  <c r="U14" i="21" s="1"/>
  <c r="E11" i="13"/>
  <c r="F11" i="13" s="1"/>
  <c r="U13" i="21" s="1"/>
  <c r="E10" i="13"/>
  <c r="F10" i="13" s="1"/>
  <c r="U12" i="21" s="1"/>
  <c r="E9" i="13"/>
  <c r="F9" i="13" s="1"/>
  <c r="U11" i="21" s="1"/>
  <c r="E8" i="13"/>
  <c r="F8" i="13" s="1"/>
  <c r="U10" i="21" s="1"/>
  <c r="E7" i="13"/>
  <c r="F7" i="13" s="1"/>
  <c r="U9" i="21" s="1"/>
  <c r="E6" i="13"/>
  <c r="F6" i="13" s="1"/>
  <c r="U8" i="21" s="1"/>
  <c r="E5" i="13"/>
  <c r="F5" i="13" s="1"/>
  <c r="U7" i="21" s="1"/>
  <c r="E4" i="13"/>
  <c r="F4" i="13" s="1"/>
  <c r="U6" i="21" s="1"/>
  <c r="E2" i="13"/>
  <c r="F2" i="13" s="1"/>
  <c r="U4" i="21" s="1"/>
  <c r="E23" i="10"/>
  <c r="F23" i="10" s="1"/>
  <c r="R25" i="21" s="1"/>
  <c r="E22" i="10"/>
  <c r="F22" i="10" s="1"/>
  <c r="R24" i="21" s="1"/>
  <c r="E21" i="10"/>
  <c r="F21" i="10" s="1"/>
  <c r="R23" i="21" s="1"/>
  <c r="E20" i="10"/>
  <c r="F20" i="10" s="1"/>
  <c r="R22" i="21" s="1"/>
  <c r="E19" i="10"/>
  <c r="F19" i="10" s="1"/>
  <c r="R21" i="21" s="1"/>
  <c r="E18" i="10"/>
  <c r="F18" i="10" s="1"/>
  <c r="R20" i="21" s="1"/>
  <c r="E17" i="10"/>
  <c r="F17" i="10" s="1"/>
  <c r="R19" i="21" s="1"/>
  <c r="E16" i="10"/>
  <c r="F16" i="10" s="1"/>
  <c r="R18" i="21" s="1"/>
  <c r="E15" i="10"/>
  <c r="F15" i="10" s="1"/>
  <c r="R17" i="21" s="1"/>
  <c r="E14" i="10"/>
  <c r="F14" i="10" s="1"/>
  <c r="R16" i="21" s="1"/>
  <c r="E13" i="10"/>
  <c r="F13" i="10" s="1"/>
  <c r="R15" i="21" s="1"/>
  <c r="E12" i="10"/>
  <c r="F12" i="10" s="1"/>
  <c r="R14" i="21" s="1"/>
  <c r="E11" i="10"/>
  <c r="F11" i="10" s="1"/>
  <c r="R13" i="21" s="1"/>
  <c r="E10" i="10"/>
  <c r="F10" i="10" s="1"/>
  <c r="R12" i="21" s="1"/>
  <c r="E9" i="10"/>
  <c r="F9" i="10" s="1"/>
  <c r="R11" i="21" s="1"/>
  <c r="E8" i="10"/>
  <c r="F8" i="10" s="1"/>
  <c r="R10" i="21" s="1"/>
  <c r="E7" i="10"/>
  <c r="F7" i="10" s="1"/>
  <c r="R9" i="21" s="1"/>
  <c r="E6" i="10"/>
  <c r="F6" i="10" s="1"/>
  <c r="R8" i="21" s="1"/>
  <c r="E5" i="10"/>
  <c r="F5" i="10" s="1"/>
  <c r="R7" i="21" s="1"/>
  <c r="E4" i="10"/>
  <c r="F4" i="10" s="1"/>
  <c r="R6" i="21" s="1"/>
  <c r="E3" i="10"/>
  <c r="F3" i="10" s="1"/>
  <c r="R5" i="21" s="1"/>
  <c r="E2" i="10"/>
  <c r="F2" i="10" s="1"/>
  <c r="R4" i="21" s="1"/>
  <c r="E23" i="11"/>
  <c r="F23" i="11" s="1"/>
  <c r="O25" i="21" s="1"/>
  <c r="E22" i="11"/>
  <c r="F22" i="11" s="1"/>
  <c r="O24" i="21" s="1"/>
  <c r="E21" i="11"/>
  <c r="F21" i="11" s="1"/>
  <c r="O23" i="21" s="1"/>
  <c r="E20" i="11"/>
  <c r="F20" i="11" s="1"/>
  <c r="O22" i="21" s="1"/>
  <c r="E19" i="11"/>
  <c r="F19" i="11" s="1"/>
  <c r="O21" i="21" s="1"/>
  <c r="E18" i="11"/>
  <c r="F18" i="11" s="1"/>
  <c r="O20" i="21" s="1"/>
  <c r="E17" i="11"/>
  <c r="F17" i="11" s="1"/>
  <c r="O19" i="21" s="1"/>
  <c r="E16" i="11"/>
  <c r="F16" i="11" s="1"/>
  <c r="O18" i="21" s="1"/>
  <c r="E15" i="11"/>
  <c r="F15" i="11" s="1"/>
  <c r="O17" i="21" s="1"/>
  <c r="E14" i="11"/>
  <c r="F14" i="11" s="1"/>
  <c r="O16" i="21" s="1"/>
  <c r="E13" i="11"/>
  <c r="F13" i="11" s="1"/>
  <c r="O15" i="21" s="1"/>
  <c r="E12" i="11"/>
  <c r="F12" i="11" s="1"/>
  <c r="O14" i="21" s="1"/>
  <c r="E11" i="11"/>
  <c r="F11" i="11" s="1"/>
  <c r="O13" i="21" s="1"/>
  <c r="E10" i="11"/>
  <c r="F10" i="11" s="1"/>
  <c r="O12" i="21" s="1"/>
  <c r="E9" i="11"/>
  <c r="F9" i="11" s="1"/>
  <c r="O11" i="21" s="1"/>
  <c r="E8" i="11"/>
  <c r="F8" i="11" s="1"/>
  <c r="O10" i="21" s="1"/>
  <c r="E7" i="11"/>
  <c r="F7" i="11" s="1"/>
  <c r="O9" i="21" s="1"/>
  <c r="E6" i="11"/>
  <c r="F6" i="11" s="1"/>
  <c r="O8" i="21" s="1"/>
  <c r="E5" i="11"/>
  <c r="F5" i="11" s="1"/>
  <c r="O7" i="21" s="1"/>
  <c r="E4" i="11"/>
  <c r="F4" i="11" s="1"/>
  <c r="O6" i="21" s="1"/>
  <c r="E3" i="11"/>
  <c r="F3" i="11" s="1"/>
  <c r="O5" i="21" s="1"/>
  <c r="E2" i="11"/>
  <c r="F2" i="11" s="1"/>
  <c r="O4" i="21" s="1"/>
  <c r="E23" i="8"/>
  <c r="F23" i="8" s="1"/>
  <c r="E22" i="8"/>
  <c r="F22" i="8" s="1"/>
  <c r="E21" i="8"/>
  <c r="F21" i="8" s="1"/>
  <c r="E20" i="8"/>
  <c r="F20" i="8" s="1"/>
  <c r="E19" i="8"/>
  <c r="F19" i="8" s="1"/>
  <c r="E18" i="8"/>
  <c r="F18" i="8" s="1"/>
  <c r="E17" i="8"/>
  <c r="F17" i="8" s="1"/>
  <c r="E16" i="8"/>
  <c r="F16" i="8" s="1"/>
  <c r="E15" i="8"/>
  <c r="F15" i="8" s="1"/>
  <c r="E14" i="8"/>
  <c r="F14" i="8" s="1"/>
  <c r="E13" i="8"/>
  <c r="F13" i="8" s="1"/>
  <c r="E12" i="8"/>
  <c r="F12" i="8" s="1"/>
  <c r="E11" i="8"/>
  <c r="F11" i="8" s="1"/>
  <c r="E10" i="8"/>
  <c r="F10" i="8" s="1"/>
  <c r="E9" i="8"/>
  <c r="F9" i="8" s="1"/>
  <c r="E8" i="8"/>
  <c r="F8" i="8" s="1"/>
  <c r="E7" i="8"/>
  <c r="F7" i="8" s="1"/>
  <c r="E6" i="8"/>
  <c r="F6" i="8" s="1"/>
  <c r="E5" i="8"/>
  <c r="F5" i="8" s="1"/>
  <c r="E4" i="8"/>
  <c r="F4" i="8" s="1"/>
  <c r="E3" i="8"/>
  <c r="F3" i="8" s="1"/>
  <c r="E2" i="8"/>
  <c r="F2" i="8" s="1"/>
  <c r="G12" i="22" l="1"/>
  <c r="Y26" i="21"/>
  <c r="H12" i="22" s="1"/>
  <c r="J44" i="3"/>
  <c r="D44" i="3"/>
  <c r="E44" i="3" s="1"/>
  <c r="D43" i="3"/>
  <c r="E43" i="3" s="1"/>
  <c r="D42" i="3"/>
  <c r="E42" i="3" s="1"/>
  <c r="D41" i="3"/>
  <c r="E41" i="3" s="1"/>
  <c r="I37" i="3"/>
  <c r="E81" i="19"/>
  <c r="F81" i="19" s="1"/>
  <c r="E80" i="19"/>
  <c r="F80" i="19"/>
  <c r="E79" i="19"/>
  <c r="F79" i="19" s="1"/>
  <c r="E78" i="19"/>
  <c r="F78" i="19"/>
  <c r="E77" i="19"/>
  <c r="F77" i="19" s="1"/>
  <c r="E76" i="19"/>
  <c r="F76" i="19"/>
  <c r="E75" i="19"/>
  <c r="F75" i="19" s="1"/>
  <c r="E74" i="19"/>
  <c r="F74" i="19"/>
  <c r="E73" i="19"/>
  <c r="F73" i="19" s="1"/>
  <c r="E72" i="19"/>
  <c r="F72" i="19"/>
  <c r="E71" i="19"/>
  <c r="F71" i="19" s="1"/>
  <c r="E70" i="19"/>
  <c r="F70" i="19"/>
  <c r="E69" i="19"/>
  <c r="F69" i="19" s="1"/>
  <c r="E68" i="19"/>
  <c r="F68" i="19"/>
  <c r="E67" i="19"/>
  <c r="F67" i="19" s="1"/>
  <c r="E66" i="19"/>
  <c r="F66" i="19"/>
  <c r="E65" i="19"/>
  <c r="F65" i="19" s="1"/>
  <c r="E64" i="19"/>
  <c r="F64" i="19"/>
  <c r="E63" i="19"/>
  <c r="F63" i="19" s="1"/>
  <c r="E62" i="19"/>
  <c r="F62" i="19"/>
  <c r="E61" i="19"/>
  <c r="F61" i="19" s="1"/>
  <c r="E60" i="19"/>
  <c r="F60" i="19"/>
  <c r="E59" i="19"/>
  <c r="F59" i="19" s="1"/>
  <c r="E58" i="19"/>
  <c r="F58" i="19"/>
  <c r="E57" i="19"/>
  <c r="F57" i="19" s="1"/>
  <c r="E56" i="19"/>
  <c r="F56" i="19"/>
  <c r="E55" i="19"/>
  <c r="F55" i="19" s="1"/>
  <c r="E54" i="19"/>
  <c r="F54" i="19"/>
  <c r="E53" i="19"/>
  <c r="F53" i="19" s="1"/>
  <c r="E52" i="19"/>
  <c r="F52" i="19"/>
  <c r="E51" i="19"/>
  <c r="F51" i="19" s="1"/>
  <c r="E50" i="19"/>
  <c r="F50" i="19"/>
  <c r="E49" i="19"/>
  <c r="F49" i="19" s="1"/>
  <c r="E48" i="19"/>
  <c r="F48" i="19"/>
  <c r="E47" i="19"/>
  <c r="F47" i="19" s="1"/>
  <c r="E46" i="19"/>
  <c r="F46" i="19"/>
  <c r="E45" i="19"/>
  <c r="F45" i="19" s="1"/>
  <c r="E44" i="19"/>
  <c r="F44" i="19"/>
  <c r="E43" i="19"/>
  <c r="F43" i="19" s="1"/>
  <c r="E42" i="19"/>
  <c r="F42" i="19"/>
  <c r="E41" i="19"/>
  <c r="F41" i="19" s="1"/>
  <c r="E40" i="19"/>
  <c r="F40" i="19"/>
  <c r="E39" i="19"/>
  <c r="F39" i="19" s="1"/>
  <c r="E38" i="19"/>
  <c r="F38" i="19"/>
  <c r="E37" i="19"/>
  <c r="F37" i="19" s="1"/>
  <c r="E36" i="19"/>
  <c r="F36" i="19"/>
  <c r="E35" i="19"/>
  <c r="F35" i="19" s="1"/>
  <c r="E34" i="19"/>
  <c r="F34" i="19"/>
  <c r="E33" i="19"/>
  <c r="F33" i="19" s="1"/>
  <c r="E32" i="19"/>
  <c r="F32" i="19"/>
  <c r="E31" i="19"/>
  <c r="F31" i="19" s="1"/>
  <c r="E30" i="19"/>
  <c r="F30" i="19"/>
  <c r="E29" i="19"/>
  <c r="F29" i="19" s="1"/>
  <c r="E28" i="19"/>
  <c r="F28" i="19"/>
  <c r="E27" i="19"/>
  <c r="F27" i="19" s="1"/>
  <c r="E26" i="19"/>
  <c r="F26" i="19"/>
  <c r="E25" i="19"/>
  <c r="F25" i="19" s="1"/>
  <c r="E24" i="19"/>
  <c r="F24" i="19"/>
  <c r="E81" i="4"/>
  <c r="F81" i="4" s="1"/>
  <c r="E80" i="4"/>
  <c r="F80" i="4" s="1"/>
  <c r="E79" i="4"/>
  <c r="F79" i="4" s="1"/>
  <c r="E78" i="4"/>
  <c r="F78" i="4"/>
  <c r="E77" i="4"/>
  <c r="F77" i="4" s="1"/>
  <c r="E76" i="4"/>
  <c r="F76" i="4" s="1"/>
  <c r="E75" i="4"/>
  <c r="F75" i="4" s="1"/>
  <c r="E74" i="4"/>
  <c r="F74" i="4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/>
  <c r="E67" i="4"/>
  <c r="F67" i="4" s="1"/>
  <c r="E66" i="4"/>
  <c r="F66" i="4"/>
  <c r="E65" i="4"/>
  <c r="F65" i="4" s="1"/>
  <c r="E64" i="4"/>
  <c r="F64" i="4" s="1"/>
  <c r="E63" i="4"/>
  <c r="F63" i="4" s="1"/>
  <c r="E62" i="4"/>
  <c r="F62" i="4"/>
  <c r="E61" i="4"/>
  <c r="F61" i="4" s="1"/>
  <c r="E60" i="4"/>
  <c r="F60" i="4" s="1"/>
  <c r="E59" i="4"/>
  <c r="F59" i="4" s="1"/>
  <c r="E58" i="4"/>
  <c r="F58" i="4"/>
  <c r="E57" i="4"/>
  <c r="F57" i="4" s="1"/>
  <c r="E56" i="4"/>
  <c r="F56" i="4" s="1"/>
  <c r="E55" i="4"/>
  <c r="F55" i="4" s="1"/>
  <c r="E54" i="4"/>
  <c r="F54" i="4"/>
  <c r="E53" i="4"/>
  <c r="F53" i="4" s="1"/>
  <c r="E52" i="4"/>
  <c r="F52" i="4" s="1"/>
  <c r="E51" i="4"/>
  <c r="F51" i="4" s="1"/>
  <c r="E50" i="4"/>
  <c r="F50" i="4"/>
  <c r="E49" i="4"/>
  <c r="F49" i="4" s="1"/>
  <c r="E48" i="4"/>
  <c r="F48" i="4" s="1"/>
  <c r="E47" i="4"/>
  <c r="F47" i="4" s="1"/>
  <c r="E46" i="4"/>
  <c r="F46" i="4"/>
  <c r="E45" i="4"/>
  <c r="F45" i="4" s="1"/>
  <c r="E44" i="4"/>
  <c r="F44" i="4" s="1"/>
  <c r="E43" i="4"/>
  <c r="F43" i="4" s="1"/>
  <c r="E42" i="4"/>
  <c r="F42" i="4"/>
  <c r="E41" i="4"/>
  <c r="F41" i="4" s="1"/>
  <c r="E40" i="4"/>
  <c r="F40" i="4" s="1"/>
  <c r="E39" i="4"/>
  <c r="F39" i="4" s="1"/>
  <c r="E38" i="4"/>
  <c r="F38" i="4"/>
  <c r="E37" i="4"/>
  <c r="F37" i="4" s="1"/>
  <c r="E36" i="4"/>
  <c r="F36" i="4" s="1"/>
  <c r="E35" i="4"/>
  <c r="F35" i="4" s="1"/>
  <c r="E34" i="4"/>
  <c r="F34" i="4"/>
  <c r="E33" i="4"/>
  <c r="F33" i="4" s="1"/>
  <c r="E32" i="4"/>
  <c r="F32" i="4" s="1"/>
  <c r="E31" i="4"/>
  <c r="F31" i="4" s="1"/>
  <c r="E30" i="4"/>
  <c r="F30" i="4"/>
  <c r="E29" i="4"/>
  <c r="F29" i="4" s="1"/>
  <c r="E28" i="4"/>
  <c r="F28" i="4" s="1"/>
  <c r="E27" i="4"/>
  <c r="F27" i="4" s="1"/>
  <c r="E26" i="4"/>
  <c r="F26" i="4"/>
  <c r="E25" i="4"/>
  <c r="F25" i="4" s="1"/>
  <c r="E24" i="4"/>
  <c r="F24" i="4" s="1"/>
  <c r="E23" i="18"/>
  <c r="F23" i="18" s="1"/>
  <c r="E22" i="18"/>
  <c r="F22" i="18" s="1"/>
  <c r="E21" i="18"/>
  <c r="F21" i="18" s="1"/>
  <c r="E20" i="18"/>
  <c r="F20" i="18" s="1"/>
  <c r="E19" i="18"/>
  <c r="F19" i="18" s="1"/>
  <c r="E18" i="18"/>
  <c r="F18" i="18" s="1"/>
  <c r="E17" i="18"/>
  <c r="F17" i="18" s="1"/>
  <c r="E16" i="18"/>
  <c r="F16" i="18"/>
  <c r="E15" i="18"/>
  <c r="F15" i="18" s="1"/>
  <c r="E14" i="18"/>
  <c r="F14" i="18" s="1"/>
  <c r="E13" i="18"/>
  <c r="F13" i="18" s="1"/>
  <c r="E12" i="18"/>
  <c r="F12" i="18" s="1"/>
  <c r="E11" i="18"/>
  <c r="F11" i="18" s="1"/>
  <c r="E10" i="18"/>
  <c r="F10" i="18"/>
  <c r="E9" i="18"/>
  <c r="F9" i="18" s="1"/>
  <c r="E8" i="18"/>
  <c r="F8" i="18" s="1"/>
  <c r="E7" i="18"/>
  <c r="F7" i="18" s="1"/>
  <c r="E6" i="18"/>
  <c r="F6" i="18" s="1"/>
  <c r="E5" i="18"/>
  <c r="F5" i="18" s="1"/>
  <c r="E4" i="18"/>
  <c r="F4" i="18" s="1"/>
  <c r="E3" i="18"/>
  <c r="F3" i="18" s="1"/>
  <c r="E2" i="18"/>
  <c r="F2" i="18" s="1"/>
  <c r="E23" i="7"/>
  <c r="F23" i="7" s="1"/>
  <c r="E22" i="7"/>
  <c r="F22" i="7" s="1"/>
  <c r="E21" i="7"/>
  <c r="F21" i="7" s="1"/>
  <c r="E20" i="7"/>
  <c r="F20" i="7" s="1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E8" i="7"/>
  <c r="F8" i="7" s="1"/>
  <c r="E7" i="7"/>
  <c r="F7" i="7" s="1"/>
  <c r="E6" i="7"/>
  <c r="F6" i="7" s="1"/>
  <c r="L8" i="21" s="1"/>
  <c r="E5" i="7"/>
  <c r="F5" i="7" s="1"/>
  <c r="L7" i="21" s="1"/>
  <c r="E4" i="7"/>
  <c r="F4" i="7" s="1"/>
  <c r="L6" i="21" s="1"/>
  <c r="E3" i="7"/>
  <c r="F3" i="7" s="1"/>
  <c r="L5" i="21" s="1"/>
  <c r="E2" i="7"/>
  <c r="F2" i="7" s="1"/>
  <c r="L4" i="21" s="1"/>
  <c r="E23" i="9"/>
  <c r="F23" i="9" s="1"/>
  <c r="E22" i="9"/>
  <c r="F22" i="9" s="1"/>
  <c r="E21" i="9"/>
  <c r="F21" i="9" s="1"/>
  <c r="E20" i="9"/>
  <c r="F20" i="9" s="1"/>
  <c r="E19" i="9"/>
  <c r="F19" i="9" s="1"/>
  <c r="E18" i="9"/>
  <c r="F18" i="9" s="1"/>
  <c r="E17" i="9"/>
  <c r="F17" i="9" s="1"/>
  <c r="E16" i="9"/>
  <c r="F16" i="9" s="1"/>
  <c r="E15" i="9"/>
  <c r="F15" i="9" s="1"/>
  <c r="E14" i="9"/>
  <c r="F14" i="9" s="1"/>
  <c r="E13" i="9"/>
  <c r="F13" i="9" s="1"/>
  <c r="E12" i="9"/>
  <c r="F12" i="9" s="1"/>
  <c r="E11" i="9"/>
  <c r="F11" i="9" s="1"/>
  <c r="E10" i="9"/>
  <c r="F10" i="9" s="1"/>
  <c r="E9" i="9"/>
  <c r="F9" i="9" s="1"/>
  <c r="E8" i="9"/>
  <c r="F8" i="9" s="1"/>
  <c r="E7" i="9"/>
  <c r="F7" i="9" s="1"/>
  <c r="E6" i="9"/>
  <c r="F6" i="9" s="1"/>
  <c r="E5" i="9"/>
  <c r="F5" i="9" s="1"/>
  <c r="E4" i="9"/>
  <c r="F4" i="9" s="1"/>
  <c r="E3" i="9"/>
  <c r="F3" i="9" s="1"/>
  <c r="E2" i="9"/>
  <c r="F2" i="9" s="1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" i="5"/>
  <c r="F2" i="5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L3" i="6"/>
  <c r="M3" i="6" s="1"/>
  <c r="L2" i="6"/>
  <c r="M2" i="6" s="1"/>
  <c r="L3" i="5"/>
  <c r="M3" i="5" s="1"/>
  <c r="L2" i="5"/>
  <c r="M2" i="5" s="1"/>
  <c r="L3" i="9"/>
  <c r="M3" i="9"/>
  <c r="L2" i="9"/>
  <c r="M2" i="9" s="1"/>
  <c r="L3" i="7"/>
  <c r="M3" i="7"/>
  <c r="L2" i="7"/>
  <c r="M2" i="7" s="1"/>
  <c r="L3" i="8"/>
  <c r="M3" i="8" s="1"/>
  <c r="L2" i="8"/>
  <c r="M2" i="8" s="1"/>
  <c r="L3" i="11"/>
  <c r="M3" i="11" s="1"/>
  <c r="L2" i="11"/>
  <c r="M2" i="11" s="1"/>
  <c r="L3" i="10"/>
  <c r="M3" i="10" s="1"/>
  <c r="L2" i="10"/>
  <c r="M2" i="10" s="1"/>
  <c r="L3" i="13"/>
  <c r="M3" i="13"/>
  <c r="L2" i="13"/>
  <c r="M2" i="13" s="1"/>
  <c r="L3" i="14"/>
  <c r="M3" i="14"/>
  <c r="L2" i="14"/>
  <c r="M2" i="14" s="1"/>
  <c r="L3" i="15"/>
  <c r="M3" i="15" s="1"/>
  <c r="L2" i="15"/>
  <c r="M2" i="15" s="1"/>
  <c r="L3" i="16"/>
  <c r="M3" i="16" s="1"/>
  <c r="L2" i="16"/>
  <c r="M2" i="16" s="1"/>
  <c r="L3" i="17"/>
  <c r="M3" i="17" s="1"/>
  <c r="L2" i="17"/>
  <c r="M2" i="17" s="1"/>
  <c r="L3" i="18"/>
  <c r="M3" i="18" s="1"/>
  <c r="L2" i="18"/>
  <c r="M2" i="18" s="1"/>
  <c r="L3" i="4"/>
  <c r="M3" i="4" s="1"/>
  <c r="L2" i="4"/>
  <c r="M2" i="4" s="1"/>
  <c r="L3" i="12"/>
  <c r="M3" i="12"/>
  <c r="L2" i="12"/>
  <c r="M2" i="12" s="1"/>
  <c r="L3" i="19"/>
  <c r="M3" i="19"/>
  <c r="L2" i="19"/>
  <c r="M2" i="19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45" i="3"/>
  <c r="E45" i="3" s="1"/>
  <c r="F22" i="3"/>
  <c r="F23" i="3"/>
  <c r="F24" i="3"/>
  <c r="F25" i="3"/>
  <c r="F26" i="3"/>
  <c r="F21" i="3"/>
  <c r="E25" i="3"/>
  <c r="E26" i="3"/>
  <c r="E20" i="3"/>
  <c r="E21" i="3"/>
  <c r="E22" i="3"/>
  <c r="E23" i="3"/>
  <c r="E24" i="3"/>
  <c r="B5" i="1"/>
  <c r="B7" i="1"/>
  <c r="B9" i="1"/>
  <c r="B10" i="1" s="1"/>
  <c r="D20" i="1" s="1"/>
  <c r="B15" i="1"/>
  <c r="D18" i="1"/>
  <c r="D19" i="1"/>
  <c r="I44" i="3" l="1"/>
  <c r="I42" i="3"/>
  <c r="J42" i="3"/>
  <c r="I40" i="3"/>
  <c r="I39" i="3"/>
  <c r="I38" i="3"/>
  <c r="I43" i="3"/>
  <c r="J43" i="3"/>
  <c r="I41" i="3"/>
  <c r="J41" i="3"/>
  <c r="I33" i="3"/>
  <c r="I34" i="3"/>
  <c r="I32" i="3"/>
  <c r="I36" i="3"/>
  <c r="I35" i="3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B19" i="3"/>
  <c r="C19" i="3" s="1"/>
  <c r="B23" i="3"/>
  <c r="B21" i="3"/>
  <c r="B17" i="3"/>
  <c r="C17" i="3" s="1"/>
  <c r="B22" i="3"/>
  <c r="B25" i="3"/>
  <c r="C25" i="3" s="1"/>
  <c r="B24" i="3"/>
  <c r="C24" i="3" s="1"/>
  <c r="B20" i="3"/>
  <c r="B18" i="3"/>
  <c r="C18" i="3" s="1"/>
  <c r="B26" i="3"/>
  <c r="B15" i="3"/>
  <c r="C15" i="3" s="1"/>
  <c r="B14" i="3"/>
  <c r="C14" i="3" s="1"/>
  <c r="B16" i="3"/>
  <c r="C16" i="3" s="1"/>
  <c r="B13" i="3"/>
  <c r="C13" i="3" s="1"/>
  <c r="G14" i="22" l="1"/>
  <c r="AE26" i="21"/>
  <c r="H14" i="22" s="1"/>
  <c r="G11" i="22"/>
  <c r="V26" i="21"/>
  <c r="H11" i="22" s="1"/>
  <c r="G13" i="22"/>
  <c r="AB26" i="21"/>
  <c r="H13" i="22" s="1"/>
  <c r="G15" i="22"/>
  <c r="AH26" i="21"/>
  <c r="H15" i="22" s="1"/>
  <c r="G7" i="22"/>
  <c r="J26" i="21"/>
  <c r="H7" i="22" s="1"/>
  <c r="G8" i="22"/>
  <c r="M26" i="21"/>
  <c r="H8" i="22" s="1"/>
  <c r="G10" i="22"/>
  <c r="S26" i="21"/>
  <c r="H10" i="22" s="1"/>
  <c r="G9" i="22"/>
  <c r="P26" i="21"/>
  <c r="H9" i="22" s="1"/>
  <c r="G5" i="22"/>
  <c r="G25" i="3"/>
  <c r="C21" i="3"/>
  <c r="G21" i="3"/>
  <c r="G24" i="3"/>
  <c r="C20" i="3"/>
  <c r="G20" i="3"/>
  <c r="C23" i="3"/>
  <c r="G23" i="3"/>
  <c r="G22" i="3"/>
  <c r="C22" i="3"/>
  <c r="G26" i="3"/>
  <c r="C26" i="3"/>
</calcChain>
</file>

<file path=xl/sharedStrings.xml><?xml version="1.0" encoding="utf-8"?>
<sst xmlns="http://schemas.openxmlformats.org/spreadsheetml/2006/main" count="1273" uniqueCount="210">
  <si>
    <t>calculated density p(20)</t>
  </si>
  <si>
    <t>Final volume 5.6+ ml</t>
  </si>
  <si>
    <t>time to equilibrate gradient (h) with 3 layered pre-gradient</t>
  </si>
  <si>
    <t>particle equilibrium time at selected rpm (h)</t>
  </si>
  <si>
    <t>volume of tube (ml)</t>
  </si>
  <si>
    <t>M</t>
  </si>
  <si>
    <t>Molecular mass of DNA (Dependent on size)</t>
  </si>
  <si>
    <t>Size of DNA (bp)</t>
  </si>
  <si>
    <t>L</t>
  </si>
  <si>
    <t>β°-value</t>
  </si>
  <si>
    <r>
      <t>r</t>
    </r>
    <r>
      <rPr>
        <b/>
        <vertAlign val="subscript"/>
        <sz val="10"/>
        <rFont val="Arial"/>
        <family val="2"/>
      </rPr>
      <t>b</t>
    </r>
  </si>
  <si>
    <r>
      <t>r</t>
    </r>
    <r>
      <rPr>
        <b/>
        <vertAlign val="subscript"/>
        <sz val="10"/>
        <rFont val="Arial"/>
        <family val="2"/>
      </rPr>
      <t>t</t>
    </r>
  </si>
  <si>
    <r>
      <t>S</t>
    </r>
    <r>
      <rPr>
        <b/>
        <vertAlign val="subscript"/>
        <sz val="10"/>
        <rFont val="Arial"/>
        <family val="2"/>
      </rPr>
      <t>20,w</t>
    </r>
  </si>
  <si>
    <r>
      <t>ρ</t>
    </r>
    <r>
      <rPr>
        <b/>
        <vertAlign val="subscript"/>
        <sz val="10"/>
        <rFont val="Arial"/>
        <family val="2"/>
      </rPr>
      <t>m</t>
    </r>
  </si>
  <si>
    <r>
      <t>ρ</t>
    </r>
    <r>
      <rPr>
        <b/>
        <vertAlign val="subscript"/>
        <sz val="10"/>
        <rFont val="Arial"/>
        <family val="2"/>
      </rPr>
      <t>p</t>
    </r>
  </si>
  <si>
    <r>
      <t>r</t>
    </r>
    <r>
      <rPr>
        <b/>
        <vertAlign val="subscript"/>
        <sz val="10"/>
        <rFont val="Arial"/>
        <family val="2"/>
      </rPr>
      <t>p</t>
    </r>
  </si>
  <si>
    <r>
      <t>r</t>
    </r>
    <r>
      <rPr>
        <b/>
        <vertAlign val="subscript"/>
        <sz val="10"/>
        <rFont val="Arial"/>
        <family val="2"/>
      </rPr>
      <t>c</t>
    </r>
  </si>
  <si>
    <r>
      <t>v</t>
    </r>
    <r>
      <rPr>
        <b/>
        <vertAlign val="subscript"/>
        <sz val="10"/>
        <rFont val="Arial"/>
        <family val="2"/>
      </rPr>
      <t>t</t>
    </r>
  </si>
  <si>
    <t>Volume CsCl (mL)</t>
  </si>
  <si>
    <t>Volume GB/DNA (mL)</t>
  </si>
  <si>
    <t>Total Volume (mL)</t>
  </si>
  <si>
    <t>the distance from the axis of rotation to the position occupied by the DNA at equilibrium (cm)</t>
  </si>
  <si>
    <t>β°</t>
  </si>
  <si>
    <t>N</t>
  </si>
  <si>
    <t>ω</t>
  </si>
  <si>
    <t xml:space="preserve">distance (cm) to bottom of gradient </t>
  </si>
  <si>
    <t xml:space="preserve">distance (cm) to top of gradient </t>
  </si>
  <si>
    <t>β°-value of CsCl (dependent on concentration)</t>
  </si>
  <si>
    <t>angular velocity of rotor (rev/min)</t>
  </si>
  <si>
    <t>angular velocity of rotor ((π/30)(rev/min))</t>
  </si>
  <si>
    <t>Sedimentation coefficient of DNA at 20 °C in water (DNA size and density dependent?)</t>
  </si>
  <si>
    <t>constant which is inversely proportional to the diffusion coefficient of the solute which forms the gradient</t>
  </si>
  <si>
    <t>CsCl Density at 25 °C (g/ml)</t>
  </si>
  <si>
    <t>CsCl stock</t>
  </si>
  <si>
    <t>buoyant density of the DNA (dependent on GC and %labeling, use the lightest density)</t>
  </si>
  <si>
    <t>the isoconcentration point in a cylindrical tube (cm) (a tube in a swing-out rotor)</t>
  </si>
  <si>
    <t>density of solution (g/ml) (if homogeneous)</t>
  </si>
  <si>
    <r>
      <t>k</t>
    </r>
    <r>
      <rPr>
        <sz val="10"/>
        <rFont val="Arial"/>
        <family val="2"/>
        <charset val="1"/>
      </rPr>
      <t xml:space="preserve"> (for 1.5 g/ml CsCl)</t>
    </r>
  </si>
  <si>
    <t>time to equilibrate gradient (h) without pre-gradient</t>
  </si>
  <si>
    <t>measured nD</t>
  </si>
  <si>
    <t>temp</t>
  </si>
  <si>
    <t>Vti 65.2, full, 20 C, 65000rpm</t>
  </si>
  <si>
    <t>temp corrected nd</t>
  </si>
  <si>
    <t xml:space="preserve">Sample </t>
  </si>
  <si>
    <t>using density (p(20)) CsCl stock = 1.887, Final density = 1.730 g/ml</t>
  </si>
  <si>
    <t>cscl</t>
  </si>
  <si>
    <t>GB</t>
  </si>
  <si>
    <t>TE+DNA</t>
  </si>
  <si>
    <t>2) Calculate how much CsCl stock to use by choosing the total volume in C14-C27 that is just above 5.6 ml</t>
  </si>
  <si>
    <t>3) Calculate how much GB to use ([Total Volume] - [CsCl stock volume] - [DNA volume])</t>
  </si>
  <si>
    <t>4) Prep samples in 15 ml tubes (mix CsCl stock with GB and then add DNA), mix gently, and then quick spin</t>
  </si>
  <si>
    <t>1) Measure CsCl stock nD and enter nD and temp into B40 and C40</t>
  </si>
  <si>
    <t>5) Measure refractive index for each sample and record nD and temps in B34-B39 and C34-C39, to verify all samples are similar and near target final density</t>
  </si>
  <si>
    <t>6) load ultracentrifuge tubes</t>
  </si>
  <si>
    <t>Order of operations</t>
  </si>
  <si>
    <t>fraction</t>
  </si>
  <si>
    <t>measurement</t>
  </si>
  <si>
    <t>raw nD</t>
  </si>
  <si>
    <t>temp C</t>
  </si>
  <si>
    <t>nD-20 blank corrected</t>
  </si>
  <si>
    <t>density (g/ml)</t>
  </si>
  <si>
    <t>nD</t>
  </si>
  <si>
    <t>sample well</t>
  </si>
  <si>
    <t>A1</t>
  </si>
  <si>
    <t>B1</t>
  </si>
  <si>
    <t>C1</t>
  </si>
  <si>
    <t>D1</t>
  </si>
  <si>
    <t>E1</t>
  </si>
  <si>
    <t>F1</t>
  </si>
  <si>
    <t>G1</t>
  </si>
  <si>
    <t>H1</t>
  </si>
  <si>
    <t>H2</t>
  </si>
  <si>
    <t>G2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</si>
  <si>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</si>
  <si>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</si>
  <si>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</si>
  <si>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</si>
  <si>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</si>
  <si>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</si>
  <si>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</si>
  <si>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</si>
  <si>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</si>
  <si>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</si>
  <si>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</si>
  <si>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</si>
  <si>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G3</t>
  </si>
  <si>
    <t>H3</t>
  </si>
  <si>
    <t>H4</t>
  </si>
  <si>
    <t>G4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</si>
  <si>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</si>
  <si>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</si>
  <si>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</si>
  <si>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</si>
  <si>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</si>
  <si>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</si>
  <si>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</si>
  <si>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</si>
  <si>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</si>
  <si>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</si>
  <si>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</si>
  <si>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</si>
  <si>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G5</t>
  </si>
  <si>
    <t>H5</t>
  </si>
  <si>
    <t>H6</t>
  </si>
  <si>
    <t>G6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</si>
  <si>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</si>
  <si>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</si>
  <si>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</si>
  <si>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</si>
  <si>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</si>
  <si>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</si>
  <si>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</si>
  <si>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</si>
  <si>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</si>
  <si>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</si>
  <si>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</si>
  <si>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</si>
  <si>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G7</t>
  </si>
  <si>
    <t>H7</t>
  </si>
  <si>
    <t>H8</t>
  </si>
  <si>
    <t>G8</t>
  </si>
  <si>
    <t>F8</t>
  </si>
  <si>
    <t>E8</t>
  </si>
  <si>
    <t>D8</t>
  </si>
  <si>
    <t>C8</t>
  </si>
  <si>
    <t>B8</t>
  </si>
  <si>
    <t>A8</t>
  </si>
  <si>
    <t>A9</t>
  </si>
  <si>
    <t>B9</t>
  </si>
  <si>
    <t>C9</t>
  </si>
  <si>
    <t>D9</t>
  </si>
  <si>
    <t>E9</t>
  </si>
  <si>
    <t>F9</t>
  </si>
  <si>
    <t>G9</t>
  </si>
  <si>
    <t>H9</t>
  </si>
  <si>
    <t>H10</t>
  </si>
  <si>
    <t>G10</t>
  </si>
  <si>
    <t>F10</t>
  </si>
  <si>
    <t>Tube A</t>
  </si>
  <si>
    <t>Tube B</t>
  </si>
  <si>
    <t>Tube C</t>
  </si>
  <si>
    <t>Tube D</t>
  </si>
  <si>
    <t>Tube E</t>
  </si>
  <si>
    <t>Tube F</t>
  </si>
  <si>
    <t>Tube G</t>
  </si>
  <si>
    <t>Tube H</t>
  </si>
  <si>
    <t>DNA conc ng/ul</t>
  </si>
  <si>
    <t xml:space="preserve">DNA </t>
  </si>
  <si>
    <t>TE</t>
  </si>
  <si>
    <t>Tube I</t>
  </si>
  <si>
    <t>Tube J</t>
  </si>
  <si>
    <t>Tube K</t>
  </si>
  <si>
    <t>Tube L</t>
  </si>
  <si>
    <t>Sample name</t>
  </si>
  <si>
    <t>CsCl Start</t>
  </si>
  <si>
    <t>CsCl end</t>
  </si>
  <si>
    <t>Time Start</t>
  </si>
  <si>
    <t>Time End</t>
  </si>
  <si>
    <t>E10</t>
  </si>
  <si>
    <t>D10</t>
  </si>
  <si>
    <t>C10</t>
  </si>
  <si>
    <t>B10</t>
  </si>
  <si>
    <t>A10</t>
  </si>
  <si>
    <t>Tube M</t>
  </si>
  <si>
    <t>Tube N</t>
  </si>
  <si>
    <t>Tube O</t>
  </si>
  <si>
    <t>Tube P</t>
  </si>
  <si>
    <t>GB + Tween</t>
  </si>
  <si>
    <t>Fraction</t>
  </si>
  <si>
    <t>A</t>
  </si>
  <si>
    <t>B</t>
  </si>
  <si>
    <t>C</t>
  </si>
  <si>
    <t>D</t>
  </si>
  <si>
    <t>DNA (ng/ul)</t>
  </si>
  <si>
    <t>F</t>
  </si>
  <si>
    <t>G</t>
  </si>
  <si>
    <t>H</t>
  </si>
  <si>
    <t>A11</t>
  </si>
  <si>
    <t>B11</t>
  </si>
  <si>
    <t>C11</t>
  </si>
  <si>
    <t>D11</t>
  </si>
  <si>
    <t>E11</t>
  </si>
  <si>
    <t>F11</t>
  </si>
  <si>
    <t>G11</t>
  </si>
  <si>
    <t>H11</t>
  </si>
  <si>
    <t>Sample ID</t>
  </si>
  <si>
    <t>Tube Label</t>
  </si>
  <si>
    <t>Well Location</t>
  </si>
  <si>
    <t>CsCl g/ml</t>
  </si>
  <si>
    <t>% Yield:</t>
  </si>
  <si>
    <t>Project Name</t>
  </si>
  <si>
    <t>PI</t>
  </si>
  <si>
    <t>Tube Letter</t>
  </si>
  <si>
    <t>Centrifuge Start Date</t>
  </si>
  <si>
    <t>Plate Label</t>
  </si>
  <si>
    <t>ABCD</t>
  </si>
  <si>
    <t>Notes</t>
  </si>
  <si>
    <t>Total DNA</t>
  </si>
  <si>
    <t>EFGH</t>
  </si>
  <si>
    <t>Total Hours Centrifuged</t>
  </si>
  <si>
    <t>Percent DNA Recovered</t>
  </si>
  <si>
    <t>IJKL</t>
  </si>
  <si>
    <t>I</t>
  </si>
  <si>
    <t>J</t>
  </si>
  <si>
    <t>K</t>
  </si>
  <si>
    <t>Isotope</t>
  </si>
  <si>
    <t>DNA Loaded (ng)</t>
  </si>
  <si>
    <t>Notes:</t>
  </si>
  <si>
    <t>Final Volume (ul)</t>
  </si>
  <si>
    <t>All samples were manually fractioned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</si>
</sst>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"/>
    <numFmt numFmtId="167" formatCode="0.000"/>
  </numFmts>
  <fonts count="20">
    <font>
      <sz val="10"/>
      <name val="Arial"/>
      <family val="2"/>
      <charset val="1"/>
    </font>
    <font>
      <sz val="10"/>
      <name val="Arial"/>
      <family val="2"/>
      <charset val="1"/>
    </font>
    <font>
      <b/>
      <u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  <charset val="1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 (Body)"/>
    </font>
    <font>
      <sz val="11"/>
      <name val="Calibri (Body)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119">
    <xf numFmtId="0" fontId="0" fillId="0" borderId="0" xfId="0"/>
    <xf numFmtId="0" fontId="2" fillId="0" borderId="0" xfId="0" applyFont="1"/>
    <xf numFmtId="0" fontId="10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2" fontId="10" fillId="0" borderId="0" xfId="0" applyNumberFormat="1" applyFont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11" fontId="10" fillId="0" borderId="0" xfId="0" applyNumberFormat="1" applyFont="1"/>
    <xf numFmtId="2" fontId="10" fillId="0" borderId="2" xfId="0" applyNumberFormat="1" applyFont="1" applyBorder="1" applyAlignment="1">
      <alignment horizontal="center" vertical="center"/>
    </xf>
    <xf numFmtId="11" fontId="10" fillId="0" borderId="2" xfId="0" applyNumberFormat="1" applyFont="1" applyBorder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right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11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6" fontId="0" fillId="0" borderId="0" xfId="0" applyNumberFormat="1"/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5" fontId="6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7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4" fillId="0" borderId="0" xfId="0" applyFont="1"/>
    <xf numFmtId="0" fontId="6" fillId="0" borderId="0" xfId="0" applyFont="1"/>
    <xf numFmtId="0" fontId="4" fillId="0" borderId="3" xfId="0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4" fillId="0" borderId="2" xfId="0" applyFont="1" applyBorder="1" applyAlignment="1">
      <alignment horizontal="center"/>
    </xf>
    <xf numFmtId="0" fontId="13" fillId="0" borderId="0" xfId="0" applyFont="1" applyAlignment="1">
      <alignment horizontal="right"/>
    </xf>
    <xf numFmtId="165" fontId="13" fillId="0" borderId="0" xfId="0" applyNumberFormat="1" applyFont="1" applyAlignment="1">
      <alignment horizontal="right"/>
    </xf>
    <xf numFmtId="0" fontId="0" fillId="3" borderId="0" xfId="0" applyFill="1"/>
    <xf numFmtId="165" fontId="0" fillId="3" borderId="0" xfId="0" applyNumberFormat="1" applyFill="1"/>
    <xf numFmtId="0" fontId="0" fillId="4" borderId="2" xfId="0" applyFill="1" applyBorder="1"/>
    <xf numFmtId="165" fontId="13" fillId="4" borderId="2" xfId="0" applyNumberFormat="1" applyFont="1" applyFill="1" applyBorder="1" applyAlignment="1">
      <alignment horizontal="right"/>
    </xf>
    <xf numFmtId="0" fontId="13" fillId="4" borderId="2" xfId="0" applyFont="1" applyFill="1" applyBorder="1" applyAlignment="1">
      <alignment horizontal="right"/>
    </xf>
    <xf numFmtId="166" fontId="0" fillId="4" borderId="2" xfId="0" applyNumberFormat="1" applyFill="1" applyBorder="1"/>
    <xf numFmtId="167" fontId="0" fillId="4" borderId="2" xfId="0" applyNumberFormat="1" applyFill="1" applyBorder="1"/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5" borderId="0" xfId="0" applyFill="1"/>
    <xf numFmtId="0" fontId="16" fillId="0" borderId="0" xfId="1"/>
    <xf numFmtId="0" fontId="0" fillId="0" borderId="0" xfId="0" applyAlignment="1">
      <alignment vertical="center" wrapText="1"/>
    </xf>
    <xf numFmtId="0" fontId="0" fillId="6" borderId="0" xfId="0" applyFill="1"/>
    <xf numFmtId="165" fontId="0" fillId="6" borderId="0" xfId="0" applyNumberFormat="1" applyFill="1"/>
    <xf numFmtId="0" fontId="0" fillId="7" borderId="0" xfId="0" applyFill="1"/>
    <xf numFmtId="165" fontId="0" fillId="7" borderId="0" xfId="0" applyNumberFormat="1" applyFill="1"/>
    <xf numFmtId="0" fontId="16" fillId="0" borderId="0" xfId="1" applyAlignment="1">
      <alignment horizontal="right"/>
    </xf>
    <xf numFmtId="0" fontId="16" fillId="0" borderId="8" xfId="1" applyBorder="1" applyAlignment="1">
      <alignment horizontal="center"/>
    </xf>
    <xf numFmtId="0" fontId="16" fillId="0" borderId="0" xfId="1" applyAlignment="1">
      <alignment horizontal="center"/>
    </xf>
    <xf numFmtId="0" fontId="13" fillId="0" borderId="9" xfId="1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16" fillId="2" borderId="8" xfId="1" applyNumberFormat="1" applyFill="1" applyBorder="1" applyAlignment="1">
      <alignment horizontal="right"/>
    </xf>
    <xf numFmtId="165" fontId="16" fillId="2" borderId="0" xfId="1" applyNumberFormat="1" applyFill="1"/>
    <xf numFmtId="165" fontId="16" fillId="2" borderId="9" xfId="1" applyNumberFormat="1" applyFill="1" applyBorder="1"/>
    <xf numFmtId="165" fontId="16" fillId="0" borderId="8" xfId="1" applyNumberFormat="1" applyBorder="1" applyAlignment="1">
      <alignment horizontal="right"/>
    </xf>
    <xf numFmtId="165" fontId="16" fillId="0" borderId="0" xfId="1" applyNumberFormat="1"/>
    <xf numFmtId="165" fontId="16" fillId="0" borderId="9" xfId="1" applyNumberFormat="1" applyBorder="1"/>
    <xf numFmtId="165" fontId="13" fillId="0" borderId="9" xfId="1" applyNumberFormat="1" applyFont="1" applyBorder="1"/>
    <xf numFmtId="165" fontId="14" fillId="0" borderId="9" xfId="1" applyNumberFormat="1" applyFont="1" applyBorder="1"/>
    <xf numFmtId="165" fontId="14" fillId="0" borderId="0" xfId="1" applyNumberFormat="1" applyFont="1"/>
    <xf numFmtId="165" fontId="16" fillId="2" borderId="10" xfId="1" applyNumberFormat="1" applyFill="1" applyBorder="1" applyAlignment="1">
      <alignment horizontal="right"/>
    </xf>
    <xf numFmtId="165" fontId="16" fillId="2" borderId="4" xfId="1" applyNumberFormat="1" applyFill="1" applyBorder="1"/>
    <xf numFmtId="165" fontId="16" fillId="2" borderId="11" xfId="1" applyNumberFormat="1" applyFill="1" applyBorder="1"/>
    <xf numFmtId="165" fontId="13" fillId="0" borderId="0" xfId="1" applyNumberFormat="1" applyFont="1" applyAlignment="1">
      <alignment horizontal="right"/>
    </xf>
    <xf numFmtId="165" fontId="13" fillId="0" borderId="0" xfId="1" applyNumberFormat="1" applyFont="1"/>
    <xf numFmtId="165" fontId="16" fillId="0" borderId="0" xfId="1" applyNumberFormat="1" applyAlignment="1">
      <alignment horizontal="right"/>
    </xf>
    <xf numFmtId="165" fontId="16" fillId="0" borderId="8" xfId="1" applyNumberFormat="1" applyBorder="1" applyAlignment="1">
      <alignment horizontal="center"/>
    </xf>
    <xf numFmtId="165" fontId="16" fillId="0" borderId="0" xfId="1" applyNumberFormat="1" applyAlignment="1">
      <alignment horizontal="center"/>
    </xf>
    <xf numFmtId="165" fontId="13" fillId="0" borderId="9" xfId="1" applyNumberFormat="1" applyFont="1" applyBorder="1" applyAlignment="1">
      <alignment horizontal="center"/>
    </xf>
    <xf numFmtId="165" fontId="16" fillId="0" borderId="6" xfId="1" applyNumberFormat="1" applyBorder="1"/>
    <xf numFmtId="165" fontId="16" fillId="2" borderId="14" xfId="1" applyNumberFormat="1" applyFill="1" applyBorder="1"/>
    <xf numFmtId="165" fontId="16" fillId="2" borderId="13" xfId="1" applyNumberFormat="1" applyFill="1" applyBorder="1" applyAlignment="1">
      <alignment horizontal="right"/>
    </xf>
    <xf numFmtId="165" fontId="16" fillId="2" borderId="15" xfId="1" applyNumberFormat="1" applyFill="1" applyBorder="1"/>
    <xf numFmtId="165" fontId="16" fillId="0" borderId="12" xfId="1" applyNumberFormat="1" applyBorder="1"/>
    <xf numFmtId="165" fontId="13" fillId="0" borderId="12" xfId="1" applyNumberFormat="1" applyFont="1" applyBorder="1" applyAlignment="1">
      <alignment horizontal="right"/>
    </xf>
    <xf numFmtId="165" fontId="13" fillId="0" borderId="12" xfId="1" applyNumberFormat="1" applyFont="1" applyBorder="1"/>
    <xf numFmtId="165" fontId="16" fillId="0" borderId="12" xfId="1" applyNumberFormat="1" applyBorder="1" applyAlignment="1">
      <alignment horizontal="right"/>
    </xf>
    <xf numFmtId="0" fontId="17" fillId="0" borderId="0" xfId="0" applyFont="1" applyAlignment="1">
      <alignment horizontal="center"/>
    </xf>
    <xf numFmtId="0" fontId="0" fillId="2" borderId="0" xfId="0" applyFill="1" applyAlignment="1">
      <alignment vertical="center" wrapText="1"/>
    </xf>
    <xf numFmtId="165" fontId="13" fillId="2" borderId="0" xfId="0" applyNumberFormat="1" applyFont="1" applyFill="1" applyAlignment="1">
      <alignment horizontal="right"/>
    </xf>
    <xf numFmtId="164" fontId="0" fillId="2" borderId="0" xfId="0" applyNumberFormat="1" applyFill="1"/>
    <xf numFmtId="167" fontId="0" fillId="2" borderId="0" xfId="0" applyNumberFormat="1" applyFill="1"/>
    <xf numFmtId="0" fontId="4" fillId="0" borderId="16" xfId="0" applyFont="1" applyBorder="1"/>
    <xf numFmtId="0" fontId="4" fillId="0" borderId="16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3" fillId="2" borderId="0" xfId="0" applyFont="1" applyFill="1" applyAlignment="1">
      <alignment horizontal="right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9" fillId="2" borderId="0" xfId="0" applyFont="1" applyFill="1"/>
    <xf numFmtId="0" fontId="18" fillId="0" borderId="0" xfId="0" applyFont="1" applyAlignment="1">
      <alignment horizontal="center"/>
    </xf>
    <xf numFmtId="0" fontId="14" fillId="5" borderId="0" xfId="0" applyFont="1" applyFill="1"/>
    <xf numFmtId="167" fontId="14" fillId="5" borderId="0" xfId="0" applyNumberFormat="1" applyFont="1" applyFill="1"/>
    <xf numFmtId="1" fontId="13" fillId="0" borderId="5" xfId="1" applyNumberFormat="1" applyFont="1" applyBorder="1"/>
    <xf numFmtId="0" fontId="13" fillId="0" borderId="5" xfId="1" applyFont="1" applyBorder="1"/>
    <xf numFmtId="0" fontId="13" fillId="0" borderId="6" xfId="1" applyFont="1" applyBorder="1"/>
    <xf numFmtId="0" fontId="13" fillId="0" borderId="7" xfId="1" applyFont="1" applyBorder="1"/>
    <xf numFmtId="165" fontId="13" fillId="0" borderId="8" xfId="1" applyNumberFormat="1" applyFont="1" applyBorder="1" applyAlignment="1">
      <alignment horizontal="center"/>
    </xf>
    <xf numFmtId="165" fontId="13" fillId="0" borderId="0" xfId="1" applyNumberFormat="1" applyFont="1" applyAlignment="1">
      <alignment horizontal="center"/>
    </xf>
    <xf numFmtId="165" fontId="13" fillId="0" borderId="9" xfId="1" applyNumberFormat="1" applyFont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3" fillId="0" borderId="0" xfId="1" applyFont="1" applyAlignment="1">
      <alignment horizontal="center"/>
    </xf>
    <xf numFmtId="0" fontId="13" fillId="0" borderId="9" xfId="1" applyFont="1" applyBorder="1" applyAlignment="1">
      <alignment horizontal="center"/>
    </xf>
  </cellXfs>
  <cellStyles count="2">
    <cellStyle name="Normal" xfId="0" builtinId="0"/>
    <cellStyle name="Normal 2" xfId="1" xr:uid="{A5401193-31B9-47AE-B2F2-84F13525C782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DNA/</a:t>
            </a:r>
            <a:r>
              <a:rPr lang="en-US" baseline="0"/>
              <a:t>Density Sample</a:t>
            </a:r>
          </a:p>
          <a:p>
            <a:pPr>
              <a:defRPr/>
            </a:pPr>
            <a:r>
              <a:rPr lang="en-US" baseline="0"/>
              <a:t> A - H</a:t>
            </a:r>
            <a:endParaRPr lang="en-US"/>
          </a:p>
        </c:rich>
      </c:tx>
      <c:layout>
        <c:manualLayout>
          <c:xMode val="edge"/>
          <c:yMode val="edge"/>
          <c:x val="0.38026520200487457"/>
          <c:y val="1.5503879754350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5592132966735"/>
          <c:y val="0.11960348154906593"/>
          <c:w val="0.82007715813406667"/>
          <c:h val="0.66268752079677473"/>
        </c:manualLayout>
      </c:layout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Summary!$C$5:$C$23</c:f>
              <c:numCache>
                <c:formatCode>0.0000</c:formatCode>
                <c:ptCount val="19"/>
                <c:pt idx="0">
                  <c:v>1.7724622740000004</c:v>
                </c:pt>
                <c:pt idx="1">
                  <c:v>1.7669984740000011</c:v>
                </c:pt>
                <c:pt idx="2">
                  <c:v>1.7615346740000017</c:v>
                </c:pt>
                <c:pt idx="3">
                  <c:v>1.7551693469999989</c:v>
                </c:pt>
                <c:pt idx="4">
                  <c:v>1.7488040199999997</c:v>
                </c:pt>
                <c:pt idx="5">
                  <c:v>1.7433402200000003</c:v>
                </c:pt>
                <c:pt idx="6">
                  <c:v>1.7367836599999986</c:v>
                </c:pt>
                <c:pt idx="7">
                  <c:v>1.7313198599999993</c:v>
                </c:pt>
                <c:pt idx="8">
                  <c:v>1.7260472930000006</c:v>
                </c:pt>
                <c:pt idx="9">
                  <c:v>1.7194907330000007</c:v>
                </c:pt>
                <c:pt idx="10">
                  <c:v>1.7129341729999989</c:v>
                </c:pt>
                <c:pt idx="11">
                  <c:v>1.7076616060000003</c:v>
                </c:pt>
                <c:pt idx="12">
                  <c:v>1.7021978060000009</c:v>
                </c:pt>
                <c:pt idx="13">
                  <c:v>1.6956412459999992</c:v>
                </c:pt>
                <c:pt idx="14">
                  <c:v>1.6901774459999999</c:v>
                </c:pt>
                <c:pt idx="15">
                  <c:v>1.685997639</c:v>
                </c:pt>
                <c:pt idx="16">
                  <c:v>1.6772555590000007</c:v>
                </c:pt>
                <c:pt idx="17">
                  <c:v>1.6630496790000002</c:v>
                </c:pt>
                <c:pt idx="18">
                  <c:v>1.6009535919999998</c:v>
                </c:pt>
              </c:numCache>
            </c:numRef>
          </c:xVal>
          <c:yVal>
            <c:numRef>
              <c:f>Summary!$D$5:$D$23</c:f>
              <c:numCache>
                <c:formatCode>0.0000</c:formatCode>
                <c:ptCount val="19"/>
                <c:pt idx="0">
                  <c:v>-3.794594968560825E-2</c:v>
                </c:pt>
                <c:pt idx="1">
                  <c:v>-3.6704157432954056E-2</c:v>
                </c:pt>
                <c:pt idx="2">
                  <c:v>-3.4181425800741801E-2</c:v>
                </c:pt>
                <c:pt idx="3">
                  <c:v>3.9476221301418236E-2</c:v>
                </c:pt>
                <c:pt idx="4">
                  <c:v>0.73924012330809319</c:v>
                </c:pt>
                <c:pt idx="5">
                  <c:v>1.5097447594978373</c:v>
                </c:pt>
                <c:pt idx="6">
                  <c:v>2.5618962243234171</c:v>
                </c:pt>
                <c:pt idx="7">
                  <c:v>5.7695382425233248</c:v>
                </c:pt>
                <c:pt idx="8">
                  <c:v>16.050103966498902</c:v>
                </c:pt>
                <c:pt idx="9">
                  <c:v>15.941637509876765</c:v>
                </c:pt>
                <c:pt idx="10">
                  <c:v>11.63322442663855</c:v>
                </c:pt>
                <c:pt idx="11">
                  <c:v>6.1106037118644885</c:v>
                </c:pt>
                <c:pt idx="12">
                  <c:v>2.1098394989669096</c:v>
                </c:pt>
                <c:pt idx="13">
                  <c:v>1.2245505738081712</c:v>
                </c:pt>
                <c:pt idx="14">
                  <c:v>0.62117700994341962</c:v>
                </c:pt>
                <c:pt idx="15">
                  <c:v>0.27942421595699246</c:v>
                </c:pt>
                <c:pt idx="16">
                  <c:v>0.15677375270518495</c:v>
                </c:pt>
                <c:pt idx="17">
                  <c:v>0.14322599708081257</c:v>
                </c:pt>
                <c:pt idx="18">
                  <c:v>0.11550732418181885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46B-4E98-8EFA-5761BEFE9294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Summary!$F$5:$F$23</c:f>
              <c:numCache>
                <c:formatCode>0.0000</c:formatCode>
                <c:ptCount val="19"/>
                <c:pt idx="0">
                  <c:v>1.7652500580000012</c:v>
                </c:pt>
                <c:pt idx="1">
                  <c:v>1.7632557710000007</c:v>
                </c:pt>
                <c:pt idx="2">
                  <c:v>1.7577919709999996</c:v>
                </c:pt>
                <c:pt idx="3">
                  <c:v>1.7512354109999997</c:v>
                </c:pt>
                <c:pt idx="4">
                  <c:v>1.7448700840000004</c:v>
                </c:pt>
                <c:pt idx="5">
                  <c:v>1.7383135239999987</c:v>
                </c:pt>
                <c:pt idx="6">
                  <c:v>1.7328497239999994</c:v>
                </c:pt>
                <c:pt idx="7">
                  <c:v>1.727385924</c:v>
                </c:pt>
                <c:pt idx="8">
                  <c:v>1.7221133570000013</c:v>
                </c:pt>
                <c:pt idx="9">
                  <c:v>1.717742316999999</c:v>
                </c:pt>
                <c:pt idx="10">
                  <c:v>1.7100929970000003</c:v>
                </c:pt>
                <c:pt idx="11">
                  <c:v>1.7048204300000016</c:v>
                </c:pt>
                <c:pt idx="12">
                  <c:v>1.6993566300000023</c:v>
                </c:pt>
                <c:pt idx="13">
                  <c:v>1.69170731</c:v>
                </c:pt>
                <c:pt idx="14">
                  <c:v>1.68842903</c:v>
                </c:pt>
                <c:pt idx="15">
                  <c:v>1.6831564630000013</c:v>
                </c:pt>
                <c:pt idx="16">
                  <c:v>1.677692663000002</c:v>
                </c:pt>
                <c:pt idx="17">
                  <c:v>1.6625852560000016</c:v>
                </c:pt>
                <c:pt idx="18">
                  <c:v>1.5992051759999999</c:v>
                </c:pt>
              </c:numCache>
              <c:extLst xmlns:c15="http://schemas.microsoft.com/office/drawing/2012/chart"/>
            </c:numRef>
          </c:xVal>
          <c:yVal>
            <c:numRef>
              <c:f>Summary!$G$5:$G$23</c:f>
              <c:numCache>
                <c:formatCode>0.0000</c:formatCode>
                <c:ptCount val="19"/>
                <c:pt idx="0">
                  <c:v>-4.1756624372162592E-2</c:v>
                </c:pt>
                <c:pt idx="1">
                  <c:v>-6.619720640422537E-2</c:v>
                </c:pt>
                <c:pt idx="2">
                  <c:v>-4.1160994301053903E-2</c:v>
                </c:pt>
                <c:pt idx="3">
                  <c:v>0.27424828097020226</c:v>
                </c:pt>
                <c:pt idx="4">
                  <c:v>0.819404216972767</c:v>
                </c:pt>
                <c:pt idx="5">
                  <c:v>1.483818106814532</c:v>
                </c:pt>
                <c:pt idx="6">
                  <c:v>3.7425271228484021</c:v>
                </c:pt>
                <c:pt idx="7">
                  <c:v>13.069494840729748</c:v>
                </c:pt>
                <c:pt idx="8">
                  <c:v>22.248594808259423</c:v>
                </c:pt>
                <c:pt idx="9">
                  <c:v>16.960396453127025</c:v>
                </c:pt>
                <c:pt idx="10">
                  <c:v>9.6223203798011188</c:v>
                </c:pt>
                <c:pt idx="11">
                  <c:v>3.383641845093226</c:v>
                </c:pt>
                <c:pt idx="12">
                  <c:v>1.5354668032175487</c:v>
                </c:pt>
                <c:pt idx="13">
                  <c:v>0.90395982677226128</c:v>
                </c:pt>
                <c:pt idx="14">
                  <c:v>0.40110917182211736</c:v>
                </c:pt>
                <c:pt idx="15">
                  <c:v>0.19034687292621155</c:v>
                </c:pt>
                <c:pt idx="16">
                  <c:v>9.4005830581254876E-2</c:v>
                </c:pt>
                <c:pt idx="17">
                  <c:v>0.11793631330418126</c:v>
                </c:pt>
                <c:pt idx="18">
                  <c:v>0.122174457553064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46B-4E98-8EFA-5761BEFE9294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Summary!$I$5:$I$23</c:f>
              <c:numCache>
                <c:formatCode>0.0000</c:formatCode>
                <c:ptCount val="19"/>
                <c:pt idx="0">
                  <c:v>1.7633104089999989</c:v>
                </c:pt>
                <c:pt idx="1">
                  <c:v>1.7611248889999995</c:v>
                </c:pt>
                <c:pt idx="2">
                  <c:v>1.7567538490000008</c:v>
                </c:pt>
                <c:pt idx="3">
                  <c:v>1.7525740420000009</c:v>
                </c:pt>
                <c:pt idx="4">
                  <c:v>1.746017482000001</c:v>
                </c:pt>
                <c:pt idx="5">
                  <c:v>1.7394609219999992</c:v>
                </c:pt>
                <c:pt idx="6">
                  <c:v>1.733095595</c:v>
                </c:pt>
                <c:pt idx="7">
                  <c:v>1.7243535150000007</c:v>
                </c:pt>
                <c:pt idx="8">
                  <c:v>1.7210752350000025</c:v>
                </c:pt>
                <c:pt idx="9">
                  <c:v>1.7167041950000002</c:v>
                </c:pt>
                <c:pt idx="10">
                  <c:v>1.7103388680000009</c:v>
                </c:pt>
                <c:pt idx="11">
                  <c:v>1.7059678280000004</c:v>
                </c:pt>
                <c:pt idx="12">
                  <c:v>1.6983185079999998</c:v>
                </c:pt>
                <c:pt idx="13">
                  <c:v>1.6928547080000005</c:v>
                </c:pt>
                <c:pt idx="14">
                  <c:v>1.6862981480000006</c:v>
                </c:pt>
                <c:pt idx="15">
                  <c:v>1.6810255810000019</c:v>
                </c:pt>
                <c:pt idx="16">
                  <c:v>1.6744690210000002</c:v>
                </c:pt>
                <c:pt idx="17">
                  <c:v>1.6624486610000009</c:v>
                </c:pt>
                <c:pt idx="18">
                  <c:v>1.6056251410000009</c:v>
                </c:pt>
              </c:numCache>
              <c:extLst xmlns:c15="http://schemas.microsoft.com/office/drawing/2012/chart"/>
            </c:numRef>
          </c:xVal>
          <c:yVal>
            <c:numRef>
              <c:f>Summary!$J$5:$J$23</c:f>
              <c:numCache>
                <c:formatCode>0.0000</c:formatCode>
                <c:ptCount val="19"/>
                <c:pt idx="0">
                  <c:v>-4.5310164600967734E-2</c:v>
                </c:pt>
                <c:pt idx="1">
                  <c:v>-4.3287934156296511E-2</c:v>
                </c:pt>
                <c:pt idx="2">
                  <c:v>-3.9922366567047535E-2</c:v>
                </c:pt>
                <c:pt idx="3">
                  <c:v>7.5753784204608807E-2</c:v>
                </c:pt>
                <c:pt idx="4">
                  <c:v>0.28526731541345307</c:v>
                </c:pt>
                <c:pt idx="5">
                  <c:v>1.0408534947493695</c:v>
                </c:pt>
                <c:pt idx="6">
                  <c:v>2.5927534476628544</c:v>
                </c:pt>
                <c:pt idx="7">
                  <c:v>10.432780363924634</c:v>
                </c:pt>
                <c:pt idx="8">
                  <c:v>19.046863206383851</c:v>
                </c:pt>
                <c:pt idx="9">
                  <c:v>15.295007239280539</c:v>
                </c:pt>
                <c:pt idx="10">
                  <c:v>8.7993740793892741</c:v>
                </c:pt>
                <c:pt idx="11">
                  <c:v>2.6065535364246384</c:v>
                </c:pt>
                <c:pt idx="12">
                  <c:v>1.425961859403835</c:v>
                </c:pt>
                <c:pt idx="13">
                  <c:v>0.75229250531756087</c:v>
                </c:pt>
                <c:pt idx="14">
                  <c:v>0.48467614332733039</c:v>
                </c:pt>
                <c:pt idx="15">
                  <c:v>0.24123988577098854</c:v>
                </c:pt>
                <c:pt idx="16">
                  <c:v>0.11258165123553261</c:v>
                </c:pt>
                <c:pt idx="17">
                  <c:v>0.12234322105371409</c:v>
                </c:pt>
                <c:pt idx="18">
                  <c:v>0.13972447327416024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6B-4E98-8EFA-5761BEFE9294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Summary!$L$5:$L$23</c:f>
              <c:numCache>
                <c:formatCode>0.0000</c:formatCode>
                <c:ptCount val="19"/>
                <c:pt idx="0">
                  <c:v>1.7653593340000029</c:v>
                </c:pt>
                <c:pt idx="1">
                  <c:v>1.762272287</c:v>
                </c:pt>
                <c:pt idx="2">
                  <c:v>1.7589940070000001</c:v>
                </c:pt>
                <c:pt idx="3">
                  <c:v>1.7535302070000007</c:v>
                </c:pt>
                <c:pt idx="4">
                  <c:v>1.7480664070000014</c:v>
                </c:pt>
                <c:pt idx="5">
                  <c:v>1.7426026070000002</c:v>
                </c:pt>
                <c:pt idx="6">
                  <c:v>1.736237280000001</c:v>
                </c:pt>
                <c:pt idx="7">
                  <c:v>1.7296807200000011</c:v>
                </c:pt>
                <c:pt idx="8">
                  <c:v>1.7242169200000017</c:v>
                </c:pt>
                <c:pt idx="9">
                  <c:v>1.7187531200000006</c:v>
                </c:pt>
                <c:pt idx="10">
                  <c:v>1.7121965600000006</c:v>
                </c:pt>
                <c:pt idx="11">
                  <c:v>1.7058312330000014</c:v>
                </c:pt>
                <c:pt idx="12">
                  <c:v>1.700367433000002</c:v>
                </c:pt>
                <c:pt idx="13">
                  <c:v>1.6959963929999997</c:v>
                </c:pt>
                <c:pt idx="14">
                  <c:v>1.6905325930000004</c:v>
                </c:pt>
                <c:pt idx="15">
                  <c:v>1.6841672660000011</c:v>
                </c:pt>
                <c:pt idx="16">
                  <c:v>1.6776107060000029</c:v>
                </c:pt>
                <c:pt idx="17">
                  <c:v>1.6601265460000025</c:v>
                </c:pt>
                <c:pt idx="18">
                  <c:v>1.5890971460000003</c:v>
                </c:pt>
              </c:numCache>
              <c:extLst xmlns:c15="http://schemas.microsoft.com/office/drawing/2012/chart"/>
            </c:numRef>
          </c:xVal>
          <c:yVal>
            <c:numRef>
              <c:f>Summary!$M$5:$M$23</c:f>
              <c:numCache>
                <c:formatCode>0.0000</c:formatCode>
                <c:ptCount val="19"/>
                <c:pt idx="0">
                  <c:v>-4.6137672032479454E-2</c:v>
                </c:pt>
                <c:pt idx="1">
                  <c:v>-6.2739916000444707E-2</c:v>
                </c:pt>
                <c:pt idx="2">
                  <c:v>-1.1309459445599379E-2</c:v>
                </c:pt>
                <c:pt idx="3">
                  <c:v>0.15082381957718297</c:v>
                </c:pt>
                <c:pt idx="4">
                  <c:v>0.56853750532997949</c:v>
                </c:pt>
                <c:pt idx="5">
                  <c:v>1.9105368668838925</c:v>
                </c:pt>
                <c:pt idx="6">
                  <c:v>6.0039683395290995</c:v>
                </c:pt>
                <c:pt idx="7">
                  <c:v>10.604478062356407</c:v>
                </c:pt>
                <c:pt idx="8">
                  <c:v>15.002435205239072</c:v>
                </c:pt>
                <c:pt idx="9">
                  <c:v>10.129916645156106</c:v>
                </c:pt>
                <c:pt idx="10">
                  <c:v>5.2234259183528238</c:v>
                </c:pt>
                <c:pt idx="11">
                  <c:v>2.4168416912849877</c:v>
                </c:pt>
                <c:pt idx="12">
                  <c:v>1.3167341994171025</c:v>
                </c:pt>
                <c:pt idx="13">
                  <c:v>0.70581804836896067</c:v>
                </c:pt>
                <c:pt idx="14">
                  <c:v>0.40786089154630129</c:v>
                </c:pt>
                <c:pt idx="15">
                  <c:v>0.22606663831767451</c:v>
                </c:pt>
                <c:pt idx="16">
                  <c:v>0.18346560654512253</c:v>
                </c:pt>
                <c:pt idx="17">
                  <c:v>0.18763491733668416</c:v>
                </c:pt>
                <c:pt idx="18">
                  <c:v>0.16412004916728837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46B-4E98-8EFA-5761BEFE9294}"/>
            </c:ext>
          </c:extLst>
        </c:ser>
        <c:ser>
          <c:idx val="4"/>
          <c:order val="4"/>
          <c:tx>
            <c:v>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Summary!#REF!</c:f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6B-4E98-8EFA-5761BEFE9294}"/>
            </c:ext>
          </c:extLst>
        </c:ser>
        <c:ser>
          <c:idx val="5"/>
          <c:order val="5"/>
          <c:tx>
            <c:v>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Summary!$O$5:$O$23</c:f>
              <c:numCache>
                <c:formatCode>0.0000</c:formatCode>
                <c:ptCount val="19"/>
                <c:pt idx="0">
                  <c:v>1.7685010190000021</c:v>
                </c:pt>
                <c:pt idx="1">
                  <c:v>1.7652227390000004</c:v>
                </c:pt>
                <c:pt idx="2">
                  <c:v>1.7608516989999998</c:v>
                </c:pt>
                <c:pt idx="3">
                  <c:v>1.7542951390000017</c:v>
                </c:pt>
                <c:pt idx="4">
                  <c:v>1.7477385790000017</c:v>
                </c:pt>
                <c:pt idx="5">
                  <c:v>1.741182019</c:v>
                </c:pt>
                <c:pt idx="6">
                  <c:v>1.7359094520000014</c:v>
                </c:pt>
                <c:pt idx="7">
                  <c:v>1.730445652000002</c:v>
                </c:pt>
                <c:pt idx="8">
                  <c:v>1.7238890920000021</c:v>
                </c:pt>
                <c:pt idx="9">
                  <c:v>1.7184252920000009</c:v>
                </c:pt>
                <c:pt idx="10">
                  <c:v>1.7107759720000004</c:v>
                </c:pt>
                <c:pt idx="11">
                  <c:v>1.7064049320000017</c:v>
                </c:pt>
                <c:pt idx="12">
                  <c:v>1.7009411320000023</c:v>
                </c:pt>
                <c:pt idx="13">
                  <c:v>1.6954773320000012</c:v>
                </c:pt>
                <c:pt idx="14">
                  <c:v>1.6891120050000019</c:v>
                </c:pt>
                <c:pt idx="15">
                  <c:v>1.6836482050000026</c:v>
                </c:pt>
                <c:pt idx="16">
                  <c:v>1.6770916450000009</c:v>
                </c:pt>
                <c:pt idx="17">
                  <c:v>1.6628857650000022</c:v>
                </c:pt>
                <c:pt idx="18">
                  <c:v>1.588578085</c:v>
                </c:pt>
              </c:numCache>
            </c:numRef>
          </c:xVal>
          <c:yVal>
            <c:numRef>
              <c:f>Summary!$P$5:$P$23</c:f>
              <c:numCache>
                <c:formatCode>0.0000</c:formatCode>
                <c:ptCount val="19"/>
                <c:pt idx="0">
                  <c:v>-2.68972044790491E-2</c:v>
                </c:pt>
                <c:pt idx="1">
                  <c:v>-3.0314593167152664E-2</c:v>
                </c:pt>
                <c:pt idx="2">
                  <c:v>-1.0987496945235953E-2</c:v>
                </c:pt>
                <c:pt idx="3">
                  <c:v>7.0579476280577202E-2</c:v>
                </c:pt>
                <c:pt idx="4">
                  <c:v>0.32510497640241992</c:v>
                </c:pt>
                <c:pt idx="5">
                  <c:v>0.73988330401084346</c:v>
                </c:pt>
                <c:pt idx="6">
                  <c:v>1.8801455230154585</c:v>
                </c:pt>
                <c:pt idx="7">
                  <c:v>5.259198175603796</c:v>
                </c:pt>
                <c:pt idx="8">
                  <c:v>12.965287749378312</c:v>
                </c:pt>
                <c:pt idx="9">
                  <c:v>14.166349007196551</c:v>
                </c:pt>
                <c:pt idx="10">
                  <c:v>11.795425267770995</c:v>
                </c:pt>
                <c:pt idx="11">
                  <c:v>5.9410296893898211</c:v>
                </c:pt>
                <c:pt idx="12">
                  <c:v>2.1589919032261071</c:v>
                </c:pt>
                <c:pt idx="13">
                  <c:v>0.98772844062298315</c:v>
                </c:pt>
                <c:pt idx="14">
                  <c:v>0.53239488638498156</c:v>
                </c:pt>
                <c:pt idx="15">
                  <c:v>0.30026153794081889</c:v>
                </c:pt>
                <c:pt idx="16">
                  <c:v>0.15923935676644294</c:v>
                </c:pt>
                <c:pt idx="17">
                  <c:v>0.18015894622420073</c:v>
                </c:pt>
                <c:pt idx="18">
                  <c:v>0.14975394548583362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6B-4E98-8EFA-5761BEFE9294}"/>
            </c:ext>
          </c:extLst>
        </c:ser>
        <c:ser>
          <c:idx val="6"/>
          <c:order val="6"/>
          <c:tx>
            <c:v>G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Summary!$R$5:$R$23</c:f>
              <c:numCache>
                <c:formatCode>0.0000</c:formatCode>
                <c:ptCount val="19"/>
                <c:pt idx="0">
                  <c:v>1.7690747180000024</c:v>
                </c:pt>
                <c:pt idx="1">
                  <c:v>1.7647036780000001</c:v>
                </c:pt>
                <c:pt idx="2">
                  <c:v>1.7614253980000001</c:v>
                </c:pt>
                <c:pt idx="3">
                  <c:v>1.7561528310000014</c:v>
                </c:pt>
                <c:pt idx="4">
                  <c:v>1.7506890310000021</c:v>
                </c:pt>
                <c:pt idx="5">
                  <c:v>1.7430397109999998</c:v>
                </c:pt>
                <c:pt idx="6">
                  <c:v>1.7364831510000016</c:v>
                </c:pt>
                <c:pt idx="7">
                  <c:v>1.7310193510000023</c:v>
                </c:pt>
                <c:pt idx="8">
                  <c:v>1.7244627910000023</c:v>
                </c:pt>
                <c:pt idx="9">
                  <c:v>1.7189989910000012</c:v>
                </c:pt>
                <c:pt idx="10">
                  <c:v>1.7137264240000007</c:v>
                </c:pt>
                <c:pt idx="11">
                  <c:v>1.7082626240000014</c:v>
                </c:pt>
                <c:pt idx="12">
                  <c:v>1.7018972970000021</c:v>
                </c:pt>
                <c:pt idx="13">
                  <c:v>1.696433497000001</c:v>
                </c:pt>
                <c:pt idx="14">
                  <c:v>1.6909696970000017</c:v>
                </c:pt>
                <c:pt idx="15">
                  <c:v>1.6846043700000024</c:v>
                </c:pt>
                <c:pt idx="16">
                  <c:v>1.677856577</c:v>
                </c:pt>
                <c:pt idx="17">
                  <c:v>1.6647434570000019</c:v>
                </c:pt>
                <c:pt idx="18">
                  <c:v>1.6068271770000013</c:v>
                </c:pt>
              </c:numCache>
            </c:numRef>
          </c:xVal>
          <c:yVal>
            <c:numRef>
              <c:f>Summary!$S$5:$S$23</c:f>
              <c:numCache>
                <c:formatCode>0.0000</c:formatCode>
                <c:ptCount val="19"/>
                <c:pt idx="0">
                  <c:v>-2.1176295286363861E-2</c:v>
                </c:pt>
                <c:pt idx="1">
                  <c:v>-7.6613383343245751E-3</c:v>
                </c:pt>
                <c:pt idx="2">
                  <c:v>7.9086097717793093E-3</c:v>
                </c:pt>
                <c:pt idx="3">
                  <c:v>0.12248297458432857</c:v>
                </c:pt>
                <c:pt idx="4">
                  <c:v>0.50597050083471917</c:v>
                </c:pt>
                <c:pt idx="5">
                  <c:v>1.3383382964556123</c:v>
                </c:pt>
                <c:pt idx="6">
                  <c:v>3.2712622249117036</c:v>
                </c:pt>
                <c:pt idx="7">
                  <c:v>6.710167062618372</c:v>
                </c:pt>
                <c:pt idx="8">
                  <c:v>11.546163297360749</c:v>
                </c:pt>
                <c:pt idx="9">
                  <c:v>10.294676926812519</c:v>
                </c:pt>
                <c:pt idx="10">
                  <c:v>9.0066358938315521</c:v>
                </c:pt>
                <c:pt idx="11">
                  <c:v>4.924382154551405</c:v>
                </c:pt>
                <c:pt idx="12">
                  <c:v>1.8008615251629807</c:v>
                </c:pt>
                <c:pt idx="13">
                  <c:v>0.89617090770793162</c:v>
                </c:pt>
                <c:pt idx="14">
                  <c:v>0.55319007824798128</c:v>
                </c:pt>
                <c:pt idx="15">
                  <c:v>0.31817739174990489</c:v>
                </c:pt>
                <c:pt idx="16">
                  <c:v>0.16810283842886667</c:v>
                </c:pt>
                <c:pt idx="17">
                  <c:v>0.1727652232800064</c:v>
                </c:pt>
                <c:pt idx="18">
                  <c:v>0.1634973571006221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6B-4E98-8EFA-5761BEFE9294}"/>
            </c:ext>
          </c:extLst>
        </c:ser>
        <c:ser>
          <c:idx val="7"/>
          <c:order val="7"/>
          <c:tx>
            <c:v>H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Summary!$U$5:$U$23</c:f>
              <c:numCache>
                <c:formatCode>0.0000</c:formatCode>
                <c:ptCount val="19"/>
                <c:pt idx="0">
                  <c:v>1.7645670830000011</c:v>
                </c:pt>
                <c:pt idx="1">
                  <c:v>1.7612888030000011</c:v>
                </c:pt>
                <c:pt idx="2">
                  <c:v>1.7580105230000012</c:v>
                </c:pt>
                <c:pt idx="3">
                  <c:v>1.7503612030000024</c:v>
                </c:pt>
                <c:pt idx="4">
                  <c:v>1.7448974029999995</c:v>
                </c:pt>
                <c:pt idx="5">
                  <c:v>1.7383408430000014</c:v>
                </c:pt>
                <c:pt idx="6">
                  <c:v>1.732877043000002</c:v>
                </c:pt>
                <c:pt idx="7">
                  <c:v>1.7276044760000016</c:v>
                </c:pt>
                <c:pt idx="8">
                  <c:v>1.7210479159999998</c:v>
                </c:pt>
                <c:pt idx="9">
                  <c:v>1.7144913560000017</c:v>
                </c:pt>
                <c:pt idx="10">
                  <c:v>1.7090275560000023</c:v>
                </c:pt>
                <c:pt idx="11">
                  <c:v>1.7024709960000024</c:v>
                </c:pt>
                <c:pt idx="12">
                  <c:v>1.6970071960000013</c:v>
                </c:pt>
                <c:pt idx="13">
                  <c:v>1.6915433960000019</c:v>
                </c:pt>
                <c:pt idx="14">
                  <c:v>1.6860795960000026</c:v>
                </c:pt>
                <c:pt idx="15">
                  <c:v>1.6808070290000021</c:v>
                </c:pt>
                <c:pt idx="16">
                  <c:v>1.6742504690000004</c:v>
                </c:pt>
                <c:pt idx="17">
                  <c:v>1.6589518290000029</c:v>
                </c:pt>
                <c:pt idx="18">
                  <c:v>1.5999427890000018</c:v>
                </c:pt>
              </c:numCache>
            </c:numRef>
          </c:xVal>
          <c:yVal>
            <c:numRef>
              <c:f>Summary!$V$5:$V$23</c:f>
              <c:numCache>
                <c:formatCode>0.0000</c:formatCode>
                <c:ptCount val="19"/>
                <c:pt idx="0">
                  <c:v>1.0456617169777265E-2</c:v>
                </c:pt>
                <c:pt idx="1">
                  <c:v>1.5007358191758351E-2</c:v>
                </c:pt>
                <c:pt idx="2">
                  <c:v>0.11973521942166189</c:v>
                </c:pt>
                <c:pt idx="3">
                  <c:v>0.6643892033558626</c:v>
                </c:pt>
                <c:pt idx="4">
                  <c:v>1.2977978421571879</c:v>
                </c:pt>
                <c:pt idx="5">
                  <c:v>2.6516855898958496</c:v>
                </c:pt>
                <c:pt idx="6">
                  <c:v>4.7748969512629804</c:v>
                </c:pt>
                <c:pt idx="7">
                  <c:v>9.2037133822347528</c:v>
                </c:pt>
                <c:pt idx="8">
                  <c:v>12.01523819688679</c:v>
                </c:pt>
                <c:pt idx="9">
                  <c:v>9.5606880477201148</c:v>
                </c:pt>
                <c:pt idx="10">
                  <c:v>4.9652393584353005</c:v>
                </c:pt>
                <c:pt idx="11">
                  <c:v>2.2158330753027897</c:v>
                </c:pt>
                <c:pt idx="12">
                  <c:v>1.198877471397406</c:v>
                </c:pt>
                <c:pt idx="13">
                  <c:v>0.66615051266167125</c:v>
                </c:pt>
                <c:pt idx="14">
                  <c:v>0.36436301941166827</c:v>
                </c:pt>
                <c:pt idx="15">
                  <c:v>0.21414560207071132</c:v>
                </c:pt>
                <c:pt idx="16">
                  <c:v>0.18675649091030808</c:v>
                </c:pt>
                <c:pt idx="17">
                  <c:v>0.18717319775868591</c:v>
                </c:pt>
                <c:pt idx="18">
                  <c:v>0.15255100269897306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6B-4E98-8EFA-5761BEFE9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038064"/>
        <c:axId val="2032073152"/>
        <c:extLst/>
      </c:scatterChart>
      <c:valAx>
        <c:axId val="2032038064"/>
        <c:scaling>
          <c:orientation val="minMax"/>
          <c:max val="1.8"/>
          <c:min val="1.6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73152"/>
        <c:crosses val="autoZero"/>
        <c:crossBetween val="midCat"/>
      </c:valAx>
      <c:valAx>
        <c:axId val="2032073152"/>
        <c:scaling>
          <c:orientation val="minMax"/>
          <c:max val="2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DNA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3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Summary!$C$4:$C$25</c:f>
              <c:numCache>
                <c:formatCode>0.0000</c:formatCode>
                <c:ptCount val="22"/>
                <c:pt idx="0">
                  <c:v>1.7722710409999998</c:v>
                </c:pt>
                <c:pt idx="1">
                  <c:v>1.7724622740000004</c:v>
                </c:pt>
                <c:pt idx="2">
                  <c:v>1.7669984740000011</c:v>
                </c:pt>
                <c:pt idx="3">
                  <c:v>1.7615346740000017</c:v>
                </c:pt>
                <c:pt idx="4">
                  <c:v>1.7551693469999989</c:v>
                </c:pt>
                <c:pt idx="5">
                  <c:v>1.7488040199999997</c:v>
                </c:pt>
                <c:pt idx="6">
                  <c:v>1.7433402200000003</c:v>
                </c:pt>
                <c:pt idx="7">
                  <c:v>1.7367836599999986</c:v>
                </c:pt>
                <c:pt idx="8">
                  <c:v>1.7313198599999993</c:v>
                </c:pt>
                <c:pt idx="9">
                  <c:v>1.7260472930000006</c:v>
                </c:pt>
                <c:pt idx="10">
                  <c:v>1.7194907330000007</c:v>
                </c:pt>
                <c:pt idx="11">
                  <c:v>1.7129341729999989</c:v>
                </c:pt>
                <c:pt idx="12">
                  <c:v>1.7076616060000003</c:v>
                </c:pt>
                <c:pt idx="13">
                  <c:v>1.7021978060000009</c:v>
                </c:pt>
                <c:pt idx="14">
                  <c:v>1.6956412459999992</c:v>
                </c:pt>
                <c:pt idx="15">
                  <c:v>1.6901774459999999</c:v>
                </c:pt>
                <c:pt idx="16">
                  <c:v>1.685997639</c:v>
                </c:pt>
                <c:pt idx="17">
                  <c:v>1.6772555590000007</c:v>
                </c:pt>
                <c:pt idx="18">
                  <c:v>1.6630496790000002</c:v>
                </c:pt>
                <c:pt idx="19">
                  <c:v>1.6009535919999998</c:v>
                </c:pt>
                <c:pt idx="20">
                  <c:v>1.4479671920000001</c:v>
                </c:pt>
                <c:pt idx="21">
                  <c:v>1.2296064250000001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DC-43B1-9B31-8154691C62A7}"/>
            </c:ext>
          </c:extLst>
        </c:ser>
        <c:ser>
          <c:idx val="1"/>
          <c:order val="1"/>
          <c:tx>
            <c:v>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Summary!$F$4:$F$25</c:f>
              <c:numCache>
                <c:formatCode>0.0000</c:formatCode>
                <c:ptCount val="22"/>
                <c:pt idx="0">
                  <c:v>1.7650588250000006</c:v>
                </c:pt>
                <c:pt idx="1">
                  <c:v>1.7652500580000012</c:v>
                </c:pt>
                <c:pt idx="2">
                  <c:v>1.7632557710000007</c:v>
                </c:pt>
                <c:pt idx="3">
                  <c:v>1.7577919709999996</c:v>
                </c:pt>
                <c:pt idx="4">
                  <c:v>1.7512354109999997</c:v>
                </c:pt>
                <c:pt idx="5">
                  <c:v>1.7448700840000004</c:v>
                </c:pt>
                <c:pt idx="6">
                  <c:v>1.7383135239999987</c:v>
                </c:pt>
                <c:pt idx="7">
                  <c:v>1.7328497239999994</c:v>
                </c:pt>
                <c:pt idx="8">
                  <c:v>1.727385924</c:v>
                </c:pt>
                <c:pt idx="9">
                  <c:v>1.7221133570000013</c:v>
                </c:pt>
                <c:pt idx="10">
                  <c:v>1.717742316999999</c:v>
                </c:pt>
                <c:pt idx="11">
                  <c:v>1.7100929970000003</c:v>
                </c:pt>
                <c:pt idx="12">
                  <c:v>1.7048204300000016</c:v>
                </c:pt>
                <c:pt idx="13">
                  <c:v>1.6993566300000023</c:v>
                </c:pt>
                <c:pt idx="14">
                  <c:v>1.69170731</c:v>
                </c:pt>
                <c:pt idx="15">
                  <c:v>1.68842903</c:v>
                </c:pt>
                <c:pt idx="16">
                  <c:v>1.6831564630000013</c:v>
                </c:pt>
                <c:pt idx="17">
                  <c:v>1.677692663000002</c:v>
                </c:pt>
                <c:pt idx="18">
                  <c:v>1.6625852560000016</c:v>
                </c:pt>
                <c:pt idx="19">
                  <c:v>1.5992051759999999</c:v>
                </c:pt>
                <c:pt idx="20">
                  <c:v>1.4440332560000009</c:v>
                </c:pt>
                <c:pt idx="21">
                  <c:v>1.218924696000002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DC-43B1-9B31-8154691C62A7}"/>
            </c:ext>
          </c:extLst>
        </c:ser>
        <c:ser>
          <c:idx val="2"/>
          <c:order val="2"/>
          <c:tx>
            <c:v>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Summary!$I$4:$I$25</c:f>
              <c:numCache>
                <c:formatCode>0.0000</c:formatCode>
                <c:ptCount val="22"/>
                <c:pt idx="0">
                  <c:v>1.7567538490000008</c:v>
                </c:pt>
                <c:pt idx="1">
                  <c:v>1.7633104089999989</c:v>
                </c:pt>
                <c:pt idx="2">
                  <c:v>1.7611248889999995</c:v>
                </c:pt>
                <c:pt idx="3">
                  <c:v>1.7567538490000008</c:v>
                </c:pt>
                <c:pt idx="4">
                  <c:v>1.7525740420000009</c:v>
                </c:pt>
                <c:pt idx="5">
                  <c:v>1.746017482000001</c:v>
                </c:pt>
                <c:pt idx="6">
                  <c:v>1.7394609219999992</c:v>
                </c:pt>
                <c:pt idx="7">
                  <c:v>1.733095595</c:v>
                </c:pt>
                <c:pt idx="8">
                  <c:v>1.7243535150000007</c:v>
                </c:pt>
                <c:pt idx="9">
                  <c:v>1.7210752350000025</c:v>
                </c:pt>
                <c:pt idx="10">
                  <c:v>1.7167041950000002</c:v>
                </c:pt>
                <c:pt idx="11">
                  <c:v>1.7103388680000009</c:v>
                </c:pt>
                <c:pt idx="12">
                  <c:v>1.7059678280000004</c:v>
                </c:pt>
                <c:pt idx="13">
                  <c:v>1.6983185079999998</c:v>
                </c:pt>
                <c:pt idx="14">
                  <c:v>1.6928547080000005</c:v>
                </c:pt>
                <c:pt idx="15">
                  <c:v>1.6862981480000006</c:v>
                </c:pt>
                <c:pt idx="16">
                  <c:v>1.6810255810000019</c:v>
                </c:pt>
                <c:pt idx="17">
                  <c:v>1.6744690210000002</c:v>
                </c:pt>
                <c:pt idx="18">
                  <c:v>1.6624486610000009</c:v>
                </c:pt>
                <c:pt idx="19">
                  <c:v>1.6056251410000009</c:v>
                </c:pt>
                <c:pt idx="20">
                  <c:v>1.4473661740000008</c:v>
                </c:pt>
                <c:pt idx="21">
                  <c:v>1.2222576140000019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DC-43B1-9B31-8154691C62A7}"/>
            </c:ext>
          </c:extLst>
        </c:ser>
        <c:ser>
          <c:idx val="3"/>
          <c:order val="3"/>
          <c:tx>
            <c:v>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Summary!$L$4:$L$25</c:f>
              <c:numCache>
                <c:formatCode>0.0000</c:formatCode>
                <c:ptCount val="22"/>
                <c:pt idx="0">
                  <c:v>1.7609882940000006</c:v>
                </c:pt>
                <c:pt idx="1">
                  <c:v>1.7653593340000029</c:v>
                </c:pt>
                <c:pt idx="2">
                  <c:v>1.762272287</c:v>
                </c:pt>
                <c:pt idx="3">
                  <c:v>1.7589940070000001</c:v>
                </c:pt>
                <c:pt idx="4">
                  <c:v>1.7535302070000007</c:v>
                </c:pt>
                <c:pt idx="5">
                  <c:v>1.7480664070000014</c:v>
                </c:pt>
                <c:pt idx="6">
                  <c:v>1.7426026070000002</c:v>
                </c:pt>
                <c:pt idx="7">
                  <c:v>1.736237280000001</c:v>
                </c:pt>
                <c:pt idx="8">
                  <c:v>1.7296807200000011</c:v>
                </c:pt>
                <c:pt idx="9">
                  <c:v>1.7242169200000017</c:v>
                </c:pt>
                <c:pt idx="10">
                  <c:v>1.7187531200000006</c:v>
                </c:pt>
                <c:pt idx="11">
                  <c:v>1.7121965600000006</c:v>
                </c:pt>
                <c:pt idx="12">
                  <c:v>1.7058312330000014</c:v>
                </c:pt>
                <c:pt idx="13">
                  <c:v>1.700367433000002</c:v>
                </c:pt>
                <c:pt idx="14">
                  <c:v>1.6959963929999997</c:v>
                </c:pt>
                <c:pt idx="15">
                  <c:v>1.6905325930000004</c:v>
                </c:pt>
                <c:pt idx="16">
                  <c:v>1.6841672660000011</c:v>
                </c:pt>
                <c:pt idx="17">
                  <c:v>1.6776107060000029</c:v>
                </c:pt>
                <c:pt idx="18">
                  <c:v>1.6601265460000025</c:v>
                </c:pt>
                <c:pt idx="19">
                  <c:v>1.5890971460000003</c:v>
                </c:pt>
                <c:pt idx="20">
                  <c:v>1.4251831460000002</c:v>
                </c:pt>
                <c:pt idx="21">
                  <c:v>1.1980802990000026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DC-43B1-9B31-8154691C62A7}"/>
            </c:ext>
          </c:extLst>
        </c:ser>
        <c:ser>
          <c:idx val="4"/>
          <c:order val="4"/>
          <c:tx>
            <c:v>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DC-43B1-9B31-8154691C62A7}"/>
            </c:ext>
          </c:extLst>
        </c:ser>
        <c:ser>
          <c:idx val="5"/>
          <c:order val="5"/>
          <c:tx>
            <c:v>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Summary!$O$4:$O$25</c:f>
              <c:numCache>
                <c:formatCode>0.0000</c:formatCode>
                <c:ptCount val="22"/>
                <c:pt idx="0">
                  <c:v>1.7695937790000027</c:v>
                </c:pt>
                <c:pt idx="1">
                  <c:v>1.7685010190000021</c:v>
                </c:pt>
                <c:pt idx="2">
                  <c:v>1.7652227390000004</c:v>
                </c:pt>
                <c:pt idx="3">
                  <c:v>1.7608516989999998</c:v>
                </c:pt>
                <c:pt idx="4">
                  <c:v>1.7542951390000017</c:v>
                </c:pt>
                <c:pt idx="5">
                  <c:v>1.7477385790000017</c:v>
                </c:pt>
                <c:pt idx="6">
                  <c:v>1.741182019</c:v>
                </c:pt>
                <c:pt idx="7">
                  <c:v>1.7359094520000014</c:v>
                </c:pt>
                <c:pt idx="8">
                  <c:v>1.730445652000002</c:v>
                </c:pt>
                <c:pt idx="9">
                  <c:v>1.7238890920000021</c:v>
                </c:pt>
                <c:pt idx="10">
                  <c:v>1.7184252920000009</c:v>
                </c:pt>
                <c:pt idx="11">
                  <c:v>1.7107759720000004</c:v>
                </c:pt>
                <c:pt idx="12">
                  <c:v>1.7064049320000017</c:v>
                </c:pt>
                <c:pt idx="13">
                  <c:v>1.7009411320000023</c:v>
                </c:pt>
                <c:pt idx="14">
                  <c:v>1.6954773320000012</c:v>
                </c:pt>
                <c:pt idx="15">
                  <c:v>1.6891120050000019</c:v>
                </c:pt>
                <c:pt idx="16">
                  <c:v>1.6836482050000026</c:v>
                </c:pt>
                <c:pt idx="17">
                  <c:v>1.6770916450000009</c:v>
                </c:pt>
                <c:pt idx="18">
                  <c:v>1.6628857650000022</c:v>
                </c:pt>
                <c:pt idx="19">
                  <c:v>1.588578085</c:v>
                </c:pt>
                <c:pt idx="20">
                  <c:v>1.4432410050000009</c:v>
                </c:pt>
                <c:pt idx="21">
                  <c:v>1.2257817650000007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0DC-43B1-9B31-8154691C62A7}"/>
            </c:ext>
          </c:extLst>
        </c:ser>
        <c:ser>
          <c:idx val="6"/>
          <c:order val="6"/>
          <c:tx>
            <c:v>G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Summary!$R$4:$R$25</c:f>
              <c:numCache>
                <c:formatCode>0.0000</c:formatCode>
                <c:ptCount val="22"/>
                <c:pt idx="0">
                  <c:v>1.7647036780000001</c:v>
                </c:pt>
                <c:pt idx="1">
                  <c:v>1.7690747180000024</c:v>
                </c:pt>
                <c:pt idx="2">
                  <c:v>1.7647036780000001</c:v>
                </c:pt>
                <c:pt idx="3">
                  <c:v>1.7614253980000001</c:v>
                </c:pt>
                <c:pt idx="4">
                  <c:v>1.7561528310000014</c:v>
                </c:pt>
                <c:pt idx="5">
                  <c:v>1.7506890310000021</c:v>
                </c:pt>
                <c:pt idx="6">
                  <c:v>1.7430397109999998</c:v>
                </c:pt>
                <c:pt idx="7">
                  <c:v>1.7364831510000016</c:v>
                </c:pt>
                <c:pt idx="8">
                  <c:v>1.7310193510000023</c:v>
                </c:pt>
                <c:pt idx="9">
                  <c:v>1.7244627910000023</c:v>
                </c:pt>
                <c:pt idx="10">
                  <c:v>1.7189989910000012</c:v>
                </c:pt>
                <c:pt idx="11">
                  <c:v>1.7137264240000007</c:v>
                </c:pt>
                <c:pt idx="12">
                  <c:v>1.7082626240000014</c:v>
                </c:pt>
                <c:pt idx="13">
                  <c:v>1.7018972970000021</c:v>
                </c:pt>
                <c:pt idx="14">
                  <c:v>1.696433497000001</c:v>
                </c:pt>
                <c:pt idx="15">
                  <c:v>1.6909696970000017</c:v>
                </c:pt>
                <c:pt idx="16">
                  <c:v>1.6846043700000024</c:v>
                </c:pt>
                <c:pt idx="17">
                  <c:v>1.677856577</c:v>
                </c:pt>
                <c:pt idx="18">
                  <c:v>1.6647434570000019</c:v>
                </c:pt>
                <c:pt idx="19">
                  <c:v>1.6068271770000013</c:v>
                </c:pt>
                <c:pt idx="20">
                  <c:v>1.4452899300000013</c:v>
                </c:pt>
                <c:pt idx="21">
                  <c:v>1.2103465300000007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0DC-43B1-9B31-8154691C62A7}"/>
            </c:ext>
          </c:extLst>
        </c:ser>
        <c:ser>
          <c:idx val="7"/>
          <c:order val="7"/>
          <c:tx>
            <c:v>H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Summary!$U$4:$U$25</c:f>
              <c:numCache>
                <c:formatCode>0.0000</c:formatCode>
                <c:ptCount val="22"/>
                <c:pt idx="0">
                  <c:v>1.762190330000001</c:v>
                </c:pt>
                <c:pt idx="1">
                  <c:v>1.7645670830000011</c:v>
                </c:pt>
                <c:pt idx="2">
                  <c:v>1.7612888030000011</c:v>
                </c:pt>
                <c:pt idx="3">
                  <c:v>1.7580105230000012</c:v>
                </c:pt>
                <c:pt idx="4">
                  <c:v>1.7503612030000024</c:v>
                </c:pt>
                <c:pt idx="5">
                  <c:v>1.7448974029999995</c:v>
                </c:pt>
                <c:pt idx="6">
                  <c:v>1.7383408430000014</c:v>
                </c:pt>
                <c:pt idx="7">
                  <c:v>1.732877043000002</c:v>
                </c:pt>
                <c:pt idx="8">
                  <c:v>1.7276044760000016</c:v>
                </c:pt>
                <c:pt idx="9">
                  <c:v>1.7210479159999998</c:v>
                </c:pt>
                <c:pt idx="10">
                  <c:v>1.7144913560000017</c:v>
                </c:pt>
                <c:pt idx="11">
                  <c:v>1.7090275560000023</c:v>
                </c:pt>
                <c:pt idx="12">
                  <c:v>1.7024709960000024</c:v>
                </c:pt>
                <c:pt idx="13">
                  <c:v>1.6970071960000013</c:v>
                </c:pt>
                <c:pt idx="14">
                  <c:v>1.6915433960000019</c:v>
                </c:pt>
                <c:pt idx="15">
                  <c:v>1.6860795960000026</c:v>
                </c:pt>
                <c:pt idx="16">
                  <c:v>1.6808070290000021</c:v>
                </c:pt>
                <c:pt idx="17">
                  <c:v>1.6742504690000004</c:v>
                </c:pt>
                <c:pt idx="18">
                  <c:v>1.6589518290000029</c:v>
                </c:pt>
                <c:pt idx="19">
                  <c:v>1.5999427890000018</c:v>
                </c:pt>
                <c:pt idx="20">
                  <c:v>1.4338432690000005</c:v>
                </c:pt>
                <c:pt idx="21">
                  <c:v>1.204363669000001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0DC-43B1-9B31-8154691C62A7}"/>
            </c:ext>
          </c:extLst>
        </c:ser>
        <c:ser>
          <c:idx val="8"/>
          <c:order val="8"/>
          <c:tx>
            <c:v>I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Summary!$X$4:$X$25</c:f>
              <c:numCache>
                <c:formatCode>0.0000</c:formatCode>
                <c:ptCount val="22"/>
                <c:pt idx="0">
                  <c:v>1.7758771490000012</c:v>
                </c:pt>
                <c:pt idx="1">
                  <c:v>1.769320589000003</c:v>
                </c:pt>
                <c:pt idx="2">
                  <c:v>1.7638567890000001</c:v>
                </c:pt>
                <c:pt idx="3">
                  <c:v>1.7562074690000014</c:v>
                </c:pt>
                <c:pt idx="4">
                  <c:v>1.7496509090000014</c:v>
                </c:pt>
                <c:pt idx="5">
                  <c:v>1.7441871090000003</c:v>
                </c:pt>
                <c:pt idx="6">
                  <c:v>1.7376305490000004</c:v>
                </c:pt>
                <c:pt idx="7">
                  <c:v>1.732166749000001</c:v>
                </c:pt>
                <c:pt idx="8">
                  <c:v>1.7277957090000022</c:v>
                </c:pt>
                <c:pt idx="9">
                  <c:v>1.7212391490000005</c:v>
                </c:pt>
                <c:pt idx="10">
                  <c:v>1.7146825890000006</c:v>
                </c:pt>
                <c:pt idx="11">
                  <c:v>1.7081260290000024</c:v>
                </c:pt>
                <c:pt idx="12">
                  <c:v>1.7026622290000031</c:v>
                </c:pt>
                <c:pt idx="13">
                  <c:v>1.6971984290000002</c:v>
                </c:pt>
                <c:pt idx="14">
                  <c:v>1.690641869000002</c:v>
                </c:pt>
                <c:pt idx="15">
                  <c:v>1.6851780690000027</c:v>
                </c:pt>
                <c:pt idx="16">
                  <c:v>1.6808070290000021</c:v>
                </c:pt>
                <c:pt idx="17">
                  <c:v>1.6731577090000016</c:v>
                </c:pt>
                <c:pt idx="18">
                  <c:v>1.653488029</c:v>
                </c:pt>
                <c:pt idx="19">
                  <c:v>1.5835513890000019</c:v>
                </c:pt>
                <c:pt idx="20">
                  <c:v>1.4218229090000012</c:v>
                </c:pt>
                <c:pt idx="21">
                  <c:v>1.2141985090000009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0C-4090-B361-EFF163F15229}"/>
            </c:ext>
          </c:extLst>
        </c:ser>
        <c:ser>
          <c:idx val="9"/>
          <c:order val="9"/>
          <c:tx>
            <c:v>J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Summary!$AA$4:$AA$25</c:f>
              <c:numCache>
                <c:formatCode>0.0000</c:formatCode>
                <c:ptCount val="22"/>
                <c:pt idx="0">
                  <c:v>1.7616712690000007</c:v>
                </c:pt>
                <c:pt idx="1">
                  <c:v>1.7649495490000007</c:v>
                </c:pt>
                <c:pt idx="2">
                  <c:v>1.7616712690000007</c:v>
                </c:pt>
                <c:pt idx="3">
                  <c:v>1.7573002290000019</c:v>
                </c:pt>
                <c:pt idx="4">
                  <c:v>1.750743669000002</c:v>
                </c:pt>
                <c:pt idx="5">
                  <c:v>1.7441871090000003</c:v>
                </c:pt>
                <c:pt idx="6">
                  <c:v>1.7376305490000004</c:v>
                </c:pt>
                <c:pt idx="7">
                  <c:v>1.732166749000001</c:v>
                </c:pt>
                <c:pt idx="8">
                  <c:v>1.7268941820000023</c:v>
                </c:pt>
                <c:pt idx="9">
                  <c:v>1.7203376220000006</c:v>
                </c:pt>
                <c:pt idx="10">
                  <c:v>1.7148738220000013</c:v>
                </c:pt>
                <c:pt idx="11">
                  <c:v>1.7094100220000019</c:v>
                </c:pt>
                <c:pt idx="12">
                  <c:v>1.702853462000002</c:v>
                </c:pt>
                <c:pt idx="13">
                  <c:v>1.6962969020000003</c:v>
                </c:pt>
                <c:pt idx="14">
                  <c:v>1.6919258620000015</c:v>
                </c:pt>
                <c:pt idx="15">
                  <c:v>1.6853693020000016</c:v>
                </c:pt>
                <c:pt idx="16">
                  <c:v>1.6799055020000022</c:v>
                </c:pt>
                <c:pt idx="17">
                  <c:v>1.6733489420000005</c:v>
                </c:pt>
                <c:pt idx="18">
                  <c:v>1.6591430620000018</c:v>
                </c:pt>
                <c:pt idx="19">
                  <c:v>1.5924847020000019</c:v>
                </c:pt>
                <c:pt idx="20">
                  <c:v>1.4307562220000012</c:v>
                </c:pt>
                <c:pt idx="21">
                  <c:v>1.2143897419999998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40C-4090-B361-EFF163F15229}"/>
            </c:ext>
          </c:extLst>
        </c:ser>
        <c:ser>
          <c:idx val="10"/>
          <c:order val="10"/>
          <c:tx>
            <c:v>K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Summary!$AD$4:$AD$25</c:f>
              <c:numCache>
                <c:formatCode>0.0000</c:formatCode>
                <c:ptCount val="22"/>
                <c:pt idx="0">
                  <c:v>1.7653320150000003</c:v>
                </c:pt>
                <c:pt idx="1">
                  <c:v>1.7675175349999996</c:v>
                </c:pt>
                <c:pt idx="2">
                  <c:v>1.7642392550000014</c:v>
                </c:pt>
                <c:pt idx="3">
                  <c:v>1.7598682150000009</c:v>
                </c:pt>
                <c:pt idx="4">
                  <c:v>1.7565899350000009</c:v>
                </c:pt>
                <c:pt idx="5">
                  <c:v>1.7500333750000028</c:v>
                </c:pt>
                <c:pt idx="6">
                  <c:v>1.7423840550000005</c:v>
                </c:pt>
                <c:pt idx="7">
                  <c:v>1.7371114880000018</c:v>
                </c:pt>
                <c:pt idx="8">
                  <c:v>1.7305549280000019</c:v>
                </c:pt>
                <c:pt idx="9">
                  <c:v>1.7250911280000025</c:v>
                </c:pt>
                <c:pt idx="10">
                  <c:v>1.7196273280000014</c:v>
                </c:pt>
                <c:pt idx="11">
                  <c:v>1.7130707680000015</c:v>
                </c:pt>
                <c:pt idx="12">
                  <c:v>1.7076069680000021</c:v>
                </c:pt>
                <c:pt idx="13">
                  <c:v>1.7010504080000004</c:v>
                </c:pt>
                <c:pt idx="14">
                  <c:v>1.695586608000001</c:v>
                </c:pt>
                <c:pt idx="15">
                  <c:v>1.6901228080000017</c:v>
                </c:pt>
                <c:pt idx="16">
                  <c:v>1.6846590080000023</c:v>
                </c:pt>
                <c:pt idx="17">
                  <c:v>1.6781024480000006</c:v>
                </c:pt>
                <c:pt idx="18">
                  <c:v>1.6660820880000013</c:v>
                </c:pt>
                <c:pt idx="19">
                  <c:v>1.6081658080000008</c:v>
                </c:pt>
                <c:pt idx="20">
                  <c:v>1.4519011280000012</c:v>
                </c:pt>
                <c:pt idx="21">
                  <c:v>1.2420912080000033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40C-4090-B361-EFF163F15229}"/>
            </c:ext>
          </c:extLst>
        </c:ser>
        <c:ser>
          <c:idx val="11"/>
          <c:order val="11"/>
          <c:tx>
            <c:v>L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Summary!$AG$4:$AG$25</c:f>
              <c:numCache>
                <c:formatCode>0.0000</c:formatCode>
                <c:ptCount val="22"/>
                <c:pt idx="0">
                  <c:v>1.7569724010000023</c:v>
                </c:pt>
                <c:pt idx="1">
                  <c:v>1.7635289610000005</c:v>
                </c:pt>
                <c:pt idx="2">
                  <c:v>1.7602506810000005</c:v>
                </c:pt>
                <c:pt idx="3">
                  <c:v>1.7558796410000017</c:v>
                </c:pt>
                <c:pt idx="4">
                  <c:v>1.7504158410000024</c:v>
                </c:pt>
                <c:pt idx="5">
                  <c:v>1.7449520410000012</c:v>
                </c:pt>
                <c:pt idx="6">
                  <c:v>1.7383954810000013</c:v>
                </c:pt>
                <c:pt idx="7">
                  <c:v>1.7329316810000019</c:v>
                </c:pt>
                <c:pt idx="8">
                  <c:v>1.7274678810000026</c:v>
                </c:pt>
                <c:pt idx="9">
                  <c:v>1.7209113210000009</c:v>
                </c:pt>
                <c:pt idx="10">
                  <c:v>1.7154475210000015</c:v>
                </c:pt>
                <c:pt idx="11">
                  <c:v>1.7088909610000016</c:v>
                </c:pt>
                <c:pt idx="12">
                  <c:v>1.7034271610000022</c:v>
                </c:pt>
                <c:pt idx="13">
                  <c:v>1.6979633610000011</c:v>
                </c:pt>
                <c:pt idx="14">
                  <c:v>1.6924995610000018</c:v>
                </c:pt>
                <c:pt idx="15">
                  <c:v>1.6872269940000013</c:v>
                </c:pt>
                <c:pt idx="16">
                  <c:v>1.6806704340000032</c:v>
                </c:pt>
                <c:pt idx="17">
                  <c:v>1.6752066340000002</c:v>
                </c:pt>
                <c:pt idx="18">
                  <c:v>1.6610007540000034</c:v>
                </c:pt>
                <c:pt idx="19">
                  <c:v>1.6008989540000016</c:v>
                </c:pt>
                <c:pt idx="20">
                  <c:v>1.4490053140000025</c:v>
                </c:pt>
                <c:pt idx="21">
                  <c:v>1.2686999140000026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40C-4090-B361-EFF163F15229}"/>
            </c:ext>
          </c:extLst>
        </c:ser>
        <c:ser>
          <c:idx val="12"/>
          <c:order val="12"/>
          <c:tx>
            <c:v>M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40C-4090-B361-EFF163F15229}"/>
            </c:ext>
          </c:extLst>
        </c:ser>
        <c:ser>
          <c:idx val="13"/>
          <c:order val="13"/>
          <c:tx>
            <c:v>N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40C-4090-B361-EFF163F15229}"/>
            </c:ext>
          </c:extLst>
        </c:ser>
        <c:ser>
          <c:idx val="14"/>
          <c:order val="14"/>
          <c:tx>
            <c:v>O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40C-4090-B361-EFF163F15229}"/>
            </c:ext>
          </c:extLst>
        </c:ser>
        <c:ser>
          <c:idx val="15"/>
          <c:order val="15"/>
          <c:tx>
            <c:v>P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40C-4090-B361-EFF163F15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216624"/>
        <c:axId val="511217040"/>
      </c:scatterChart>
      <c:valAx>
        <c:axId val="51121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17040"/>
        <c:crosses val="autoZero"/>
        <c:crossBetween val="midCat"/>
      </c:valAx>
      <c:valAx>
        <c:axId val="511217040"/>
        <c:scaling>
          <c:orientation val="minMax"/>
          <c:max val="1.8"/>
          <c:min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CsCl</a:t>
                </a:r>
                <a:r>
                  <a:rPr lang="en-US" baseline="0"/>
                  <a:t> (g/ml)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DNA/</a:t>
            </a:r>
            <a:r>
              <a:rPr lang="en-US" baseline="0"/>
              <a:t>Density Sample I - 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5592132966735"/>
          <c:y val="0.11960348154906593"/>
          <c:w val="0.82007715813406667"/>
          <c:h val="0.66268752079677473"/>
        </c:manualLayout>
      </c:layout>
      <c:scatterChart>
        <c:scatterStyle val="lineMarker"/>
        <c:varyColors val="0"/>
        <c:ser>
          <c:idx val="8"/>
          <c:order val="0"/>
          <c:tx>
            <c:v>I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Summary!$X$4:$X$25</c:f>
              <c:numCache>
                <c:formatCode>0.0000</c:formatCode>
                <c:ptCount val="22"/>
                <c:pt idx="0">
                  <c:v>1.7758771490000012</c:v>
                </c:pt>
                <c:pt idx="1">
                  <c:v>1.769320589000003</c:v>
                </c:pt>
                <c:pt idx="2">
                  <c:v>1.7638567890000001</c:v>
                </c:pt>
                <c:pt idx="3">
                  <c:v>1.7562074690000014</c:v>
                </c:pt>
                <c:pt idx="4">
                  <c:v>1.7496509090000014</c:v>
                </c:pt>
                <c:pt idx="5">
                  <c:v>1.7441871090000003</c:v>
                </c:pt>
                <c:pt idx="6">
                  <c:v>1.7376305490000004</c:v>
                </c:pt>
                <c:pt idx="7">
                  <c:v>1.732166749000001</c:v>
                </c:pt>
                <c:pt idx="8">
                  <c:v>1.7277957090000022</c:v>
                </c:pt>
                <c:pt idx="9">
                  <c:v>1.7212391490000005</c:v>
                </c:pt>
                <c:pt idx="10">
                  <c:v>1.7146825890000006</c:v>
                </c:pt>
                <c:pt idx="11">
                  <c:v>1.7081260290000024</c:v>
                </c:pt>
                <c:pt idx="12">
                  <c:v>1.7026622290000031</c:v>
                </c:pt>
                <c:pt idx="13">
                  <c:v>1.6971984290000002</c:v>
                </c:pt>
                <c:pt idx="14">
                  <c:v>1.690641869000002</c:v>
                </c:pt>
                <c:pt idx="15">
                  <c:v>1.6851780690000027</c:v>
                </c:pt>
                <c:pt idx="16">
                  <c:v>1.6808070290000021</c:v>
                </c:pt>
                <c:pt idx="17">
                  <c:v>1.6731577090000016</c:v>
                </c:pt>
                <c:pt idx="18">
                  <c:v>1.653488029</c:v>
                </c:pt>
                <c:pt idx="19">
                  <c:v>1.5835513890000019</c:v>
                </c:pt>
                <c:pt idx="20">
                  <c:v>1.4218229090000012</c:v>
                </c:pt>
                <c:pt idx="21">
                  <c:v>1.2141985090000009</c:v>
                </c:pt>
              </c:numCache>
            </c:numRef>
          </c:xVal>
          <c:yVal>
            <c:numRef>
              <c:f>Summary!$Y$4:$Y$25</c:f>
              <c:numCache>
                <c:formatCode>0.0000</c:formatCode>
                <c:ptCount val="22"/>
                <c:pt idx="0">
                  <c:v>-3.1344077659429488E-2</c:v>
                </c:pt>
                <c:pt idx="1">
                  <c:v>-2.1180119975380121E-2</c:v>
                </c:pt>
                <c:pt idx="2">
                  <c:v>-1.5710285440238003E-2</c:v>
                </c:pt>
                <c:pt idx="3">
                  <c:v>8.8559600889290824E-2</c:v>
                </c:pt>
                <c:pt idx="4">
                  <c:v>0.32345037378233504</c:v>
                </c:pt>
                <c:pt idx="5">
                  <c:v>0.72983050606837052</c:v>
                </c:pt>
                <c:pt idx="6">
                  <c:v>2.0663028796184588</c:v>
                </c:pt>
                <c:pt idx="7">
                  <c:v>4.2161866585380947</c:v>
                </c:pt>
                <c:pt idx="8">
                  <c:v>9.6762543909239564</c:v>
                </c:pt>
                <c:pt idx="9">
                  <c:v>12.44837260207561</c:v>
                </c:pt>
                <c:pt idx="10">
                  <c:v>8.7730455669668395</c:v>
                </c:pt>
                <c:pt idx="11">
                  <c:v>4.7628510853947654</c:v>
                </c:pt>
                <c:pt idx="12">
                  <c:v>1.4271757532337432</c:v>
                </c:pt>
                <c:pt idx="13">
                  <c:v>0.78793324473984494</c:v>
                </c:pt>
                <c:pt idx="14">
                  <c:v>0.52366194345331041</c:v>
                </c:pt>
                <c:pt idx="15">
                  <c:v>0.28675323246879325</c:v>
                </c:pt>
                <c:pt idx="16">
                  <c:v>0.15225518026981838</c:v>
                </c:pt>
                <c:pt idx="17">
                  <c:v>9.8169469049883551E-2</c:v>
                </c:pt>
                <c:pt idx="18">
                  <c:v>8.1078900999999995E-2</c:v>
                </c:pt>
                <c:pt idx="19">
                  <c:v>7.8036355840388941E-2</c:v>
                </c:pt>
                <c:pt idx="20">
                  <c:v>4.3806465110277949E-2</c:v>
                </c:pt>
                <c:pt idx="21">
                  <c:v>-5.4011460372198729E-3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92-40D8-82C4-426C9371F0E1}"/>
            </c:ext>
          </c:extLst>
        </c:ser>
        <c:ser>
          <c:idx val="9"/>
          <c:order val="1"/>
          <c:tx>
            <c:v>J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Summary!$AA$4:$AA$25</c:f>
              <c:numCache>
                <c:formatCode>0.0000</c:formatCode>
                <c:ptCount val="22"/>
                <c:pt idx="0">
                  <c:v>1.7616712690000007</c:v>
                </c:pt>
                <c:pt idx="1">
                  <c:v>1.7649495490000007</c:v>
                </c:pt>
                <c:pt idx="2">
                  <c:v>1.7616712690000007</c:v>
                </c:pt>
                <c:pt idx="3">
                  <c:v>1.7573002290000019</c:v>
                </c:pt>
                <c:pt idx="4">
                  <c:v>1.750743669000002</c:v>
                </c:pt>
                <c:pt idx="5">
                  <c:v>1.7441871090000003</c:v>
                </c:pt>
                <c:pt idx="6">
                  <c:v>1.7376305490000004</c:v>
                </c:pt>
                <c:pt idx="7">
                  <c:v>1.732166749000001</c:v>
                </c:pt>
                <c:pt idx="8">
                  <c:v>1.7268941820000023</c:v>
                </c:pt>
                <c:pt idx="9">
                  <c:v>1.7203376220000006</c:v>
                </c:pt>
                <c:pt idx="10">
                  <c:v>1.7148738220000013</c:v>
                </c:pt>
                <c:pt idx="11">
                  <c:v>1.7094100220000019</c:v>
                </c:pt>
                <c:pt idx="12">
                  <c:v>1.702853462000002</c:v>
                </c:pt>
                <c:pt idx="13">
                  <c:v>1.6962969020000003</c:v>
                </c:pt>
                <c:pt idx="14">
                  <c:v>1.6919258620000015</c:v>
                </c:pt>
                <c:pt idx="15">
                  <c:v>1.6853693020000016</c:v>
                </c:pt>
                <c:pt idx="16">
                  <c:v>1.6799055020000022</c:v>
                </c:pt>
                <c:pt idx="17">
                  <c:v>1.6733489420000005</c:v>
                </c:pt>
                <c:pt idx="18">
                  <c:v>1.6591430620000018</c:v>
                </c:pt>
                <c:pt idx="19">
                  <c:v>1.5924847020000019</c:v>
                </c:pt>
                <c:pt idx="20">
                  <c:v>1.4307562220000012</c:v>
                </c:pt>
                <c:pt idx="21">
                  <c:v>1.2143897419999998</c:v>
                </c:pt>
              </c:numCache>
            </c:numRef>
          </c:xVal>
          <c:yVal>
            <c:numRef>
              <c:f>Summary!$AB$4:$AB$25</c:f>
              <c:numCache>
                <c:formatCode>0.0000</c:formatCode>
                <c:ptCount val="22"/>
                <c:pt idx="0">
                  <c:v>-4.2493337490999671E-2</c:v>
                </c:pt>
                <c:pt idx="1">
                  <c:v>-3.5983297994610301E-2</c:v>
                </c:pt>
                <c:pt idx="2">
                  <c:v>-4.0892241478493942E-2</c:v>
                </c:pt>
                <c:pt idx="3">
                  <c:v>2.8208086511399961E-2</c:v>
                </c:pt>
                <c:pt idx="4">
                  <c:v>0.4732448303453749</c:v>
                </c:pt>
                <c:pt idx="5">
                  <c:v>1.1729607410854916</c:v>
                </c:pt>
                <c:pt idx="6">
                  <c:v>1.7882639967057676</c:v>
                </c:pt>
                <c:pt idx="7">
                  <c:v>3.7032278574720014</c:v>
                </c:pt>
                <c:pt idx="8">
                  <c:v>10.251813724991193</c:v>
                </c:pt>
                <c:pt idx="9">
                  <c:v>14.704833027668696</c:v>
                </c:pt>
                <c:pt idx="10">
                  <c:v>10.1057952020653</c:v>
                </c:pt>
                <c:pt idx="11">
                  <c:v>5.656225891687245</c:v>
                </c:pt>
                <c:pt idx="12">
                  <c:v>2.0496890859749821</c:v>
                </c:pt>
                <c:pt idx="13">
                  <c:v>1.1232862207564553</c:v>
                </c:pt>
                <c:pt idx="14">
                  <c:v>0.52795174790941357</c:v>
                </c:pt>
                <c:pt idx="15">
                  <c:v>0.30259405640194909</c:v>
                </c:pt>
                <c:pt idx="16">
                  <c:v>0.16503817136000565</c:v>
                </c:pt>
                <c:pt idx="17">
                  <c:v>9.584436467870483E-2</c:v>
                </c:pt>
                <c:pt idx="18">
                  <c:v>0.11851319764267197</c:v>
                </c:pt>
                <c:pt idx="19">
                  <c:v>0.12274208387272083</c:v>
                </c:pt>
                <c:pt idx="20">
                  <c:v>8.5553563096441534E-2</c:v>
                </c:pt>
                <c:pt idx="21">
                  <c:v>-9.1127643156254708E-3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492-40D8-82C4-426C9371F0E1}"/>
            </c:ext>
          </c:extLst>
        </c:ser>
        <c:ser>
          <c:idx val="10"/>
          <c:order val="2"/>
          <c:tx>
            <c:v>K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Summary!$AD$5:$AD$23</c:f>
              <c:numCache>
                <c:formatCode>0.0000</c:formatCode>
                <c:ptCount val="19"/>
                <c:pt idx="0">
                  <c:v>1.7675175349999996</c:v>
                </c:pt>
                <c:pt idx="1">
                  <c:v>1.7642392550000014</c:v>
                </c:pt>
                <c:pt idx="2">
                  <c:v>1.7598682150000009</c:v>
                </c:pt>
                <c:pt idx="3">
                  <c:v>1.7565899350000009</c:v>
                </c:pt>
                <c:pt idx="4">
                  <c:v>1.7500333750000028</c:v>
                </c:pt>
                <c:pt idx="5">
                  <c:v>1.7423840550000005</c:v>
                </c:pt>
                <c:pt idx="6">
                  <c:v>1.7371114880000018</c:v>
                </c:pt>
                <c:pt idx="7">
                  <c:v>1.7305549280000019</c:v>
                </c:pt>
                <c:pt idx="8">
                  <c:v>1.7250911280000025</c:v>
                </c:pt>
                <c:pt idx="9">
                  <c:v>1.7196273280000014</c:v>
                </c:pt>
                <c:pt idx="10">
                  <c:v>1.7130707680000015</c:v>
                </c:pt>
                <c:pt idx="11">
                  <c:v>1.7076069680000021</c:v>
                </c:pt>
                <c:pt idx="12">
                  <c:v>1.7010504080000004</c:v>
                </c:pt>
                <c:pt idx="13">
                  <c:v>1.695586608000001</c:v>
                </c:pt>
                <c:pt idx="14">
                  <c:v>1.6901228080000017</c:v>
                </c:pt>
                <c:pt idx="15">
                  <c:v>1.6846590080000023</c:v>
                </c:pt>
                <c:pt idx="16">
                  <c:v>1.6781024480000006</c:v>
                </c:pt>
                <c:pt idx="17">
                  <c:v>1.6660820880000013</c:v>
                </c:pt>
                <c:pt idx="18">
                  <c:v>1.6081658080000008</c:v>
                </c:pt>
              </c:numCache>
            </c:numRef>
          </c:xVal>
          <c:yVal>
            <c:numRef>
              <c:f>Summary!$AE$5:$AE$23</c:f>
              <c:numCache>
                <c:formatCode>0.0000</c:formatCode>
                <c:ptCount val="19"/>
                <c:pt idx="0">
                  <c:v>-2.246898666096948E-2</c:v>
                </c:pt>
                <c:pt idx="1">
                  <c:v>-1.7819984615539172E-2</c:v>
                </c:pt>
                <c:pt idx="2">
                  <c:v>-1.7741417909827051E-4</c:v>
                </c:pt>
                <c:pt idx="3">
                  <c:v>0.18212028995262197</c:v>
                </c:pt>
                <c:pt idx="4">
                  <c:v>0.64558878966719402</c:v>
                </c:pt>
                <c:pt idx="5">
                  <c:v>1.8574729786736199</c:v>
                </c:pt>
                <c:pt idx="6">
                  <c:v>4.278331961226578</c:v>
                </c:pt>
                <c:pt idx="7">
                  <c:v>11.326101433791171</c:v>
                </c:pt>
                <c:pt idx="8">
                  <c:v>21.566952911806322</c:v>
                </c:pt>
                <c:pt idx="9">
                  <c:v>17.707285369551531</c:v>
                </c:pt>
                <c:pt idx="10">
                  <c:v>10.928493036010599</c:v>
                </c:pt>
                <c:pt idx="11">
                  <c:v>4.26288189128993</c:v>
                </c:pt>
                <c:pt idx="12">
                  <c:v>1.9029912771927979</c:v>
                </c:pt>
                <c:pt idx="13">
                  <c:v>1.098349846698272</c:v>
                </c:pt>
                <c:pt idx="14">
                  <c:v>0.64878690601504152</c:v>
                </c:pt>
                <c:pt idx="15">
                  <c:v>0.31708633909551315</c:v>
                </c:pt>
                <c:pt idx="16">
                  <c:v>0.17096964051869612</c:v>
                </c:pt>
                <c:pt idx="17">
                  <c:v>0.21014917072709535</c:v>
                </c:pt>
                <c:pt idx="18">
                  <c:v>0.24488978418305307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492-40D8-82C4-426C9371F0E1}"/>
            </c:ext>
          </c:extLst>
        </c:ser>
        <c:ser>
          <c:idx val="11"/>
          <c:order val="3"/>
          <c:tx>
            <c:v>L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Summary!$AG$5:$AG$23</c:f>
              <c:numCache>
                <c:formatCode>0.0000</c:formatCode>
                <c:ptCount val="19"/>
                <c:pt idx="0">
                  <c:v>1.7635289610000005</c:v>
                </c:pt>
                <c:pt idx="1">
                  <c:v>1.7602506810000005</c:v>
                </c:pt>
                <c:pt idx="2">
                  <c:v>1.7558796410000017</c:v>
                </c:pt>
                <c:pt idx="3">
                  <c:v>1.7504158410000024</c:v>
                </c:pt>
                <c:pt idx="4">
                  <c:v>1.7449520410000012</c:v>
                </c:pt>
                <c:pt idx="5">
                  <c:v>1.7383954810000013</c:v>
                </c:pt>
                <c:pt idx="6">
                  <c:v>1.7329316810000019</c:v>
                </c:pt>
                <c:pt idx="7">
                  <c:v>1.7274678810000026</c:v>
                </c:pt>
                <c:pt idx="8">
                  <c:v>1.7209113210000009</c:v>
                </c:pt>
                <c:pt idx="9">
                  <c:v>1.7154475210000015</c:v>
                </c:pt>
                <c:pt idx="10">
                  <c:v>1.7088909610000016</c:v>
                </c:pt>
                <c:pt idx="11">
                  <c:v>1.7034271610000022</c:v>
                </c:pt>
                <c:pt idx="12">
                  <c:v>1.6979633610000011</c:v>
                </c:pt>
                <c:pt idx="13">
                  <c:v>1.6924995610000018</c:v>
                </c:pt>
                <c:pt idx="14">
                  <c:v>1.6872269940000013</c:v>
                </c:pt>
                <c:pt idx="15">
                  <c:v>1.6806704340000032</c:v>
                </c:pt>
                <c:pt idx="16">
                  <c:v>1.6752066340000002</c:v>
                </c:pt>
                <c:pt idx="17">
                  <c:v>1.6610007540000034</c:v>
                </c:pt>
                <c:pt idx="18">
                  <c:v>1.6008989540000016</c:v>
                </c:pt>
              </c:numCache>
            </c:numRef>
          </c:xVal>
          <c:yVal>
            <c:numRef>
              <c:f>Summary!$AH$5:$AH$23</c:f>
              <c:numCache>
                <c:formatCode>0.0000</c:formatCode>
                <c:ptCount val="19"/>
                <c:pt idx="0">
                  <c:v>-2.4196140456215227E-2</c:v>
                </c:pt>
                <c:pt idx="1">
                  <c:v>-3.8876039620580304E-2</c:v>
                </c:pt>
                <c:pt idx="2">
                  <c:v>7.4150454266536832E-3</c:v>
                </c:pt>
                <c:pt idx="3">
                  <c:v>0.15337976047986368</c:v>
                </c:pt>
                <c:pt idx="4">
                  <c:v>0.4425565862580525</c:v>
                </c:pt>
                <c:pt idx="5">
                  <c:v>0.98319024002015365</c:v>
                </c:pt>
                <c:pt idx="6">
                  <c:v>2.071860929373734</c:v>
                </c:pt>
                <c:pt idx="7">
                  <c:v>8.3919064186559726</c:v>
                </c:pt>
                <c:pt idx="8">
                  <c:v>15.168456133371402</c:v>
                </c:pt>
                <c:pt idx="9">
                  <c:v>13.571247209689352</c:v>
                </c:pt>
                <c:pt idx="10">
                  <c:v>8.1865181985616928</c:v>
                </c:pt>
                <c:pt idx="11">
                  <c:v>3.1706941464795051</c:v>
                </c:pt>
                <c:pt idx="12">
                  <c:v>1.2979424599700591</c:v>
                </c:pt>
                <c:pt idx="13">
                  <c:v>0.66015842537069169</c:v>
                </c:pt>
                <c:pt idx="14">
                  <c:v>0.38435844667864227</c:v>
                </c:pt>
                <c:pt idx="15">
                  <c:v>0.22408677903630159</c:v>
                </c:pt>
                <c:pt idx="16">
                  <c:v>0.18547494168379908</c:v>
                </c:pt>
                <c:pt idx="17">
                  <c:v>0.20109573405743228</c:v>
                </c:pt>
                <c:pt idx="18">
                  <c:v>0.17273067295526878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492-40D8-82C4-426C9371F0E1}"/>
            </c:ext>
          </c:extLst>
        </c:ser>
        <c:ser>
          <c:idx val="12"/>
          <c:order val="4"/>
          <c:tx>
            <c:v>M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Summary!#REF!</c:f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92-40D8-82C4-426C9371F0E1}"/>
            </c:ext>
          </c:extLst>
        </c:ser>
        <c:ser>
          <c:idx val="13"/>
          <c:order val="5"/>
          <c:tx>
            <c:v>N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Summary!#REF!</c:f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492-40D8-82C4-426C9371F0E1}"/>
            </c:ext>
          </c:extLst>
        </c:ser>
        <c:ser>
          <c:idx val="14"/>
          <c:order val="6"/>
          <c:tx>
            <c:v>O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Summary!#REF!</c:f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492-40D8-82C4-426C9371F0E1}"/>
            </c:ext>
          </c:extLst>
        </c:ser>
        <c:ser>
          <c:idx val="15"/>
          <c:order val="7"/>
          <c:tx>
            <c:v>P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Summary!#REF!</c:f>
            </c:numRef>
          </c:xVal>
          <c:y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492-40D8-82C4-426C9371F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038064"/>
        <c:axId val="2032073152"/>
        <c:extLst/>
      </c:scatterChart>
      <c:valAx>
        <c:axId val="2032038064"/>
        <c:scaling>
          <c:orientation val="minMax"/>
          <c:max val="1.8"/>
          <c:min val="1.6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(g/ml)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73152"/>
        <c:crosses val="autoZero"/>
        <c:crossBetween val="midCat"/>
      </c:valAx>
      <c:valAx>
        <c:axId val="2032073152"/>
        <c:scaling>
          <c:orientation val="minMax"/>
          <c:max val="2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DNA (ng/ul)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03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28</xdr:row>
      <xdr:rowOff>55032</xdr:rowOff>
    </xdr:from>
    <xdr:to>
      <xdr:col>8</xdr:col>
      <xdr:colOff>194734</xdr:colOff>
      <xdr:row>53</xdr:row>
      <xdr:rowOff>116415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F2648-E102-4B18-B61B-B12A7E016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551391</xdr:colOff>
      <xdr:row>28</xdr:row>
      <xdr:rowOff>61079</xdr:rowOff>
    </xdr:from>
    <xdr:to>
      <xdr:col>13</xdr:col>
      <xdr:colOff>277436</xdr:colOff>
      <xdr:row>53</xdr:row>
      <xdr:rowOff>93134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AE4510-4E41-46C0-A33F-3A5611C60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541866</xdr:colOff>
      <xdr:row>28</xdr:row>
      <xdr:rowOff>38101</xdr:rowOff>
    </xdr:from>
    <xdr:to>
      <xdr:col>21</xdr:col>
      <xdr:colOff>260349</xdr:colOff>
      <xdr:row>53</xdr:row>
      <xdr:rowOff>103716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AA60FF-B5A2-4CEF-878A-2B5488A801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104775</xdr:rowOff>
    </xdr:from>
    <xdr:to>
      <xdr:col>2</xdr:col>
      <xdr:colOff>2362200</xdr:colOff>
      <xdr:row>48</xdr:row>
      <xdr:rowOff>190500</xdr:rowOff>
    </xdr:to>
    <xdr:pic>
      <xdr:nvPicPr>
        <xdr:cNvPr id="1064" name="Picture 1">
          <a:extLst>
            <a:ext uri="{FF2B5EF4-FFF2-40B4-BE49-F238E27FC236}">
              <a16:creationId xmlns:a16="http://schemas.microsoft.com/office/drawing/2014/main" id="{5990C59C-CC9C-4910-BDBA-B59B1DEB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4143375" cy="513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FBF1-D534-4F7E-950C-764D2E6B8C19}">
  <dimension ref="A1:J20"/>
  <sheetViews>
    <sheetView workbookViewId="0">
      <selection activeCell="I25" sqref="I25"/>
    </sheetView>
  </sheetViews>
  <sheetFormatPr defaultRowHeight="12.45"/>
  <cols>
    <col min="1" max="1" width="11.23046875" bestFit="1" customWidth="1"/>
    <col min="2" max="2" width="9.69140625" bestFit="1" customWidth="1"/>
    <col min="3" max="3" width="9.69140625" customWidth="1"/>
    <col min="4" max="4" width="17.23046875" bestFit="1" customWidth="1"/>
    <col min="5" max="5" width="18.69140625" bestFit="1" customWidth="1"/>
    <col min="6" max="6" width="12.53515625" customWidth="1"/>
    <col min="7" max="7" width="18.69140625" customWidth="1"/>
    <col min="8" max="8" width="20" bestFit="1" customWidth="1"/>
    <col min="9" max="9" width="20" customWidth="1"/>
  </cols>
  <sheetData>
    <row r="1" spans="1:10">
      <c r="A1" t="s">
        <v>190</v>
      </c>
    </row>
    <row r="2" spans="1:10">
      <c r="A2" t="s">
        <v>191</v>
      </c>
    </row>
    <row r="4" spans="1:10">
      <c r="A4" s="27" t="s">
        <v>185</v>
      </c>
      <c r="B4" s="27" t="s">
        <v>192</v>
      </c>
      <c r="C4" s="27" t="s">
        <v>194</v>
      </c>
      <c r="D4" s="27" t="s">
        <v>193</v>
      </c>
      <c r="E4" s="27" t="s">
        <v>199</v>
      </c>
      <c r="F4" s="27" t="s">
        <v>205</v>
      </c>
      <c r="G4" s="27" t="s">
        <v>206</v>
      </c>
      <c r="H4" s="27" t="s">
        <v>200</v>
      </c>
      <c r="I4" s="27" t="s">
        <v>208</v>
      </c>
      <c r="J4" s="27" t="s">
        <v>196</v>
      </c>
    </row>
    <row r="5" spans="1:10">
      <c r="A5" s="63">
        <f>TubeLoading!F29</f>
        <v>2036</v>
      </c>
      <c r="B5" s="63" t="str">
        <f>TubeLoading!A29</f>
        <v>Tube A</v>
      </c>
      <c r="C5" s="63" t="s">
        <v>195</v>
      </c>
      <c r="D5" s="64">
        <v>44909</v>
      </c>
      <c r="E5" s="63">
        <v>112</v>
      </c>
      <c r="G5" s="63">
        <f>TubeLoading!J29</f>
        <v>4000</v>
      </c>
      <c r="H5" s="50">
        <f>Summary!D26</f>
        <v>65.013863798128952</v>
      </c>
      <c r="I5" s="65">
        <v>37</v>
      </c>
    </row>
    <row r="6" spans="1:10">
      <c r="A6" s="63">
        <f>TubeLoading!F30</f>
        <v>3966</v>
      </c>
      <c r="B6" s="63" t="str">
        <f>TubeLoading!A30</f>
        <v>Tube B</v>
      </c>
      <c r="C6" s="63" t="s">
        <v>195</v>
      </c>
      <c r="D6" s="64">
        <v>44909</v>
      </c>
      <c r="E6">
        <v>112</v>
      </c>
      <c r="G6" s="63">
        <f>TubeLoading!J30</f>
        <v>4000</v>
      </c>
      <c r="H6" s="50">
        <f>Summary!G26</f>
        <v>74.939309014528703</v>
      </c>
      <c r="I6" s="50">
        <v>37</v>
      </c>
    </row>
    <row r="7" spans="1:10">
      <c r="A7" s="63">
        <f>TubeLoading!F31</f>
        <v>3203</v>
      </c>
      <c r="B7" s="63" t="str">
        <f>TubeLoading!A31</f>
        <v>Tube C</v>
      </c>
      <c r="C7" s="63" t="s">
        <v>195</v>
      </c>
      <c r="D7" s="64">
        <v>44909</v>
      </c>
      <c r="E7" s="63">
        <v>112</v>
      </c>
      <c r="G7" s="63">
        <f>TubeLoading!J31</f>
        <v>4000</v>
      </c>
      <c r="H7" s="50">
        <f>Summary!J26</f>
        <v>63.442589990876066</v>
      </c>
      <c r="I7" s="65">
        <v>37</v>
      </c>
    </row>
    <row r="8" spans="1:10">
      <c r="A8" s="63">
        <f>TubeLoading!F32</f>
        <v>4012</v>
      </c>
      <c r="B8" s="63" t="str">
        <f>TubeLoading!A32</f>
        <v>Tube D</v>
      </c>
      <c r="C8" s="63" t="s">
        <v>195</v>
      </c>
      <c r="D8" s="64">
        <v>44909</v>
      </c>
      <c r="E8">
        <v>112</v>
      </c>
      <c r="G8" s="63">
        <f>TubeLoading!J32</f>
        <v>4000</v>
      </c>
      <c r="H8" s="50">
        <f>Summary!M26</f>
        <v>55.208492721850732</v>
      </c>
      <c r="I8" s="50">
        <v>37</v>
      </c>
    </row>
    <row r="9" spans="1:10">
      <c r="A9" s="63">
        <f>TubeLoading!F34</f>
        <v>3205</v>
      </c>
      <c r="B9" s="63" t="str">
        <f>TubeLoading!A34</f>
        <v>Tube F</v>
      </c>
      <c r="C9" s="63" t="s">
        <v>198</v>
      </c>
      <c r="D9" s="64">
        <v>44909</v>
      </c>
      <c r="E9">
        <v>114</v>
      </c>
      <c r="G9" s="63">
        <f>TubeLoading!J34</f>
        <v>4000</v>
      </c>
      <c r="H9" s="50">
        <f>Summary!P26</f>
        <v>57.662918331918334</v>
      </c>
      <c r="I9" s="50">
        <v>37</v>
      </c>
    </row>
    <row r="10" spans="1:10">
      <c r="A10" s="63">
        <f>TubeLoading!F35</f>
        <v>1465</v>
      </c>
      <c r="B10" s="63" t="str">
        <f>TubeLoading!A35</f>
        <v>Tube G</v>
      </c>
      <c r="C10" s="63" t="s">
        <v>198</v>
      </c>
      <c r="D10" s="64">
        <v>44909</v>
      </c>
      <c r="E10">
        <v>114</v>
      </c>
      <c r="G10" s="63">
        <f>TubeLoading!J35</f>
        <v>4000</v>
      </c>
      <c r="H10" s="50">
        <f>Summary!S26</f>
        <v>51.880488596434027</v>
      </c>
      <c r="I10" s="65">
        <v>37</v>
      </c>
    </row>
    <row r="11" spans="1:10">
      <c r="A11" s="63">
        <f>TubeLoading!F36</f>
        <v>1423</v>
      </c>
      <c r="B11" s="63" t="str">
        <f>TubeLoading!A36</f>
        <v>Tube H</v>
      </c>
      <c r="C11" s="63" t="s">
        <v>198</v>
      </c>
      <c r="D11" s="64">
        <v>44909</v>
      </c>
      <c r="E11">
        <v>114</v>
      </c>
      <c r="G11" s="63">
        <f>TubeLoading!J36</f>
        <v>3999.9999999999995</v>
      </c>
      <c r="H11" s="50">
        <f>Summary!V26</f>
        <v>50.608966076308725</v>
      </c>
      <c r="I11" s="50">
        <v>37</v>
      </c>
    </row>
    <row r="12" spans="1:10">
      <c r="A12" s="63">
        <f>TubeLoading!F37</f>
        <v>1784</v>
      </c>
      <c r="B12" s="63" t="str">
        <f>TubeLoading!A37</f>
        <v>Tube I</v>
      </c>
      <c r="C12" s="63" t="s">
        <v>201</v>
      </c>
      <c r="D12" s="64">
        <v>44909</v>
      </c>
      <c r="E12">
        <v>136</v>
      </c>
      <c r="G12" s="63">
        <f>TubeLoading!J37</f>
        <v>4000.0000000000005</v>
      </c>
      <c r="H12" s="50">
        <f>Summary!Y26</f>
        <v>46.521432657970927</v>
      </c>
      <c r="I12" s="65">
        <v>37</v>
      </c>
    </row>
    <row r="13" spans="1:10">
      <c r="A13" s="63">
        <f>TubeLoading!F38</f>
        <v>2031</v>
      </c>
      <c r="B13" s="63" t="str">
        <f>TubeLoading!A38</f>
        <v>Tube J</v>
      </c>
      <c r="C13" s="63" t="s">
        <v>201</v>
      </c>
      <c r="D13" s="64">
        <v>44909</v>
      </c>
      <c r="E13">
        <v>136</v>
      </c>
      <c r="G13" s="63">
        <f>TubeLoading!J38</f>
        <v>4000</v>
      </c>
      <c r="H13" s="50">
        <f>Summary!AB26</f>
        <v>52.38979754643708</v>
      </c>
      <c r="I13" s="50">
        <v>37</v>
      </c>
    </row>
    <row r="14" spans="1:10">
      <c r="A14" s="63">
        <f>TubeLoading!F39</f>
        <v>1869</v>
      </c>
      <c r="B14" s="63" t="str">
        <f>TubeLoading!A39</f>
        <v>Tube K</v>
      </c>
      <c r="C14" s="63" t="s">
        <v>201</v>
      </c>
      <c r="D14" s="64">
        <v>44909</v>
      </c>
      <c r="E14">
        <v>136</v>
      </c>
      <c r="G14" s="63">
        <f>TubeLoading!J39</f>
        <v>4000</v>
      </c>
      <c r="H14" s="50">
        <f>Summary!AE26</f>
        <v>77.464564012012275</v>
      </c>
      <c r="I14" s="65">
        <v>37</v>
      </c>
    </row>
    <row r="15" spans="1:10">
      <c r="A15" s="63">
        <f>TubeLoading!F40</f>
        <v>3195</v>
      </c>
      <c r="B15" s="63" t="str">
        <f>TubeLoading!A40</f>
        <v>Tube L</v>
      </c>
      <c r="C15" s="63" t="s">
        <v>201</v>
      </c>
      <c r="D15" s="64">
        <v>44909</v>
      </c>
      <c r="E15">
        <v>136</v>
      </c>
      <c r="G15" s="63">
        <f>TubeLoading!J40</f>
        <v>4000</v>
      </c>
      <c r="H15" s="50">
        <f>Summary!AH26</f>
        <v>55.306942035093876</v>
      </c>
      <c r="I15" s="50">
        <v>37</v>
      </c>
    </row>
    <row r="19" spans="1:1">
      <c r="A19" t="s">
        <v>207</v>
      </c>
    </row>
    <row r="20" spans="1:1">
      <c r="A2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E3B1-5772-4D1F-AF5A-033072A123CA}">
  <dimension ref="A1:AH86"/>
  <sheetViews>
    <sheetView tabSelected="1" topLeftCell="H1" zoomScaleNormal="100" workbookViewId="0">
      <selection activeCell="Z28" sqref="Z28"/>
    </sheetView>
  </sheetViews>
  <sheetFormatPr defaultColWidth="10.921875" defaultRowHeight="12.45"/>
  <cols>
    <col min="1" max="1" width="9.53515625" style="53" bestFit="1" customWidth="1"/>
    <col min="2" max="2" width="11.3828125" style="53" bestFit="1" customWidth="1"/>
    <col min="3" max="3" width="11.69140625" style="53" bestFit="1" customWidth="1"/>
    <col min="4" max="7" width="10.921875" style="53"/>
    <col min="8" max="8" width="10.921875" style="53" customWidth="1"/>
    <col min="9" max="9" width="10.921875" style="53"/>
    <col min="10" max="11" width="11" style="53" customWidth="1"/>
    <col min="12" max="16384" width="10.921875" style="53"/>
  </cols>
  <sheetData>
    <row r="1" spans="1:34" ht="12.9" thickTop="1">
      <c r="A1" s="59" t="s">
        <v>185</v>
      </c>
      <c r="B1" s="110">
        <f>TubeLoading!F29</f>
        <v>2036</v>
      </c>
      <c r="C1" s="111" t="str">
        <f>_xlfn.TEXTJOIN("-",TRUE,TubeLoading!$F$29,"density")</f>
        <v>2036-density</v>
      </c>
      <c r="D1" s="112" t="str">
        <f>_xlfn.TEXTJOIN("-",TRUE,TubeLoading!$F$29,"conc")</f>
        <v>2036-conc</v>
      </c>
      <c r="E1" s="110">
        <f>TubeLoading!F30</f>
        <v>3966</v>
      </c>
      <c r="F1" s="111" t="str">
        <f>_xlfn.TEXTJOIN("-",TRUE,TubeLoading!$F$30,"density")</f>
        <v>3966-density</v>
      </c>
      <c r="G1" s="112" t="str">
        <f>_xlfn.TEXTJOIN("-",TRUE,TubeLoading!$F$30,"conc")</f>
        <v>3966-conc</v>
      </c>
      <c r="H1" s="110">
        <f>TubeLoading!F31</f>
        <v>3203</v>
      </c>
      <c r="I1" s="111" t="str">
        <f>_xlfn.TEXTJOIN("-",TRUE,TubeLoading!$F$31,"density")</f>
        <v>3203-density</v>
      </c>
      <c r="J1" s="112" t="str">
        <f>_xlfn.TEXTJOIN("-",TRUE,TubeLoading!$F$31,"conc")</f>
        <v>3203-conc</v>
      </c>
      <c r="K1" s="110">
        <f>TubeLoading!F32</f>
        <v>4012</v>
      </c>
      <c r="L1" s="111" t="str">
        <f>_xlfn.TEXTJOIN("-",TRUE,TubeLoading!$F$32,"density")</f>
        <v>4012-density</v>
      </c>
      <c r="M1" s="112" t="str">
        <f>_xlfn.TEXTJOIN("-",TRUE,TubeLoading!$F$32,"conc")</f>
        <v>4012-conc</v>
      </c>
      <c r="N1" s="109">
        <f>TubeLoading!F34</f>
        <v>3205</v>
      </c>
      <c r="O1" s="111" t="str">
        <f>_xlfn.TEXTJOIN("-",TRUE,TubeLoading!$F$34,"density")</f>
        <v>3205-density</v>
      </c>
      <c r="P1" s="112" t="str">
        <f>_xlfn.TEXTJOIN("-",TRUE,TubeLoading!$F$34,"conc")</f>
        <v>3205-conc</v>
      </c>
      <c r="Q1" s="109">
        <f>TubeLoading!F35</f>
        <v>1465</v>
      </c>
      <c r="R1" s="111" t="str">
        <f>_xlfn.TEXTJOIN("-",TRUE,TubeLoading!$F$35,"density")</f>
        <v>1465-density</v>
      </c>
      <c r="S1" s="112" t="str">
        <f>_xlfn.TEXTJOIN("-",TRUE,TubeLoading!$F$35,"conc")</f>
        <v>1465-conc</v>
      </c>
      <c r="T1" s="109">
        <f>TubeLoading!F36</f>
        <v>1423</v>
      </c>
      <c r="U1" s="111" t="str">
        <f>_xlfn.TEXTJOIN("-",TRUE,TubeLoading!$F$36,"density")</f>
        <v>1423-density</v>
      </c>
      <c r="V1" s="112" t="str">
        <f>_xlfn.TEXTJOIN("-",TRUE,TubeLoading!$F$36,"conc")</f>
        <v>1423-conc</v>
      </c>
      <c r="W1" s="109">
        <f>TubeLoading!F37</f>
        <v>1784</v>
      </c>
      <c r="X1" s="111" t="str">
        <f>_xlfn.TEXTJOIN("-",TRUE,TubeLoading!$F$37,"density")</f>
        <v>1784-density</v>
      </c>
      <c r="Y1" s="112" t="str">
        <f>_xlfn.TEXTJOIN("-",TRUE,TubeLoading!$F$37,"conc")</f>
        <v>1784-conc</v>
      </c>
      <c r="Z1" s="109">
        <f>TubeLoading!F38</f>
        <v>2031</v>
      </c>
      <c r="AA1" s="111" t="str">
        <f>_xlfn.TEXTJOIN("-",TRUE,TubeLoading!$F$38,"density")</f>
        <v>2031-density</v>
      </c>
      <c r="AB1" s="112" t="str">
        <f>_xlfn.TEXTJOIN("-",TRUE,TubeLoading!$F$38,"conc")</f>
        <v>2031-conc</v>
      </c>
      <c r="AC1" s="109">
        <f>TubeLoading!F39</f>
        <v>1869</v>
      </c>
      <c r="AD1" s="111" t="str">
        <f>_xlfn.TEXTJOIN("-",TRUE,TubeLoading!$F$39,"density")</f>
        <v>1869-density</v>
      </c>
      <c r="AE1" s="112" t="str">
        <f>_xlfn.TEXTJOIN("-",TRUE,TubeLoading!$F$39,"conc")</f>
        <v>1869-conc</v>
      </c>
      <c r="AF1" s="109">
        <f>TubeLoading!F40</f>
        <v>3195</v>
      </c>
      <c r="AG1" s="111" t="str">
        <f>_xlfn.TEXTJOIN("-",TRUE,TubeLoading!$F$40,"density")</f>
        <v>3195-density</v>
      </c>
      <c r="AH1" s="112" t="str">
        <f>_xlfn.TEXTJOIN("-",TRUE,TubeLoading!$F$40,"conc")</f>
        <v>3195-conc</v>
      </c>
    </row>
    <row r="2" spans="1:34">
      <c r="A2" s="59" t="s">
        <v>186</v>
      </c>
      <c r="B2" s="116" t="s">
        <v>169</v>
      </c>
      <c r="C2" s="117"/>
      <c r="D2" s="118"/>
      <c r="E2" s="116" t="s">
        <v>170</v>
      </c>
      <c r="F2" s="117"/>
      <c r="G2" s="118"/>
      <c r="H2" s="116" t="s">
        <v>171</v>
      </c>
      <c r="I2" s="117"/>
      <c r="J2" s="118"/>
      <c r="K2" s="116" t="s">
        <v>172</v>
      </c>
      <c r="L2" s="117"/>
      <c r="M2" s="118"/>
      <c r="N2" s="113" t="s">
        <v>174</v>
      </c>
      <c r="O2" s="114"/>
      <c r="P2" s="115"/>
      <c r="Q2" s="113" t="s">
        <v>175</v>
      </c>
      <c r="R2" s="114"/>
      <c r="S2" s="115"/>
      <c r="T2" s="113" t="s">
        <v>176</v>
      </c>
      <c r="U2" s="114"/>
      <c r="V2" s="115"/>
      <c r="W2" s="113" t="s">
        <v>202</v>
      </c>
      <c r="X2" s="114"/>
      <c r="Y2" s="115"/>
      <c r="Z2" s="113" t="s">
        <v>203</v>
      </c>
      <c r="AA2" s="114"/>
      <c r="AB2" s="115"/>
      <c r="AC2" s="113" t="s">
        <v>204</v>
      </c>
      <c r="AD2" s="114"/>
      <c r="AE2" s="115"/>
      <c r="AF2" s="113" t="s">
        <v>8</v>
      </c>
      <c r="AG2" s="114"/>
      <c r="AH2" s="115"/>
    </row>
    <row r="3" spans="1:34">
      <c r="A3" s="59" t="s">
        <v>168</v>
      </c>
      <c r="B3" s="60" t="s">
        <v>187</v>
      </c>
      <c r="C3" s="61" t="s">
        <v>188</v>
      </c>
      <c r="D3" s="62" t="s">
        <v>173</v>
      </c>
      <c r="E3" s="60" t="s">
        <v>187</v>
      </c>
      <c r="F3" s="61" t="s">
        <v>188</v>
      </c>
      <c r="G3" s="62" t="s">
        <v>173</v>
      </c>
      <c r="H3" s="60" t="s">
        <v>187</v>
      </c>
      <c r="I3" s="61" t="s">
        <v>188</v>
      </c>
      <c r="J3" s="62" t="s">
        <v>173</v>
      </c>
      <c r="K3" s="60" t="s">
        <v>187</v>
      </c>
      <c r="L3" s="61" t="s">
        <v>188</v>
      </c>
      <c r="M3" s="62" t="s">
        <v>173</v>
      </c>
      <c r="N3" s="81" t="s">
        <v>187</v>
      </c>
      <c r="O3" s="82" t="s">
        <v>188</v>
      </c>
      <c r="P3" s="83" t="s">
        <v>173</v>
      </c>
      <c r="Q3" s="81" t="s">
        <v>187</v>
      </c>
      <c r="R3" s="82" t="s">
        <v>188</v>
      </c>
      <c r="S3" s="83" t="s">
        <v>173</v>
      </c>
      <c r="T3" s="81" t="s">
        <v>187</v>
      </c>
      <c r="U3" s="82" t="s">
        <v>188</v>
      </c>
      <c r="V3" s="83" t="s">
        <v>173</v>
      </c>
      <c r="W3" s="81" t="s">
        <v>187</v>
      </c>
      <c r="X3" s="82" t="s">
        <v>188</v>
      </c>
      <c r="Y3" s="83" t="s">
        <v>173</v>
      </c>
      <c r="Z3" s="81" t="s">
        <v>187</v>
      </c>
      <c r="AA3" s="82" t="s">
        <v>188</v>
      </c>
      <c r="AB3" s="83" t="s">
        <v>173</v>
      </c>
      <c r="AC3" s="81" t="s">
        <v>187</v>
      </c>
      <c r="AD3" s="82" t="s">
        <v>188</v>
      </c>
      <c r="AE3" s="83" t="s">
        <v>173</v>
      </c>
      <c r="AF3" s="81" t="s">
        <v>187</v>
      </c>
      <c r="AG3" s="82" t="s">
        <v>188</v>
      </c>
      <c r="AH3" s="83" t="s">
        <v>173</v>
      </c>
    </row>
    <row r="4" spans="1:34">
      <c r="A4" s="53">
        <v>1</v>
      </c>
      <c r="B4" s="66" t="str">
        <f>'Tube A'!G2</f>
        <v>A1</v>
      </c>
      <c r="C4" s="67">
        <f>'Tube A'!F2</f>
        <v>1.7722710409999998</v>
      </c>
      <c r="D4" s="68">
        <v>-5.7671269545595559E-2</v>
      </c>
      <c r="E4" s="66" t="str">
        <f>'Tube B'!G2</f>
        <v>G3</v>
      </c>
      <c r="F4" s="67">
        <f>'Tube B'!F2</f>
        <v>1.7650588250000006</v>
      </c>
      <c r="G4" s="68">
        <v>-6.6042872514662496E-2</v>
      </c>
      <c r="H4" s="66" t="str">
        <f>'Tube C'!G2</f>
        <v>D6</v>
      </c>
      <c r="I4" s="67">
        <f>'Tube C'!F2</f>
        <v>1.7567538490000008</v>
      </c>
      <c r="J4" s="68">
        <v>-5.4745307124599067E-2</v>
      </c>
      <c r="K4" s="66" t="str">
        <f>'Tube D'!G2</f>
        <v>C9</v>
      </c>
      <c r="L4" s="67">
        <f>'Tube D'!F2</f>
        <v>1.7609882940000006</v>
      </c>
      <c r="M4" s="68">
        <v>-6.0501928980327462E-2</v>
      </c>
      <c r="N4" s="66" t="str">
        <f>'Tube F'!G2</f>
        <v>G3</v>
      </c>
      <c r="O4" s="67">
        <f>'Tube F'!F2</f>
        <v>1.7695937790000027</v>
      </c>
      <c r="P4" s="68">
        <v>-3.4449788637435315E-2</v>
      </c>
      <c r="Q4" s="66" t="str">
        <f>'Tube G'!G2</f>
        <v>D6</v>
      </c>
      <c r="R4" s="67">
        <f>'Tube G'!F2</f>
        <v>1.7647036780000001</v>
      </c>
      <c r="S4" s="68">
        <v>-2.8162931693653886E-2</v>
      </c>
      <c r="T4" s="66" t="str">
        <f>'Tube H'!G2</f>
        <v>C9</v>
      </c>
      <c r="U4" s="67">
        <f>'Tube H'!F2</f>
        <v>1.762190330000001</v>
      </c>
      <c r="V4" s="68">
        <v>-1.9677666334818999E-2</v>
      </c>
      <c r="W4" s="66" t="str">
        <f>'Tube I'!G2</f>
        <v>A1</v>
      </c>
      <c r="X4" s="67">
        <f>'Tube I'!F2</f>
        <v>1.7758771490000012</v>
      </c>
      <c r="Y4" s="68">
        <v>-3.1344077659429488E-2</v>
      </c>
      <c r="Z4" s="66" t="str">
        <f>'Tube J'!G2</f>
        <v>G3</v>
      </c>
      <c r="AA4" s="67">
        <f>'Tube J'!F2</f>
        <v>1.7616712690000007</v>
      </c>
      <c r="AB4" s="68">
        <v>-4.2493337490999671E-2</v>
      </c>
      <c r="AC4" s="66" t="str">
        <f>'Tube K'!G2</f>
        <v>D6</v>
      </c>
      <c r="AD4" s="67">
        <f>'Tube K'!F2</f>
        <v>1.7653320150000003</v>
      </c>
      <c r="AE4" s="68">
        <v>-1.4844167844437746E-2</v>
      </c>
      <c r="AF4" s="66" t="str">
        <f>'Tube L'!G2</f>
        <v>C9</v>
      </c>
      <c r="AG4" s="67">
        <f>'Tube L'!F2</f>
        <v>1.7569724010000023</v>
      </c>
      <c r="AH4" s="68">
        <v>-3.8284160058080711E-2</v>
      </c>
    </row>
    <row r="5" spans="1:34">
      <c r="A5" s="53">
        <v>2</v>
      </c>
      <c r="B5" s="69" t="str">
        <f>'Tube A'!G3</f>
        <v>B1</v>
      </c>
      <c r="C5" s="70">
        <f>'Tube A'!F3</f>
        <v>1.7724622740000004</v>
      </c>
      <c r="D5" s="71">
        <v>-3.794594968560825E-2</v>
      </c>
      <c r="E5" s="69" t="str">
        <f>'Tube B'!G3</f>
        <v>H3</v>
      </c>
      <c r="F5" s="70">
        <f>'Tube B'!F3</f>
        <v>1.7652500580000012</v>
      </c>
      <c r="G5" s="71">
        <v>-4.1756624372162592E-2</v>
      </c>
      <c r="H5" s="69" t="str">
        <f>'Tube C'!G3</f>
        <v>C6</v>
      </c>
      <c r="I5" s="70">
        <f>'Tube C'!F3</f>
        <v>1.7633104089999989</v>
      </c>
      <c r="J5" s="71">
        <v>-4.5310164600967734E-2</v>
      </c>
      <c r="K5" s="69" t="str">
        <f>'Tube D'!G3</f>
        <v>D9</v>
      </c>
      <c r="L5" s="70">
        <f>'Tube D'!F3</f>
        <v>1.7653593340000029</v>
      </c>
      <c r="M5" s="71">
        <v>-4.6137672032479454E-2</v>
      </c>
      <c r="N5" s="69" t="str">
        <f>'Tube F'!G3</f>
        <v>H3</v>
      </c>
      <c r="O5" s="70">
        <f>'Tube F'!F3</f>
        <v>1.7685010190000021</v>
      </c>
      <c r="P5" s="71">
        <v>-2.68972044790491E-2</v>
      </c>
      <c r="Q5" s="69" t="str">
        <f>'Tube G'!G3</f>
        <v>C6</v>
      </c>
      <c r="R5" s="70">
        <f>'Tube G'!F3</f>
        <v>1.7690747180000024</v>
      </c>
      <c r="S5" s="71">
        <v>-2.1176295286363861E-2</v>
      </c>
      <c r="T5" s="69" t="str">
        <f>'Tube H'!G3</f>
        <v>D9</v>
      </c>
      <c r="U5" s="70">
        <f>'Tube H'!F3</f>
        <v>1.7645670830000011</v>
      </c>
      <c r="V5" s="71">
        <v>1.0456617169777265E-2</v>
      </c>
      <c r="W5" s="69" t="str">
        <f>'Tube I'!G3</f>
        <v>B1</v>
      </c>
      <c r="X5" s="70">
        <f>'Tube I'!F3</f>
        <v>1.769320589000003</v>
      </c>
      <c r="Y5" s="71">
        <v>-2.1180119975380121E-2</v>
      </c>
      <c r="Z5" s="69" t="str">
        <f>'Tube J'!G3</f>
        <v>H3</v>
      </c>
      <c r="AA5" s="67">
        <f>'Tube J'!F3</f>
        <v>1.7649495490000007</v>
      </c>
      <c r="AB5" s="71">
        <v>-3.5983297994610301E-2</v>
      </c>
      <c r="AC5" s="69" t="str">
        <f>'Tube K'!G3</f>
        <v>C6</v>
      </c>
      <c r="AD5" s="70">
        <f>'Tube K'!F3</f>
        <v>1.7675175349999996</v>
      </c>
      <c r="AE5" s="71">
        <v>-2.246898666096948E-2</v>
      </c>
      <c r="AF5" s="69" t="str">
        <f>'Tube L'!G3</f>
        <v>D9</v>
      </c>
      <c r="AG5" s="70">
        <f>'Tube L'!F3</f>
        <v>1.7635289610000005</v>
      </c>
      <c r="AH5" s="71">
        <v>-2.4196140456215227E-2</v>
      </c>
    </row>
    <row r="6" spans="1:34">
      <c r="A6" s="53">
        <v>3</v>
      </c>
      <c r="B6" s="69" t="str">
        <f>'Tube A'!G4</f>
        <v>C1</v>
      </c>
      <c r="C6" s="70">
        <f>'Tube A'!F4</f>
        <v>1.7669984740000011</v>
      </c>
      <c r="D6" s="71">
        <v>-3.6704157432954056E-2</v>
      </c>
      <c r="E6" s="69" t="str">
        <f>'Tube B'!G4</f>
        <v>H4</v>
      </c>
      <c r="F6" s="70">
        <f>'Tube B'!F4</f>
        <v>1.7632557710000007</v>
      </c>
      <c r="G6" s="71">
        <v>-6.619720640422537E-2</v>
      </c>
      <c r="H6" s="69" t="str">
        <f>'Tube C'!G4</f>
        <v>B6</v>
      </c>
      <c r="I6" s="70">
        <f>'Tube C'!F4</f>
        <v>1.7611248889999995</v>
      </c>
      <c r="J6" s="71">
        <v>-4.3287934156296511E-2</v>
      </c>
      <c r="K6" s="69" t="str">
        <f>'Tube D'!G4</f>
        <v>E9</v>
      </c>
      <c r="L6" s="70">
        <f>'Tube D'!F4</f>
        <v>1.762272287</v>
      </c>
      <c r="M6" s="71">
        <v>-6.2739916000444707E-2</v>
      </c>
      <c r="N6" s="69" t="str">
        <f>'Tube F'!G4</f>
        <v>H4</v>
      </c>
      <c r="O6" s="70">
        <f>'Tube F'!F4</f>
        <v>1.7652227390000004</v>
      </c>
      <c r="P6" s="71">
        <v>-3.0314593167152664E-2</v>
      </c>
      <c r="Q6" s="69" t="str">
        <f>'Tube G'!G4</f>
        <v>B6</v>
      </c>
      <c r="R6" s="70">
        <f>'Tube G'!F4</f>
        <v>1.7647036780000001</v>
      </c>
      <c r="S6" s="71">
        <v>-7.6613383343245751E-3</v>
      </c>
      <c r="T6" s="69" t="str">
        <f>'Tube H'!G4</f>
        <v>E9</v>
      </c>
      <c r="U6" s="70">
        <f>'Tube H'!F4</f>
        <v>1.7612888030000011</v>
      </c>
      <c r="V6" s="71">
        <v>1.5007358191758351E-2</v>
      </c>
      <c r="W6" s="69" t="str">
        <f>'Tube I'!G4</f>
        <v>C1</v>
      </c>
      <c r="X6" s="70">
        <f>'Tube I'!F4</f>
        <v>1.7638567890000001</v>
      </c>
      <c r="Y6" s="71">
        <v>-1.5710285440238003E-2</v>
      </c>
      <c r="Z6" s="69" t="str">
        <f>'Tube J'!G4</f>
        <v>H4</v>
      </c>
      <c r="AA6" s="67">
        <f>'Tube J'!F4</f>
        <v>1.7616712690000007</v>
      </c>
      <c r="AB6" s="71">
        <v>-4.0892241478493942E-2</v>
      </c>
      <c r="AC6" s="69" t="str">
        <f>'Tube K'!G4</f>
        <v>B6</v>
      </c>
      <c r="AD6" s="70">
        <f>'Tube K'!F4</f>
        <v>1.7642392550000014</v>
      </c>
      <c r="AE6" s="71">
        <v>-1.7819984615539172E-2</v>
      </c>
      <c r="AF6" s="69" t="str">
        <f>'Tube L'!G4</f>
        <v>E9</v>
      </c>
      <c r="AG6" s="70">
        <f>'Tube L'!F4</f>
        <v>1.7602506810000005</v>
      </c>
      <c r="AH6" s="71">
        <v>-3.8876039620580304E-2</v>
      </c>
    </row>
    <row r="7" spans="1:34">
      <c r="A7" s="53">
        <v>4</v>
      </c>
      <c r="B7" s="69" t="str">
        <f>'Tube A'!G5</f>
        <v>D1</v>
      </c>
      <c r="C7" s="70">
        <f>'Tube A'!F5</f>
        <v>1.7615346740000017</v>
      </c>
      <c r="D7" s="71">
        <v>-3.4181425800741801E-2</v>
      </c>
      <c r="E7" s="69" t="str">
        <f>'Tube B'!G5</f>
        <v>G4</v>
      </c>
      <c r="F7" s="70">
        <f>'Tube B'!F5</f>
        <v>1.7577919709999996</v>
      </c>
      <c r="G7" s="71">
        <v>-4.1160994301053903E-2</v>
      </c>
      <c r="H7" s="69" t="str">
        <f>'Tube C'!G5</f>
        <v>A6</v>
      </c>
      <c r="I7" s="70">
        <f>'Tube C'!F5</f>
        <v>1.7567538490000008</v>
      </c>
      <c r="J7" s="71">
        <v>-3.9922366567047535E-2</v>
      </c>
      <c r="K7" s="69" t="str">
        <f>'Tube D'!G5</f>
        <v>F9</v>
      </c>
      <c r="L7" s="70">
        <f>'Tube D'!F5</f>
        <v>1.7589940070000001</v>
      </c>
      <c r="M7" s="71">
        <v>-1.1309459445599379E-2</v>
      </c>
      <c r="N7" s="69" t="str">
        <f>'Tube F'!G5</f>
        <v>G4</v>
      </c>
      <c r="O7" s="70">
        <f>'Tube F'!F5</f>
        <v>1.7608516989999998</v>
      </c>
      <c r="P7" s="71">
        <v>-1.0987496945235953E-2</v>
      </c>
      <c r="Q7" s="69" t="str">
        <f>'Tube G'!G5</f>
        <v>A6</v>
      </c>
      <c r="R7" s="70">
        <f>'Tube G'!F5</f>
        <v>1.7614253980000001</v>
      </c>
      <c r="S7" s="71">
        <v>7.9086097717793093E-3</v>
      </c>
      <c r="T7" s="69" t="str">
        <f>'Tube H'!G5</f>
        <v>F9</v>
      </c>
      <c r="U7" s="70">
        <f>'Tube H'!F5</f>
        <v>1.7580105230000012</v>
      </c>
      <c r="V7" s="71">
        <v>0.11973521942166189</v>
      </c>
      <c r="W7" s="69" t="str">
        <f>'Tube I'!G5</f>
        <v>D1</v>
      </c>
      <c r="X7" s="70">
        <f>'Tube I'!F5</f>
        <v>1.7562074690000014</v>
      </c>
      <c r="Y7" s="71">
        <v>8.8559600889290824E-2</v>
      </c>
      <c r="Z7" s="69" t="str">
        <f>'Tube J'!G5</f>
        <v>G4</v>
      </c>
      <c r="AA7" s="67">
        <f>'Tube J'!F5</f>
        <v>1.7573002290000019</v>
      </c>
      <c r="AB7" s="71">
        <v>2.8208086511399961E-2</v>
      </c>
      <c r="AC7" s="69" t="str">
        <f>'Tube K'!G5</f>
        <v>A6</v>
      </c>
      <c r="AD7" s="70">
        <f>'Tube K'!F5</f>
        <v>1.7598682150000009</v>
      </c>
      <c r="AE7" s="71">
        <v>-1.7741417909827051E-4</v>
      </c>
      <c r="AF7" s="69" t="str">
        <f>'Tube L'!G5</f>
        <v>F9</v>
      </c>
      <c r="AG7" s="70">
        <f>'Tube L'!F5</f>
        <v>1.7558796410000017</v>
      </c>
      <c r="AH7" s="71">
        <v>7.4150454266536832E-3</v>
      </c>
    </row>
    <row r="8" spans="1:34">
      <c r="A8" s="53">
        <v>5</v>
      </c>
      <c r="B8" s="69" t="str">
        <f>'Tube A'!G6</f>
        <v>E1</v>
      </c>
      <c r="C8" s="70">
        <f>'Tube A'!F6</f>
        <v>1.7551693469999989</v>
      </c>
      <c r="D8" s="71">
        <v>3.9476221301418236E-2</v>
      </c>
      <c r="E8" s="69" t="str">
        <f>'Tube B'!G6</f>
        <v>F4</v>
      </c>
      <c r="F8" s="70">
        <f>'Tube B'!F6</f>
        <v>1.7512354109999997</v>
      </c>
      <c r="G8" s="71">
        <v>0.27424828097020226</v>
      </c>
      <c r="H8" s="69" t="str">
        <f>'Tube C'!G6</f>
        <v>A7</v>
      </c>
      <c r="I8" s="70">
        <f>'Tube C'!F6</f>
        <v>1.7525740420000009</v>
      </c>
      <c r="J8" s="71">
        <v>7.5753784204608807E-2</v>
      </c>
      <c r="K8" s="69" t="str">
        <f>'Tube D'!G6</f>
        <v>G9</v>
      </c>
      <c r="L8" s="70">
        <f>'Tube D'!F6</f>
        <v>1.7535302070000007</v>
      </c>
      <c r="M8" s="71">
        <v>0.15082381957718297</v>
      </c>
      <c r="N8" s="69" t="str">
        <f>'Tube F'!G6</f>
        <v>F4</v>
      </c>
      <c r="O8" s="70">
        <f>'Tube F'!F6</f>
        <v>1.7542951390000017</v>
      </c>
      <c r="P8" s="71">
        <v>7.0579476280577202E-2</v>
      </c>
      <c r="Q8" s="69" t="str">
        <f>'Tube G'!G6</f>
        <v>A7</v>
      </c>
      <c r="R8" s="70">
        <f>'Tube G'!F6</f>
        <v>1.7561528310000014</v>
      </c>
      <c r="S8" s="71">
        <v>0.12248297458432857</v>
      </c>
      <c r="T8" s="69" t="str">
        <f>'Tube H'!G6</f>
        <v>G9</v>
      </c>
      <c r="U8" s="70">
        <f>'Tube H'!F6</f>
        <v>1.7503612030000024</v>
      </c>
      <c r="V8" s="71">
        <v>0.6643892033558626</v>
      </c>
      <c r="W8" s="69" t="str">
        <f>'Tube I'!G6</f>
        <v>E1</v>
      </c>
      <c r="X8" s="70">
        <f>'Tube I'!F6</f>
        <v>1.7496509090000014</v>
      </c>
      <c r="Y8" s="71">
        <v>0.32345037378233504</v>
      </c>
      <c r="Z8" s="69" t="str">
        <f>'Tube J'!G6</f>
        <v>F4</v>
      </c>
      <c r="AA8" s="67">
        <f>'Tube J'!F6</f>
        <v>1.750743669000002</v>
      </c>
      <c r="AB8" s="71">
        <v>0.4732448303453749</v>
      </c>
      <c r="AC8" s="69" t="str">
        <f>'Tube K'!G6</f>
        <v>A7</v>
      </c>
      <c r="AD8" s="70">
        <f>'Tube K'!F6</f>
        <v>1.7565899350000009</v>
      </c>
      <c r="AE8" s="71">
        <v>0.18212028995262197</v>
      </c>
      <c r="AF8" s="69" t="str">
        <f>'Tube L'!G6</f>
        <v>G9</v>
      </c>
      <c r="AG8" s="70">
        <f>'Tube L'!F6</f>
        <v>1.7504158410000024</v>
      </c>
      <c r="AH8" s="71">
        <v>0.15337976047986368</v>
      </c>
    </row>
    <row r="9" spans="1:34">
      <c r="A9" s="53">
        <v>6</v>
      </c>
      <c r="B9" s="69" t="str">
        <f>'Tube A'!G7</f>
        <v>F1</v>
      </c>
      <c r="C9" s="70">
        <f>'Tube A'!F7</f>
        <v>1.7488040199999997</v>
      </c>
      <c r="D9" s="71">
        <v>0.73924012330809319</v>
      </c>
      <c r="E9" s="69" t="str">
        <f>'Tube B'!G7</f>
        <v>E4</v>
      </c>
      <c r="F9" s="70">
        <f>'Tube B'!F7</f>
        <v>1.7448700840000004</v>
      </c>
      <c r="G9" s="71">
        <v>0.819404216972767</v>
      </c>
      <c r="H9" s="69" t="str">
        <f>'Tube C'!G7</f>
        <v>B7</v>
      </c>
      <c r="I9" s="70">
        <f>'Tube C'!F7</f>
        <v>1.746017482000001</v>
      </c>
      <c r="J9" s="71">
        <v>0.28526731541345307</v>
      </c>
      <c r="K9" s="69" t="str">
        <f>'Tube D'!G7</f>
        <v>H9</v>
      </c>
      <c r="L9" s="70">
        <f>'Tube D'!F7</f>
        <v>1.7480664070000014</v>
      </c>
      <c r="M9" s="71">
        <v>0.56853750532997949</v>
      </c>
      <c r="N9" s="69" t="str">
        <f>'Tube F'!G7</f>
        <v>E4</v>
      </c>
      <c r="O9" s="70">
        <f>'Tube F'!F7</f>
        <v>1.7477385790000017</v>
      </c>
      <c r="P9" s="71">
        <v>0.32510497640241992</v>
      </c>
      <c r="Q9" s="69" t="str">
        <f>'Tube G'!G7</f>
        <v>B7</v>
      </c>
      <c r="R9" s="70">
        <f>'Tube G'!F7</f>
        <v>1.7506890310000021</v>
      </c>
      <c r="S9" s="71">
        <v>0.50597050083471917</v>
      </c>
      <c r="T9" s="69" t="str">
        <f>'Tube H'!G7</f>
        <v>H9</v>
      </c>
      <c r="U9" s="70">
        <f>'Tube H'!F7</f>
        <v>1.7448974029999995</v>
      </c>
      <c r="V9" s="72">
        <v>1.2977978421571879</v>
      </c>
      <c r="W9" s="69" t="str">
        <f>'Tube I'!G7</f>
        <v>F1</v>
      </c>
      <c r="X9" s="70">
        <f>'Tube I'!F7</f>
        <v>1.7441871090000003</v>
      </c>
      <c r="Y9" s="71">
        <v>0.72983050606837052</v>
      </c>
      <c r="Z9" s="69" t="str">
        <f>'Tube J'!G7</f>
        <v>E4</v>
      </c>
      <c r="AA9" s="67">
        <f>'Tube J'!F7</f>
        <v>1.7441871090000003</v>
      </c>
      <c r="AB9" s="71">
        <v>1.1729607410854916</v>
      </c>
      <c r="AC9" s="69" t="str">
        <f>'Tube K'!G7</f>
        <v>B7</v>
      </c>
      <c r="AD9" s="70">
        <f>'Tube K'!F7</f>
        <v>1.7500333750000028</v>
      </c>
      <c r="AE9" s="71">
        <v>0.64558878966719402</v>
      </c>
      <c r="AF9" s="69" t="str">
        <f>'Tube L'!G7</f>
        <v>H9</v>
      </c>
      <c r="AG9" s="70">
        <f>'Tube L'!F7</f>
        <v>1.7449520410000012</v>
      </c>
      <c r="AH9" s="71">
        <v>0.4425565862580525</v>
      </c>
    </row>
    <row r="10" spans="1:34">
      <c r="A10" s="53">
        <v>7</v>
      </c>
      <c r="B10" s="69" t="str">
        <f>'Tube A'!G8</f>
        <v>G1</v>
      </c>
      <c r="C10" s="70">
        <f>'Tube A'!F8</f>
        <v>1.7433402200000003</v>
      </c>
      <c r="D10" s="71">
        <v>1.5097447594978373</v>
      </c>
      <c r="E10" s="69" t="str">
        <f>'Tube B'!G8</f>
        <v>D4</v>
      </c>
      <c r="F10" s="70">
        <f>'Tube B'!F8</f>
        <v>1.7383135239999987</v>
      </c>
      <c r="G10" s="71">
        <v>1.483818106814532</v>
      </c>
      <c r="H10" s="69" t="str">
        <f>'Tube C'!G8</f>
        <v>C7</v>
      </c>
      <c r="I10" s="70">
        <f>'Tube C'!F8</f>
        <v>1.7394609219999992</v>
      </c>
      <c r="J10" s="71">
        <v>1.0408534947493695</v>
      </c>
      <c r="K10" s="69" t="str">
        <f>'Tube D'!G8</f>
        <v>H10</v>
      </c>
      <c r="L10" s="70">
        <f>'Tube D'!F8</f>
        <v>1.7426026070000002</v>
      </c>
      <c r="M10" s="72">
        <v>1.9105368668838925</v>
      </c>
      <c r="N10" s="69" t="str">
        <f>'Tube F'!G8</f>
        <v>D4</v>
      </c>
      <c r="O10" s="70">
        <f>'Tube F'!F8</f>
        <v>1.741182019</v>
      </c>
      <c r="P10" s="71">
        <v>0.73988330401084346</v>
      </c>
      <c r="Q10" s="69" t="str">
        <f>'Tube G'!G8</f>
        <v>C7</v>
      </c>
      <c r="R10" s="70">
        <f>'Tube G'!F8</f>
        <v>1.7430397109999998</v>
      </c>
      <c r="S10" s="71">
        <v>1.3383382964556123</v>
      </c>
      <c r="T10" s="69" t="str">
        <f>'Tube H'!G8</f>
        <v>H10</v>
      </c>
      <c r="U10" s="70">
        <f>'Tube H'!F8</f>
        <v>1.7383408430000014</v>
      </c>
      <c r="V10" s="72">
        <v>2.6516855898958496</v>
      </c>
      <c r="W10" s="69" t="str">
        <f>'Tube I'!G8</f>
        <v>G1</v>
      </c>
      <c r="X10" s="70">
        <f>'Tube I'!F8</f>
        <v>1.7376305490000004</v>
      </c>
      <c r="Y10" s="71">
        <v>2.0663028796184588</v>
      </c>
      <c r="Z10" s="69" t="str">
        <f>'Tube J'!G8</f>
        <v>D4</v>
      </c>
      <c r="AA10" s="67">
        <f>'Tube J'!F8</f>
        <v>1.7376305490000004</v>
      </c>
      <c r="AB10" s="71">
        <v>1.7882639967057676</v>
      </c>
      <c r="AC10" s="69" t="str">
        <f>'Tube K'!G8</f>
        <v>C7</v>
      </c>
      <c r="AD10" s="70">
        <f>'Tube K'!F8</f>
        <v>1.7423840550000005</v>
      </c>
      <c r="AE10" s="71">
        <v>1.8574729786736199</v>
      </c>
      <c r="AF10" s="69" t="str">
        <f>'Tube L'!G8</f>
        <v>H10</v>
      </c>
      <c r="AG10" s="70">
        <f>'Tube L'!F8</f>
        <v>1.7383954810000013</v>
      </c>
      <c r="AH10" s="72">
        <v>0.98319024002015365</v>
      </c>
    </row>
    <row r="11" spans="1:34">
      <c r="A11" s="53">
        <v>8</v>
      </c>
      <c r="B11" s="69" t="str">
        <f>'Tube A'!G9</f>
        <v>H1</v>
      </c>
      <c r="C11" s="70">
        <f>'Tube A'!F9</f>
        <v>1.7367836599999986</v>
      </c>
      <c r="D11" s="71">
        <v>2.5618962243234171</v>
      </c>
      <c r="E11" s="69" t="str">
        <f>'Tube B'!G9</f>
        <v>C4</v>
      </c>
      <c r="F11" s="70">
        <f>'Tube B'!F9</f>
        <v>1.7328497239999994</v>
      </c>
      <c r="G11" s="71">
        <v>3.7425271228484021</v>
      </c>
      <c r="H11" s="69" t="str">
        <f>'Tube C'!G9</f>
        <v>D7</v>
      </c>
      <c r="I11" s="70">
        <f>'Tube C'!F9</f>
        <v>1.733095595</v>
      </c>
      <c r="J11" s="71">
        <v>2.5927534476628544</v>
      </c>
      <c r="K11" s="69" t="str">
        <f>'Tube D'!G9</f>
        <v>G10</v>
      </c>
      <c r="L11" s="70">
        <f>'Tube D'!F9</f>
        <v>1.736237280000001</v>
      </c>
      <c r="M11" s="72">
        <v>6.0039683395290995</v>
      </c>
      <c r="N11" s="69" t="str">
        <f>'Tube F'!G9</f>
        <v>C4</v>
      </c>
      <c r="O11" s="70">
        <f>'Tube F'!F9</f>
        <v>1.7359094520000014</v>
      </c>
      <c r="P11" s="71">
        <v>1.8801455230154585</v>
      </c>
      <c r="Q11" s="69" t="str">
        <f>'Tube G'!G9</f>
        <v>D7</v>
      </c>
      <c r="R11" s="70">
        <f>'Tube G'!F9</f>
        <v>1.7364831510000016</v>
      </c>
      <c r="S11" s="71">
        <v>3.2712622249117036</v>
      </c>
      <c r="T11" s="69" t="str">
        <f>'Tube H'!G9</f>
        <v>G10</v>
      </c>
      <c r="U11" s="70">
        <f>'Tube H'!F9</f>
        <v>1.732877043000002</v>
      </c>
      <c r="V11" s="72">
        <v>4.7748969512629804</v>
      </c>
      <c r="W11" s="69" t="str">
        <f>'Tube I'!G9</f>
        <v>H1</v>
      </c>
      <c r="X11" s="70">
        <f>'Tube I'!F9</f>
        <v>1.732166749000001</v>
      </c>
      <c r="Y11" s="71">
        <v>4.2161866585380947</v>
      </c>
      <c r="Z11" s="69" t="str">
        <f>'Tube J'!G9</f>
        <v>C4</v>
      </c>
      <c r="AA11" s="67">
        <f>'Tube J'!F9</f>
        <v>1.732166749000001</v>
      </c>
      <c r="AB11" s="71">
        <v>3.7032278574720014</v>
      </c>
      <c r="AC11" s="69" t="str">
        <f>'Tube K'!G9</f>
        <v>D7</v>
      </c>
      <c r="AD11" s="70">
        <f>'Tube K'!F9</f>
        <v>1.7371114880000018</v>
      </c>
      <c r="AE11" s="71">
        <v>4.278331961226578</v>
      </c>
      <c r="AF11" s="69" t="str">
        <f>'Tube L'!G9</f>
        <v>G10</v>
      </c>
      <c r="AG11" s="70">
        <f>'Tube L'!F9</f>
        <v>1.7329316810000019</v>
      </c>
      <c r="AH11" s="72">
        <v>2.071860929373734</v>
      </c>
    </row>
    <row r="12" spans="1:34">
      <c r="A12" s="53">
        <v>9</v>
      </c>
      <c r="B12" s="69" t="str">
        <f>'Tube A'!G10</f>
        <v>H2</v>
      </c>
      <c r="C12" s="70">
        <f>'Tube A'!F10</f>
        <v>1.7313198599999993</v>
      </c>
      <c r="D12" s="71">
        <v>5.7695382425233248</v>
      </c>
      <c r="E12" s="69" t="str">
        <f>'Tube B'!G10</f>
        <v>B4</v>
      </c>
      <c r="F12" s="70">
        <f>'Tube B'!F10</f>
        <v>1.727385924</v>
      </c>
      <c r="G12" s="71">
        <v>13.069494840729748</v>
      </c>
      <c r="H12" s="69" t="str">
        <f>'Tube C'!G10</f>
        <v>E7</v>
      </c>
      <c r="I12" s="70">
        <f>'Tube C'!F10</f>
        <v>1.7243535150000007</v>
      </c>
      <c r="J12" s="71">
        <v>10.432780363924634</v>
      </c>
      <c r="K12" s="69" t="str">
        <f>'Tube D'!G10</f>
        <v>F10</v>
      </c>
      <c r="L12" s="70">
        <f>'Tube D'!F10</f>
        <v>1.7296807200000011</v>
      </c>
      <c r="M12" s="72">
        <v>10.604478062356407</v>
      </c>
      <c r="N12" s="69" t="str">
        <f>'Tube F'!G10</f>
        <v>B4</v>
      </c>
      <c r="O12" s="70">
        <f>'Tube F'!F10</f>
        <v>1.730445652000002</v>
      </c>
      <c r="P12" s="71">
        <v>5.259198175603796</v>
      </c>
      <c r="Q12" s="69" t="str">
        <f>'Tube G'!G10</f>
        <v>E7</v>
      </c>
      <c r="R12" s="70">
        <f>'Tube G'!F10</f>
        <v>1.7310193510000023</v>
      </c>
      <c r="S12" s="71">
        <v>6.710167062618372</v>
      </c>
      <c r="T12" s="69" t="str">
        <f>'Tube H'!G10</f>
        <v>F10</v>
      </c>
      <c r="U12" s="70">
        <f>'Tube H'!F10</f>
        <v>1.7276044760000016</v>
      </c>
      <c r="V12" s="72">
        <v>9.2037133822347528</v>
      </c>
      <c r="W12" s="69" t="str">
        <f>'Tube I'!G10</f>
        <v>H2</v>
      </c>
      <c r="X12" s="70">
        <f>'Tube I'!F10</f>
        <v>1.7277957090000022</v>
      </c>
      <c r="Y12" s="71">
        <v>9.6762543909239564</v>
      </c>
      <c r="Z12" s="69" t="str">
        <f>'Tube J'!G10</f>
        <v>B4</v>
      </c>
      <c r="AA12" s="67">
        <f>'Tube J'!F10</f>
        <v>1.7268941820000023</v>
      </c>
      <c r="AB12" s="71">
        <v>10.251813724991193</v>
      </c>
      <c r="AC12" s="69" t="str">
        <f>'Tube K'!G10</f>
        <v>E7</v>
      </c>
      <c r="AD12" s="70">
        <f>'Tube K'!F10</f>
        <v>1.7305549280000019</v>
      </c>
      <c r="AE12" s="71">
        <v>11.326101433791171</v>
      </c>
      <c r="AF12" s="69" t="str">
        <f>'Tube L'!G10</f>
        <v>F10</v>
      </c>
      <c r="AG12" s="70">
        <f>'Tube L'!F10</f>
        <v>1.7274678810000026</v>
      </c>
      <c r="AH12" s="72">
        <v>8.3919064186559726</v>
      </c>
    </row>
    <row r="13" spans="1:34">
      <c r="A13" s="53">
        <v>10</v>
      </c>
      <c r="B13" s="69" t="str">
        <f>'Tube A'!G11</f>
        <v>G2</v>
      </c>
      <c r="C13" s="70">
        <f>'Tube A'!F11</f>
        <v>1.7260472930000006</v>
      </c>
      <c r="D13" s="71">
        <v>16.050103966498902</v>
      </c>
      <c r="E13" s="69" t="str">
        <f>'Tube B'!G11</f>
        <v>A4</v>
      </c>
      <c r="F13" s="70">
        <f>'Tube B'!F11</f>
        <v>1.7221133570000013</v>
      </c>
      <c r="G13" s="71">
        <v>22.248594808259423</v>
      </c>
      <c r="H13" s="69" t="str">
        <f>'Tube C'!G11</f>
        <v>F7</v>
      </c>
      <c r="I13" s="70">
        <f>'Tube C'!F11</f>
        <v>1.7210752350000025</v>
      </c>
      <c r="J13" s="71">
        <v>19.046863206383851</v>
      </c>
      <c r="K13" s="69" t="str">
        <f>'Tube D'!G11</f>
        <v>E10</v>
      </c>
      <c r="L13" s="70">
        <f>'Tube D'!F11</f>
        <v>1.7242169200000017</v>
      </c>
      <c r="M13" s="71">
        <v>15.002435205239072</v>
      </c>
      <c r="N13" s="69" t="str">
        <f>'Tube F'!G11</f>
        <v>A4</v>
      </c>
      <c r="O13" s="70">
        <f>'Tube F'!F11</f>
        <v>1.7238890920000021</v>
      </c>
      <c r="P13" s="71">
        <v>12.965287749378312</v>
      </c>
      <c r="Q13" s="69" t="str">
        <f>'Tube G'!G11</f>
        <v>F7</v>
      </c>
      <c r="R13" s="70">
        <f>'Tube G'!F11</f>
        <v>1.7244627910000023</v>
      </c>
      <c r="S13" s="71">
        <v>11.546163297360749</v>
      </c>
      <c r="T13" s="69" t="str">
        <f>'Tube H'!G11</f>
        <v>E10</v>
      </c>
      <c r="U13" s="70">
        <f>'Tube H'!F11</f>
        <v>1.7210479159999998</v>
      </c>
      <c r="V13" s="72">
        <v>12.01523819688679</v>
      </c>
      <c r="W13" s="69" t="str">
        <f>'Tube I'!G11</f>
        <v>G2</v>
      </c>
      <c r="X13" s="70">
        <f>'Tube I'!F11</f>
        <v>1.7212391490000005</v>
      </c>
      <c r="Y13" s="71">
        <v>12.44837260207561</v>
      </c>
      <c r="Z13" s="69" t="str">
        <f>'Tube J'!G11</f>
        <v>A4</v>
      </c>
      <c r="AA13" s="67">
        <f>'Tube J'!F11</f>
        <v>1.7203376220000006</v>
      </c>
      <c r="AB13" s="71">
        <v>14.704833027668696</v>
      </c>
      <c r="AC13" s="69" t="str">
        <f>'Tube K'!G11</f>
        <v>F7</v>
      </c>
      <c r="AD13" s="70">
        <f>'Tube K'!F11</f>
        <v>1.7250911280000025</v>
      </c>
      <c r="AE13" s="71">
        <v>21.566952911806322</v>
      </c>
      <c r="AF13" s="69" t="str">
        <f>'Tube L'!G11</f>
        <v>E10</v>
      </c>
      <c r="AG13" s="70">
        <f>'Tube L'!F11</f>
        <v>1.7209113210000009</v>
      </c>
      <c r="AH13" s="71">
        <v>15.168456133371402</v>
      </c>
    </row>
    <row r="14" spans="1:34">
      <c r="A14" s="53">
        <v>11</v>
      </c>
      <c r="B14" s="69" t="str">
        <f>'Tube A'!G12</f>
        <v>F2</v>
      </c>
      <c r="C14" s="70">
        <f>'Tube A'!F12</f>
        <v>1.7194907330000007</v>
      </c>
      <c r="D14" s="71">
        <v>15.941637509876765</v>
      </c>
      <c r="E14" s="69" t="str">
        <f>'Tube B'!G12</f>
        <v>A5</v>
      </c>
      <c r="F14" s="70">
        <f>'Tube B'!F12</f>
        <v>1.717742316999999</v>
      </c>
      <c r="G14" s="71">
        <v>16.960396453127025</v>
      </c>
      <c r="H14" s="69" t="str">
        <f>'Tube C'!G12</f>
        <v>G7</v>
      </c>
      <c r="I14" s="70">
        <f>'Tube C'!F12</f>
        <v>1.7167041950000002</v>
      </c>
      <c r="J14" s="73">
        <v>15.295007239280539</v>
      </c>
      <c r="K14" s="69" t="str">
        <f>'Tube D'!G12</f>
        <v>D10</v>
      </c>
      <c r="L14" s="74">
        <f>'Tube D'!F12</f>
        <v>1.7187531200000006</v>
      </c>
      <c r="M14" s="73">
        <v>10.129916645156106</v>
      </c>
      <c r="N14" s="69" t="str">
        <f>'Tube F'!G12</f>
        <v>A5</v>
      </c>
      <c r="O14" s="70">
        <f>'Tube F'!F12</f>
        <v>1.7184252920000009</v>
      </c>
      <c r="P14" s="71">
        <v>14.166349007196551</v>
      </c>
      <c r="Q14" s="69" t="str">
        <f>'Tube G'!G12</f>
        <v>G7</v>
      </c>
      <c r="R14" s="70">
        <f>'Tube G'!F12</f>
        <v>1.7189989910000012</v>
      </c>
      <c r="S14" s="71">
        <v>10.294676926812519</v>
      </c>
      <c r="T14" s="69" t="str">
        <f>'Tube H'!G12</f>
        <v>D10</v>
      </c>
      <c r="U14" s="70">
        <f>'Tube H'!F12</f>
        <v>1.7144913560000017</v>
      </c>
      <c r="V14" s="72">
        <v>9.5606880477201148</v>
      </c>
      <c r="W14" s="69" t="str">
        <f>'Tube I'!G12</f>
        <v>F2</v>
      </c>
      <c r="X14" s="70">
        <f>'Tube I'!F12</f>
        <v>1.7146825890000006</v>
      </c>
      <c r="Y14" s="71">
        <v>8.7730455669668395</v>
      </c>
      <c r="Z14" s="69" t="str">
        <f>'Tube J'!G12</f>
        <v>A5</v>
      </c>
      <c r="AA14" s="67">
        <f>'Tube J'!F12</f>
        <v>1.7148738220000013</v>
      </c>
      <c r="AB14" s="71">
        <v>10.1057952020653</v>
      </c>
      <c r="AC14" s="69" t="str">
        <f>'Tube K'!G12</f>
        <v>G7</v>
      </c>
      <c r="AD14" s="70">
        <f>'Tube K'!F12</f>
        <v>1.7196273280000014</v>
      </c>
      <c r="AE14" s="71">
        <v>17.707285369551531</v>
      </c>
      <c r="AF14" s="69" t="str">
        <f>'Tube L'!G12</f>
        <v>D10</v>
      </c>
      <c r="AG14" s="70">
        <f>'Tube L'!F12</f>
        <v>1.7154475210000015</v>
      </c>
      <c r="AH14" s="73">
        <v>13.571247209689352</v>
      </c>
    </row>
    <row r="15" spans="1:34">
      <c r="A15" s="53">
        <v>12</v>
      </c>
      <c r="B15" s="69" t="str">
        <f>'Tube A'!G13</f>
        <v>E2</v>
      </c>
      <c r="C15" s="70">
        <f>'Tube A'!F13</f>
        <v>1.7129341729999989</v>
      </c>
      <c r="D15" s="71">
        <v>11.63322442663855</v>
      </c>
      <c r="E15" s="69" t="str">
        <f>'Tube B'!G13</f>
        <v>B5</v>
      </c>
      <c r="F15" s="70">
        <f>'Tube B'!F13</f>
        <v>1.7100929970000003</v>
      </c>
      <c r="G15" s="71">
        <v>9.6223203798011188</v>
      </c>
      <c r="H15" s="69" t="str">
        <f>'Tube C'!G13</f>
        <v>H7</v>
      </c>
      <c r="I15" s="70">
        <f>'Tube C'!F13</f>
        <v>1.7103388680000009</v>
      </c>
      <c r="J15" s="73">
        <v>8.7993740793892741</v>
      </c>
      <c r="K15" s="69" t="str">
        <f>'Tube D'!G13</f>
        <v>C10</v>
      </c>
      <c r="L15" s="74">
        <f>'Tube D'!F13</f>
        <v>1.7121965600000006</v>
      </c>
      <c r="M15" s="73">
        <v>5.2234259183528238</v>
      </c>
      <c r="N15" s="69" t="str">
        <f>'Tube F'!G13</f>
        <v>B5</v>
      </c>
      <c r="O15" s="70">
        <f>'Tube F'!F13</f>
        <v>1.7107759720000004</v>
      </c>
      <c r="P15" s="71">
        <v>11.795425267770995</v>
      </c>
      <c r="Q15" s="69" t="str">
        <f>'Tube G'!G13</f>
        <v>H7</v>
      </c>
      <c r="R15" s="70">
        <f>'Tube G'!F13</f>
        <v>1.7137264240000007</v>
      </c>
      <c r="S15" s="71">
        <v>9.0066358938315521</v>
      </c>
      <c r="T15" s="69" t="str">
        <f>'Tube H'!G13</f>
        <v>C10</v>
      </c>
      <c r="U15" s="70">
        <f>'Tube H'!F13</f>
        <v>1.7090275560000023</v>
      </c>
      <c r="V15" s="71">
        <v>4.9652393584353005</v>
      </c>
      <c r="W15" s="69" t="str">
        <f>'Tube I'!G13</f>
        <v>E2</v>
      </c>
      <c r="X15" s="70">
        <f>'Tube I'!F13</f>
        <v>1.7081260290000024</v>
      </c>
      <c r="Y15" s="71">
        <v>4.7628510853947654</v>
      </c>
      <c r="Z15" s="69" t="str">
        <f>'Tube J'!G13</f>
        <v>B5</v>
      </c>
      <c r="AA15" s="67">
        <f>'Tube J'!F13</f>
        <v>1.7094100220000019</v>
      </c>
      <c r="AB15" s="71">
        <v>5.656225891687245</v>
      </c>
      <c r="AC15" s="69" t="str">
        <f>'Tube K'!G13</f>
        <v>H7</v>
      </c>
      <c r="AD15" s="70">
        <f>'Tube K'!F13</f>
        <v>1.7130707680000015</v>
      </c>
      <c r="AE15" s="71">
        <v>10.928493036010599</v>
      </c>
      <c r="AF15" s="69" t="str">
        <f>'Tube L'!G13</f>
        <v>C10</v>
      </c>
      <c r="AG15" s="70">
        <f>'Tube L'!F13</f>
        <v>1.7088909610000016</v>
      </c>
      <c r="AH15" s="73">
        <v>8.1865181985616928</v>
      </c>
    </row>
    <row r="16" spans="1:34">
      <c r="A16" s="53">
        <v>13</v>
      </c>
      <c r="B16" s="69" t="str">
        <f>'Tube A'!G14</f>
        <v>D2</v>
      </c>
      <c r="C16" s="70">
        <f>'Tube A'!F14</f>
        <v>1.7076616060000003</v>
      </c>
      <c r="D16" s="71">
        <v>6.1106037118644885</v>
      </c>
      <c r="E16" s="69" t="str">
        <f>'Tube B'!G14</f>
        <v>C5</v>
      </c>
      <c r="F16" s="70">
        <f>'Tube B'!F14</f>
        <v>1.7048204300000016</v>
      </c>
      <c r="G16" s="71">
        <v>3.383641845093226</v>
      </c>
      <c r="H16" s="69" t="str">
        <f>'Tube C'!G14</f>
        <v>H8</v>
      </c>
      <c r="I16" s="70">
        <f>'Tube C'!F14</f>
        <v>1.7059678280000004</v>
      </c>
      <c r="J16" s="73">
        <v>2.6065535364246384</v>
      </c>
      <c r="K16" s="69" t="str">
        <f>'Tube D'!G14</f>
        <v>B10</v>
      </c>
      <c r="L16" s="74">
        <f>'Tube D'!F14</f>
        <v>1.7058312330000014</v>
      </c>
      <c r="M16" s="73">
        <v>2.4168416912849877</v>
      </c>
      <c r="N16" s="69" t="str">
        <f>'Tube F'!G14</f>
        <v>C5</v>
      </c>
      <c r="O16" s="70">
        <f>'Tube F'!F14</f>
        <v>1.7064049320000017</v>
      </c>
      <c r="P16" s="71">
        <v>5.9410296893898211</v>
      </c>
      <c r="Q16" s="69" t="str">
        <f>'Tube G'!G14</f>
        <v>H8</v>
      </c>
      <c r="R16" s="70">
        <f>'Tube G'!F14</f>
        <v>1.7082626240000014</v>
      </c>
      <c r="S16" s="71">
        <v>4.924382154551405</v>
      </c>
      <c r="T16" s="69" t="str">
        <f>'Tube H'!G14</f>
        <v>B10</v>
      </c>
      <c r="U16" s="70">
        <f>'Tube H'!F14</f>
        <v>1.7024709960000024</v>
      </c>
      <c r="V16" s="71">
        <v>2.2158330753027897</v>
      </c>
      <c r="W16" s="69" t="str">
        <f>'Tube I'!G14</f>
        <v>D2</v>
      </c>
      <c r="X16" s="70">
        <f>'Tube I'!F14</f>
        <v>1.7026622290000031</v>
      </c>
      <c r="Y16" s="71">
        <v>1.4271757532337432</v>
      </c>
      <c r="Z16" s="69" t="str">
        <f>'Tube J'!G14</f>
        <v>C5</v>
      </c>
      <c r="AA16" s="67">
        <f>'Tube J'!F14</f>
        <v>1.702853462000002</v>
      </c>
      <c r="AB16" s="71">
        <v>2.0496890859749821</v>
      </c>
      <c r="AC16" s="69" t="str">
        <f>'Tube K'!G14</f>
        <v>H8</v>
      </c>
      <c r="AD16" s="70">
        <f>'Tube K'!F14</f>
        <v>1.7076069680000021</v>
      </c>
      <c r="AE16" s="71">
        <v>4.26288189128993</v>
      </c>
      <c r="AF16" s="69" t="str">
        <f>'Tube L'!G14</f>
        <v>B10</v>
      </c>
      <c r="AG16" s="70">
        <f>'Tube L'!F14</f>
        <v>1.7034271610000022</v>
      </c>
      <c r="AH16" s="73">
        <v>3.1706941464795051</v>
      </c>
    </row>
    <row r="17" spans="1:34">
      <c r="A17" s="53">
        <v>14</v>
      </c>
      <c r="B17" s="69" t="str">
        <f>'Tube A'!G15</f>
        <v>C2</v>
      </c>
      <c r="C17" s="70">
        <f>'Tube A'!F15</f>
        <v>1.7021978060000009</v>
      </c>
      <c r="D17" s="71">
        <v>2.1098394989669096</v>
      </c>
      <c r="E17" s="69" t="str">
        <f>'Tube B'!G15</f>
        <v>D5</v>
      </c>
      <c r="F17" s="70">
        <f>'Tube B'!F15</f>
        <v>1.6993566300000023</v>
      </c>
      <c r="G17" s="71">
        <v>1.5354668032175487</v>
      </c>
      <c r="H17" s="69" t="str">
        <f>'Tube C'!G15</f>
        <v>G8</v>
      </c>
      <c r="I17" s="70">
        <f>'Tube C'!F15</f>
        <v>1.6983185079999998</v>
      </c>
      <c r="J17" s="71">
        <v>1.425961859403835</v>
      </c>
      <c r="K17" s="69" t="str">
        <f>'Tube D'!G15</f>
        <v>A10</v>
      </c>
      <c r="L17" s="70">
        <f>'Tube D'!F15</f>
        <v>1.700367433000002</v>
      </c>
      <c r="M17" s="71">
        <v>1.3167341994171025</v>
      </c>
      <c r="N17" s="69" t="str">
        <f>'Tube F'!G15</f>
        <v>D5</v>
      </c>
      <c r="O17" s="70">
        <f>'Tube F'!F15</f>
        <v>1.7009411320000023</v>
      </c>
      <c r="P17" s="71">
        <v>2.1589919032261071</v>
      </c>
      <c r="Q17" s="69" t="str">
        <f>'Tube G'!G15</f>
        <v>G8</v>
      </c>
      <c r="R17" s="70">
        <f>'Tube G'!F15</f>
        <v>1.7018972970000021</v>
      </c>
      <c r="S17" s="71">
        <v>1.8008615251629807</v>
      </c>
      <c r="T17" s="69" t="str">
        <f>'Tube H'!G15</f>
        <v>A10</v>
      </c>
      <c r="U17" s="70">
        <f>'Tube H'!F15</f>
        <v>1.6970071960000013</v>
      </c>
      <c r="V17" s="71">
        <v>1.198877471397406</v>
      </c>
      <c r="W17" s="69" t="str">
        <f>'Tube I'!G15</f>
        <v>C2</v>
      </c>
      <c r="X17" s="70">
        <f>'Tube I'!F15</f>
        <v>1.6971984290000002</v>
      </c>
      <c r="Y17" s="71">
        <v>0.78793324473984494</v>
      </c>
      <c r="Z17" s="69" t="str">
        <f>'Tube J'!G15</f>
        <v>D5</v>
      </c>
      <c r="AA17" s="67">
        <f>'Tube J'!F15</f>
        <v>1.6962969020000003</v>
      </c>
      <c r="AB17" s="71">
        <v>1.1232862207564553</v>
      </c>
      <c r="AC17" s="69" t="str">
        <f>'Tube K'!G15</f>
        <v>G8</v>
      </c>
      <c r="AD17" s="70">
        <f>'Tube K'!F15</f>
        <v>1.7010504080000004</v>
      </c>
      <c r="AE17" s="71">
        <v>1.9029912771927979</v>
      </c>
      <c r="AF17" s="69" t="str">
        <f>'Tube L'!G15</f>
        <v>A10</v>
      </c>
      <c r="AG17" s="70">
        <f>'Tube L'!F15</f>
        <v>1.6979633610000011</v>
      </c>
      <c r="AH17" s="71">
        <v>1.2979424599700591</v>
      </c>
    </row>
    <row r="18" spans="1:34">
      <c r="A18" s="53">
        <v>15</v>
      </c>
      <c r="B18" s="69" t="str">
        <f>'Tube A'!G16</f>
        <v>B2</v>
      </c>
      <c r="C18" s="70">
        <f>'Tube A'!F16</f>
        <v>1.6956412459999992</v>
      </c>
      <c r="D18" s="71">
        <v>1.2245505738081712</v>
      </c>
      <c r="E18" s="69" t="str">
        <f>'Tube B'!G16</f>
        <v>E5</v>
      </c>
      <c r="F18" s="70">
        <f>'Tube B'!F16</f>
        <v>1.69170731</v>
      </c>
      <c r="G18" s="71">
        <v>0.90395982677226128</v>
      </c>
      <c r="H18" s="69" t="str">
        <f>'Tube C'!G16</f>
        <v>F8</v>
      </c>
      <c r="I18" s="70">
        <f>'Tube C'!F16</f>
        <v>1.6928547080000005</v>
      </c>
      <c r="J18" s="71">
        <v>0.75229250531756087</v>
      </c>
      <c r="K18" s="69" t="str">
        <f>'Tube D'!G16</f>
        <v>A11</v>
      </c>
      <c r="L18" s="70">
        <f>'Tube D'!F16</f>
        <v>1.6959963929999997</v>
      </c>
      <c r="M18" s="71">
        <v>0.70581804836896067</v>
      </c>
      <c r="N18" s="69" t="str">
        <f>'Tube F'!G16</f>
        <v>E5</v>
      </c>
      <c r="O18" s="70">
        <f>'Tube F'!F16</f>
        <v>1.6954773320000012</v>
      </c>
      <c r="P18" s="71">
        <v>0.98772844062298315</v>
      </c>
      <c r="Q18" s="69" t="str">
        <f>'Tube G'!G16</f>
        <v>F8</v>
      </c>
      <c r="R18" s="70">
        <f>'Tube G'!F16</f>
        <v>1.696433497000001</v>
      </c>
      <c r="S18" s="71">
        <v>0.89617090770793162</v>
      </c>
      <c r="T18" s="69" t="str">
        <f>'Tube H'!G16</f>
        <v>A11</v>
      </c>
      <c r="U18" s="70">
        <f>'Tube H'!F16</f>
        <v>1.6915433960000019</v>
      </c>
      <c r="V18" s="71">
        <v>0.66615051266167125</v>
      </c>
      <c r="W18" s="69" t="str">
        <f>'Tube I'!G16</f>
        <v>B2</v>
      </c>
      <c r="X18" s="70">
        <f>'Tube I'!F16</f>
        <v>1.690641869000002</v>
      </c>
      <c r="Y18" s="71">
        <v>0.52366194345331041</v>
      </c>
      <c r="Z18" s="69" t="str">
        <f>'Tube J'!G16</f>
        <v>E5</v>
      </c>
      <c r="AA18" s="67">
        <f>'Tube J'!F16</f>
        <v>1.6919258620000015</v>
      </c>
      <c r="AB18" s="71">
        <v>0.52795174790941357</v>
      </c>
      <c r="AC18" s="69" t="str">
        <f>'Tube K'!G16</f>
        <v>F8</v>
      </c>
      <c r="AD18" s="70">
        <f>'Tube K'!F16</f>
        <v>1.695586608000001</v>
      </c>
      <c r="AE18" s="71">
        <v>1.098349846698272</v>
      </c>
      <c r="AF18" s="69" t="str">
        <f>'Tube L'!G16</f>
        <v>A11</v>
      </c>
      <c r="AG18" s="70">
        <f>'Tube L'!F16</f>
        <v>1.6924995610000018</v>
      </c>
      <c r="AH18" s="71">
        <v>0.66015842537069169</v>
      </c>
    </row>
    <row r="19" spans="1:34">
      <c r="A19" s="53">
        <v>16</v>
      </c>
      <c r="B19" s="69" t="str">
        <f>'Tube A'!G17</f>
        <v>A2</v>
      </c>
      <c r="C19" s="70">
        <f>'Tube A'!F17</f>
        <v>1.6901774459999999</v>
      </c>
      <c r="D19" s="71">
        <v>0.62117700994341962</v>
      </c>
      <c r="E19" s="69" t="str">
        <f>'Tube B'!G17</f>
        <v>F5</v>
      </c>
      <c r="F19" s="70">
        <f>'Tube B'!F17</f>
        <v>1.68842903</v>
      </c>
      <c r="G19" s="71">
        <v>0.40110917182211736</v>
      </c>
      <c r="H19" s="69" t="str">
        <f>'Tube C'!G17</f>
        <v>E8</v>
      </c>
      <c r="I19" s="70">
        <f>'Tube C'!F17</f>
        <v>1.6862981480000006</v>
      </c>
      <c r="J19" s="71">
        <v>0.48467614332733039</v>
      </c>
      <c r="K19" s="69" t="str">
        <f>'Tube D'!G17</f>
        <v>B11</v>
      </c>
      <c r="L19" s="70">
        <f>'Tube D'!F17</f>
        <v>1.6905325930000004</v>
      </c>
      <c r="M19" s="71">
        <v>0.40786089154630129</v>
      </c>
      <c r="N19" s="69" t="str">
        <f>'Tube F'!G17</f>
        <v>F5</v>
      </c>
      <c r="O19" s="70">
        <f>'Tube F'!F17</f>
        <v>1.6891120050000019</v>
      </c>
      <c r="P19" s="71">
        <v>0.53239488638498156</v>
      </c>
      <c r="Q19" s="69" t="str">
        <f>'Tube G'!G17</f>
        <v>E8</v>
      </c>
      <c r="R19" s="70">
        <f>'Tube G'!F17</f>
        <v>1.6909696970000017</v>
      </c>
      <c r="S19" s="71">
        <v>0.55319007824798128</v>
      </c>
      <c r="T19" s="69" t="str">
        <f>'Tube H'!G17</f>
        <v>B11</v>
      </c>
      <c r="U19" s="70">
        <f>'Tube H'!F17</f>
        <v>1.6860795960000026</v>
      </c>
      <c r="V19" s="71">
        <v>0.36436301941166827</v>
      </c>
      <c r="W19" s="69" t="str">
        <f>'Tube I'!G17</f>
        <v>A2</v>
      </c>
      <c r="X19" s="70">
        <f>'Tube I'!F17</f>
        <v>1.6851780690000027</v>
      </c>
      <c r="Y19" s="71">
        <v>0.28675323246879325</v>
      </c>
      <c r="Z19" s="69" t="str">
        <f>'Tube J'!G17</f>
        <v>F5</v>
      </c>
      <c r="AA19" s="67">
        <f>'Tube J'!F17</f>
        <v>1.6853693020000016</v>
      </c>
      <c r="AB19" s="71">
        <v>0.30259405640194909</v>
      </c>
      <c r="AC19" s="69" t="str">
        <f>'Tube K'!G17</f>
        <v>E8</v>
      </c>
      <c r="AD19" s="70">
        <f>'Tube K'!F17</f>
        <v>1.6901228080000017</v>
      </c>
      <c r="AE19" s="71">
        <v>0.64878690601504152</v>
      </c>
      <c r="AF19" s="69" t="str">
        <f>'Tube L'!G17</f>
        <v>B11</v>
      </c>
      <c r="AG19" s="70">
        <f>'Tube L'!F17</f>
        <v>1.6872269940000013</v>
      </c>
      <c r="AH19" s="71">
        <v>0.38435844667864227</v>
      </c>
    </row>
    <row r="20" spans="1:34">
      <c r="A20" s="53">
        <v>17</v>
      </c>
      <c r="B20" s="69" t="str">
        <f>'Tube A'!G18</f>
        <v>A3</v>
      </c>
      <c r="C20" s="70">
        <f>'Tube A'!F18</f>
        <v>1.685997639</v>
      </c>
      <c r="D20" s="71">
        <v>0.27942421595699246</v>
      </c>
      <c r="E20" s="69" t="str">
        <f>'Tube B'!G18</f>
        <v>G5</v>
      </c>
      <c r="F20" s="70">
        <f>'Tube B'!F18</f>
        <v>1.6831564630000013</v>
      </c>
      <c r="G20" s="71">
        <v>0.19034687292621155</v>
      </c>
      <c r="H20" s="69" t="str">
        <f>'Tube C'!G18</f>
        <v>D8</v>
      </c>
      <c r="I20" s="70">
        <f>'Tube C'!F18</f>
        <v>1.6810255810000019</v>
      </c>
      <c r="J20" s="71">
        <v>0.24123988577098854</v>
      </c>
      <c r="K20" s="69" t="str">
        <f>'Tube D'!G18</f>
        <v>C11</v>
      </c>
      <c r="L20" s="70">
        <f>'Tube D'!F18</f>
        <v>1.6841672660000011</v>
      </c>
      <c r="M20" s="71">
        <v>0.22606663831767451</v>
      </c>
      <c r="N20" s="69" t="str">
        <f>'Tube F'!G18</f>
        <v>G5</v>
      </c>
      <c r="O20" s="70">
        <f>'Tube F'!F18</f>
        <v>1.6836482050000026</v>
      </c>
      <c r="P20" s="71">
        <v>0.30026153794081889</v>
      </c>
      <c r="Q20" s="69" t="str">
        <f>'Tube G'!G18</f>
        <v>D8</v>
      </c>
      <c r="R20" s="70">
        <f>'Tube G'!F18</f>
        <v>1.6846043700000024</v>
      </c>
      <c r="S20" s="71">
        <v>0.31817739174990489</v>
      </c>
      <c r="T20" s="69" t="str">
        <f>'Tube H'!G18</f>
        <v>C11</v>
      </c>
      <c r="U20" s="70">
        <f>'Tube H'!F18</f>
        <v>1.6808070290000021</v>
      </c>
      <c r="V20" s="71">
        <v>0.21414560207071132</v>
      </c>
      <c r="W20" s="69" t="str">
        <f>'Tube I'!G18</f>
        <v>A3</v>
      </c>
      <c r="X20" s="70">
        <f>'Tube I'!F18</f>
        <v>1.6808070290000021</v>
      </c>
      <c r="Y20" s="71">
        <v>0.15225518026981838</v>
      </c>
      <c r="Z20" s="69" t="str">
        <f>'Tube J'!G18</f>
        <v>G5</v>
      </c>
      <c r="AA20" s="67">
        <f>'Tube J'!F18</f>
        <v>1.6799055020000022</v>
      </c>
      <c r="AB20" s="71">
        <v>0.16503817136000565</v>
      </c>
      <c r="AC20" s="69" t="str">
        <f>'Tube K'!G18</f>
        <v>D8</v>
      </c>
      <c r="AD20" s="70">
        <f>'Tube K'!F18</f>
        <v>1.6846590080000023</v>
      </c>
      <c r="AE20" s="71">
        <v>0.31708633909551315</v>
      </c>
      <c r="AF20" s="69" t="str">
        <f>'Tube L'!G18</f>
        <v>C11</v>
      </c>
      <c r="AG20" s="70">
        <f>'Tube L'!F18</f>
        <v>1.6806704340000032</v>
      </c>
      <c r="AH20" s="71">
        <v>0.22408677903630159</v>
      </c>
    </row>
    <row r="21" spans="1:34">
      <c r="A21" s="53">
        <v>18</v>
      </c>
      <c r="B21" s="69" t="str">
        <f>'Tube A'!G19</f>
        <v>B3</v>
      </c>
      <c r="C21" s="70">
        <f>'Tube A'!F19</f>
        <v>1.6772555590000007</v>
      </c>
      <c r="D21" s="71">
        <v>0.15677375270518495</v>
      </c>
      <c r="E21" s="69" t="str">
        <f>'Tube B'!G19</f>
        <v>H5</v>
      </c>
      <c r="F21" s="70">
        <f>'Tube B'!F19</f>
        <v>1.677692663000002</v>
      </c>
      <c r="G21" s="71">
        <v>9.4005830581254876E-2</v>
      </c>
      <c r="H21" s="69" t="str">
        <f>'Tube C'!G19</f>
        <v>C8</v>
      </c>
      <c r="I21" s="70">
        <f>'Tube C'!F19</f>
        <v>1.6744690210000002</v>
      </c>
      <c r="J21" s="71">
        <v>0.11258165123553261</v>
      </c>
      <c r="K21" s="69" t="str">
        <f>'Tube D'!G19</f>
        <v>D11</v>
      </c>
      <c r="L21" s="70">
        <f>'Tube D'!F19</f>
        <v>1.6776107060000029</v>
      </c>
      <c r="M21" s="71">
        <v>0.18346560654512253</v>
      </c>
      <c r="N21" s="69" t="str">
        <f>'Tube F'!G19</f>
        <v>H5</v>
      </c>
      <c r="O21" s="70">
        <f>'Tube F'!F19</f>
        <v>1.6770916450000009</v>
      </c>
      <c r="P21" s="71">
        <v>0.15923935676644294</v>
      </c>
      <c r="Q21" s="69" t="str">
        <f>'Tube G'!G19</f>
        <v>C8</v>
      </c>
      <c r="R21" s="70">
        <f>'Tube G'!F19</f>
        <v>1.677856577</v>
      </c>
      <c r="S21" s="71">
        <v>0.16810283842886667</v>
      </c>
      <c r="T21" s="69" t="str">
        <f>'Tube H'!G19</f>
        <v>D11</v>
      </c>
      <c r="U21" s="70">
        <f>'Tube H'!F19</f>
        <v>1.6742504690000004</v>
      </c>
      <c r="V21" s="71">
        <v>0.18675649091030808</v>
      </c>
      <c r="W21" s="69" t="str">
        <f>'Tube I'!G19</f>
        <v>B3</v>
      </c>
      <c r="X21" s="70">
        <f>'Tube I'!F19</f>
        <v>1.6731577090000016</v>
      </c>
      <c r="Y21" s="71">
        <v>9.8169469049883551E-2</v>
      </c>
      <c r="Z21" s="69" t="str">
        <f>'Tube J'!G19</f>
        <v>H5</v>
      </c>
      <c r="AA21" s="67">
        <f>'Tube J'!F19</f>
        <v>1.6733489420000005</v>
      </c>
      <c r="AB21" s="71">
        <v>9.584436467870483E-2</v>
      </c>
      <c r="AC21" s="69" t="str">
        <f>'Tube K'!G19</f>
        <v>C8</v>
      </c>
      <c r="AD21" s="70">
        <f>'Tube K'!F19</f>
        <v>1.6781024480000006</v>
      </c>
      <c r="AE21" s="71">
        <v>0.17096964051869612</v>
      </c>
      <c r="AF21" s="69" t="str">
        <f>'Tube L'!G19</f>
        <v>D11</v>
      </c>
      <c r="AG21" s="70">
        <f>'Tube L'!F19</f>
        <v>1.6752066340000002</v>
      </c>
      <c r="AH21" s="71">
        <v>0.18547494168379908</v>
      </c>
    </row>
    <row r="22" spans="1:34">
      <c r="A22" s="53">
        <v>19</v>
      </c>
      <c r="B22" s="69" t="str">
        <f>'Tube A'!G20</f>
        <v>C3</v>
      </c>
      <c r="C22" s="70">
        <f>'Tube A'!F20</f>
        <v>1.6630496790000002</v>
      </c>
      <c r="D22" s="71">
        <v>0.14322599708081257</v>
      </c>
      <c r="E22" s="69" t="str">
        <f>'Tube B'!G20</f>
        <v>H6</v>
      </c>
      <c r="F22" s="70">
        <f>'Tube B'!F20</f>
        <v>1.6625852560000016</v>
      </c>
      <c r="G22" s="71">
        <v>0.11793631330418126</v>
      </c>
      <c r="H22" s="69" t="str">
        <f>'Tube C'!G20</f>
        <v>B8</v>
      </c>
      <c r="I22" s="70">
        <f>'Tube C'!F20</f>
        <v>1.6624486610000009</v>
      </c>
      <c r="J22" s="71">
        <v>0.12234322105371409</v>
      </c>
      <c r="K22" s="69" t="str">
        <f>'Tube D'!G20</f>
        <v>E11</v>
      </c>
      <c r="L22" s="70">
        <f>'Tube D'!F20</f>
        <v>1.6601265460000025</v>
      </c>
      <c r="M22" s="71">
        <v>0.18763491733668416</v>
      </c>
      <c r="N22" s="69" t="str">
        <f>'Tube F'!G20</f>
        <v>H6</v>
      </c>
      <c r="O22" s="70">
        <f>'Tube F'!F20</f>
        <v>1.6628857650000022</v>
      </c>
      <c r="P22" s="71">
        <v>0.18015894622420073</v>
      </c>
      <c r="Q22" s="69" t="str">
        <f>'Tube G'!G20</f>
        <v>B8</v>
      </c>
      <c r="R22" s="70">
        <f>'Tube G'!F20</f>
        <v>1.6647434570000019</v>
      </c>
      <c r="S22" s="71">
        <v>0.1727652232800064</v>
      </c>
      <c r="T22" s="69" t="str">
        <f>'Tube H'!G20</f>
        <v>E11</v>
      </c>
      <c r="U22" s="70">
        <f>'Tube H'!F20</f>
        <v>1.6589518290000029</v>
      </c>
      <c r="V22" s="71">
        <v>0.18717319775868591</v>
      </c>
      <c r="W22" s="69" t="str">
        <f>'Tube I'!G20</f>
        <v>C3</v>
      </c>
      <c r="X22" s="70">
        <f>'Tube I'!F20</f>
        <v>1.653488029</v>
      </c>
      <c r="Y22" s="71">
        <v>8.1078900999999995E-2</v>
      </c>
      <c r="Z22" s="69" t="str">
        <f>'Tube J'!G20</f>
        <v>H6</v>
      </c>
      <c r="AA22" s="67">
        <f>'Tube J'!F20</f>
        <v>1.6591430620000018</v>
      </c>
      <c r="AB22" s="71">
        <v>0.11851319764267197</v>
      </c>
      <c r="AC22" s="69" t="str">
        <f>'Tube K'!G20</f>
        <v>B8</v>
      </c>
      <c r="AD22" s="70">
        <f>'Tube K'!F20</f>
        <v>1.6660820880000013</v>
      </c>
      <c r="AE22" s="71">
        <v>0.21014917072709535</v>
      </c>
      <c r="AF22" s="69" t="str">
        <f>'Tube L'!G20</f>
        <v>E11</v>
      </c>
      <c r="AG22" s="70">
        <f>'Tube L'!F20</f>
        <v>1.6610007540000034</v>
      </c>
      <c r="AH22" s="71">
        <v>0.20109573405743228</v>
      </c>
    </row>
    <row r="23" spans="1:34">
      <c r="A23" s="53">
        <v>20</v>
      </c>
      <c r="B23" s="69" t="str">
        <f>'Tube A'!G21</f>
        <v>D3</v>
      </c>
      <c r="C23" s="70">
        <f>'Tube A'!F21</f>
        <v>1.6009535919999998</v>
      </c>
      <c r="D23" s="71">
        <v>0.11550732418181885</v>
      </c>
      <c r="E23" s="69" t="str">
        <f>'Tube B'!G21</f>
        <v>G6</v>
      </c>
      <c r="F23" s="70">
        <f>'Tube B'!F21</f>
        <v>1.5992051759999999</v>
      </c>
      <c r="G23" s="71">
        <v>0.122174457553064</v>
      </c>
      <c r="H23" s="69" t="str">
        <f>'Tube C'!G21</f>
        <v>A8</v>
      </c>
      <c r="I23" s="70">
        <f>'Tube C'!F21</f>
        <v>1.6056251410000009</v>
      </c>
      <c r="J23" s="71">
        <v>0.13972447327416024</v>
      </c>
      <c r="K23" s="69" t="str">
        <f>'Tube D'!G21</f>
        <v>F11</v>
      </c>
      <c r="L23" s="70">
        <f>'Tube D'!F21</f>
        <v>1.5890971460000003</v>
      </c>
      <c r="M23" s="71">
        <v>0.16412004916728837</v>
      </c>
      <c r="N23" s="69" t="str">
        <f>'Tube F'!G21</f>
        <v>G6</v>
      </c>
      <c r="O23" s="70">
        <f>'Tube F'!F21</f>
        <v>1.588578085</v>
      </c>
      <c r="P23" s="71">
        <v>0.14975394548583362</v>
      </c>
      <c r="Q23" s="69" t="str">
        <f>'Tube G'!G21</f>
        <v>A8</v>
      </c>
      <c r="R23" s="70">
        <f>'Tube G'!F21</f>
        <v>1.6068271770000013</v>
      </c>
      <c r="S23" s="71">
        <v>0.1634973571006221</v>
      </c>
      <c r="T23" s="69" t="str">
        <f>'Tube H'!G21</f>
        <v>F11</v>
      </c>
      <c r="U23" s="70">
        <f>'Tube H'!F21</f>
        <v>1.5999427890000018</v>
      </c>
      <c r="V23" s="71">
        <v>0.15255100269897306</v>
      </c>
      <c r="W23" s="69" t="str">
        <f>'Tube I'!G21</f>
        <v>D3</v>
      </c>
      <c r="X23" s="70">
        <f>'Tube I'!F21</f>
        <v>1.5835513890000019</v>
      </c>
      <c r="Y23" s="71">
        <v>7.8036355840388941E-2</v>
      </c>
      <c r="Z23" s="69" t="str">
        <f>'Tube J'!G21</f>
        <v>G6</v>
      </c>
      <c r="AA23" s="67">
        <f>'Tube J'!F21</f>
        <v>1.5924847020000019</v>
      </c>
      <c r="AB23" s="71">
        <v>0.12274208387272083</v>
      </c>
      <c r="AC23" s="69" t="str">
        <f>'Tube K'!G21</f>
        <v>A8</v>
      </c>
      <c r="AD23" s="70">
        <f>'Tube K'!F21</f>
        <v>1.6081658080000008</v>
      </c>
      <c r="AE23" s="71">
        <v>0.24488978418305307</v>
      </c>
      <c r="AF23" s="69" t="str">
        <f>'Tube L'!G21</f>
        <v>F11</v>
      </c>
      <c r="AG23" s="70">
        <f>'Tube L'!F21</f>
        <v>1.6008989540000016</v>
      </c>
      <c r="AH23" s="71">
        <v>0.17273067295526878</v>
      </c>
    </row>
    <row r="24" spans="1:34">
      <c r="A24" s="53">
        <v>21</v>
      </c>
      <c r="B24" s="66" t="str">
        <f>'Tube A'!G22</f>
        <v>E3</v>
      </c>
      <c r="C24" s="67">
        <f>'Tube A'!F22</f>
        <v>1.4479671920000001</v>
      </c>
      <c r="D24" s="68">
        <v>8.7615151820174528E-2</v>
      </c>
      <c r="E24" s="66" t="str">
        <f>'Tube B'!G22</f>
        <v>F6</v>
      </c>
      <c r="F24" s="67">
        <f>'Tube B'!F22</f>
        <v>1.4440332560000009</v>
      </c>
      <c r="G24" s="68">
        <v>9.2924202829241256E-2</v>
      </c>
      <c r="H24" s="66" t="str">
        <f>'Tube C'!G22</f>
        <v>A9</v>
      </c>
      <c r="I24" s="67">
        <f>'Tube C'!F22</f>
        <v>1.4473661740000008</v>
      </c>
      <c r="J24" s="68">
        <v>8.2590425411613946E-2</v>
      </c>
      <c r="K24" s="66" t="str">
        <f>'Tube D'!G22</f>
        <v>G11</v>
      </c>
      <c r="L24" s="67">
        <f>'Tube D'!F22</f>
        <v>1.4251831460000002</v>
      </c>
      <c r="M24" s="68">
        <v>8.8975634842521842E-2</v>
      </c>
      <c r="N24" s="66" t="str">
        <f>'Tube F'!G22</f>
        <v>F6</v>
      </c>
      <c r="O24" s="67">
        <f>'Tube F'!F22</f>
        <v>1.4432410050000009</v>
      </c>
      <c r="P24" s="68">
        <v>9.0802427127763499E-2</v>
      </c>
      <c r="Q24" s="66" t="str">
        <f>'Tube G'!G22</f>
        <v>A9</v>
      </c>
      <c r="R24" s="67">
        <f>'Tube G'!F22</f>
        <v>1.4452899300000013</v>
      </c>
      <c r="S24" s="68">
        <v>8.2425025352552625E-2</v>
      </c>
      <c r="T24" s="66" t="str">
        <f>'Tube H'!G22</f>
        <v>G11</v>
      </c>
      <c r="U24" s="67">
        <f>'Tube H'!F22</f>
        <v>1.4338432690000005</v>
      </c>
      <c r="V24" s="68">
        <v>8.9147421724660045E-2</v>
      </c>
      <c r="W24" s="66" t="str">
        <f>'Tube I'!G22</f>
        <v>E3</v>
      </c>
      <c r="X24" s="67">
        <f>'Tube I'!F22</f>
        <v>1.4218229090000012</v>
      </c>
      <c r="Y24" s="68">
        <v>4.3806465110277949E-2</v>
      </c>
      <c r="Z24" s="66" t="str">
        <f>'Tube J'!G22</f>
        <v>F6</v>
      </c>
      <c r="AA24" s="67">
        <f>'Tube J'!F22</f>
        <v>1.4307562220000012</v>
      </c>
      <c r="AB24" s="68">
        <v>8.5553563096441534E-2</v>
      </c>
      <c r="AC24" s="66" t="str">
        <f>'Tube K'!G22</f>
        <v>A9</v>
      </c>
      <c r="AD24" s="67">
        <f>'Tube K'!F22</f>
        <v>1.4519011280000012</v>
      </c>
      <c r="AE24" s="68">
        <v>0.12015109632417403</v>
      </c>
      <c r="AF24" s="66" t="str">
        <f>'Tube L'!G22</f>
        <v>G11</v>
      </c>
      <c r="AG24" s="67">
        <f>'Tube L'!F22</f>
        <v>1.4490053140000025</v>
      </c>
      <c r="AH24" s="68">
        <v>7.2336361404271035E-2</v>
      </c>
    </row>
    <row r="25" spans="1:34" ht="12.9" thickBot="1">
      <c r="A25" s="53">
        <v>22</v>
      </c>
      <c r="B25" s="75" t="str">
        <f>'Tube A'!G23</f>
        <v>F3</v>
      </c>
      <c r="C25" s="76">
        <f>'Tube A'!F23</f>
        <v>1.2296064250000001</v>
      </c>
      <c r="D25" s="77">
        <v>2.9116620751959168E-2</v>
      </c>
      <c r="E25" s="75" t="str">
        <f>'Tube B'!G23</f>
        <v>E6</v>
      </c>
      <c r="F25" s="76">
        <f>'Tube B'!F23</f>
        <v>1.218924696000002</v>
      </c>
      <c r="G25" s="77">
        <v>2.6054305983843295E-2</v>
      </c>
      <c r="H25" s="75" t="str">
        <f>'Tube C'!G23</f>
        <v>B9</v>
      </c>
      <c r="I25" s="76">
        <f>'Tube C'!F23</f>
        <v>1.2222576140000019</v>
      </c>
      <c r="J25" s="77">
        <v>3.449382397242453E-2</v>
      </c>
      <c r="K25" s="75" t="str">
        <f>'Tube D'!G23</f>
        <v>H11</v>
      </c>
      <c r="L25" s="76">
        <f>'Tube D'!F23</f>
        <v>1.1980802990000026</v>
      </c>
      <c r="M25" s="77">
        <v>3.7039730078053834E-2</v>
      </c>
      <c r="N25" s="75" t="str">
        <f>'Tube F'!G23</f>
        <v>E6</v>
      </c>
      <c r="O25" s="76">
        <f>'Tube F'!F23</f>
        <v>1.2257817650000007</v>
      </c>
      <c r="P25" s="77">
        <v>2.8783013681855579E-2</v>
      </c>
      <c r="Q25" s="66" t="str">
        <f>'Tube G'!G23</f>
        <v>B9</v>
      </c>
      <c r="R25" s="76">
        <f>'Tube G'!F23</f>
        <v>1.2103465300000007</v>
      </c>
      <c r="S25" s="77">
        <v>2.6147941291145043E-2</v>
      </c>
      <c r="T25" s="75" t="str">
        <f>'Tube H'!G23</f>
        <v>H11</v>
      </c>
      <c r="U25" s="76">
        <f>'Tube H'!F23</f>
        <v>1.204363669000001</v>
      </c>
      <c r="V25" s="77">
        <v>5.5120515639831259E-2</v>
      </c>
      <c r="W25" s="66" t="str">
        <f>'Tube I'!G23</f>
        <v>F3</v>
      </c>
      <c r="X25" s="67">
        <f>'Tube I'!F23</f>
        <v>1.2141985090000009</v>
      </c>
      <c r="Y25" s="85">
        <v>-5.4011460372198729E-3</v>
      </c>
      <c r="Z25" s="86" t="str">
        <f>'Tube J'!G23</f>
        <v>E6</v>
      </c>
      <c r="AA25" s="67">
        <f>'Tube J'!F23</f>
        <v>1.2143897419999998</v>
      </c>
      <c r="AB25" s="68">
        <v>-9.1127643156254708E-3</v>
      </c>
      <c r="AC25" s="86" t="str">
        <f>'Tube K'!G23</f>
        <v>B9</v>
      </c>
      <c r="AD25" s="87">
        <f>'Tube K'!F23</f>
        <v>1.2420912080000033</v>
      </c>
      <c r="AE25" s="68">
        <v>3.6427674743680687E-2</v>
      </c>
      <c r="AF25" s="66" t="str">
        <f>'Tube L'!G23</f>
        <v>H11</v>
      </c>
      <c r="AG25" s="87">
        <f>'Tube L'!F23</f>
        <v>1.2686999140000026</v>
      </c>
      <c r="AH25" s="68">
        <v>2.4605725697834511E-2</v>
      </c>
    </row>
    <row r="26" spans="1:34" ht="12.9" thickTop="1">
      <c r="B26" s="70"/>
      <c r="C26" s="78" t="s">
        <v>189</v>
      </c>
      <c r="D26" s="79">
        <f>SUM(D5:D25)*40/TubeLoading!J29*100</f>
        <v>65.013863798128952</v>
      </c>
      <c r="E26" s="70"/>
      <c r="F26" s="78" t="s">
        <v>189</v>
      </c>
      <c r="G26" s="79">
        <f>SUM(G5:G25)*40/TubeLoading!J30*100</f>
        <v>74.939309014528703</v>
      </c>
      <c r="H26" s="70"/>
      <c r="I26" s="78" t="s">
        <v>189</v>
      </c>
      <c r="J26" s="79">
        <f>SUM(J5:J25)*40/TubeLoading!J31*100</f>
        <v>63.442589990876066</v>
      </c>
      <c r="K26" s="80"/>
      <c r="L26" s="78" t="s">
        <v>189</v>
      </c>
      <c r="M26" s="79">
        <f>SUM(M5:M25)*40/TubeLoading!J32*100</f>
        <v>55.208492721850732</v>
      </c>
      <c r="N26" s="70"/>
      <c r="O26" s="78" t="s">
        <v>189</v>
      </c>
      <c r="P26" s="79">
        <f>SUM(P5:P25)*40/TubeLoading!J34*100</f>
        <v>57.662918331918334</v>
      </c>
      <c r="Q26" s="84"/>
      <c r="R26" s="78" t="s">
        <v>189</v>
      </c>
      <c r="S26" s="79">
        <f>SUM(S5:S25)*40/TubeLoading!J35*100</f>
        <v>51.880488596434027</v>
      </c>
      <c r="T26" s="70"/>
      <c r="U26" s="78" t="s">
        <v>189</v>
      </c>
      <c r="V26" s="79">
        <f>SUM(V5:V25)*40/TubeLoading!J36*100</f>
        <v>50.608966076308725</v>
      </c>
      <c r="W26" s="88"/>
      <c r="X26" s="89" t="s">
        <v>189</v>
      </c>
      <c r="Y26" s="79">
        <f>SUM(Y5:Y25)*40/TubeLoading!J37*100</f>
        <v>46.521432657970927</v>
      </c>
      <c r="Z26" s="70"/>
      <c r="AA26" s="89" t="s">
        <v>189</v>
      </c>
      <c r="AB26" s="90">
        <f>SUM(AB5:AB25)*40/TubeLoading!J38*100</f>
        <v>52.38979754643708</v>
      </c>
      <c r="AC26" s="70"/>
      <c r="AD26" s="78" t="s">
        <v>189</v>
      </c>
      <c r="AE26" s="90">
        <f>SUM(AE5:AE25)*40/TubeLoading!J39*100</f>
        <v>77.464564012012275</v>
      </c>
      <c r="AF26" s="91"/>
      <c r="AG26" s="78" t="s">
        <v>189</v>
      </c>
      <c r="AH26" s="90">
        <f>SUM(AH5:AH25)*40/TubeLoading!J40*100</f>
        <v>55.306942035093876</v>
      </c>
    </row>
    <row r="27" spans="1:34"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8" spans="1:34"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</row>
    <row r="29" spans="1:34">
      <c r="A29" s="59"/>
    </row>
    <row r="30" spans="1:34">
      <c r="A30" s="59"/>
    </row>
    <row r="31" spans="1:34">
      <c r="A31" s="59"/>
    </row>
    <row r="55" spans="1:13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</row>
    <row r="56" spans="1:13">
      <c r="A56" s="59"/>
    </row>
    <row r="57" spans="1:13">
      <c r="A57" s="59"/>
    </row>
    <row r="58" spans="1:13">
      <c r="A58" s="59"/>
    </row>
    <row r="82" spans="1:13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</row>
    <row r="83" spans="1:13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</row>
    <row r="84" spans="1:13">
      <c r="A84" s="59"/>
    </row>
    <row r="85" spans="1:13">
      <c r="A85" s="59"/>
    </row>
    <row r="86" spans="1:13">
      <c r="A86" s="59"/>
    </row>
  </sheetData>
  <mergeCells count="11">
    <mergeCell ref="B2:D2"/>
    <mergeCell ref="E2:G2"/>
    <mergeCell ref="H2:J2"/>
    <mergeCell ref="K2:M2"/>
    <mergeCell ref="W2:Y2"/>
    <mergeCell ref="Z2:AB2"/>
    <mergeCell ref="AC2:AE2"/>
    <mergeCell ref="AF2:AH2"/>
    <mergeCell ref="N2:P2"/>
    <mergeCell ref="Q2:S2"/>
    <mergeCell ref="T2:V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opLeftCell="A16" zoomScaleNormal="100" workbookViewId="0">
      <selection activeCell="B37" sqref="B37"/>
    </sheetView>
  </sheetViews>
  <sheetFormatPr defaultColWidth="11.3828125" defaultRowHeight="12.45"/>
  <cols>
    <col min="1" max="1" width="11.3828125" customWidth="1"/>
    <col min="2" max="2" width="16" customWidth="1"/>
    <col min="3" max="12" width="11.3828125" customWidth="1"/>
    <col min="13" max="13" width="12.23046875" bestFit="1" customWidth="1"/>
  </cols>
  <sheetData>
    <row r="1" spans="1:10">
      <c r="A1" s="3" t="s">
        <v>54</v>
      </c>
      <c r="B1" s="24"/>
      <c r="C1" s="24"/>
      <c r="D1" s="24"/>
      <c r="E1" s="24"/>
      <c r="J1" s="3"/>
    </row>
    <row r="2" spans="1:10">
      <c r="A2" t="s">
        <v>51</v>
      </c>
      <c r="B2" s="24"/>
      <c r="C2" s="29"/>
      <c r="D2" s="25"/>
      <c r="E2" s="27"/>
    </row>
    <row r="3" spans="1:10">
      <c r="A3" t="s">
        <v>48</v>
      </c>
      <c r="B3" s="24"/>
      <c r="C3" s="29"/>
      <c r="D3" s="25"/>
      <c r="E3" s="27"/>
    </row>
    <row r="4" spans="1:10">
      <c r="A4" t="s">
        <v>49</v>
      </c>
      <c r="B4" s="24"/>
      <c r="C4" s="29"/>
      <c r="D4" s="25"/>
      <c r="E4" s="27"/>
    </row>
    <row r="5" spans="1:10">
      <c r="A5" t="s">
        <v>50</v>
      </c>
      <c r="B5" s="24"/>
      <c r="C5" s="29"/>
      <c r="D5" s="25"/>
      <c r="E5" s="27"/>
    </row>
    <row r="6" spans="1:10">
      <c r="A6" t="s">
        <v>52</v>
      </c>
      <c r="B6" s="24"/>
      <c r="C6" s="29"/>
      <c r="D6" s="25"/>
      <c r="E6" s="27"/>
    </row>
    <row r="7" spans="1:10">
      <c r="A7" t="s">
        <v>53</v>
      </c>
      <c r="B7" s="24"/>
      <c r="C7" s="29"/>
      <c r="D7" s="25"/>
      <c r="E7" s="27"/>
    </row>
    <row r="10" spans="1:10">
      <c r="A10" t="s">
        <v>44</v>
      </c>
    </row>
    <row r="12" spans="1:10">
      <c r="A12" s="3" t="s">
        <v>18</v>
      </c>
      <c r="B12" s="3" t="s">
        <v>19</v>
      </c>
      <c r="C12" s="3" t="s">
        <v>20</v>
      </c>
      <c r="D12" s="3"/>
      <c r="E12" s="3" t="s">
        <v>1</v>
      </c>
    </row>
    <row r="13" spans="1:10">
      <c r="A13" s="31">
        <v>4</v>
      </c>
      <c r="B13" s="31">
        <f t="shared" ref="B13:B26" si="0">($E$45-1.73)*A13*1.52</f>
        <v>0.92356530303998785</v>
      </c>
      <c r="C13" s="31">
        <f t="shared" ref="C13:C26" si="1">B13+A13</f>
        <v>4.9235653030399877</v>
      </c>
    </row>
    <row r="14" spans="1:10">
      <c r="A14" s="31">
        <v>4.05</v>
      </c>
      <c r="B14" s="31">
        <f t="shared" si="0"/>
        <v>0.93510986932798756</v>
      </c>
      <c r="C14" s="31">
        <f t="shared" si="1"/>
        <v>4.9851098693279869</v>
      </c>
    </row>
    <row r="15" spans="1:10">
      <c r="A15" s="31">
        <v>4.0999999999999996</v>
      </c>
      <c r="B15" s="31">
        <f t="shared" si="0"/>
        <v>0.94665443561598739</v>
      </c>
      <c r="C15" s="31">
        <f t="shared" si="1"/>
        <v>5.046654435615987</v>
      </c>
    </row>
    <row r="16" spans="1:10">
      <c r="A16" s="31">
        <v>4.1500000000000004</v>
      </c>
      <c r="B16" s="31">
        <f t="shared" si="0"/>
        <v>0.95819900190398755</v>
      </c>
      <c r="C16" s="15">
        <f t="shared" si="1"/>
        <v>5.108199001903988</v>
      </c>
    </row>
    <row r="17" spans="1:11">
      <c r="A17" s="31">
        <v>4.2</v>
      </c>
      <c r="B17" s="31">
        <f t="shared" si="0"/>
        <v>0.96974356819198726</v>
      </c>
      <c r="C17" s="31">
        <f t="shared" si="1"/>
        <v>5.1697435681919872</v>
      </c>
    </row>
    <row r="18" spans="1:11">
      <c r="A18" s="31">
        <v>4.25</v>
      </c>
      <c r="B18" s="31">
        <f t="shared" si="0"/>
        <v>0.98128813447998708</v>
      </c>
      <c r="C18" s="31">
        <f t="shared" si="1"/>
        <v>5.2312881344799873</v>
      </c>
    </row>
    <row r="19" spans="1:11">
      <c r="A19" s="31">
        <v>4.3</v>
      </c>
      <c r="B19" s="31">
        <f t="shared" si="0"/>
        <v>0.9928327007679868</v>
      </c>
      <c r="C19" s="31">
        <f t="shared" si="1"/>
        <v>5.2928327007679865</v>
      </c>
      <c r="E19" s="40" t="s">
        <v>45</v>
      </c>
      <c r="F19" s="40" t="s">
        <v>47</v>
      </c>
      <c r="G19" s="40" t="s">
        <v>46</v>
      </c>
      <c r="H19" s="51" t="s">
        <v>167</v>
      </c>
    </row>
    <row r="20" spans="1:11">
      <c r="A20" s="31">
        <v>4.3499999999999996</v>
      </c>
      <c r="B20" s="31">
        <f t="shared" si="0"/>
        <v>1.0043772670559865</v>
      </c>
      <c r="C20" s="31">
        <f t="shared" si="1"/>
        <v>5.3543772670559857</v>
      </c>
      <c r="E20">
        <f t="shared" ref="E20:E26" si="2">A20</f>
        <v>4.3499999999999996</v>
      </c>
      <c r="F20" s="38">
        <v>0.15</v>
      </c>
      <c r="G20" s="28">
        <f t="shared" ref="G20:G26" si="3">B20-F20</f>
        <v>0.85437726705598649</v>
      </c>
      <c r="H20">
        <v>5.0000000000000001E-3</v>
      </c>
    </row>
    <row r="21" spans="1:11">
      <c r="A21" s="31">
        <v>4.4000000000000004</v>
      </c>
      <c r="B21" s="31">
        <f t="shared" si="0"/>
        <v>1.0159218333439868</v>
      </c>
      <c r="C21" s="31">
        <f t="shared" si="1"/>
        <v>5.4159218333439867</v>
      </c>
      <c r="E21">
        <f t="shared" si="2"/>
        <v>4.4000000000000004</v>
      </c>
      <c r="F21">
        <f t="shared" ref="F21:F26" si="4">$F$20</f>
        <v>0.15</v>
      </c>
      <c r="G21" s="28">
        <f t="shared" si="3"/>
        <v>0.86592183334398676</v>
      </c>
      <c r="H21">
        <v>5.0000000000000001E-3</v>
      </c>
      <c r="I21" s="16"/>
      <c r="J21" s="16"/>
      <c r="K21" s="16"/>
    </row>
    <row r="22" spans="1:11">
      <c r="A22" s="31">
        <v>4.45</v>
      </c>
      <c r="B22" s="31">
        <f t="shared" si="0"/>
        <v>1.0274663996319866</v>
      </c>
      <c r="C22" s="31">
        <f t="shared" si="1"/>
        <v>5.4774663996319868</v>
      </c>
      <c r="E22">
        <f t="shared" si="2"/>
        <v>4.45</v>
      </c>
      <c r="F22">
        <f t="shared" si="4"/>
        <v>0.15</v>
      </c>
      <c r="G22" s="28">
        <f t="shared" si="3"/>
        <v>0.87746639963198658</v>
      </c>
      <c r="H22">
        <v>5.0000000000000001E-3</v>
      </c>
      <c r="I22" s="16"/>
      <c r="J22" s="16"/>
    </row>
    <row r="23" spans="1:11">
      <c r="A23">
        <v>4.5</v>
      </c>
      <c r="B23" s="31">
        <f t="shared" si="0"/>
        <v>1.0390109659199862</v>
      </c>
      <c r="C23">
        <f t="shared" si="1"/>
        <v>5.539010965919986</v>
      </c>
      <c r="E23">
        <f t="shared" si="2"/>
        <v>4.5</v>
      </c>
      <c r="F23">
        <f t="shared" si="4"/>
        <v>0.15</v>
      </c>
      <c r="G23" s="28">
        <f t="shared" si="3"/>
        <v>0.88901096591998618</v>
      </c>
      <c r="H23">
        <v>5.0000000000000001E-3</v>
      </c>
      <c r="I23" s="16"/>
      <c r="J23" s="16"/>
    </row>
    <row r="24" spans="1:11">
      <c r="A24" s="107">
        <v>4.55</v>
      </c>
      <c r="B24" s="107">
        <f t="shared" si="0"/>
        <v>1.050555532207986</v>
      </c>
      <c r="C24" s="107">
        <f t="shared" si="1"/>
        <v>5.6005555322079861</v>
      </c>
      <c r="D24" s="107"/>
      <c r="E24" s="107">
        <f>A24</f>
        <v>4.55</v>
      </c>
      <c r="F24" s="107">
        <f t="shared" si="4"/>
        <v>0.15</v>
      </c>
      <c r="G24" s="108">
        <f>B24-F24</f>
        <v>0.90055553220798601</v>
      </c>
      <c r="H24" s="52">
        <v>5.0000000000000001E-3</v>
      </c>
      <c r="I24" s="16"/>
      <c r="J24" s="16"/>
    </row>
    <row r="25" spans="1:11">
      <c r="A25">
        <v>4.57</v>
      </c>
      <c r="B25" s="31">
        <f t="shared" si="0"/>
        <v>1.0551733587231862</v>
      </c>
      <c r="C25">
        <f t="shared" si="1"/>
        <v>5.6251733587231865</v>
      </c>
      <c r="E25">
        <f t="shared" si="2"/>
        <v>4.57</v>
      </c>
      <c r="F25">
        <f t="shared" si="4"/>
        <v>0.15</v>
      </c>
      <c r="G25" s="28">
        <f t="shared" si="3"/>
        <v>0.90517335872318616</v>
      </c>
      <c r="H25">
        <v>5.0000000000000001E-3</v>
      </c>
      <c r="I25" s="16"/>
      <c r="J25" s="16"/>
      <c r="K25" s="15"/>
    </row>
    <row r="26" spans="1:11">
      <c r="A26" s="30">
        <v>4.5999999999999996</v>
      </c>
      <c r="B26" s="31">
        <f t="shared" si="0"/>
        <v>1.0621000984959859</v>
      </c>
      <c r="C26" s="30">
        <f t="shared" si="1"/>
        <v>5.6621000984959853</v>
      </c>
      <c r="E26">
        <f t="shared" si="2"/>
        <v>4.5999999999999996</v>
      </c>
      <c r="F26">
        <f t="shared" si="4"/>
        <v>0.15</v>
      </c>
      <c r="G26" s="28">
        <f t="shared" si="3"/>
        <v>0.91210009849598583</v>
      </c>
      <c r="H26">
        <v>5.0000000000000001E-3</v>
      </c>
      <c r="I26" s="16"/>
      <c r="J26" s="16"/>
      <c r="K26" s="16"/>
    </row>
    <row r="27" spans="1:11">
      <c r="A27" s="30"/>
      <c r="B27" s="16"/>
      <c r="C27" s="30"/>
    </row>
    <row r="28" spans="1:11" ht="37.75" thickBot="1">
      <c r="A28" s="97" t="s">
        <v>43</v>
      </c>
      <c r="B28" s="98" t="s">
        <v>39</v>
      </c>
      <c r="C28" s="98" t="s">
        <v>40</v>
      </c>
      <c r="D28" s="98" t="s">
        <v>42</v>
      </c>
      <c r="E28" s="98" t="s">
        <v>0</v>
      </c>
      <c r="F28" s="98" t="s">
        <v>153</v>
      </c>
      <c r="G28" s="99" t="s">
        <v>146</v>
      </c>
      <c r="H28" s="99" t="s">
        <v>147</v>
      </c>
      <c r="I28" s="99" t="s">
        <v>148</v>
      </c>
      <c r="J28" s="97" t="s">
        <v>197</v>
      </c>
      <c r="K28" s="98" t="s">
        <v>46</v>
      </c>
    </row>
    <row r="29" spans="1:11" ht="14.15">
      <c r="A29" s="38" t="s">
        <v>138</v>
      </c>
      <c r="B29" s="93">
        <v>1.4018999999999999</v>
      </c>
      <c r="C29" s="93">
        <v>20.3</v>
      </c>
      <c r="D29" s="94">
        <f t="shared" ref="D29:D40" si="5">(20-C29)*-0.000175+B29</f>
        <v>1.4019524999999999</v>
      </c>
      <c r="E29" s="94">
        <f t="shared" ref="E29:E40" si="6">D29*10.9276-13.593</f>
        <v>1.7269761389999996</v>
      </c>
      <c r="F29" s="102">
        <v>2036</v>
      </c>
      <c r="G29" s="38">
        <v>96.153846153846104</v>
      </c>
      <c r="H29" s="95">
        <f>4000/G29</f>
        <v>41.600000000000023</v>
      </c>
      <c r="I29" s="95">
        <f t="shared" ref="I29:I40" si="7">150-H29</f>
        <v>108.39999999999998</v>
      </c>
      <c r="J29" s="38">
        <f>G29*H29</f>
        <v>4000</v>
      </c>
      <c r="K29" s="96">
        <f>G$24+0.025</f>
        <v>0.92555553220798603</v>
      </c>
    </row>
    <row r="30" spans="1:11">
      <c r="A30" t="s">
        <v>139</v>
      </c>
      <c r="B30" s="54">
        <v>1.4017999999999999</v>
      </c>
      <c r="C30" s="54">
        <v>20.8</v>
      </c>
      <c r="D30" s="42">
        <f t="shared" si="5"/>
        <v>1.40194</v>
      </c>
      <c r="E30" s="42">
        <f t="shared" si="6"/>
        <v>1.7268395439999988</v>
      </c>
      <c r="F30" s="27">
        <v>3966</v>
      </c>
      <c r="G30">
        <v>29.112081513828237</v>
      </c>
      <c r="H30" s="50">
        <f>4000/G30</f>
        <v>137.4</v>
      </c>
      <c r="I30" s="50">
        <f t="shared" si="7"/>
        <v>12.599999999999994</v>
      </c>
      <c r="J30">
        <f>G30*H30</f>
        <v>4000</v>
      </c>
      <c r="K30" s="96">
        <f t="shared" ref="K30:K44" si="8">G$24+0.025</f>
        <v>0.92555553220798603</v>
      </c>
    </row>
    <row r="31" spans="1:11" ht="14.15">
      <c r="A31" s="38" t="s">
        <v>140</v>
      </c>
      <c r="B31" s="93">
        <v>1.4017999999999999</v>
      </c>
      <c r="C31" s="93">
        <v>20.8</v>
      </c>
      <c r="D31" s="94">
        <f t="shared" si="5"/>
        <v>1.40194</v>
      </c>
      <c r="E31" s="94">
        <f t="shared" si="6"/>
        <v>1.7268395439999988</v>
      </c>
      <c r="F31" s="102">
        <v>3203</v>
      </c>
      <c r="G31" s="38">
        <v>130.29315960912055</v>
      </c>
      <c r="H31" s="95">
        <f>4000/G31</f>
        <v>30.699999999999992</v>
      </c>
      <c r="I31" s="95">
        <f t="shared" si="7"/>
        <v>119.30000000000001</v>
      </c>
      <c r="J31" s="38">
        <f>G31*H31</f>
        <v>4000</v>
      </c>
      <c r="K31" s="96">
        <f t="shared" si="8"/>
        <v>0.92555553220798603</v>
      </c>
    </row>
    <row r="32" spans="1:11" ht="14.15">
      <c r="A32" t="s">
        <v>141</v>
      </c>
      <c r="B32" s="54">
        <v>1.4020999999999999</v>
      </c>
      <c r="C32" s="54">
        <v>20.399999999999999</v>
      </c>
      <c r="D32" s="42">
        <f t="shared" si="5"/>
        <v>1.4021699999999999</v>
      </c>
      <c r="E32" s="42">
        <f t="shared" si="6"/>
        <v>1.7293528919999996</v>
      </c>
      <c r="F32" s="103">
        <v>4012</v>
      </c>
      <c r="G32">
        <v>177.77777777777777</v>
      </c>
      <c r="H32" s="50">
        <f t="shared" ref="H32:H44" si="9">4000/G32</f>
        <v>22.5</v>
      </c>
      <c r="I32" s="50">
        <f t="shared" si="7"/>
        <v>127.5</v>
      </c>
      <c r="J32">
        <f t="shared" ref="J32:J40" si="10">G32*H32</f>
        <v>4000</v>
      </c>
      <c r="K32" s="96">
        <f t="shared" si="8"/>
        <v>0.92555553220798603</v>
      </c>
    </row>
    <row r="33" spans="1:11" ht="14.15">
      <c r="A33" s="38" t="s">
        <v>142</v>
      </c>
      <c r="B33" s="93">
        <v>1.4017999999999999</v>
      </c>
      <c r="C33" s="93">
        <v>20.8</v>
      </c>
      <c r="D33" s="94">
        <f t="shared" si="5"/>
        <v>1.40194</v>
      </c>
      <c r="E33" s="94">
        <f t="shared" si="6"/>
        <v>1.7268395439999988</v>
      </c>
      <c r="F33" s="102">
        <v>4011</v>
      </c>
      <c r="G33" s="38">
        <v>132.45033112582783</v>
      </c>
      <c r="H33" s="95">
        <f t="shared" si="9"/>
        <v>30.199999999999996</v>
      </c>
      <c r="I33" s="95">
        <f t="shared" si="7"/>
        <v>119.80000000000001</v>
      </c>
      <c r="J33" s="38">
        <f t="shared" si="10"/>
        <v>4000</v>
      </c>
      <c r="K33" s="96">
        <f t="shared" si="8"/>
        <v>0.92555553220798603</v>
      </c>
    </row>
    <row r="34" spans="1:11">
      <c r="A34" t="s">
        <v>143</v>
      </c>
      <c r="B34" s="54">
        <v>1.4018999999999999</v>
      </c>
      <c r="C34" s="54">
        <v>20.399999999999999</v>
      </c>
      <c r="D34" s="42">
        <f t="shared" si="5"/>
        <v>1.4019699999999999</v>
      </c>
      <c r="E34" s="42">
        <f t="shared" si="6"/>
        <v>1.7271673719999985</v>
      </c>
      <c r="F34" s="104">
        <v>3205</v>
      </c>
      <c r="G34">
        <v>169.4915254237288</v>
      </c>
      <c r="H34" s="50">
        <f t="shared" si="9"/>
        <v>23.6</v>
      </c>
      <c r="I34" s="50">
        <f t="shared" si="7"/>
        <v>126.4</v>
      </c>
      <c r="J34">
        <f t="shared" si="10"/>
        <v>4000</v>
      </c>
      <c r="K34" s="96">
        <f t="shared" si="8"/>
        <v>0.92555553220798603</v>
      </c>
    </row>
    <row r="35" spans="1:11" ht="14.15">
      <c r="A35" s="38" t="s">
        <v>144</v>
      </c>
      <c r="B35" s="93">
        <v>1.4018999999999999</v>
      </c>
      <c r="C35" s="93">
        <v>20.399999999999999</v>
      </c>
      <c r="D35" s="94">
        <f t="shared" si="5"/>
        <v>1.4019699999999999</v>
      </c>
      <c r="E35" s="94">
        <f t="shared" si="6"/>
        <v>1.7271673719999985</v>
      </c>
      <c r="F35" s="102">
        <v>1465</v>
      </c>
      <c r="G35" s="38">
        <v>106.95187165775401</v>
      </c>
      <c r="H35" s="95">
        <f t="shared" si="9"/>
        <v>37.4</v>
      </c>
      <c r="I35" s="95">
        <f t="shared" si="7"/>
        <v>112.6</v>
      </c>
      <c r="J35" s="38">
        <f t="shared" si="10"/>
        <v>4000</v>
      </c>
      <c r="K35" s="96">
        <f t="shared" si="8"/>
        <v>0.92555553220798603</v>
      </c>
    </row>
    <row r="36" spans="1:11" ht="14.15">
      <c r="A36" t="s">
        <v>145</v>
      </c>
      <c r="B36" s="54">
        <v>1.4017999999999999</v>
      </c>
      <c r="C36" s="54">
        <v>21</v>
      </c>
      <c r="D36" s="42">
        <f t="shared" si="5"/>
        <v>1.401975</v>
      </c>
      <c r="E36" s="42">
        <f t="shared" si="6"/>
        <v>1.7272220100000002</v>
      </c>
      <c r="F36" s="103">
        <v>1423</v>
      </c>
      <c r="G36">
        <v>115.27377521613833</v>
      </c>
      <c r="H36" s="50">
        <f t="shared" si="9"/>
        <v>34.699999999999996</v>
      </c>
      <c r="I36" s="50">
        <f t="shared" si="7"/>
        <v>115.30000000000001</v>
      </c>
      <c r="J36">
        <f t="shared" si="10"/>
        <v>3999.9999999999995</v>
      </c>
      <c r="K36" s="96">
        <f t="shared" si="8"/>
        <v>0.92555553220798603</v>
      </c>
    </row>
    <row r="37" spans="1:11" ht="14.15">
      <c r="A37" s="38" t="s">
        <v>149</v>
      </c>
      <c r="B37" s="94">
        <v>1.4016999999999999</v>
      </c>
      <c r="C37" s="100">
        <v>21</v>
      </c>
      <c r="D37" s="94">
        <f t="shared" si="5"/>
        <v>1.401875</v>
      </c>
      <c r="E37" s="94">
        <f t="shared" si="6"/>
        <v>1.7261292499999996</v>
      </c>
      <c r="F37" s="102">
        <v>1784</v>
      </c>
      <c r="G37" s="38">
        <v>164.60905349794237</v>
      </c>
      <c r="H37" s="95">
        <f t="shared" si="9"/>
        <v>24.300000000000004</v>
      </c>
      <c r="I37" s="95">
        <f t="shared" si="7"/>
        <v>125.69999999999999</v>
      </c>
      <c r="J37" s="38">
        <f t="shared" si="10"/>
        <v>4000.0000000000005</v>
      </c>
      <c r="K37" s="96">
        <f t="shared" si="8"/>
        <v>0.92555553220798603</v>
      </c>
    </row>
    <row r="38" spans="1:11" ht="14.15">
      <c r="A38" t="s">
        <v>150</v>
      </c>
      <c r="B38" s="42">
        <v>1.4017999999999999</v>
      </c>
      <c r="C38" s="41">
        <v>21</v>
      </c>
      <c r="D38" s="42">
        <f t="shared" si="5"/>
        <v>1.401975</v>
      </c>
      <c r="E38" s="42">
        <f t="shared" si="6"/>
        <v>1.7272220100000002</v>
      </c>
      <c r="F38" s="103">
        <v>2031</v>
      </c>
      <c r="G38">
        <v>117.30205278592375</v>
      </c>
      <c r="H38" s="50">
        <f t="shared" si="9"/>
        <v>34.1</v>
      </c>
      <c r="I38" s="50">
        <f t="shared" si="7"/>
        <v>115.9</v>
      </c>
      <c r="J38">
        <f t="shared" si="10"/>
        <v>4000</v>
      </c>
      <c r="K38" s="96">
        <f t="shared" si="8"/>
        <v>0.92555553220798603</v>
      </c>
    </row>
    <row r="39" spans="1:11" ht="14.6">
      <c r="A39" s="38" t="s">
        <v>151</v>
      </c>
      <c r="B39" s="94">
        <v>1.4018999999999999</v>
      </c>
      <c r="C39" s="100">
        <v>20.6</v>
      </c>
      <c r="D39" s="94">
        <f t="shared" si="5"/>
        <v>1.4020049999999999</v>
      </c>
      <c r="E39" s="94">
        <f t="shared" si="6"/>
        <v>1.7275498379999998</v>
      </c>
      <c r="F39" s="102">
        <v>1869</v>
      </c>
      <c r="G39" s="105">
        <v>108.10810810810811</v>
      </c>
      <c r="H39" s="95">
        <f t="shared" si="9"/>
        <v>37</v>
      </c>
      <c r="I39" s="95">
        <f t="shared" si="7"/>
        <v>113</v>
      </c>
      <c r="J39" s="38">
        <f t="shared" si="10"/>
        <v>4000</v>
      </c>
      <c r="K39" s="96">
        <f t="shared" si="8"/>
        <v>0.92555553220798603</v>
      </c>
    </row>
    <row r="40" spans="1:11" ht="14.15">
      <c r="A40" t="s">
        <v>152</v>
      </c>
      <c r="B40" s="42">
        <v>1.4016</v>
      </c>
      <c r="C40" s="41">
        <v>21</v>
      </c>
      <c r="D40" s="42">
        <f t="shared" si="5"/>
        <v>1.401775</v>
      </c>
      <c r="E40" s="42">
        <f t="shared" si="6"/>
        <v>1.7250364900000008</v>
      </c>
      <c r="F40" s="106">
        <v>3195</v>
      </c>
      <c r="G40">
        <v>163.26530612244898</v>
      </c>
      <c r="H40" s="50">
        <f t="shared" si="9"/>
        <v>24.5</v>
      </c>
      <c r="I40" s="50">
        <f t="shared" si="7"/>
        <v>125.5</v>
      </c>
      <c r="J40">
        <f t="shared" si="10"/>
        <v>4000</v>
      </c>
      <c r="K40" s="96">
        <f t="shared" si="8"/>
        <v>0.92555553220798603</v>
      </c>
    </row>
    <row r="41" spans="1:11" ht="14.15">
      <c r="A41" s="38" t="s">
        <v>163</v>
      </c>
      <c r="B41" s="94"/>
      <c r="C41" s="100"/>
      <c r="D41" s="94">
        <f t="shared" ref="D41:D44" si="11">(20-C41)*-0.000175+B41</f>
        <v>-3.5000000000000001E-3</v>
      </c>
      <c r="E41" s="94">
        <f t="shared" ref="E41:E44" si="12">D41*10.9276-13.593</f>
        <v>-13.631246600000001</v>
      </c>
      <c r="F41" s="101"/>
      <c r="G41" s="38"/>
      <c r="H41" s="95" t="e">
        <f t="shared" si="9"/>
        <v>#DIV/0!</v>
      </c>
      <c r="I41" s="95" t="e">
        <f t="shared" ref="I41:I42" si="13">150-H41</f>
        <v>#DIV/0!</v>
      </c>
      <c r="J41" s="38" t="e">
        <f t="shared" ref="J41:J44" si="14">G41*H41</f>
        <v>#DIV/0!</v>
      </c>
      <c r="K41" s="96">
        <f t="shared" si="8"/>
        <v>0.92555553220798603</v>
      </c>
    </row>
    <row r="42" spans="1:11" ht="14.15">
      <c r="A42" t="s">
        <v>164</v>
      </c>
      <c r="B42" s="42"/>
      <c r="C42" s="41"/>
      <c r="D42" s="42">
        <f t="shared" si="11"/>
        <v>-3.5000000000000001E-3</v>
      </c>
      <c r="E42" s="42">
        <f t="shared" si="12"/>
        <v>-13.631246600000001</v>
      </c>
      <c r="F42" s="92"/>
      <c r="H42" s="50" t="e">
        <f t="shared" si="9"/>
        <v>#DIV/0!</v>
      </c>
      <c r="I42" s="50" t="e">
        <f t="shared" si="13"/>
        <v>#DIV/0!</v>
      </c>
      <c r="J42" t="e">
        <f t="shared" si="14"/>
        <v>#DIV/0!</v>
      </c>
      <c r="K42" s="96">
        <f t="shared" si="8"/>
        <v>0.92555553220798603</v>
      </c>
    </row>
    <row r="43" spans="1:11" ht="14.15">
      <c r="A43" s="38" t="s">
        <v>165</v>
      </c>
      <c r="B43" s="94"/>
      <c r="C43" s="100"/>
      <c r="D43" s="94">
        <f t="shared" si="11"/>
        <v>-3.5000000000000001E-3</v>
      </c>
      <c r="E43" s="94">
        <f t="shared" si="12"/>
        <v>-13.631246600000001</v>
      </c>
      <c r="F43" s="101"/>
      <c r="G43" s="38"/>
      <c r="H43" s="50" t="e">
        <f t="shared" si="9"/>
        <v>#DIV/0!</v>
      </c>
      <c r="I43" s="95" t="e">
        <f t="shared" ref="I43:I44" si="15">150-H43</f>
        <v>#DIV/0!</v>
      </c>
      <c r="J43" s="38" t="e">
        <f t="shared" si="14"/>
        <v>#DIV/0!</v>
      </c>
      <c r="K43" s="96">
        <f t="shared" si="8"/>
        <v>0.92555553220798603</v>
      </c>
    </row>
    <row r="44" spans="1:11" ht="14.15">
      <c r="A44" t="s">
        <v>166</v>
      </c>
      <c r="B44" s="42"/>
      <c r="C44" s="41"/>
      <c r="D44" s="42">
        <f t="shared" si="11"/>
        <v>-3.5000000000000001E-3</v>
      </c>
      <c r="E44" s="42">
        <f t="shared" si="12"/>
        <v>-13.631246600000001</v>
      </c>
      <c r="F44" s="92"/>
      <c r="H44" s="50" t="e">
        <f t="shared" si="9"/>
        <v>#DIV/0!</v>
      </c>
      <c r="I44" s="50" t="e">
        <f t="shared" si="15"/>
        <v>#DIV/0!</v>
      </c>
      <c r="J44" t="e">
        <f t="shared" si="14"/>
        <v>#DIV/0!</v>
      </c>
      <c r="K44" s="96">
        <f t="shared" si="8"/>
        <v>0.92555553220798603</v>
      </c>
    </row>
    <row r="45" spans="1:11" ht="14.15">
      <c r="A45" s="45" t="s">
        <v>33</v>
      </c>
      <c r="B45" s="46">
        <v>1.4161999999999999</v>
      </c>
      <c r="C45" s="47">
        <v>19.600000000000001</v>
      </c>
      <c r="D45" s="48">
        <f>(20-C45)*-0.000175+B45</f>
        <v>1.4161299999999999</v>
      </c>
      <c r="E45" s="49">
        <f>D45*10.9276-13.593</f>
        <v>1.881902187999998</v>
      </c>
      <c r="F45" s="92"/>
      <c r="H45" s="50"/>
      <c r="I45" s="50"/>
    </row>
    <row r="46" spans="1:11">
      <c r="B46" s="26"/>
      <c r="C46" s="23"/>
    </row>
    <row r="47" spans="1:11">
      <c r="D47" s="22"/>
      <c r="E47" s="28"/>
    </row>
    <row r="48" spans="1:11">
      <c r="E48" s="28"/>
      <c r="F48" s="20"/>
    </row>
    <row r="49" spans="1:6">
      <c r="E49" s="28"/>
    </row>
    <row r="50" spans="1:6">
      <c r="A50" s="16"/>
      <c r="B50" s="16"/>
      <c r="C50" s="15"/>
    </row>
    <row r="52" spans="1:6">
      <c r="F52" s="22"/>
    </row>
  </sheetData>
  <sortState xmlns:xlrd2="http://schemas.microsoft.com/office/spreadsheetml/2017/richdata2" ref="F31:F40">
    <sortCondition ref="F31"/>
  </sortState>
  <phoneticPr fontId="12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1.4073</v>
      </c>
      <c r="D2" s="55">
        <v>17.7</v>
      </c>
      <c r="E2" s="55">
        <f t="shared" ref="E2:E23" si="0">((20-D2)*-0.000175+C2)-0.0008</f>
        <v>1.4060975</v>
      </c>
      <c r="F2" s="56">
        <f t="shared" ref="F2:F23" si="1">E2*10.9276-13.593</f>
        <v>1.7722710409999998</v>
      </c>
      <c r="G2" s="55" t="s">
        <v>63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1.4073</v>
      </c>
      <c r="D3" s="55">
        <v>17.8</v>
      </c>
      <c r="E3" s="55">
        <f t="shared" si="0"/>
        <v>1.406115</v>
      </c>
      <c r="F3" s="56">
        <f t="shared" si="1"/>
        <v>1.7724622740000004</v>
      </c>
      <c r="G3" s="55" t="s">
        <v>64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5">
        <v>3</v>
      </c>
      <c r="B4" s="55" t="s">
        <v>61</v>
      </c>
      <c r="C4" s="56">
        <v>1.4068000000000001</v>
      </c>
      <c r="D4" s="55">
        <v>17.8</v>
      </c>
      <c r="E4" s="55">
        <f t="shared" si="0"/>
        <v>1.4056150000000001</v>
      </c>
      <c r="F4" s="56">
        <f t="shared" si="1"/>
        <v>1.7669984740000011</v>
      </c>
      <c r="G4" s="55" t="s">
        <v>65</v>
      </c>
      <c r="I4" t="s">
        <v>156</v>
      </c>
    </row>
    <row r="5" spans="1:13">
      <c r="A5" s="55">
        <v>4</v>
      </c>
      <c r="B5" s="55" t="s">
        <v>61</v>
      </c>
      <c r="C5" s="56">
        <v>1.4063000000000001</v>
      </c>
      <c r="D5" s="55">
        <v>17.8</v>
      </c>
      <c r="E5" s="55">
        <f t="shared" si="0"/>
        <v>1.4051150000000001</v>
      </c>
      <c r="F5" s="56">
        <f t="shared" si="1"/>
        <v>1.7615346740000017</v>
      </c>
      <c r="G5" s="55" t="s">
        <v>66</v>
      </c>
      <c r="I5" t="s">
        <v>157</v>
      </c>
    </row>
    <row r="6" spans="1:13">
      <c r="A6" s="55">
        <v>5</v>
      </c>
      <c r="B6" s="55" t="s">
        <v>61</v>
      </c>
      <c r="C6" s="56">
        <v>1.4056999999999999</v>
      </c>
      <c r="D6" s="55">
        <v>17.899999999999999</v>
      </c>
      <c r="E6" s="55">
        <f t="shared" si="0"/>
        <v>1.4045325</v>
      </c>
      <c r="F6" s="56">
        <f t="shared" si="1"/>
        <v>1.7551693469999989</v>
      </c>
      <c r="G6" s="55" t="s">
        <v>67</v>
      </c>
    </row>
    <row r="7" spans="1:13">
      <c r="A7" s="55">
        <v>6</v>
      </c>
      <c r="B7" s="55" t="s">
        <v>61</v>
      </c>
      <c r="C7" s="56">
        <v>1.4051</v>
      </c>
      <c r="D7" s="55">
        <v>18</v>
      </c>
      <c r="E7" s="55">
        <f t="shared" si="0"/>
        <v>1.40395</v>
      </c>
      <c r="F7" s="56">
        <f t="shared" si="1"/>
        <v>1.7488040199999997</v>
      </c>
      <c r="G7" s="55" t="s">
        <v>68</v>
      </c>
    </row>
    <row r="8" spans="1:13">
      <c r="A8" s="55">
        <v>7</v>
      </c>
      <c r="B8" s="55" t="s">
        <v>61</v>
      </c>
      <c r="C8" s="56">
        <v>1.4046000000000001</v>
      </c>
      <c r="D8" s="55">
        <v>18</v>
      </c>
      <c r="E8" s="55">
        <f t="shared" si="0"/>
        <v>1.4034500000000001</v>
      </c>
      <c r="F8" s="56">
        <f t="shared" si="1"/>
        <v>1.7433402200000003</v>
      </c>
      <c r="G8" s="55" t="s">
        <v>69</v>
      </c>
    </row>
    <row r="9" spans="1:13">
      <c r="A9" s="55">
        <v>8</v>
      </c>
      <c r="B9" s="55" t="s">
        <v>61</v>
      </c>
      <c r="C9" s="56">
        <v>1.4039999999999999</v>
      </c>
      <c r="D9" s="55">
        <v>18</v>
      </c>
      <c r="E9" s="55">
        <f t="shared" si="0"/>
        <v>1.4028499999999999</v>
      </c>
      <c r="F9" s="56">
        <f t="shared" si="1"/>
        <v>1.7367836599999986</v>
      </c>
      <c r="G9" s="55" t="s">
        <v>70</v>
      </c>
    </row>
    <row r="10" spans="1:13">
      <c r="A10" s="43">
        <v>9</v>
      </c>
      <c r="B10" s="43" t="s">
        <v>61</v>
      </c>
      <c r="C10" s="44">
        <v>1.4035</v>
      </c>
      <c r="D10" s="43">
        <v>18</v>
      </c>
      <c r="E10" s="43">
        <f t="shared" si="0"/>
        <v>1.40235</v>
      </c>
      <c r="F10" s="44">
        <f t="shared" si="1"/>
        <v>1.7313198599999993</v>
      </c>
      <c r="G10" s="43" t="s">
        <v>71</v>
      </c>
    </row>
    <row r="11" spans="1:13">
      <c r="A11" s="43">
        <v>10</v>
      </c>
      <c r="B11" s="43" t="s">
        <v>61</v>
      </c>
      <c r="C11" s="44">
        <v>1.403</v>
      </c>
      <c r="D11" s="43">
        <v>18.100000000000001</v>
      </c>
      <c r="E11" s="43">
        <f t="shared" si="0"/>
        <v>1.4018675</v>
      </c>
      <c r="F11" s="44">
        <f t="shared" si="1"/>
        <v>1.7260472930000006</v>
      </c>
      <c r="G11" s="43" t="s">
        <v>72</v>
      </c>
    </row>
    <row r="12" spans="1:13">
      <c r="A12" s="43">
        <v>11</v>
      </c>
      <c r="B12" s="43" t="s">
        <v>61</v>
      </c>
      <c r="C12" s="44">
        <v>1.4024000000000001</v>
      </c>
      <c r="D12" s="43">
        <v>18.100000000000001</v>
      </c>
      <c r="E12" s="43">
        <f t="shared" si="0"/>
        <v>1.4012675000000001</v>
      </c>
      <c r="F12" s="44">
        <f t="shared" si="1"/>
        <v>1.7194907330000007</v>
      </c>
      <c r="G12" s="43" t="s">
        <v>73</v>
      </c>
    </row>
    <row r="13" spans="1:13">
      <c r="A13" s="43">
        <v>12</v>
      </c>
      <c r="B13" s="43" t="s">
        <v>61</v>
      </c>
      <c r="C13" s="44">
        <v>1.4017999999999999</v>
      </c>
      <c r="D13" s="43">
        <v>18.100000000000001</v>
      </c>
      <c r="E13" s="43">
        <f t="shared" si="0"/>
        <v>1.4006675</v>
      </c>
      <c r="F13" s="44">
        <f t="shared" si="1"/>
        <v>1.7129341729999989</v>
      </c>
      <c r="G13" s="43" t="s">
        <v>74</v>
      </c>
    </row>
    <row r="14" spans="1:13">
      <c r="A14" s="43">
        <v>13</v>
      </c>
      <c r="B14" s="43" t="s">
        <v>61</v>
      </c>
      <c r="C14" s="44">
        <v>1.4013</v>
      </c>
      <c r="D14" s="43">
        <v>18.2</v>
      </c>
      <c r="E14" s="43">
        <f t="shared" si="0"/>
        <v>1.400185</v>
      </c>
      <c r="F14" s="44">
        <f t="shared" si="1"/>
        <v>1.7076616060000003</v>
      </c>
      <c r="G14" s="43" t="s">
        <v>75</v>
      </c>
    </row>
    <row r="15" spans="1:13">
      <c r="A15" s="43">
        <v>14</v>
      </c>
      <c r="B15" s="43" t="s">
        <v>61</v>
      </c>
      <c r="C15" s="44">
        <v>1.4008</v>
      </c>
      <c r="D15" s="43">
        <v>18.2</v>
      </c>
      <c r="E15" s="43">
        <f t="shared" si="0"/>
        <v>1.3996850000000001</v>
      </c>
      <c r="F15" s="44">
        <f t="shared" si="1"/>
        <v>1.7021978060000009</v>
      </c>
      <c r="G15" s="43" t="s">
        <v>76</v>
      </c>
    </row>
    <row r="16" spans="1:13">
      <c r="A16" s="43">
        <v>15</v>
      </c>
      <c r="B16" s="43" t="s">
        <v>61</v>
      </c>
      <c r="C16" s="44">
        <v>1.4001999999999999</v>
      </c>
      <c r="D16" s="43">
        <v>18.2</v>
      </c>
      <c r="E16" s="43">
        <f t="shared" si="0"/>
        <v>1.3990849999999999</v>
      </c>
      <c r="F16" s="44">
        <f t="shared" si="1"/>
        <v>1.6956412459999992</v>
      </c>
      <c r="G16" s="43" t="s">
        <v>77</v>
      </c>
    </row>
    <row r="17" spans="1:7">
      <c r="A17" s="43">
        <v>16</v>
      </c>
      <c r="B17" s="43" t="s">
        <v>61</v>
      </c>
      <c r="C17" s="44">
        <v>1.3996999999999999</v>
      </c>
      <c r="D17" s="43">
        <v>18.2</v>
      </c>
      <c r="E17" s="43">
        <f t="shared" si="0"/>
        <v>1.398585</v>
      </c>
      <c r="F17" s="44">
        <f t="shared" si="1"/>
        <v>1.6901774459999999</v>
      </c>
      <c r="G17" s="43" t="s">
        <v>78</v>
      </c>
    </row>
    <row r="18" spans="1:7">
      <c r="A18" s="55">
        <v>17</v>
      </c>
      <c r="B18" s="55" t="s">
        <v>61</v>
      </c>
      <c r="C18" s="56">
        <v>1.3993</v>
      </c>
      <c r="D18" s="55">
        <v>18.3</v>
      </c>
      <c r="E18" s="55">
        <f t="shared" si="0"/>
        <v>1.3982025</v>
      </c>
      <c r="F18" s="56">
        <f t="shared" si="1"/>
        <v>1.685997639</v>
      </c>
      <c r="G18" s="55" t="s">
        <v>79</v>
      </c>
    </row>
    <row r="19" spans="1:7">
      <c r="A19" s="55">
        <v>18</v>
      </c>
      <c r="B19" s="55" t="s">
        <v>61</v>
      </c>
      <c r="C19" s="56">
        <v>1.3985000000000001</v>
      </c>
      <c r="D19" s="55">
        <v>18.3</v>
      </c>
      <c r="E19" s="55">
        <f t="shared" si="0"/>
        <v>1.3974025000000001</v>
      </c>
      <c r="F19" s="56">
        <f t="shared" si="1"/>
        <v>1.6772555590000007</v>
      </c>
      <c r="G19" s="55" t="s">
        <v>80</v>
      </c>
    </row>
    <row r="20" spans="1:7">
      <c r="A20" s="55">
        <v>19</v>
      </c>
      <c r="B20" s="55" t="s">
        <v>61</v>
      </c>
      <c r="C20" s="56">
        <v>1.3972</v>
      </c>
      <c r="D20" s="55">
        <v>18.3</v>
      </c>
      <c r="E20" s="55">
        <f t="shared" si="0"/>
        <v>1.3961025</v>
      </c>
      <c r="F20" s="56">
        <f t="shared" si="1"/>
        <v>1.6630496790000002</v>
      </c>
      <c r="G20" s="55" t="s">
        <v>81</v>
      </c>
    </row>
    <row r="21" spans="1:7">
      <c r="A21" s="55">
        <v>20</v>
      </c>
      <c r="B21" s="55" t="s">
        <v>61</v>
      </c>
      <c r="C21" s="56">
        <v>1.3915</v>
      </c>
      <c r="D21" s="55">
        <v>18.399999999999999</v>
      </c>
      <c r="E21" s="55">
        <f t="shared" si="0"/>
        <v>1.39042</v>
      </c>
      <c r="F21" s="56">
        <f t="shared" si="1"/>
        <v>1.6009535919999998</v>
      </c>
      <c r="G21" s="55" t="s">
        <v>82</v>
      </c>
    </row>
    <row r="22" spans="1:7">
      <c r="A22" s="55">
        <v>21</v>
      </c>
      <c r="B22" s="55" t="s">
        <v>61</v>
      </c>
      <c r="C22" s="56">
        <v>1.3774999999999999</v>
      </c>
      <c r="D22" s="55">
        <v>18.399999999999999</v>
      </c>
      <c r="E22" s="55">
        <f t="shared" si="0"/>
        <v>1.37642</v>
      </c>
      <c r="F22" s="56">
        <f t="shared" si="1"/>
        <v>1.4479671920000001</v>
      </c>
      <c r="G22" s="55" t="s">
        <v>83</v>
      </c>
    </row>
    <row r="23" spans="1:7">
      <c r="A23" s="55">
        <v>22</v>
      </c>
      <c r="B23" s="55" t="s">
        <v>61</v>
      </c>
      <c r="C23" s="56">
        <v>1.3574999999999999</v>
      </c>
      <c r="D23" s="55">
        <v>18.5</v>
      </c>
      <c r="E23" s="55">
        <f t="shared" si="0"/>
        <v>1.3564375</v>
      </c>
      <c r="F23" s="56">
        <f t="shared" si="1"/>
        <v>1.2296064250000001</v>
      </c>
      <c r="G23" s="55" t="s">
        <v>84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1.4065000000000001</v>
      </c>
      <c r="D2" s="55">
        <v>18.5</v>
      </c>
      <c r="E2" s="55">
        <f t="shared" ref="E2:E23" si="0">((20-D2)*-0.000175+C2)-0.0008</f>
        <v>1.4054375000000001</v>
      </c>
      <c r="F2" s="56">
        <f t="shared" ref="F2:F23" si="1">E2*10.9276-13.593</f>
        <v>1.7650588250000006</v>
      </c>
      <c r="G2" s="55" t="s">
        <v>85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1.4065000000000001</v>
      </c>
      <c r="D3" s="55">
        <v>18.600000000000001</v>
      </c>
      <c r="E3" s="55">
        <f t="shared" si="0"/>
        <v>1.4054550000000001</v>
      </c>
      <c r="F3" s="56">
        <f t="shared" si="1"/>
        <v>1.7652500580000012</v>
      </c>
      <c r="G3" s="55" t="s">
        <v>86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1.4063000000000001</v>
      </c>
      <c r="D4" s="57">
        <v>18.7</v>
      </c>
      <c r="E4" s="57">
        <f t="shared" si="0"/>
        <v>1.4052725000000001</v>
      </c>
      <c r="F4" s="58">
        <f t="shared" si="1"/>
        <v>1.7632557710000007</v>
      </c>
      <c r="G4" s="57" t="s">
        <v>87</v>
      </c>
      <c r="I4" t="s">
        <v>156</v>
      </c>
    </row>
    <row r="5" spans="1:13">
      <c r="A5" s="57">
        <v>4</v>
      </c>
      <c r="B5" s="57" t="s">
        <v>61</v>
      </c>
      <c r="C5" s="58">
        <v>1.4057999999999999</v>
      </c>
      <c r="D5" s="57">
        <v>18.7</v>
      </c>
      <c r="E5" s="57">
        <f t="shared" si="0"/>
        <v>1.4047725</v>
      </c>
      <c r="F5" s="58">
        <f t="shared" si="1"/>
        <v>1.7577919709999996</v>
      </c>
      <c r="G5" s="57" t="s">
        <v>88</v>
      </c>
      <c r="I5" t="s">
        <v>157</v>
      </c>
    </row>
    <row r="6" spans="1:13">
      <c r="A6" s="57">
        <v>5</v>
      </c>
      <c r="B6" s="57" t="s">
        <v>61</v>
      </c>
      <c r="C6" s="58">
        <v>1.4052</v>
      </c>
      <c r="D6" s="57">
        <v>18.7</v>
      </c>
      <c r="E6" s="57">
        <f t="shared" si="0"/>
        <v>1.4041725</v>
      </c>
      <c r="F6" s="58">
        <f t="shared" si="1"/>
        <v>1.7512354109999997</v>
      </c>
      <c r="G6" s="57" t="s">
        <v>89</v>
      </c>
    </row>
    <row r="7" spans="1:13">
      <c r="A7" s="57">
        <v>6</v>
      </c>
      <c r="B7" s="57" t="s">
        <v>61</v>
      </c>
      <c r="C7" s="58">
        <v>1.4046000000000001</v>
      </c>
      <c r="D7" s="57">
        <v>18.8</v>
      </c>
      <c r="E7" s="57">
        <f t="shared" si="0"/>
        <v>1.4035900000000001</v>
      </c>
      <c r="F7" s="58">
        <f t="shared" si="1"/>
        <v>1.7448700840000004</v>
      </c>
      <c r="G7" s="57" t="s">
        <v>90</v>
      </c>
    </row>
    <row r="8" spans="1:13">
      <c r="A8" s="57">
        <v>7</v>
      </c>
      <c r="B8" s="57" t="s">
        <v>61</v>
      </c>
      <c r="C8" s="58">
        <v>1.4039999999999999</v>
      </c>
      <c r="D8" s="57">
        <v>18.8</v>
      </c>
      <c r="E8" s="57">
        <f t="shared" si="0"/>
        <v>1.40299</v>
      </c>
      <c r="F8" s="58">
        <f t="shared" si="1"/>
        <v>1.7383135239999987</v>
      </c>
      <c r="G8" s="57" t="s">
        <v>91</v>
      </c>
    </row>
    <row r="9" spans="1:13">
      <c r="A9" s="57">
        <v>8</v>
      </c>
      <c r="B9" s="57" t="s">
        <v>61</v>
      </c>
      <c r="C9" s="58">
        <v>1.4035</v>
      </c>
      <c r="D9" s="57">
        <v>18.8</v>
      </c>
      <c r="E9" s="57">
        <f t="shared" si="0"/>
        <v>1.40249</v>
      </c>
      <c r="F9" s="58">
        <f t="shared" si="1"/>
        <v>1.7328497239999994</v>
      </c>
      <c r="G9" s="57" t="s">
        <v>92</v>
      </c>
    </row>
    <row r="10" spans="1:13">
      <c r="A10" s="57">
        <v>9</v>
      </c>
      <c r="B10" s="57" t="s">
        <v>61</v>
      </c>
      <c r="C10" s="58">
        <v>1.403</v>
      </c>
      <c r="D10" s="57">
        <v>18.8</v>
      </c>
      <c r="E10" s="57">
        <f t="shared" si="0"/>
        <v>1.4019900000000001</v>
      </c>
      <c r="F10" s="58">
        <f t="shared" si="1"/>
        <v>1.727385924</v>
      </c>
      <c r="G10" s="57" t="s">
        <v>93</v>
      </c>
    </row>
    <row r="11" spans="1:13">
      <c r="A11" s="57">
        <v>10</v>
      </c>
      <c r="B11" s="57" t="s">
        <v>61</v>
      </c>
      <c r="C11" s="58">
        <v>1.4025000000000001</v>
      </c>
      <c r="D11" s="57">
        <v>18.899999999999999</v>
      </c>
      <c r="E11" s="57">
        <f t="shared" si="0"/>
        <v>1.4015075000000001</v>
      </c>
      <c r="F11" s="58">
        <f t="shared" si="1"/>
        <v>1.7221133570000013</v>
      </c>
      <c r="G11" s="57" t="s">
        <v>94</v>
      </c>
    </row>
    <row r="12" spans="1:13">
      <c r="A12" s="55">
        <v>11</v>
      </c>
      <c r="B12" s="55" t="s">
        <v>61</v>
      </c>
      <c r="C12" s="56">
        <v>1.4020999999999999</v>
      </c>
      <c r="D12" s="55">
        <v>18.899999999999999</v>
      </c>
      <c r="E12" s="55">
        <f t="shared" si="0"/>
        <v>1.4011075</v>
      </c>
      <c r="F12" s="56">
        <f t="shared" si="1"/>
        <v>1.717742316999999</v>
      </c>
      <c r="G12" s="55" t="s">
        <v>95</v>
      </c>
    </row>
    <row r="13" spans="1:13">
      <c r="A13" s="55">
        <v>12</v>
      </c>
      <c r="B13" s="55" t="s">
        <v>61</v>
      </c>
      <c r="C13" s="56">
        <v>1.4014</v>
      </c>
      <c r="D13" s="55">
        <v>18.899999999999999</v>
      </c>
      <c r="E13" s="55">
        <f t="shared" si="0"/>
        <v>1.4004075</v>
      </c>
      <c r="F13" s="56">
        <f t="shared" si="1"/>
        <v>1.7100929970000003</v>
      </c>
      <c r="G13" s="55" t="s">
        <v>96</v>
      </c>
    </row>
    <row r="14" spans="1:13">
      <c r="A14" s="55">
        <v>13</v>
      </c>
      <c r="B14" s="55" t="s">
        <v>61</v>
      </c>
      <c r="C14" s="56">
        <v>1.4009</v>
      </c>
      <c r="D14" s="55">
        <v>19</v>
      </c>
      <c r="E14" s="55">
        <f t="shared" si="0"/>
        <v>1.3999250000000001</v>
      </c>
      <c r="F14" s="56">
        <f t="shared" si="1"/>
        <v>1.7048204300000016</v>
      </c>
      <c r="G14" s="55" t="s">
        <v>97</v>
      </c>
    </row>
    <row r="15" spans="1:13">
      <c r="A15" s="55">
        <v>14</v>
      </c>
      <c r="B15" s="55" t="s">
        <v>61</v>
      </c>
      <c r="C15" s="56">
        <v>1.4004000000000001</v>
      </c>
      <c r="D15" s="55">
        <v>19</v>
      </c>
      <c r="E15" s="55">
        <f t="shared" si="0"/>
        <v>1.3994250000000001</v>
      </c>
      <c r="F15" s="56">
        <f t="shared" si="1"/>
        <v>1.6993566300000023</v>
      </c>
      <c r="G15" s="55" t="s">
        <v>98</v>
      </c>
    </row>
    <row r="16" spans="1:13">
      <c r="A16" s="55">
        <v>15</v>
      </c>
      <c r="B16" s="55" t="s">
        <v>61</v>
      </c>
      <c r="C16" s="56">
        <v>1.3996999999999999</v>
      </c>
      <c r="D16" s="55">
        <v>19</v>
      </c>
      <c r="E16" s="55">
        <f t="shared" si="0"/>
        <v>1.398725</v>
      </c>
      <c r="F16" s="56">
        <f t="shared" si="1"/>
        <v>1.69170731</v>
      </c>
      <c r="G16" s="55" t="s">
        <v>99</v>
      </c>
    </row>
    <row r="17" spans="1:7">
      <c r="A17" s="55">
        <v>16</v>
      </c>
      <c r="B17" s="55" t="s">
        <v>61</v>
      </c>
      <c r="C17" s="56">
        <v>1.3994</v>
      </c>
      <c r="D17" s="55">
        <v>19</v>
      </c>
      <c r="E17" s="55">
        <f t="shared" si="0"/>
        <v>1.398425</v>
      </c>
      <c r="F17" s="56">
        <f t="shared" si="1"/>
        <v>1.68842903</v>
      </c>
      <c r="G17" s="55" t="s">
        <v>100</v>
      </c>
    </row>
    <row r="18" spans="1:7">
      <c r="A18" s="55">
        <v>17</v>
      </c>
      <c r="B18" s="55" t="s">
        <v>61</v>
      </c>
      <c r="C18" s="56">
        <v>1.3989</v>
      </c>
      <c r="D18" s="55">
        <v>19.100000000000001</v>
      </c>
      <c r="E18" s="55">
        <f t="shared" si="0"/>
        <v>1.3979425000000001</v>
      </c>
      <c r="F18" s="56">
        <f t="shared" si="1"/>
        <v>1.6831564630000013</v>
      </c>
      <c r="G18" s="55" t="s">
        <v>101</v>
      </c>
    </row>
    <row r="19" spans="1:7">
      <c r="A19" s="55">
        <v>18</v>
      </c>
      <c r="B19" s="55" t="s">
        <v>61</v>
      </c>
      <c r="C19" s="56">
        <v>1.3984000000000001</v>
      </c>
      <c r="D19" s="55">
        <v>19.100000000000001</v>
      </c>
      <c r="E19" s="55">
        <f t="shared" si="0"/>
        <v>1.3974425000000001</v>
      </c>
      <c r="F19" s="56">
        <f t="shared" si="1"/>
        <v>1.677692663000002</v>
      </c>
      <c r="G19" s="55" t="s">
        <v>102</v>
      </c>
    </row>
    <row r="20" spans="1:7">
      <c r="A20" s="57">
        <v>19</v>
      </c>
      <c r="B20" s="57" t="s">
        <v>61</v>
      </c>
      <c r="C20" s="58">
        <v>1.397</v>
      </c>
      <c r="D20" s="57">
        <v>19.2</v>
      </c>
      <c r="E20" s="57">
        <f t="shared" si="0"/>
        <v>1.3960600000000001</v>
      </c>
      <c r="F20" s="58">
        <f t="shared" si="1"/>
        <v>1.6625852560000016</v>
      </c>
      <c r="G20" s="57" t="s">
        <v>103</v>
      </c>
    </row>
    <row r="21" spans="1:7">
      <c r="A21" s="57">
        <v>20</v>
      </c>
      <c r="B21" s="57" t="s">
        <v>61</v>
      </c>
      <c r="C21" s="58">
        <v>1.3912</v>
      </c>
      <c r="D21" s="57">
        <v>19.2</v>
      </c>
      <c r="E21" s="57">
        <f t="shared" si="0"/>
        <v>1.3902600000000001</v>
      </c>
      <c r="F21" s="58">
        <f t="shared" si="1"/>
        <v>1.5992051759999999</v>
      </c>
      <c r="G21" s="57" t="s">
        <v>104</v>
      </c>
    </row>
    <row r="22" spans="1:7">
      <c r="A22" s="57">
        <v>21</v>
      </c>
      <c r="B22" s="57" t="s">
        <v>61</v>
      </c>
      <c r="C22" s="58">
        <v>1.377</v>
      </c>
      <c r="D22" s="57">
        <v>19.2</v>
      </c>
      <c r="E22" s="57">
        <f t="shared" si="0"/>
        <v>1.3760600000000001</v>
      </c>
      <c r="F22" s="58">
        <f t="shared" si="1"/>
        <v>1.4440332560000009</v>
      </c>
      <c r="G22" s="57" t="s">
        <v>105</v>
      </c>
    </row>
    <row r="23" spans="1:7">
      <c r="A23" s="57">
        <v>22</v>
      </c>
      <c r="B23" s="57" t="s">
        <v>61</v>
      </c>
      <c r="C23" s="58">
        <v>1.3564000000000001</v>
      </c>
      <c r="D23" s="57">
        <v>19.2</v>
      </c>
      <c r="E23" s="57">
        <f t="shared" si="0"/>
        <v>1.3554600000000001</v>
      </c>
      <c r="F23" s="58">
        <f t="shared" si="1"/>
        <v>1.218924696000002</v>
      </c>
      <c r="G23" s="57" t="s">
        <v>106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1.4056</v>
      </c>
      <c r="D2" s="57">
        <v>19.3</v>
      </c>
      <c r="E2" s="57">
        <f t="shared" ref="E2:E23" si="0">((20-D2)*-0.000175+C2)-0.0008</f>
        <v>1.4046775</v>
      </c>
      <c r="F2" s="58">
        <f t="shared" ref="F2:F23" si="1">E2*10.9276-13.593</f>
        <v>1.7567538490000008</v>
      </c>
      <c r="G2" s="57" t="s">
        <v>107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1.4061999999999999</v>
      </c>
      <c r="D3" s="57">
        <v>19.3</v>
      </c>
      <c r="E3" s="57">
        <f t="shared" si="0"/>
        <v>1.4052775</v>
      </c>
      <c r="F3" s="58">
        <f t="shared" si="1"/>
        <v>1.7633104089999989</v>
      </c>
      <c r="G3" s="57" t="s">
        <v>108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1.4059999999999999</v>
      </c>
      <c r="D4" s="57">
        <v>19.3</v>
      </c>
      <c r="E4" s="57">
        <f t="shared" si="0"/>
        <v>1.4050775</v>
      </c>
      <c r="F4" s="58">
        <f t="shared" si="1"/>
        <v>1.7611248889999995</v>
      </c>
      <c r="G4" s="57" t="s">
        <v>109</v>
      </c>
      <c r="I4" t="s">
        <v>156</v>
      </c>
    </row>
    <row r="5" spans="1:13">
      <c r="A5" s="57">
        <v>4</v>
      </c>
      <c r="B5" s="57" t="s">
        <v>61</v>
      </c>
      <c r="C5" s="58">
        <v>1.4056</v>
      </c>
      <c r="D5" s="57">
        <v>19.3</v>
      </c>
      <c r="E5" s="57">
        <f t="shared" si="0"/>
        <v>1.4046775</v>
      </c>
      <c r="F5" s="58">
        <f t="shared" si="1"/>
        <v>1.7567538490000008</v>
      </c>
      <c r="G5" s="57" t="s">
        <v>110</v>
      </c>
      <c r="I5" t="s">
        <v>157</v>
      </c>
    </row>
    <row r="6" spans="1:13">
      <c r="A6" s="55">
        <v>5</v>
      </c>
      <c r="B6" s="55" t="s">
        <v>61</v>
      </c>
      <c r="C6" s="56">
        <v>1.4052</v>
      </c>
      <c r="D6" s="55">
        <v>19.399999999999999</v>
      </c>
      <c r="E6" s="55">
        <f t="shared" si="0"/>
        <v>1.4042950000000001</v>
      </c>
      <c r="F6" s="56">
        <f t="shared" si="1"/>
        <v>1.7525740420000009</v>
      </c>
      <c r="G6" s="55" t="s">
        <v>111</v>
      </c>
    </row>
    <row r="7" spans="1:13">
      <c r="A7" s="55">
        <v>6</v>
      </c>
      <c r="B7" s="55" t="s">
        <v>61</v>
      </c>
      <c r="C7" s="56">
        <v>1.4046000000000001</v>
      </c>
      <c r="D7" s="55">
        <v>19.399999999999999</v>
      </c>
      <c r="E7" s="55">
        <f t="shared" si="0"/>
        <v>1.4036950000000001</v>
      </c>
      <c r="F7" s="56">
        <f t="shared" si="1"/>
        <v>1.746017482000001</v>
      </c>
      <c r="G7" s="55" t="s">
        <v>112</v>
      </c>
    </row>
    <row r="8" spans="1:13">
      <c r="A8" s="55">
        <v>7</v>
      </c>
      <c r="B8" s="55" t="s">
        <v>61</v>
      </c>
      <c r="C8" s="56">
        <v>1.4039999999999999</v>
      </c>
      <c r="D8" s="55">
        <v>19.399999999999999</v>
      </c>
      <c r="E8" s="55">
        <f t="shared" si="0"/>
        <v>1.403095</v>
      </c>
      <c r="F8" s="56">
        <f t="shared" si="1"/>
        <v>1.7394609219999992</v>
      </c>
      <c r="G8" s="55" t="s">
        <v>113</v>
      </c>
    </row>
    <row r="9" spans="1:13">
      <c r="A9" s="55">
        <v>8</v>
      </c>
      <c r="B9" s="55" t="s">
        <v>61</v>
      </c>
      <c r="C9" s="56">
        <v>1.4034</v>
      </c>
      <c r="D9" s="55">
        <v>19.5</v>
      </c>
      <c r="E9" s="55">
        <f t="shared" si="0"/>
        <v>1.4025125000000001</v>
      </c>
      <c r="F9" s="56">
        <f t="shared" si="1"/>
        <v>1.733095595</v>
      </c>
      <c r="G9" s="55" t="s">
        <v>114</v>
      </c>
    </row>
    <row r="10" spans="1:13">
      <c r="A10" s="55">
        <v>9</v>
      </c>
      <c r="B10" s="55" t="s">
        <v>61</v>
      </c>
      <c r="C10" s="56">
        <v>1.4026000000000001</v>
      </c>
      <c r="D10" s="55">
        <v>19.5</v>
      </c>
      <c r="E10" s="55">
        <f t="shared" si="0"/>
        <v>1.4017125000000001</v>
      </c>
      <c r="F10" s="56">
        <f t="shared" si="1"/>
        <v>1.7243535150000007</v>
      </c>
      <c r="G10" s="55" t="s">
        <v>115</v>
      </c>
    </row>
    <row r="11" spans="1:13">
      <c r="A11" s="55">
        <v>10</v>
      </c>
      <c r="B11" s="55" t="s">
        <v>61</v>
      </c>
      <c r="C11" s="56">
        <v>1.4023000000000001</v>
      </c>
      <c r="D11" s="55">
        <v>19.5</v>
      </c>
      <c r="E11" s="55">
        <f t="shared" si="0"/>
        <v>1.4014125000000002</v>
      </c>
      <c r="F11" s="56">
        <f t="shared" si="1"/>
        <v>1.7210752350000025</v>
      </c>
      <c r="G11" s="55" t="s">
        <v>116</v>
      </c>
    </row>
    <row r="12" spans="1:13">
      <c r="A12" s="55">
        <v>11</v>
      </c>
      <c r="B12" s="55" t="s">
        <v>61</v>
      </c>
      <c r="C12" s="56">
        <v>1.4018999999999999</v>
      </c>
      <c r="D12" s="55">
        <v>19.5</v>
      </c>
      <c r="E12" s="55">
        <f t="shared" si="0"/>
        <v>1.4010125</v>
      </c>
      <c r="F12" s="56">
        <f t="shared" si="1"/>
        <v>1.7167041950000002</v>
      </c>
      <c r="G12" s="55" t="s">
        <v>117</v>
      </c>
    </row>
    <row r="13" spans="1:13">
      <c r="A13" s="55">
        <v>12</v>
      </c>
      <c r="B13" s="55" t="s">
        <v>61</v>
      </c>
      <c r="C13" s="56">
        <v>1.4013</v>
      </c>
      <c r="D13" s="55">
        <v>19.600000000000001</v>
      </c>
      <c r="E13" s="55">
        <f t="shared" si="0"/>
        <v>1.4004300000000001</v>
      </c>
      <c r="F13" s="56">
        <f t="shared" si="1"/>
        <v>1.7103388680000009</v>
      </c>
      <c r="G13" s="55" t="s">
        <v>118</v>
      </c>
    </row>
    <row r="14" spans="1:13">
      <c r="A14" s="57">
        <v>13</v>
      </c>
      <c r="B14" s="57" t="s">
        <v>61</v>
      </c>
      <c r="C14" s="58">
        <v>1.4009</v>
      </c>
      <c r="D14" s="57">
        <v>19.600000000000001</v>
      </c>
      <c r="E14" s="57">
        <f t="shared" si="0"/>
        <v>1.4000300000000001</v>
      </c>
      <c r="F14" s="58">
        <f t="shared" si="1"/>
        <v>1.7059678280000004</v>
      </c>
      <c r="G14" s="57" t="s">
        <v>119</v>
      </c>
    </row>
    <row r="15" spans="1:13">
      <c r="A15" s="57">
        <v>14</v>
      </c>
      <c r="B15" s="57" t="s">
        <v>61</v>
      </c>
      <c r="C15" s="58">
        <v>1.4001999999999999</v>
      </c>
      <c r="D15" s="57">
        <v>19.600000000000001</v>
      </c>
      <c r="E15" s="57">
        <f t="shared" si="0"/>
        <v>1.39933</v>
      </c>
      <c r="F15" s="58">
        <f t="shared" si="1"/>
        <v>1.6983185079999998</v>
      </c>
      <c r="G15" s="57" t="s">
        <v>120</v>
      </c>
    </row>
    <row r="16" spans="1:13">
      <c r="A16" s="57">
        <v>15</v>
      </c>
      <c r="B16" s="57" t="s">
        <v>61</v>
      </c>
      <c r="C16" s="58">
        <v>1.3996999999999999</v>
      </c>
      <c r="D16" s="57">
        <v>19.600000000000001</v>
      </c>
      <c r="E16" s="57">
        <f t="shared" si="0"/>
        <v>1.39883</v>
      </c>
      <c r="F16" s="58">
        <f t="shared" si="1"/>
        <v>1.6928547080000005</v>
      </c>
      <c r="G16" s="57" t="s">
        <v>121</v>
      </c>
    </row>
    <row r="17" spans="1:7">
      <c r="A17" s="57">
        <v>16</v>
      </c>
      <c r="B17" s="57" t="s">
        <v>61</v>
      </c>
      <c r="C17" s="58">
        <v>1.3991</v>
      </c>
      <c r="D17" s="57">
        <v>19.600000000000001</v>
      </c>
      <c r="E17" s="57">
        <f t="shared" si="0"/>
        <v>1.3982300000000001</v>
      </c>
      <c r="F17" s="58">
        <f t="shared" si="1"/>
        <v>1.6862981480000006</v>
      </c>
      <c r="G17" s="57" t="s">
        <v>122</v>
      </c>
    </row>
    <row r="18" spans="1:7">
      <c r="A18" s="57">
        <v>17</v>
      </c>
      <c r="B18" s="57" t="s">
        <v>61</v>
      </c>
      <c r="C18" s="58">
        <v>1.3986000000000001</v>
      </c>
      <c r="D18" s="57">
        <v>19.7</v>
      </c>
      <c r="E18" s="57">
        <f t="shared" si="0"/>
        <v>1.3977475000000001</v>
      </c>
      <c r="F18" s="58">
        <f t="shared" si="1"/>
        <v>1.6810255810000019</v>
      </c>
      <c r="G18" s="57" t="s">
        <v>123</v>
      </c>
    </row>
    <row r="19" spans="1:7">
      <c r="A19" s="57">
        <v>18</v>
      </c>
      <c r="B19" s="57" t="s">
        <v>61</v>
      </c>
      <c r="C19" s="58">
        <v>1.3979999999999999</v>
      </c>
      <c r="D19" s="57">
        <v>19.7</v>
      </c>
      <c r="E19" s="57">
        <f t="shared" si="0"/>
        <v>1.3971475</v>
      </c>
      <c r="F19" s="58">
        <f t="shared" si="1"/>
        <v>1.6744690210000002</v>
      </c>
      <c r="G19" s="57" t="s">
        <v>124</v>
      </c>
    </row>
    <row r="20" spans="1:7">
      <c r="A20" s="57">
        <v>19</v>
      </c>
      <c r="B20" s="57" t="s">
        <v>61</v>
      </c>
      <c r="C20" s="58">
        <v>1.3969</v>
      </c>
      <c r="D20" s="57">
        <v>19.7</v>
      </c>
      <c r="E20" s="57">
        <f t="shared" si="0"/>
        <v>1.3960475000000001</v>
      </c>
      <c r="F20" s="58">
        <f t="shared" si="1"/>
        <v>1.6624486610000009</v>
      </c>
      <c r="G20" s="57" t="s">
        <v>125</v>
      </c>
    </row>
    <row r="21" spans="1:7">
      <c r="A21" s="57">
        <v>20</v>
      </c>
      <c r="B21" s="57" t="s">
        <v>61</v>
      </c>
      <c r="C21" s="58">
        <v>1.3916999999999999</v>
      </c>
      <c r="D21" s="57">
        <v>19.7</v>
      </c>
      <c r="E21" s="57">
        <f t="shared" si="0"/>
        <v>1.3908475</v>
      </c>
      <c r="F21" s="58">
        <f t="shared" si="1"/>
        <v>1.6056251410000009</v>
      </c>
      <c r="G21" s="57" t="s">
        <v>126</v>
      </c>
    </row>
    <row r="22" spans="1:7">
      <c r="A22" s="55">
        <v>21</v>
      </c>
      <c r="B22" s="55" t="s">
        <v>61</v>
      </c>
      <c r="C22" s="56">
        <v>1.3772</v>
      </c>
      <c r="D22" s="55">
        <v>19.8</v>
      </c>
      <c r="E22" s="55">
        <f t="shared" si="0"/>
        <v>1.3763650000000001</v>
      </c>
      <c r="F22" s="56">
        <f t="shared" si="1"/>
        <v>1.4473661740000008</v>
      </c>
      <c r="G22" s="55" t="s">
        <v>127</v>
      </c>
    </row>
    <row r="23" spans="1:7">
      <c r="A23" s="55">
        <v>22</v>
      </c>
      <c r="B23" s="55" t="s">
        <v>61</v>
      </c>
      <c r="C23" s="56">
        <v>1.3566</v>
      </c>
      <c r="D23" s="55">
        <v>19.8</v>
      </c>
      <c r="E23" s="55">
        <f t="shared" si="0"/>
        <v>1.3557650000000001</v>
      </c>
      <c r="F23" s="56">
        <f t="shared" si="1"/>
        <v>1.2222576140000019</v>
      </c>
      <c r="G23" s="55" t="s">
        <v>128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topLeftCell="A2" workbookViewId="0">
      <selection activeCell="H9" sqref="H9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1.4058999999999999</v>
      </c>
      <c r="D2" s="55">
        <v>19.8</v>
      </c>
      <c r="E2" s="55">
        <f t="shared" ref="E2:E23" si="0">((20-D2)*-0.000175+C2)-0.0008</f>
        <v>1.405065</v>
      </c>
      <c r="F2" s="56">
        <f t="shared" ref="F2:F23" si="1">E2*10.9276-13.593</f>
        <v>1.7609882940000006</v>
      </c>
      <c r="G2" s="55" t="s">
        <v>129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1.4063000000000001</v>
      </c>
      <c r="D3" s="55">
        <v>19.8</v>
      </c>
      <c r="E3" s="55">
        <f t="shared" si="0"/>
        <v>1.4054650000000002</v>
      </c>
      <c r="F3" s="56">
        <f t="shared" si="1"/>
        <v>1.7653593340000029</v>
      </c>
      <c r="G3" s="55" t="s">
        <v>130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5">
        <v>3</v>
      </c>
      <c r="B4" s="55" t="s">
        <v>61</v>
      </c>
      <c r="C4" s="56">
        <v>1.4059999999999999</v>
      </c>
      <c r="D4" s="55">
        <v>19.899999999999999</v>
      </c>
      <c r="E4" s="55">
        <f t="shared" si="0"/>
        <v>1.4051825</v>
      </c>
      <c r="F4" s="56">
        <f t="shared" si="1"/>
        <v>1.762272287</v>
      </c>
      <c r="G4" s="55" t="s">
        <v>131</v>
      </c>
      <c r="I4" t="s">
        <v>156</v>
      </c>
    </row>
    <row r="5" spans="1:13">
      <c r="A5" s="55">
        <v>4</v>
      </c>
      <c r="B5" s="55" t="s">
        <v>61</v>
      </c>
      <c r="C5" s="56">
        <v>1.4056999999999999</v>
      </c>
      <c r="D5" s="55">
        <v>19.899999999999999</v>
      </c>
      <c r="E5" s="55">
        <f t="shared" si="0"/>
        <v>1.4048825</v>
      </c>
      <c r="F5" s="56">
        <f t="shared" si="1"/>
        <v>1.7589940070000001</v>
      </c>
      <c r="G5" s="55" t="s">
        <v>132</v>
      </c>
      <c r="I5" t="s">
        <v>157</v>
      </c>
    </row>
    <row r="6" spans="1:13">
      <c r="A6" s="55">
        <v>5</v>
      </c>
      <c r="B6" s="55" t="s">
        <v>61</v>
      </c>
      <c r="C6" s="56">
        <v>1.4052</v>
      </c>
      <c r="D6" s="55">
        <v>19.899999999999999</v>
      </c>
      <c r="E6" s="55">
        <f t="shared" si="0"/>
        <v>1.4043825000000001</v>
      </c>
      <c r="F6" s="56">
        <f t="shared" si="1"/>
        <v>1.7535302070000007</v>
      </c>
      <c r="G6" s="55" t="s">
        <v>133</v>
      </c>
    </row>
    <row r="7" spans="1:13">
      <c r="A7" s="55">
        <v>6</v>
      </c>
      <c r="B7" s="55" t="s">
        <v>61</v>
      </c>
      <c r="C7" s="56">
        <v>1.4047000000000001</v>
      </c>
      <c r="D7" s="55">
        <v>19.899999999999999</v>
      </c>
      <c r="E7" s="55">
        <f t="shared" si="0"/>
        <v>1.4038825000000001</v>
      </c>
      <c r="F7" s="56">
        <f t="shared" si="1"/>
        <v>1.7480664070000014</v>
      </c>
      <c r="G7" s="55" t="s">
        <v>134</v>
      </c>
    </row>
    <row r="8" spans="1:13">
      <c r="A8" s="57">
        <v>7</v>
      </c>
      <c r="B8" s="57" t="s">
        <v>61</v>
      </c>
      <c r="C8" s="58">
        <v>1.4041999999999999</v>
      </c>
      <c r="D8" s="57">
        <v>19.899999999999999</v>
      </c>
      <c r="E8" s="57">
        <f t="shared" si="0"/>
        <v>1.4033825</v>
      </c>
      <c r="F8" s="58">
        <f t="shared" si="1"/>
        <v>1.7426026070000002</v>
      </c>
      <c r="G8" s="57" t="s">
        <v>135</v>
      </c>
    </row>
    <row r="9" spans="1:13">
      <c r="A9" s="57">
        <v>8</v>
      </c>
      <c r="B9" s="57" t="s">
        <v>61</v>
      </c>
      <c r="C9" s="58">
        <v>1.4036</v>
      </c>
      <c r="D9" s="57">
        <v>20</v>
      </c>
      <c r="E9" s="57">
        <f t="shared" si="0"/>
        <v>1.4028</v>
      </c>
      <c r="F9" s="58">
        <f t="shared" si="1"/>
        <v>1.736237280000001</v>
      </c>
      <c r="G9" s="57" t="s">
        <v>136</v>
      </c>
    </row>
    <row r="10" spans="1:13">
      <c r="A10" s="57">
        <v>9</v>
      </c>
      <c r="B10" s="57" t="s">
        <v>61</v>
      </c>
      <c r="C10" s="58">
        <v>1.403</v>
      </c>
      <c r="D10" s="57">
        <v>20</v>
      </c>
      <c r="E10" s="57">
        <f t="shared" si="0"/>
        <v>1.4022000000000001</v>
      </c>
      <c r="F10" s="58">
        <f t="shared" si="1"/>
        <v>1.7296807200000011</v>
      </c>
      <c r="G10" s="57" t="s">
        <v>137</v>
      </c>
    </row>
    <row r="11" spans="1:13">
      <c r="A11" s="57">
        <v>10</v>
      </c>
      <c r="B11" s="57" t="s">
        <v>61</v>
      </c>
      <c r="C11" s="58">
        <v>1.4025000000000001</v>
      </c>
      <c r="D11" s="57">
        <v>20</v>
      </c>
      <c r="E11" s="57">
        <f t="shared" si="0"/>
        <v>1.4017000000000002</v>
      </c>
      <c r="F11" s="58">
        <f t="shared" si="1"/>
        <v>1.7242169200000017</v>
      </c>
      <c r="G11" s="57" t="s">
        <v>158</v>
      </c>
    </row>
    <row r="12" spans="1:13">
      <c r="A12" s="57">
        <v>11</v>
      </c>
      <c r="B12" s="57" t="s">
        <v>61</v>
      </c>
      <c r="C12" s="58">
        <v>1.4019999999999999</v>
      </c>
      <c r="D12" s="57">
        <v>20</v>
      </c>
      <c r="E12" s="57">
        <f t="shared" si="0"/>
        <v>1.4012</v>
      </c>
      <c r="F12" s="58">
        <f t="shared" si="1"/>
        <v>1.7187531200000006</v>
      </c>
      <c r="G12" s="57" t="s">
        <v>159</v>
      </c>
    </row>
    <row r="13" spans="1:13">
      <c r="A13" s="57">
        <v>12</v>
      </c>
      <c r="B13" s="57" t="s">
        <v>61</v>
      </c>
      <c r="C13" s="58">
        <v>1.4014</v>
      </c>
      <c r="D13" s="57">
        <v>20</v>
      </c>
      <c r="E13" s="57">
        <f t="shared" si="0"/>
        <v>1.4006000000000001</v>
      </c>
      <c r="F13" s="58">
        <f t="shared" si="1"/>
        <v>1.7121965600000006</v>
      </c>
      <c r="G13" s="57" t="s">
        <v>160</v>
      </c>
    </row>
    <row r="14" spans="1:13">
      <c r="A14" s="57">
        <v>13</v>
      </c>
      <c r="B14" s="57" t="s">
        <v>61</v>
      </c>
      <c r="C14" s="58">
        <v>1.4008</v>
      </c>
      <c r="D14" s="57">
        <v>20.100000000000001</v>
      </c>
      <c r="E14" s="57">
        <f t="shared" si="0"/>
        <v>1.4000175000000001</v>
      </c>
      <c r="F14" s="58">
        <f t="shared" si="1"/>
        <v>1.7058312330000014</v>
      </c>
      <c r="G14" s="57" t="s">
        <v>161</v>
      </c>
    </row>
    <row r="15" spans="1:13">
      <c r="A15" s="57">
        <v>14</v>
      </c>
      <c r="B15" s="57" t="s">
        <v>61</v>
      </c>
      <c r="C15" s="58">
        <v>1.4003000000000001</v>
      </c>
      <c r="D15" s="57">
        <v>20.100000000000001</v>
      </c>
      <c r="E15" s="57">
        <f t="shared" si="0"/>
        <v>1.3995175000000002</v>
      </c>
      <c r="F15" s="58">
        <f t="shared" si="1"/>
        <v>1.700367433000002</v>
      </c>
      <c r="G15" s="57" t="s">
        <v>162</v>
      </c>
    </row>
    <row r="16" spans="1:13">
      <c r="A16" s="55">
        <v>15</v>
      </c>
      <c r="B16" s="55" t="s">
        <v>61</v>
      </c>
      <c r="C16" s="56">
        <v>1.3998999999999999</v>
      </c>
      <c r="D16" s="55">
        <v>20.100000000000001</v>
      </c>
      <c r="E16" s="55">
        <f t="shared" si="0"/>
        <v>1.3991175</v>
      </c>
      <c r="F16" s="56">
        <f t="shared" si="1"/>
        <v>1.6959963929999997</v>
      </c>
      <c r="G16" s="55" t="s">
        <v>177</v>
      </c>
    </row>
    <row r="17" spans="1:7">
      <c r="A17" s="55">
        <v>16</v>
      </c>
      <c r="B17" s="55" t="s">
        <v>61</v>
      </c>
      <c r="C17" s="56">
        <v>1.3994</v>
      </c>
      <c r="D17" s="55">
        <v>20.100000000000001</v>
      </c>
      <c r="E17" s="55">
        <f t="shared" si="0"/>
        <v>1.3986175000000001</v>
      </c>
      <c r="F17" s="56">
        <f t="shared" si="1"/>
        <v>1.6905325930000004</v>
      </c>
      <c r="G17" s="55" t="s">
        <v>178</v>
      </c>
    </row>
    <row r="18" spans="1:7">
      <c r="A18" s="55">
        <v>17</v>
      </c>
      <c r="B18" s="55" t="s">
        <v>61</v>
      </c>
      <c r="C18" s="56">
        <v>1.3988</v>
      </c>
      <c r="D18" s="55">
        <v>20.2</v>
      </c>
      <c r="E18" s="55">
        <f t="shared" si="0"/>
        <v>1.3980350000000001</v>
      </c>
      <c r="F18" s="56">
        <f t="shared" si="1"/>
        <v>1.6841672660000011</v>
      </c>
      <c r="G18" s="55" t="s">
        <v>179</v>
      </c>
    </row>
    <row r="19" spans="1:7">
      <c r="A19" s="55">
        <v>18</v>
      </c>
      <c r="B19" s="55" t="s">
        <v>61</v>
      </c>
      <c r="C19" s="56">
        <v>1.3982000000000001</v>
      </c>
      <c r="D19" s="55">
        <v>20.2</v>
      </c>
      <c r="E19" s="55">
        <f t="shared" si="0"/>
        <v>1.3974350000000002</v>
      </c>
      <c r="F19" s="56">
        <f t="shared" si="1"/>
        <v>1.6776107060000029</v>
      </c>
      <c r="G19" s="55" t="s">
        <v>180</v>
      </c>
    </row>
    <row r="20" spans="1:7">
      <c r="A20" s="55">
        <v>19</v>
      </c>
      <c r="B20" s="55" t="s">
        <v>61</v>
      </c>
      <c r="C20" s="56">
        <v>1.3966000000000001</v>
      </c>
      <c r="D20" s="55">
        <v>20.2</v>
      </c>
      <c r="E20" s="55">
        <f t="shared" si="0"/>
        <v>1.3958350000000002</v>
      </c>
      <c r="F20" s="56">
        <f t="shared" si="1"/>
        <v>1.6601265460000025</v>
      </c>
      <c r="G20" s="55" t="s">
        <v>181</v>
      </c>
    </row>
    <row r="21" spans="1:7">
      <c r="A21" s="55">
        <v>20</v>
      </c>
      <c r="B21" s="55" t="s">
        <v>61</v>
      </c>
      <c r="C21" s="56">
        <v>1.3900999999999999</v>
      </c>
      <c r="D21" s="55">
        <v>20.2</v>
      </c>
      <c r="E21" s="55">
        <f t="shared" si="0"/>
        <v>1.389335</v>
      </c>
      <c r="F21" s="56">
        <f t="shared" si="1"/>
        <v>1.5890971460000003</v>
      </c>
      <c r="G21" s="55" t="s">
        <v>182</v>
      </c>
    </row>
    <row r="22" spans="1:7">
      <c r="A22" s="55">
        <v>21</v>
      </c>
      <c r="B22" s="55" t="s">
        <v>61</v>
      </c>
      <c r="C22" s="56">
        <v>1.3751</v>
      </c>
      <c r="D22" s="55">
        <v>20.2</v>
      </c>
      <c r="E22" s="55">
        <f t="shared" si="0"/>
        <v>1.3743350000000001</v>
      </c>
      <c r="F22" s="56">
        <f t="shared" si="1"/>
        <v>1.4251831460000002</v>
      </c>
      <c r="G22" s="55" t="s">
        <v>183</v>
      </c>
    </row>
    <row r="23" spans="1:7">
      <c r="A23" s="55">
        <v>22</v>
      </c>
      <c r="B23" s="55" t="s">
        <v>61</v>
      </c>
      <c r="C23" s="56">
        <v>1.3543000000000001</v>
      </c>
      <c r="D23" s="55">
        <v>20.3</v>
      </c>
      <c r="E23" s="55">
        <f t="shared" si="0"/>
        <v>1.3535525000000002</v>
      </c>
      <c r="F23" s="56">
        <f t="shared" si="1"/>
        <v>1.1980802990000026</v>
      </c>
      <c r="G23" s="55" t="s">
        <v>184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1.4068000000000001</v>
      </c>
      <c r="D2" s="55">
        <v>19.899999999999999</v>
      </c>
      <c r="E2" s="55">
        <f t="shared" ref="E2:E23" si="0">((20-D2)*-0.000175+C2)-0.0008</f>
        <v>1.4059825000000001</v>
      </c>
      <c r="F2" s="56">
        <f t="shared" ref="F2:F23" si="1">E2*10.9276-13.593</f>
        <v>1.7710143670000011</v>
      </c>
      <c r="G2" s="55" t="s">
        <v>63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1.4067000000000001</v>
      </c>
      <c r="D3" s="55">
        <v>20</v>
      </c>
      <c r="E3" s="55">
        <f t="shared" si="0"/>
        <v>1.4059000000000001</v>
      </c>
      <c r="F3" s="56">
        <f t="shared" si="1"/>
        <v>1.7701128400000012</v>
      </c>
      <c r="G3" s="55" t="s">
        <v>64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5">
        <v>3</v>
      </c>
      <c r="B4" s="55" t="s">
        <v>61</v>
      </c>
      <c r="C4" s="56">
        <v>1.4063000000000001</v>
      </c>
      <c r="D4" s="55">
        <v>20</v>
      </c>
      <c r="E4" s="55">
        <f t="shared" si="0"/>
        <v>1.4055000000000002</v>
      </c>
      <c r="F4" s="56">
        <f t="shared" si="1"/>
        <v>1.7657418000000025</v>
      </c>
      <c r="G4" s="55" t="s">
        <v>65</v>
      </c>
      <c r="I4" t="s">
        <v>156</v>
      </c>
    </row>
    <row r="5" spans="1:13">
      <c r="A5" s="55">
        <v>4</v>
      </c>
      <c r="B5" s="55" t="s">
        <v>61</v>
      </c>
      <c r="C5" s="56">
        <v>1.4057999999999999</v>
      </c>
      <c r="D5" s="55">
        <v>20</v>
      </c>
      <c r="E5" s="55">
        <f t="shared" si="0"/>
        <v>1.405</v>
      </c>
      <c r="F5" s="56">
        <f t="shared" si="1"/>
        <v>1.7602779999999996</v>
      </c>
      <c r="G5" s="55" t="s">
        <v>66</v>
      </c>
      <c r="I5" t="s">
        <v>157</v>
      </c>
    </row>
    <row r="6" spans="1:13">
      <c r="A6" s="55">
        <v>5</v>
      </c>
      <c r="B6" s="55" t="s">
        <v>61</v>
      </c>
      <c r="C6" s="56">
        <v>1.4051</v>
      </c>
      <c r="D6" s="55">
        <v>20</v>
      </c>
      <c r="E6" s="55">
        <f t="shared" si="0"/>
        <v>1.4043000000000001</v>
      </c>
      <c r="F6" s="56">
        <f t="shared" si="1"/>
        <v>1.7526286800000008</v>
      </c>
      <c r="G6" s="55" t="s">
        <v>67</v>
      </c>
    </row>
    <row r="7" spans="1:13">
      <c r="A7" s="55">
        <v>6</v>
      </c>
      <c r="B7" s="55" t="s">
        <v>61</v>
      </c>
      <c r="C7" s="56">
        <v>1.4045000000000001</v>
      </c>
      <c r="D7" s="55">
        <v>20</v>
      </c>
      <c r="E7" s="55">
        <f t="shared" si="0"/>
        <v>1.4037000000000002</v>
      </c>
      <c r="F7" s="56">
        <f t="shared" si="1"/>
        <v>1.7460721200000027</v>
      </c>
      <c r="G7" s="55" t="s">
        <v>68</v>
      </c>
    </row>
    <row r="8" spans="1:13">
      <c r="A8" s="55">
        <v>7</v>
      </c>
      <c r="B8" s="55" t="s">
        <v>61</v>
      </c>
      <c r="C8" s="56">
        <v>1.4038999999999999</v>
      </c>
      <c r="D8" s="55">
        <v>20</v>
      </c>
      <c r="E8" s="55">
        <f t="shared" si="0"/>
        <v>1.4031</v>
      </c>
      <c r="F8" s="56">
        <f t="shared" si="1"/>
        <v>1.739515560000001</v>
      </c>
      <c r="G8" s="55" t="s">
        <v>69</v>
      </c>
    </row>
    <row r="9" spans="1:13">
      <c r="A9" s="55">
        <v>8</v>
      </c>
      <c r="B9" s="55" t="s">
        <v>61</v>
      </c>
      <c r="C9" s="56">
        <v>1.4034</v>
      </c>
      <c r="D9" s="55">
        <v>20</v>
      </c>
      <c r="E9" s="55">
        <f t="shared" si="0"/>
        <v>1.4026000000000001</v>
      </c>
      <c r="F9" s="56">
        <f t="shared" si="1"/>
        <v>1.7340517600000016</v>
      </c>
      <c r="G9" s="55" t="s">
        <v>70</v>
      </c>
    </row>
    <row r="10" spans="1:13">
      <c r="A10" s="43">
        <v>9</v>
      </c>
      <c r="B10" s="43" t="s">
        <v>61</v>
      </c>
      <c r="C10" s="44">
        <v>1.4029</v>
      </c>
      <c r="D10" s="43">
        <v>20</v>
      </c>
      <c r="E10" s="43">
        <f t="shared" si="0"/>
        <v>1.4021000000000001</v>
      </c>
      <c r="F10" s="44">
        <f t="shared" si="1"/>
        <v>1.7285879600000005</v>
      </c>
      <c r="G10" s="43" t="s">
        <v>71</v>
      </c>
    </row>
    <row r="11" spans="1:13">
      <c r="A11" s="43">
        <v>10</v>
      </c>
      <c r="B11" s="43" t="s">
        <v>61</v>
      </c>
      <c r="C11" s="44">
        <v>1.4023000000000001</v>
      </c>
      <c r="D11" s="43">
        <v>20</v>
      </c>
      <c r="E11" s="43">
        <f t="shared" si="0"/>
        <v>1.4015000000000002</v>
      </c>
      <c r="F11" s="44">
        <f t="shared" si="1"/>
        <v>1.7220314000000023</v>
      </c>
      <c r="G11" s="43" t="s">
        <v>72</v>
      </c>
    </row>
    <row r="12" spans="1:13">
      <c r="A12" s="43">
        <v>11</v>
      </c>
      <c r="B12" s="43" t="s">
        <v>61</v>
      </c>
      <c r="C12" s="44">
        <v>1.4016999999999999</v>
      </c>
      <c r="D12" s="43">
        <v>20</v>
      </c>
      <c r="E12" s="43">
        <f t="shared" si="0"/>
        <v>1.4009</v>
      </c>
      <c r="F12" s="44">
        <f t="shared" si="1"/>
        <v>1.7154748400000006</v>
      </c>
      <c r="G12" s="43" t="s">
        <v>73</v>
      </c>
    </row>
    <row r="13" spans="1:13">
      <c r="A13" s="43">
        <v>12</v>
      </c>
      <c r="B13" s="43" t="s">
        <v>61</v>
      </c>
      <c r="C13" s="44">
        <v>1.4012</v>
      </c>
      <c r="D13" s="43">
        <v>20</v>
      </c>
      <c r="E13" s="43">
        <f t="shared" si="0"/>
        <v>1.4004000000000001</v>
      </c>
      <c r="F13" s="44">
        <f t="shared" si="1"/>
        <v>1.7100110400000013</v>
      </c>
      <c r="G13" s="43" t="s">
        <v>74</v>
      </c>
    </row>
    <row r="14" spans="1:13">
      <c r="A14" s="43">
        <v>13</v>
      </c>
      <c r="B14" s="43" t="s">
        <v>61</v>
      </c>
      <c r="C14" s="44">
        <v>1.4008</v>
      </c>
      <c r="D14" s="43">
        <v>20.100000000000001</v>
      </c>
      <c r="E14" s="43">
        <f t="shared" si="0"/>
        <v>1.4000175000000001</v>
      </c>
      <c r="F14" s="44">
        <f t="shared" si="1"/>
        <v>1.7058312330000014</v>
      </c>
      <c r="G14" s="43" t="s">
        <v>75</v>
      </c>
    </row>
    <row r="15" spans="1:13">
      <c r="A15" s="43">
        <v>14</v>
      </c>
      <c r="B15" s="43" t="s">
        <v>61</v>
      </c>
      <c r="C15" s="44">
        <v>1.4001999999999999</v>
      </c>
      <c r="D15" s="43">
        <v>20.100000000000001</v>
      </c>
      <c r="E15" s="43">
        <f t="shared" si="0"/>
        <v>1.3994175</v>
      </c>
      <c r="F15" s="44">
        <f t="shared" si="1"/>
        <v>1.6992746729999997</v>
      </c>
      <c r="G15" s="43" t="s">
        <v>76</v>
      </c>
    </row>
    <row r="16" spans="1:13">
      <c r="A16" s="43">
        <v>15</v>
      </c>
      <c r="B16" s="43" t="s">
        <v>61</v>
      </c>
      <c r="C16" s="44">
        <v>1.3996999999999999</v>
      </c>
      <c r="D16" s="43">
        <v>20.100000000000001</v>
      </c>
      <c r="E16" s="43">
        <f t="shared" si="0"/>
        <v>1.3989175</v>
      </c>
      <c r="F16" s="44">
        <f t="shared" si="1"/>
        <v>1.6938108730000003</v>
      </c>
      <c r="G16" s="43" t="s">
        <v>77</v>
      </c>
    </row>
    <row r="17" spans="1:7">
      <c r="A17" s="43">
        <v>16</v>
      </c>
      <c r="B17" s="43" t="s">
        <v>61</v>
      </c>
      <c r="C17" s="44">
        <v>1.3991</v>
      </c>
      <c r="D17" s="43">
        <v>20.100000000000001</v>
      </c>
      <c r="E17" s="43">
        <f t="shared" si="0"/>
        <v>1.3983175000000001</v>
      </c>
      <c r="F17" s="44">
        <f t="shared" si="1"/>
        <v>1.6872543130000004</v>
      </c>
      <c r="G17" s="43" t="s">
        <v>78</v>
      </c>
    </row>
    <row r="18" spans="1:7">
      <c r="A18" s="55">
        <v>17</v>
      </c>
      <c r="B18" s="55" t="s">
        <v>61</v>
      </c>
      <c r="C18" s="56">
        <v>1.3985000000000001</v>
      </c>
      <c r="D18" s="55">
        <v>20.2</v>
      </c>
      <c r="E18" s="55">
        <f t="shared" si="0"/>
        <v>1.3977350000000002</v>
      </c>
      <c r="F18" s="56">
        <f t="shared" si="1"/>
        <v>1.6808889860000011</v>
      </c>
      <c r="G18" s="55" t="s">
        <v>79</v>
      </c>
    </row>
    <row r="19" spans="1:7">
      <c r="A19" s="55">
        <v>18</v>
      </c>
      <c r="B19" s="55" t="s">
        <v>61</v>
      </c>
      <c r="C19" s="56">
        <v>1.3978999999999999</v>
      </c>
      <c r="D19" s="55">
        <v>20.2</v>
      </c>
      <c r="E19" s="55">
        <f t="shared" si="0"/>
        <v>1.397135</v>
      </c>
      <c r="F19" s="56">
        <f t="shared" si="1"/>
        <v>1.6743324259999994</v>
      </c>
      <c r="G19" s="55" t="s">
        <v>80</v>
      </c>
    </row>
    <row r="20" spans="1:7">
      <c r="A20" s="55">
        <v>19</v>
      </c>
      <c r="B20" s="55" t="s">
        <v>61</v>
      </c>
      <c r="C20" s="56">
        <v>1.3967000000000001</v>
      </c>
      <c r="D20" s="55">
        <v>20.2</v>
      </c>
      <c r="E20" s="55">
        <f t="shared" si="0"/>
        <v>1.3959350000000001</v>
      </c>
      <c r="F20" s="56">
        <f t="shared" si="1"/>
        <v>1.6612193060000013</v>
      </c>
      <c r="G20" s="55" t="s">
        <v>81</v>
      </c>
    </row>
    <row r="21" spans="1:7">
      <c r="A21" s="55">
        <v>20</v>
      </c>
      <c r="B21" s="55" t="s">
        <v>61</v>
      </c>
      <c r="C21" s="56">
        <v>1.3917999999999999</v>
      </c>
      <c r="D21" s="55">
        <v>20.2</v>
      </c>
      <c r="E21" s="55">
        <f t="shared" si="0"/>
        <v>1.391035</v>
      </c>
      <c r="F21" s="56">
        <f t="shared" si="1"/>
        <v>1.6076740659999995</v>
      </c>
      <c r="G21" s="55" t="s">
        <v>82</v>
      </c>
    </row>
    <row r="22" spans="1:7">
      <c r="A22" s="55">
        <v>21</v>
      </c>
      <c r="B22" s="55" t="s">
        <v>61</v>
      </c>
      <c r="C22" s="56">
        <v>1.3775999999999999</v>
      </c>
      <c r="D22" s="55">
        <v>20.2</v>
      </c>
      <c r="E22" s="55">
        <f t="shared" si="0"/>
        <v>1.376835</v>
      </c>
      <c r="F22" s="56">
        <f t="shared" si="1"/>
        <v>1.4525021460000005</v>
      </c>
      <c r="G22" s="55" t="s">
        <v>83</v>
      </c>
    </row>
    <row r="23" spans="1:7">
      <c r="A23" s="55">
        <v>22</v>
      </c>
      <c r="B23" s="55" t="s">
        <v>61</v>
      </c>
      <c r="C23" s="56">
        <v>1.3565</v>
      </c>
      <c r="D23" s="55">
        <v>20.2</v>
      </c>
      <c r="E23" s="55">
        <f t="shared" si="0"/>
        <v>1.3557350000000001</v>
      </c>
      <c r="F23" s="56">
        <f t="shared" si="1"/>
        <v>1.2219297860000022</v>
      </c>
      <c r="G23" s="55" t="s">
        <v>84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1.4066000000000001</v>
      </c>
      <c r="D2" s="55">
        <v>20.3</v>
      </c>
      <c r="E2" s="55">
        <f t="shared" ref="E2:E23" si="0">((20-D2)*-0.000175+C2)-0.0008</f>
        <v>1.4058525000000002</v>
      </c>
      <c r="F2" s="56">
        <f t="shared" ref="F2:F23" si="1">E2*10.9276-13.593</f>
        <v>1.7695937790000027</v>
      </c>
      <c r="G2" s="55" t="s">
        <v>85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1.4065000000000001</v>
      </c>
      <c r="D3" s="55">
        <v>20.3</v>
      </c>
      <c r="E3" s="55">
        <f t="shared" si="0"/>
        <v>1.4057525000000002</v>
      </c>
      <c r="F3" s="56">
        <f t="shared" si="1"/>
        <v>1.7685010190000021</v>
      </c>
      <c r="G3" s="55" t="s">
        <v>86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1.4061999999999999</v>
      </c>
      <c r="D4" s="57">
        <v>20.3</v>
      </c>
      <c r="E4" s="57">
        <f t="shared" si="0"/>
        <v>1.4054525</v>
      </c>
      <c r="F4" s="58">
        <f t="shared" si="1"/>
        <v>1.7652227390000004</v>
      </c>
      <c r="G4" s="57" t="s">
        <v>87</v>
      </c>
      <c r="I4" t="s">
        <v>156</v>
      </c>
    </row>
    <row r="5" spans="1:13">
      <c r="A5" s="57">
        <v>4</v>
      </c>
      <c r="B5" s="57" t="s">
        <v>61</v>
      </c>
      <c r="C5" s="58">
        <v>1.4057999999999999</v>
      </c>
      <c r="D5" s="57">
        <v>20.3</v>
      </c>
      <c r="E5" s="57">
        <f t="shared" si="0"/>
        <v>1.4050525</v>
      </c>
      <c r="F5" s="58">
        <f t="shared" si="1"/>
        <v>1.7608516989999998</v>
      </c>
      <c r="G5" s="57" t="s">
        <v>88</v>
      </c>
      <c r="I5" t="s">
        <v>157</v>
      </c>
    </row>
    <row r="6" spans="1:13">
      <c r="A6" s="57">
        <v>5</v>
      </c>
      <c r="B6" s="57" t="s">
        <v>61</v>
      </c>
      <c r="C6" s="58">
        <v>1.4052</v>
      </c>
      <c r="D6" s="57">
        <v>20.3</v>
      </c>
      <c r="E6" s="57">
        <f t="shared" si="0"/>
        <v>1.4044525000000001</v>
      </c>
      <c r="F6" s="58">
        <f t="shared" si="1"/>
        <v>1.7542951390000017</v>
      </c>
      <c r="G6" s="57" t="s">
        <v>89</v>
      </c>
    </row>
    <row r="7" spans="1:13">
      <c r="A7" s="57">
        <v>6</v>
      </c>
      <c r="B7" s="57" t="s">
        <v>61</v>
      </c>
      <c r="C7" s="58">
        <v>1.4046000000000001</v>
      </c>
      <c r="D7" s="57">
        <v>20.3</v>
      </c>
      <c r="E7" s="57">
        <f t="shared" si="0"/>
        <v>1.4038525000000002</v>
      </c>
      <c r="F7" s="58">
        <f t="shared" si="1"/>
        <v>1.7477385790000017</v>
      </c>
      <c r="G7" s="57" t="s">
        <v>90</v>
      </c>
    </row>
    <row r="8" spans="1:13">
      <c r="A8" s="57">
        <v>7</v>
      </c>
      <c r="B8" s="57" t="s">
        <v>61</v>
      </c>
      <c r="C8" s="58">
        <v>1.4039999999999999</v>
      </c>
      <c r="D8" s="57">
        <v>20.3</v>
      </c>
      <c r="E8" s="57">
        <f t="shared" si="0"/>
        <v>1.4032525</v>
      </c>
      <c r="F8" s="58">
        <f t="shared" si="1"/>
        <v>1.741182019</v>
      </c>
      <c r="G8" s="57" t="s">
        <v>91</v>
      </c>
    </row>
    <row r="9" spans="1:13">
      <c r="A9" s="57">
        <v>8</v>
      </c>
      <c r="B9" s="57" t="s">
        <v>61</v>
      </c>
      <c r="C9" s="58">
        <v>1.4035</v>
      </c>
      <c r="D9" s="57">
        <v>20.399999999999999</v>
      </c>
      <c r="E9" s="57">
        <f t="shared" si="0"/>
        <v>1.4027700000000001</v>
      </c>
      <c r="F9" s="58">
        <f t="shared" si="1"/>
        <v>1.7359094520000014</v>
      </c>
      <c r="G9" s="57" t="s">
        <v>92</v>
      </c>
    </row>
    <row r="10" spans="1:13">
      <c r="A10" s="57">
        <v>9</v>
      </c>
      <c r="B10" s="57" t="s">
        <v>61</v>
      </c>
      <c r="C10" s="58">
        <v>1.403</v>
      </c>
      <c r="D10" s="57">
        <v>20.399999999999999</v>
      </c>
      <c r="E10" s="57">
        <f t="shared" si="0"/>
        <v>1.4022700000000001</v>
      </c>
      <c r="F10" s="58">
        <f t="shared" si="1"/>
        <v>1.730445652000002</v>
      </c>
      <c r="G10" s="57" t="s">
        <v>93</v>
      </c>
    </row>
    <row r="11" spans="1:13">
      <c r="A11" s="57">
        <v>10</v>
      </c>
      <c r="B11" s="57" t="s">
        <v>61</v>
      </c>
      <c r="C11" s="58">
        <v>1.4024000000000001</v>
      </c>
      <c r="D11" s="57">
        <v>20.399999999999999</v>
      </c>
      <c r="E11" s="57">
        <f t="shared" si="0"/>
        <v>1.4016700000000002</v>
      </c>
      <c r="F11" s="58">
        <f t="shared" si="1"/>
        <v>1.7238890920000021</v>
      </c>
      <c r="G11" s="57" t="s">
        <v>94</v>
      </c>
    </row>
    <row r="12" spans="1:13">
      <c r="A12" s="55">
        <v>11</v>
      </c>
      <c r="B12" s="55" t="s">
        <v>61</v>
      </c>
      <c r="C12" s="56">
        <v>1.4018999999999999</v>
      </c>
      <c r="D12" s="55">
        <v>20.399999999999999</v>
      </c>
      <c r="E12" s="55">
        <f t="shared" si="0"/>
        <v>1.40117</v>
      </c>
      <c r="F12" s="56">
        <f t="shared" si="1"/>
        <v>1.7184252920000009</v>
      </c>
      <c r="G12" s="55" t="s">
        <v>95</v>
      </c>
    </row>
    <row r="13" spans="1:13">
      <c r="A13" s="55">
        <v>12</v>
      </c>
      <c r="B13" s="55" t="s">
        <v>61</v>
      </c>
      <c r="C13" s="56">
        <v>1.4012</v>
      </c>
      <c r="D13" s="55">
        <v>20.399999999999999</v>
      </c>
      <c r="E13" s="55">
        <f t="shared" si="0"/>
        <v>1.4004700000000001</v>
      </c>
      <c r="F13" s="56">
        <f t="shared" si="1"/>
        <v>1.7107759720000004</v>
      </c>
      <c r="G13" s="55" t="s">
        <v>96</v>
      </c>
    </row>
    <row r="14" spans="1:13">
      <c r="A14" s="55">
        <v>13</v>
      </c>
      <c r="B14" s="55" t="s">
        <v>61</v>
      </c>
      <c r="C14" s="56">
        <v>1.4008</v>
      </c>
      <c r="D14" s="55">
        <v>20.399999999999999</v>
      </c>
      <c r="E14" s="55">
        <f t="shared" si="0"/>
        <v>1.4000700000000001</v>
      </c>
      <c r="F14" s="56">
        <f t="shared" si="1"/>
        <v>1.7064049320000017</v>
      </c>
      <c r="G14" s="55" t="s">
        <v>97</v>
      </c>
    </row>
    <row r="15" spans="1:13">
      <c r="A15" s="55">
        <v>14</v>
      </c>
      <c r="B15" s="55" t="s">
        <v>61</v>
      </c>
      <c r="C15" s="56">
        <v>1.4003000000000001</v>
      </c>
      <c r="D15" s="55">
        <v>20.399999999999999</v>
      </c>
      <c r="E15" s="55">
        <f t="shared" si="0"/>
        <v>1.3995700000000002</v>
      </c>
      <c r="F15" s="56">
        <f t="shared" si="1"/>
        <v>1.7009411320000023</v>
      </c>
      <c r="G15" s="55" t="s">
        <v>98</v>
      </c>
    </row>
    <row r="16" spans="1:13">
      <c r="A16" s="55">
        <v>15</v>
      </c>
      <c r="B16" s="55" t="s">
        <v>61</v>
      </c>
      <c r="C16" s="56">
        <v>1.3997999999999999</v>
      </c>
      <c r="D16" s="55">
        <v>20.399999999999999</v>
      </c>
      <c r="E16" s="55">
        <f t="shared" si="0"/>
        <v>1.39907</v>
      </c>
      <c r="F16" s="56">
        <f t="shared" si="1"/>
        <v>1.6954773320000012</v>
      </c>
      <c r="G16" s="55" t="s">
        <v>99</v>
      </c>
    </row>
    <row r="17" spans="1:7">
      <c r="A17" s="55">
        <v>16</v>
      </c>
      <c r="B17" s="55" t="s">
        <v>61</v>
      </c>
      <c r="C17" s="56">
        <v>1.3992</v>
      </c>
      <c r="D17" s="55">
        <v>20.5</v>
      </c>
      <c r="E17" s="55">
        <f t="shared" si="0"/>
        <v>1.3984875000000001</v>
      </c>
      <c r="F17" s="56">
        <f t="shared" si="1"/>
        <v>1.6891120050000019</v>
      </c>
      <c r="G17" s="55" t="s">
        <v>100</v>
      </c>
    </row>
    <row r="18" spans="1:7">
      <c r="A18" s="55">
        <v>17</v>
      </c>
      <c r="B18" s="55" t="s">
        <v>61</v>
      </c>
      <c r="C18" s="56">
        <v>1.3987000000000001</v>
      </c>
      <c r="D18" s="55">
        <v>20.5</v>
      </c>
      <c r="E18" s="55">
        <f t="shared" si="0"/>
        <v>1.3979875000000002</v>
      </c>
      <c r="F18" s="56">
        <f t="shared" si="1"/>
        <v>1.6836482050000026</v>
      </c>
      <c r="G18" s="55" t="s">
        <v>101</v>
      </c>
    </row>
    <row r="19" spans="1:7">
      <c r="A19" s="55">
        <v>18</v>
      </c>
      <c r="B19" s="55" t="s">
        <v>61</v>
      </c>
      <c r="C19" s="56">
        <v>1.3980999999999999</v>
      </c>
      <c r="D19" s="55">
        <v>20.5</v>
      </c>
      <c r="E19" s="55">
        <f t="shared" si="0"/>
        <v>1.3973875</v>
      </c>
      <c r="F19" s="56">
        <f t="shared" si="1"/>
        <v>1.6770916450000009</v>
      </c>
      <c r="G19" s="55" t="s">
        <v>102</v>
      </c>
    </row>
    <row r="20" spans="1:7">
      <c r="A20" s="57">
        <v>19</v>
      </c>
      <c r="B20" s="57" t="s">
        <v>61</v>
      </c>
      <c r="C20" s="58">
        <v>1.3968</v>
      </c>
      <c r="D20" s="57">
        <v>20.5</v>
      </c>
      <c r="E20" s="57">
        <f t="shared" si="0"/>
        <v>1.3960875000000001</v>
      </c>
      <c r="F20" s="58">
        <f t="shared" si="1"/>
        <v>1.6628857650000022</v>
      </c>
      <c r="G20" s="57" t="s">
        <v>103</v>
      </c>
    </row>
    <row r="21" spans="1:7">
      <c r="A21" s="57">
        <v>20</v>
      </c>
      <c r="B21" s="57" t="s">
        <v>61</v>
      </c>
      <c r="C21" s="58">
        <v>1.39</v>
      </c>
      <c r="D21" s="57">
        <v>20.5</v>
      </c>
      <c r="E21" s="57">
        <f t="shared" si="0"/>
        <v>1.3892875</v>
      </c>
      <c r="F21" s="58">
        <f t="shared" si="1"/>
        <v>1.588578085</v>
      </c>
      <c r="G21" s="57" t="s">
        <v>104</v>
      </c>
    </row>
    <row r="22" spans="1:7">
      <c r="A22" s="57">
        <v>21</v>
      </c>
      <c r="B22" s="57" t="s">
        <v>61</v>
      </c>
      <c r="C22" s="58">
        <v>1.3767</v>
      </c>
      <c r="D22" s="57">
        <v>20.5</v>
      </c>
      <c r="E22" s="57">
        <f t="shared" si="0"/>
        <v>1.3759875000000001</v>
      </c>
      <c r="F22" s="58">
        <f t="shared" si="1"/>
        <v>1.4432410050000009</v>
      </c>
      <c r="G22" s="57" t="s">
        <v>105</v>
      </c>
    </row>
    <row r="23" spans="1:7">
      <c r="A23" s="57">
        <v>22</v>
      </c>
      <c r="B23" s="57" t="s">
        <v>61</v>
      </c>
      <c r="C23" s="58">
        <v>1.3568</v>
      </c>
      <c r="D23" s="57">
        <v>20.5</v>
      </c>
      <c r="E23" s="57">
        <f t="shared" si="0"/>
        <v>1.3560875000000001</v>
      </c>
      <c r="F23" s="58">
        <f t="shared" si="1"/>
        <v>1.2257817650000007</v>
      </c>
      <c r="G23" s="57" t="s">
        <v>106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1.4060999999999999</v>
      </c>
      <c r="D2" s="57">
        <v>20.6</v>
      </c>
      <c r="E2" s="57">
        <f t="shared" ref="E2:E23" si="0">((20-D2)*-0.000175+C2)-0.0008</f>
        <v>1.405405</v>
      </c>
      <c r="F2" s="58">
        <f t="shared" ref="F2:F23" si="1">E2*10.9276-13.593</f>
        <v>1.7647036780000001</v>
      </c>
      <c r="G2" s="57" t="s">
        <v>107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1.4065000000000001</v>
      </c>
      <c r="D3" s="57">
        <v>20.6</v>
      </c>
      <c r="E3" s="57">
        <f t="shared" si="0"/>
        <v>1.4058050000000002</v>
      </c>
      <c r="F3" s="58">
        <f t="shared" si="1"/>
        <v>1.7690747180000024</v>
      </c>
      <c r="G3" s="57" t="s">
        <v>108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1.4060999999999999</v>
      </c>
      <c r="D4" s="57">
        <v>20.6</v>
      </c>
      <c r="E4" s="57">
        <f t="shared" si="0"/>
        <v>1.405405</v>
      </c>
      <c r="F4" s="58">
        <f t="shared" si="1"/>
        <v>1.7647036780000001</v>
      </c>
      <c r="G4" s="57" t="s">
        <v>109</v>
      </c>
      <c r="I4" t="s">
        <v>156</v>
      </c>
    </row>
    <row r="5" spans="1:13">
      <c r="A5" s="57">
        <v>4</v>
      </c>
      <c r="B5" s="57" t="s">
        <v>61</v>
      </c>
      <c r="C5" s="58">
        <v>1.4057999999999999</v>
      </c>
      <c r="D5" s="57">
        <v>20.6</v>
      </c>
      <c r="E5" s="57">
        <f t="shared" si="0"/>
        <v>1.405105</v>
      </c>
      <c r="F5" s="58">
        <f t="shared" si="1"/>
        <v>1.7614253980000001</v>
      </c>
      <c r="G5" s="57" t="s">
        <v>110</v>
      </c>
      <c r="I5" t="s">
        <v>157</v>
      </c>
    </row>
    <row r="6" spans="1:13">
      <c r="A6" s="55">
        <v>5</v>
      </c>
      <c r="B6" s="55" t="s">
        <v>61</v>
      </c>
      <c r="C6" s="56">
        <v>1.4053</v>
      </c>
      <c r="D6" s="55">
        <v>20.7</v>
      </c>
      <c r="E6" s="55">
        <f t="shared" si="0"/>
        <v>1.4046225000000001</v>
      </c>
      <c r="F6" s="56">
        <f t="shared" si="1"/>
        <v>1.7561528310000014</v>
      </c>
      <c r="G6" s="55" t="s">
        <v>111</v>
      </c>
    </row>
    <row r="7" spans="1:13">
      <c r="A7" s="55">
        <v>6</v>
      </c>
      <c r="B7" s="55" t="s">
        <v>61</v>
      </c>
      <c r="C7" s="56">
        <v>1.4048</v>
      </c>
      <c r="D7" s="55">
        <v>20.7</v>
      </c>
      <c r="E7" s="55">
        <f t="shared" si="0"/>
        <v>1.4041225000000002</v>
      </c>
      <c r="F7" s="56">
        <f t="shared" si="1"/>
        <v>1.7506890310000021</v>
      </c>
      <c r="G7" s="55" t="s">
        <v>112</v>
      </c>
    </row>
    <row r="8" spans="1:13">
      <c r="A8" s="55">
        <v>7</v>
      </c>
      <c r="B8" s="55" t="s">
        <v>61</v>
      </c>
      <c r="C8" s="56">
        <v>1.4040999999999999</v>
      </c>
      <c r="D8" s="55">
        <v>20.7</v>
      </c>
      <c r="E8" s="55">
        <f t="shared" si="0"/>
        <v>1.4034225</v>
      </c>
      <c r="F8" s="56">
        <f t="shared" si="1"/>
        <v>1.7430397109999998</v>
      </c>
      <c r="G8" s="55" t="s">
        <v>113</v>
      </c>
    </row>
    <row r="9" spans="1:13">
      <c r="A9" s="55">
        <v>8</v>
      </c>
      <c r="B9" s="55" t="s">
        <v>61</v>
      </c>
      <c r="C9" s="56">
        <v>1.4035</v>
      </c>
      <c r="D9" s="55">
        <v>20.7</v>
      </c>
      <c r="E9" s="55">
        <f t="shared" si="0"/>
        <v>1.4028225000000001</v>
      </c>
      <c r="F9" s="56">
        <f t="shared" si="1"/>
        <v>1.7364831510000016</v>
      </c>
      <c r="G9" s="55" t="s">
        <v>114</v>
      </c>
    </row>
    <row r="10" spans="1:13">
      <c r="A10" s="55">
        <v>9</v>
      </c>
      <c r="B10" s="55" t="s">
        <v>61</v>
      </c>
      <c r="C10" s="56">
        <v>1.403</v>
      </c>
      <c r="D10" s="55">
        <v>20.7</v>
      </c>
      <c r="E10" s="55">
        <f t="shared" si="0"/>
        <v>1.4023225000000001</v>
      </c>
      <c r="F10" s="56">
        <f t="shared" si="1"/>
        <v>1.7310193510000023</v>
      </c>
      <c r="G10" s="55" t="s">
        <v>115</v>
      </c>
    </row>
    <row r="11" spans="1:13">
      <c r="A11" s="55">
        <v>10</v>
      </c>
      <c r="B11" s="55" t="s">
        <v>61</v>
      </c>
      <c r="C11" s="56">
        <v>1.4024000000000001</v>
      </c>
      <c r="D11" s="55">
        <v>20.7</v>
      </c>
      <c r="E11" s="55">
        <f t="shared" si="0"/>
        <v>1.4017225000000002</v>
      </c>
      <c r="F11" s="56">
        <f t="shared" si="1"/>
        <v>1.7244627910000023</v>
      </c>
      <c r="G11" s="55" t="s">
        <v>116</v>
      </c>
    </row>
    <row r="12" spans="1:13">
      <c r="A12" s="55">
        <v>11</v>
      </c>
      <c r="B12" s="55" t="s">
        <v>61</v>
      </c>
      <c r="C12" s="56">
        <v>1.4018999999999999</v>
      </c>
      <c r="D12" s="55">
        <v>20.7</v>
      </c>
      <c r="E12" s="55">
        <f t="shared" si="0"/>
        <v>1.4012225</v>
      </c>
      <c r="F12" s="56">
        <f t="shared" si="1"/>
        <v>1.7189989910000012</v>
      </c>
      <c r="G12" s="55" t="s">
        <v>117</v>
      </c>
    </row>
    <row r="13" spans="1:13">
      <c r="A13" s="55">
        <v>12</v>
      </c>
      <c r="B13" s="55" t="s">
        <v>61</v>
      </c>
      <c r="C13" s="56">
        <v>1.4014</v>
      </c>
      <c r="D13" s="55">
        <v>20.8</v>
      </c>
      <c r="E13" s="55">
        <f t="shared" si="0"/>
        <v>1.4007400000000001</v>
      </c>
      <c r="F13" s="56">
        <f t="shared" si="1"/>
        <v>1.7137264240000007</v>
      </c>
      <c r="G13" s="55" t="s">
        <v>118</v>
      </c>
    </row>
    <row r="14" spans="1:13">
      <c r="A14" s="57">
        <v>13</v>
      </c>
      <c r="B14" s="57" t="s">
        <v>61</v>
      </c>
      <c r="C14" s="58">
        <v>1.4009</v>
      </c>
      <c r="D14" s="57">
        <v>20.8</v>
      </c>
      <c r="E14" s="57">
        <f t="shared" si="0"/>
        <v>1.4002400000000002</v>
      </c>
      <c r="F14" s="58">
        <f t="shared" si="1"/>
        <v>1.7082626240000014</v>
      </c>
      <c r="G14" s="57" t="s">
        <v>119</v>
      </c>
    </row>
    <row r="15" spans="1:13">
      <c r="A15" s="57">
        <v>14</v>
      </c>
      <c r="B15" s="57" t="s">
        <v>61</v>
      </c>
      <c r="C15" s="58">
        <v>1.4003000000000001</v>
      </c>
      <c r="D15" s="57">
        <v>20.9</v>
      </c>
      <c r="E15" s="57">
        <f t="shared" si="0"/>
        <v>1.3996575000000002</v>
      </c>
      <c r="F15" s="58">
        <f t="shared" si="1"/>
        <v>1.7018972970000021</v>
      </c>
      <c r="G15" s="57" t="s">
        <v>120</v>
      </c>
    </row>
    <row r="16" spans="1:13">
      <c r="A16" s="57">
        <v>15</v>
      </c>
      <c r="B16" s="57" t="s">
        <v>61</v>
      </c>
      <c r="C16" s="58">
        <v>1.3997999999999999</v>
      </c>
      <c r="D16" s="57">
        <v>20.9</v>
      </c>
      <c r="E16" s="57">
        <f t="shared" si="0"/>
        <v>1.3991575000000001</v>
      </c>
      <c r="F16" s="58">
        <f t="shared" si="1"/>
        <v>1.696433497000001</v>
      </c>
      <c r="G16" s="57" t="s">
        <v>121</v>
      </c>
    </row>
    <row r="17" spans="1:7">
      <c r="A17" s="57">
        <v>16</v>
      </c>
      <c r="B17" s="57" t="s">
        <v>61</v>
      </c>
      <c r="C17" s="58">
        <v>1.3993</v>
      </c>
      <c r="D17" s="57">
        <v>20.9</v>
      </c>
      <c r="E17" s="57">
        <f t="shared" si="0"/>
        <v>1.3986575000000001</v>
      </c>
      <c r="F17" s="58">
        <f t="shared" si="1"/>
        <v>1.6909696970000017</v>
      </c>
      <c r="G17" s="57" t="s">
        <v>122</v>
      </c>
    </row>
    <row r="18" spans="1:7">
      <c r="A18" s="57">
        <v>17</v>
      </c>
      <c r="B18" s="57" t="s">
        <v>61</v>
      </c>
      <c r="C18" s="58">
        <v>1.3987000000000001</v>
      </c>
      <c r="D18" s="57">
        <v>21</v>
      </c>
      <c r="E18" s="57">
        <f t="shared" si="0"/>
        <v>1.3980750000000002</v>
      </c>
      <c r="F18" s="58">
        <f t="shared" si="1"/>
        <v>1.6846043700000024</v>
      </c>
      <c r="G18" s="57" t="s">
        <v>123</v>
      </c>
    </row>
    <row r="19" spans="1:7">
      <c r="A19" s="57">
        <v>18</v>
      </c>
      <c r="B19" s="57" t="s">
        <v>61</v>
      </c>
      <c r="C19" s="58">
        <v>1.3980999999999999</v>
      </c>
      <c r="D19" s="57">
        <v>20.9</v>
      </c>
      <c r="E19" s="57">
        <f t="shared" si="0"/>
        <v>1.3974575</v>
      </c>
      <c r="F19" s="58">
        <f t="shared" si="1"/>
        <v>1.677856577</v>
      </c>
      <c r="G19" s="57" t="s">
        <v>124</v>
      </c>
    </row>
    <row r="20" spans="1:7">
      <c r="A20" s="57">
        <v>19</v>
      </c>
      <c r="B20" s="57" t="s">
        <v>61</v>
      </c>
      <c r="C20" s="58">
        <v>1.3969</v>
      </c>
      <c r="D20" s="57">
        <v>20.9</v>
      </c>
      <c r="E20" s="57">
        <f t="shared" si="0"/>
        <v>1.3962575000000002</v>
      </c>
      <c r="F20" s="58">
        <f t="shared" si="1"/>
        <v>1.6647434570000019</v>
      </c>
      <c r="G20" s="57" t="s">
        <v>125</v>
      </c>
    </row>
    <row r="21" spans="1:7">
      <c r="A21" s="57">
        <v>20</v>
      </c>
      <c r="B21" s="57" t="s">
        <v>61</v>
      </c>
      <c r="C21" s="58">
        <v>1.3915999999999999</v>
      </c>
      <c r="D21" s="57">
        <v>20.9</v>
      </c>
      <c r="E21" s="57">
        <f t="shared" si="0"/>
        <v>1.3909575000000001</v>
      </c>
      <c r="F21" s="58">
        <f t="shared" si="1"/>
        <v>1.6068271770000013</v>
      </c>
      <c r="G21" s="57" t="s">
        <v>126</v>
      </c>
    </row>
    <row r="22" spans="1:7">
      <c r="A22" s="55">
        <v>21</v>
      </c>
      <c r="B22" s="55" t="s">
        <v>61</v>
      </c>
      <c r="C22" s="56">
        <v>1.3768</v>
      </c>
      <c r="D22" s="55">
        <v>21</v>
      </c>
      <c r="E22" s="55">
        <f t="shared" si="0"/>
        <v>1.3761750000000001</v>
      </c>
      <c r="F22" s="56">
        <f t="shared" si="1"/>
        <v>1.4452899300000013</v>
      </c>
      <c r="G22" s="55" t="s">
        <v>127</v>
      </c>
    </row>
    <row r="23" spans="1:7">
      <c r="A23" s="55">
        <v>22</v>
      </c>
      <c r="B23" s="55" t="s">
        <v>61</v>
      </c>
      <c r="C23" s="56">
        <v>1.3552999999999999</v>
      </c>
      <c r="D23" s="55">
        <v>21</v>
      </c>
      <c r="E23" s="55">
        <f t="shared" si="0"/>
        <v>1.3546750000000001</v>
      </c>
      <c r="F23" s="56">
        <f t="shared" si="1"/>
        <v>1.2103465300000007</v>
      </c>
      <c r="G23" s="55" t="s">
        <v>128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1.4057999999999999</v>
      </c>
      <c r="D2" s="55">
        <v>21</v>
      </c>
      <c r="E2" s="55">
        <f t="shared" ref="E2:E23" si="0">((20-D2)*-0.000175+C2)-0.0008</f>
        <v>1.4051750000000001</v>
      </c>
      <c r="F2" s="56">
        <f t="shared" ref="F2:F23" si="1">E2*10.9276-13.593</f>
        <v>1.762190330000001</v>
      </c>
      <c r="G2" s="55" t="s">
        <v>129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1.4059999999999999</v>
      </c>
      <c r="D3" s="55">
        <v>21.1</v>
      </c>
      <c r="E3" s="55">
        <f t="shared" si="0"/>
        <v>1.4053925</v>
      </c>
      <c r="F3" s="56">
        <f t="shared" si="1"/>
        <v>1.7645670830000011</v>
      </c>
      <c r="G3" s="55" t="s">
        <v>130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5">
        <v>3</v>
      </c>
      <c r="B4" s="55" t="s">
        <v>61</v>
      </c>
      <c r="C4" s="56">
        <v>1.4056999999999999</v>
      </c>
      <c r="D4" s="55">
        <v>21.1</v>
      </c>
      <c r="E4" s="55">
        <f t="shared" si="0"/>
        <v>1.4050925000000001</v>
      </c>
      <c r="F4" s="56">
        <f t="shared" si="1"/>
        <v>1.7612888030000011</v>
      </c>
      <c r="G4" s="55" t="s">
        <v>131</v>
      </c>
      <c r="I4" t="s">
        <v>156</v>
      </c>
    </row>
    <row r="5" spans="1:13">
      <c r="A5" s="55">
        <v>4</v>
      </c>
      <c r="B5" s="55" t="s">
        <v>61</v>
      </c>
      <c r="C5" s="56">
        <v>1.4054</v>
      </c>
      <c r="D5" s="55">
        <v>21.1</v>
      </c>
      <c r="E5" s="55">
        <f t="shared" si="0"/>
        <v>1.4047925000000001</v>
      </c>
      <c r="F5" s="56">
        <f t="shared" si="1"/>
        <v>1.7580105230000012</v>
      </c>
      <c r="G5" s="55" t="s">
        <v>132</v>
      </c>
      <c r="I5" t="s">
        <v>157</v>
      </c>
    </row>
    <row r="6" spans="1:13">
      <c r="A6" s="55">
        <v>5</v>
      </c>
      <c r="B6" s="55" t="s">
        <v>61</v>
      </c>
      <c r="C6" s="56">
        <v>1.4047000000000001</v>
      </c>
      <c r="D6" s="55">
        <v>21.1</v>
      </c>
      <c r="E6" s="55">
        <f t="shared" si="0"/>
        <v>1.4040925000000002</v>
      </c>
      <c r="F6" s="56">
        <f t="shared" si="1"/>
        <v>1.7503612030000024</v>
      </c>
      <c r="G6" s="55" t="s">
        <v>133</v>
      </c>
    </row>
    <row r="7" spans="1:13">
      <c r="A7" s="55">
        <v>6</v>
      </c>
      <c r="B7" s="55" t="s">
        <v>61</v>
      </c>
      <c r="C7" s="56">
        <v>1.4041999999999999</v>
      </c>
      <c r="D7" s="55">
        <v>21.1</v>
      </c>
      <c r="E7" s="55">
        <f t="shared" si="0"/>
        <v>1.4035925</v>
      </c>
      <c r="F7" s="56">
        <f t="shared" si="1"/>
        <v>1.7448974029999995</v>
      </c>
      <c r="G7" s="55" t="s">
        <v>134</v>
      </c>
    </row>
    <row r="8" spans="1:13">
      <c r="A8" s="57">
        <v>7</v>
      </c>
      <c r="B8" s="57" t="s">
        <v>61</v>
      </c>
      <c r="C8" s="58">
        <v>1.4036</v>
      </c>
      <c r="D8" s="57">
        <v>21.1</v>
      </c>
      <c r="E8" s="57">
        <f t="shared" si="0"/>
        <v>1.4029925000000001</v>
      </c>
      <c r="F8" s="58">
        <f t="shared" si="1"/>
        <v>1.7383408430000014</v>
      </c>
      <c r="G8" s="57" t="s">
        <v>135</v>
      </c>
    </row>
    <row r="9" spans="1:13">
      <c r="A9" s="57">
        <v>8</v>
      </c>
      <c r="B9" s="57" t="s">
        <v>61</v>
      </c>
      <c r="C9" s="58">
        <v>1.4031</v>
      </c>
      <c r="D9" s="57">
        <v>21.1</v>
      </c>
      <c r="E9" s="57">
        <f t="shared" si="0"/>
        <v>1.4024925000000001</v>
      </c>
      <c r="F9" s="58">
        <f t="shared" si="1"/>
        <v>1.732877043000002</v>
      </c>
      <c r="G9" s="57" t="s">
        <v>136</v>
      </c>
    </row>
    <row r="10" spans="1:13">
      <c r="A10" s="57">
        <v>9</v>
      </c>
      <c r="B10" s="57" t="s">
        <v>61</v>
      </c>
      <c r="C10" s="58">
        <v>1.4026000000000001</v>
      </c>
      <c r="D10" s="57">
        <v>21.2</v>
      </c>
      <c r="E10" s="57">
        <f t="shared" si="0"/>
        <v>1.4020100000000002</v>
      </c>
      <c r="F10" s="58">
        <f t="shared" si="1"/>
        <v>1.7276044760000016</v>
      </c>
      <c r="G10" s="57" t="s">
        <v>137</v>
      </c>
    </row>
    <row r="11" spans="1:13">
      <c r="A11" s="57">
        <v>10</v>
      </c>
      <c r="B11" s="57" t="s">
        <v>61</v>
      </c>
      <c r="C11" s="58">
        <v>1.4019999999999999</v>
      </c>
      <c r="D11" s="57">
        <v>21.2</v>
      </c>
      <c r="E11" s="57">
        <f t="shared" si="0"/>
        <v>1.40141</v>
      </c>
      <c r="F11" s="58">
        <f t="shared" si="1"/>
        <v>1.7210479159999998</v>
      </c>
      <c r="G11" s="57" t="s">
        <v>158</v>
      </c>
    </row>
    <row r="12" spans="1:13">
      <c r="A12" s="57">
        <v>11</v>
      </c>
      <c r="B12" s="57" t="s">
        <v>61</v>
      </c>
      <c r="C12" s="58">
        <v>1.4014</v>
      </c>
      <c r="D12" s="57">
        <v>21.2</v>
      </c>
      <c r="E12" s="57">
        <f t="shared" si="0"/>
        <v>1.4008100000000001</v>
      </c>
      <c r="F12" s="58">
        <f t="shared" si="1"/>
        <v>1.7144913560000017</v>
      </c>
      <c r="G12" s="57" t="s">
        <v>159</v>
      </c>
    </row>
    <row r="13" spans="1:13">
      <c r="A13" s="57">
        <v>12</v>
      </c>
      <c r="B13" s="57" t="s">
        <v>61</v>
      </c>
      <c r="C13" s="58">
        <v>1.4009</v>
      </c>
      <c r="D13" s="57">
        <v>21.2</v>
      </c>
      <c r="E13" s="57">
        <f t="shared" si="0"/>
        <v>1.4003100000000002</v>
      </c>
      <c r="F13" s="58">
        <f t="shared" si="1"/>
        <v>1.7090275560000023</v>
      </c>
      <c r="G13" s="57" t="s">
        <v>160</v>
      </c>
    </row>
    <row r="14" spans="1:13">
      <c r="A14" s="57">
        <v>13</v>
      </c>
      <c r="B14" s="57" t="s">
        <v>61</v>
      </c>
      <c r="C14" s="58">
        <v>1.4003000000000001</v>
      </c>
      <c r="D14" s="57">
        <v>21.2</v>
      </c>
      <c r="E14" s="57">
        <f t="shared" si="0"/>
        <v>1.3997100000000002</v>
      </c>
      <c r="F14" s="58">
        <f t="shared" si="1"/>
        <v>1.7024709960000024</v>
      </c>
      <c r="G14" s="57" t="s">
        <v>161</v>
      </c>
    </row>
    <row r="15" spans="1:13">
      <c r="A15" s="57">
        <v>14</v>
      </c>
      <c r="B15" s="57" t="s">
        <v>61</v>
      </c>
      <c r="C15" s="58">
        <v>1.3997999999999999</v>
      </c>
      <c r="D15" s="57">
        <v>21.2</v>
      </c>
      <c r="E15" s="57">
        <f t="shared" si="0"/>
        <v>1.3992100000000001</v>
      </c>
      <c r="F15" s="58">
        <f t="shared" si="1"/>
        <v>1.6970071960000013</v>
      </c>
      <c r="G15" s="57" t="s">
        <v>162</v>
      </c>
    </row>
    <row r="16" spans="1:13">
      <c r="A16" s="55">
        <v>15</v>
      </c>
      <c r="B16" s="55" t="s">
        <v>61</v>
      </c>
      <c r="C16" s="56">
        <v>1.3993</v>
      </c>
      <c r="D16" s="55">
        <v>21.2</v>
      </c>
      <c r="E16" s="55">
        <f t="shared" si="0"/>
        <v>1.3987100000000001</v>
      </c>
      <c r="F16" s="56">
        <f t="shared" si="1"/>
        <v>1.6915433960000019</v>
      </c>
      <c r="G16" s="55" t="s">
        <v>177</v>
      </c>
    </row>
    <row r="17" spans="1:7">
      <c r="A17" s="55">
        <v>16</v>
      </c>
      <c r="B17" s="55" t="s">
        <v>61</v>
      </c>
      <c r="C17" s="56">
        <v>1.3988</v>
      </c>
      <c r="D17" s="55">
        <v>21.2</v>
      </c>
      <c r="E17" s="55">
        <f t="shared" si="0"/>
        <v>1.3982100000000002</v>
      </c>
      <c r="F17" s="56">
        <f t="shared" si="1"/>
        <v>1.6860795960000026</v>
      </c>
      <c r="G17" s="55" t="s">
        <v>178</v>
      </c>
    </row>
    <row r="18" spans="1:7">
      <c r="A18" s="55">
        <v>17</v>
      </c>
      <c r="B18" s="55" t="s">
        <v>61</v>
      </c>
      <c r="C18" s="56">
        <v>1.3983000000000001</v>
      </c>
      <c r="D18" s="55">
        <v>21.3</v>
      </c>
      <c r="E18" s="55">
        <f t="shared" si="0"/>
        <v>1.3977275000000002</v>
      </c>
      <c r="F18" s="56">
        <f t="shared" si="1"/>
        <v>1.6808070290000021</v>
      </c>
      <c r="G18" s="55" t="s">
        <v>179</v>
      </c>
    </row>
    <row r="19" spans="1:7">
      <c r="A19" s="55">
        <v>18</v>
      </c>
      <c r="B19" s="55" t="s">
        <v>61</v>
      </c>
      <c r="C19" s="56">
        <v>1.3976999999999999</v>
      </c>
      <c r="D19" s="55">
        <v>21.3</v>
      </c>
      <c r="E19" s="55">
        <f t="shared" si="0"/>
        <v>1.3971275000000001</v>
      </c>
      <c r="F19" s="56">
        <f t="shared" si="1"/>
        <v>1.6742504690000004</v>
      </c>
      <c r="G19" s="55" t="s">
        <v>180</v>
      </c>
    </row>
    <row r="20" spans="1:7">
      <c r="A20" s="55">
        <v>19</v>
      </c>
      <c r="B20" s="55" t="s">
        <v>61</v>
      </c>
      <c r="C20" s="56">
        <v>1.3963000000000001</v>
      </c>
      <c r="D20" s="55">
        <v>21.3</v>
      </c>
      <c r="E20" s="55">
        <f t="shared" si="0"/>
        <v>1.3957275000000002</v>
      </c>
      <c r="F20" s="56">
        <f t="shared" si="1"/>
        <v>1.6589518290000029</v>
      </c>
      <c r="G20" s="55" t="s">
        <v>181</v>
      </c>
    </row>
    <row r="21" spans="1:7">
      <c r="A21" s="55">
        <v>20</v>
      </c>
      <c r="B21" s="55" t="s">
        <v>61</v>
      </c>
      <c r="C21" s="56">
        <v>1.3909</v>
      </c>
      <c r="D21" s="55">
        <v>21.3</v>
      </c>
      <c r="E21" s="55">
        <f t="shared" si="0"/>
        <v>1.3903275000000002</v>
      </c>
      <c r="F21" s="56">
        <f t="shared" si="1"/>
        <v>1.5999427890000018</v>
      </c>
      <c r="G21" s="55" t="s">
        <v>182</v>
      </c>
    </row>
    <row r="22" spans="1:7">
      <c r="A22" s="55">
        <v>21</v>
      </c>
      <c r="B22" s="55" t="s">
        <v>61</v>
      </c>
      <c r="C22" s="56">
        <v>1.3756999999999999</v>
      </c>
      <c r="D22" s="55">
        <v>21.3</v>
      </c>
      <c r="E22" s="55">
        <f t="shared" si="0"/>
        <v>1.3751275000000001</v>
      </c>
      <c r="F22" s="56">
        <f t="shared" si="1"/>
        <v>1.4338432690000005</v>
      </c>
      <c r="G22" s="55" t="s">
        <v>183</v>
      </c>
    </row>
    <row r="23" spans="1:7">
      <c r="A23" s="55">
        <v>22</v>
      </c>
      <c r="B23" s="55" t="s">
        <v>61</v>
      </c>
      <c r="C23" s="56">
        <v>1.3547</v>
      </c>
      <c r="D23" s="55">
        <v>21.3</v>
      </c>
      <c r="E23" s="55">
        <f t="shared" si="0"/>
        <v>1.3541275000000002</v>
      </c>
      <c r="F23" s="56">
        <f t="shared" si="1"/>
        <v>1.204363669000001</v>
      </c>
      <c r="G23" s="55" t="s">
        <v>184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1.407</v>
      </c>
      <c r="D2" s="55">
        <v>21.3</v>
      </c>
      <c r="E2" s="55">
        <f t="shared" ref="E2:E23" si="0">((20-D2)*-0.000175+C2)-0.0008</f>
        <v>1.4064275000000002</v>
      </c>
      <c r="F2" s="56">
        <f t="shared" ref="F2:F23" si="1">E2*10.9276-13.593</f>
        <v>1.7758771490000012</v>
      </c>
      <c r="G2" s="55" t="s">
        <v>63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1.4064000000000001</v>
      </c>
      <c r="D3" s="55">
        <v>21.3</v>
      </c>
      <c r="E3" s="55">
        <f t="shared" si="0"/>
        <v>1.4058275000000002</v>
      </c>
      <c r="F3" s="56">
        <f t="shared" si="1"/>
        <v>1.769320589000003</v>
      </c>
      <c r="G3" s="55" t="s">
        <v>64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5">
        <v>3</v>
      </c>
      <c r="B4" s="55" t="s">
        <v>61</v>
      </c>
      <c r="C4" s="56">
        <v>1.4058999999999999</v>
      </c>
      <c r="D4" s="55">
        <v>21.3</v>
      </c>
      <c r="E4" s="55">
        <f t="shared" si="0"/>
        <v>1.4053275000000001</v>
      </c>
      <c r="F4" s="56">
        <f t="shared" si="1"/>
        <v>1.7638567890000001</v>
      </c>
      <c r="G4" s="55" t="s">
        <v>65</v>
      </c>
      <c r="I4" t="s">
        <v>156</v>
      </c>
    </row>
    <row r="5" spans="1:13">
      <c r="A5" s="55">
        <v>4</v>
      </c>
      <c r="B5" s="55" t="s">
        <v>61</v>
      </c>
      <c r="C5" s="56">
        <v>1.4052</v>
      </c>
      <c r="D5" s="55">
        <v>21.3</v>
      </c>
      <c r="E5" s="55">
        <f t="shared" si="0"/>
        <v>1.4046275000000001</v>
      </c>
      <c r="F5" s="56">
        <f t="shared" si="1"/>
        <v>1.7562074690000014</v>
      </c>
      <c r="G5" s="55" t="s">
        <v>66</v>
      </c>
      <c r="I5" t="s">
        <v>157</v>
      </c>
    </row>
    <row r="6" spans="1:13">
      <c r="A6" s="55">
        <v>5</v>
      </c>
      <c r="B6" s="55" t="s">
        <v>61</v>
      </c>
      <c r="C6" s="56">
        <v>1.4046000000000001</v>
      </c>
      <c r="D6" s="55">
        <v>21.3</v>
      </c>
      <c r="E6" s="55">
        <f t="shared" si="0"/>
        <v>1.4040275000000002</v>
      </c>
      <c r="F6" s="56">
        <f t="shared" si="1"/>
        <v>1.7496509090000014</v>
      </c>
      <c r="G6" s="55" t="s">
        <v>67</v>
      </c>
    </row>
    <row r="7" spans="1:13">
      <c r="A7" s="55">
        <v>6</v>
      </c>
      <c r="B7" s="55" t="s">
        <v>61</v>
      </c>
      <c r="C7" s="56">
        <v>1.4040999999999999</v>
      </c>
      <c r="D7" s="55">
        <v>21.3</v>
      </c>
      <c r="E7" s="55">
        <f t="shared" si="0"/>
        <v>1.4035275</v>
      </c>
      <c r="F7" s="56">
        <f t="shared" si="1"/>
        <v>1.7441871090000003</v>
      </c>
      <c r="G7" s="55" t="s">
        <v>68</v>
      </c>
    </row>
    <row r="8" spans="1:13">
      <c r="A8" s="55">
        <v>7</v>
      </c>
      <c r="B8" s="55" t="s">
        <v>61</v>
      </c>
      <c r="C8" s="56">
        <v>1.4035</v>
      </c>
      <c r="D8" s="55">
        <v>21.3</v>
      </c>
      <c r="E8" s="55">
        <f t="shared" si="0"/>
        <v>1.4029275000000001</v>
      </c>
      <c r="F8" s="56">
        <f t="shared" si="1"/>
        <v>1.7376305490000004</v>
      </c>
      <c r="G8" s="55" t="s">
        <v>69</v>
      </c>
    </row>
    <row r="9" spans="1:13">
      <c r="A9" s="55">
        <v>8</v>
      </c>
      <c r="B9" s="55" t="s">
        <v>61</v>
      </c>
      <c r="C9" s="56">
        <v>1.403</v>
      </c>
      <c r="D9" s="55">
        <v>21.3</v>
      </c>
      <c r="E9" s="55">
        <f t="shared" si="0"/>
        <v>1.4024275000000002</v>
      </c>
      <c r="F9" s="56">
        <f t="shared" si="1"/>
        <v>1.732166749000001</v>
      </c>
      <c r="G9" s="55" t="s">
        <v>70</v>
      </c>
    </row>
    <row r="10" spans="1:13">
      <c r="A10" s="43">
        <v>9</v>
      </c>
      <c r="B10" s="43" t="s">
        <v>61</v>
      </c>
      <c r="C10" s="44">
        <v>1.4026000000000001</v>
      </c>
      <c r="D10" s="43">
        <v>21.3</v>
      </c>
      <c r="E10" s="43">
        <f t="shared" si="0"/>
        <v>1.4020275000000002</v>
      </c>
      <c r="F10" s="44">
        <f t="shared" si="1"/>
        <v>1.7277957090000022</v>
      </c>
      <c r="G10" s="43" t="s">
        <v>71</v>
      </c>
    </row>
    <row r="11" spans="1:13">
      <c r="A11" s="43">
        <v>10</v>
      </c>
      <c r="B11" s="43" t="s">
        <v>61</v>
      </c>
      <c r="C11" s="44">
        <v>1.4019999999999999</v>
      </c>
      <c r="D11" s="43">
        <v>21.3</v>
      </c>
      <c r="E11" s="43">
        <f t="shared" si="0"/>
        <v>1.4014275</v>
      </c>
      <c r="F11" s="44">
        <f t="shared" si="1"/>
        <v>1.7212391490000005</v>
      </c>
      <c r="G11" s="43" t="s">
        <v>72</v>
      </c>
    </row>
    <row r="12" spans="1:13">
      <c r="A12" s="43">
        <v>11</v>
      </c>
      <c r="B12" s="43" t="s">
        <v>61</v>
      </c>
      <c r="C12" s="44">
        <v>1.4014</v>
      </c>
      <c r="D12" s="43">
        <v>21.3</v>
      </c>
      <c r="E12" s="43">
        <f t="shared" si="0"/>
        <v>1.4008275000000001</v>
      </c>
      <c r="F12" s="44">
        <f t="shared" si="1"/>
        <v>1.7146825890000006</v>
      </c>
      <c r="G12" s="43" t="s">
        <v>73</v>
      </c>
    </row>
    <row r="13" spans="1:13">
      <c r="A13" s="43">
        <v>12</v>
      </c>
      <c r="B13" s="43" t="s">
        <v>61</v>
      </c>
      <c r="C13" s="44">
        <v>1.4008</v>
      </c>
      <c r="D13" s="43">
        <v>21.3</v>
      </c>
      <c r="E13" s="43">
        <f t="shared" si="0"/>
        <v>1.4002275000000002</v>
      </c>
      <c r="F13" s="44">
        <f t="shared" si="1"/>
        <v>1.7081260290000024</v>
      </c>
      <c r="G13" s="43" t="s">
        <v>74</v>
      </c>
    </row>
    <row r="14" spans="1:13">
      <c r="A14" s="43">
        <v>13</v>
      </c>
      <c r="B14" s="43" t="s">
        <v>61</v>
      </c>
      <c r="C14" s="44">
        <v>1.4003000000000001</v>
      </c>
      <c r="D14" s="43">
        <v>21.3</v>
      </c>
      <c r="E14" s="43">
        <f t="shared" si="0"/>
        <v>1.3997275000000002</v>
      </c>
      <c r="F14" s="44">
        <f t="shared" si="1"/>
        <v>1.7026622290000031</v>
      </c>
      <c r="G14" s="43" t="s">
        <v>75</v>
      </c>
    </row>
    <row r="15" spans="1:13">
      <c r="A15" s="43">
        <v>14</v>
      </c>
      <c r="B15" s="43" t="s">
        <v>61</v>
      </c>
      <c r="C15" s="44">
        <v>1.3997999999999999</v>
      </c>
      <c r="D15" s="43">
        <v>21.3</v>
      </c>
      <c r="E15" s="43">
        <f t="shared" si="0"/>
        <v>1.3992275000000001</v>
      </c>
      <c r="F15" s="44">
        <f t="shared" si="1"/>
        <v>1.6971984290000002</v>
      </c>
      <c r="G15" s="43" t="s">
        <v>76</v>
      </c>
    </row>
    <row r="16" spans="1:13">
      <c r="A16" s="43">
        <v>15</v>
      </c>
      <c r="B16" s="43" t="s">
        <v>61</v>
      </c>
      <c r="C16" s="44">
        <v>1.3992</v>
      </c>
      <c r="D16" s="43">
        <v>21.3</v>
      </c>
      <c r="E16" s="43">
        <f t="shared" si="0"/>
        <v>1.3986275000000001</v>
      </c>
      <c r="F16" s="44">
        <f t="shared" si="1"/>
        <v>1.690641869000002</v>
      </c>
      <c r="G16" s="43" t="s">
        <v>77</v>
      </c>
    </row>
    <row r="17" spans="1:7">
      <c r="A17" s="43">
        <v>16</v>
      </c>
      <c r="B17" s="43" t="s">
        <v>61</v>
      </c>
      <c r="C17" s="44">
        <v>1.3987000000000001</v>
      </c>
      <c r="D17" s="43">
        <v>21.3</v>
      </c>
      <c r="E17" s="43">
        <f t="shared" si="0"/>
        <v>1.3981275000000002</v>
      </c>
      <c r="F17" s="44">
        <f t="shared" si="1"/>
        <v>1.6851780690000027</v>
      </c>
      <c r="G17" s="43" t="s">
        <v>78</v>
      </c>
    </row>
    <row r="18" spans="1:7">
      <c r="A18" s="55">
        <v>17</v>
      </c>
      <c r="B18" s="55" t="s">
        <v>61</v>
      </c>
      <c r="C18" s="56">
        <v>1.3983000000000001</v>
      </c>
      <c r="D18" s="55">
        <v>21.3</v>
      </c>
      <c r="E18" s="55">
        <f t="shared" si="0"/>
        <v>1.3977275000000002</v>
      </c>
      <c r="F18" s="56">
        <f t="shared" si="1"/>
        <v>1.6808070290000021</v>
      </c>
      <c r="G18" s="55" t="s">
        <v>79</v>
      </c>
    </row>
    <row r="19" spans="1:7">
      <c r="A19" s="55">
        <v>18</v>
      </c>
      <c r="B19" s="55" t="s">
        <v>61</v>
      </c>
      <c r="C19" s="56">
        <v>1.3976</v>
      </c>
      <c r="D19" s="55">
        <v>21.3</v>
      </c>
      <c r="E19" s="55">
        <f t="shared" si="0"/>
        <v>1.3970275000000001</v>
      </c>
      <c r="F19" s="56">
        <f t="shared" si="1"/>
        <v>1.6731577090000016</v>
      </c>
      <c r="G19" s="55" t="s">
        <v>80</v>
      </c>
    </row>
    <row r="20" spans="1:7">
      <c r="A20" s="55">
        <v>19</v>
      </c>
      <c r="B20" s="55" t="s">
        <v>61</v>
      </c>
      <c r="C20" s="56">
        <v>1.3957999999999999</v>
      </c>
      <c r="D20" s="55">
        <v>21.3</v>
      </c>
      <c r="E20" s="55">
        <f t="shared" si="0"/>
        <v>1.3952275000000001</v>
      </c>
      <c r="F20" s="56">
        <f t="shared" si="1"/>
        <v>1.653488029</v>
      </c>
      <c r="G20" s="55" t="s">
        <v>81</v>
      </c>
    </row>
    <row r="21" spans="1:7">
      <c r="A21" s="55">
        <v>20</v>
      </c>
      <c r="B21" s="55" t="s">
        <v>61</v>
      </c>
      <c r="C21" s="56">
        <v>1.3894</v>
      </c>
      <c r="D21" s="55">
        <v>21.3</v>
      </c>
      <c r="E21" s="55">
        <f t="shared" si="0"/>
        <v>1.3888275000000001</v>
      </c>
      <c r="F21" s="56">
        <f t="shared" si="1"/>
        <v>1.5835513890000019</v>
      </c>
      <c r="G21" s="55" t="s">
        <v>82</v>
      </c>
    </row>
    <row r="22" spans="1:7">
      <c r="A22" s="55">
        <v>21</v>
      </c>
      <c r="B22" s="55" t="s">
        <v>61</v>
      </c>
      <c r="C22" s="56">
        <v>1.3746</v>
      </c>
      <c r="D22" s="55">
        <v>21.3</v>
      </c>
      <c r="E22" s="55">
        <f t="shared" si="0"/>
        <v>1.3740275000000002</v>
      </c>
      <c r="F22" s="56">
        <f t="shared" si="1"/>
        <v>1.4218229090000012</v>
      </c>
      <c r="G22" s="55" t="s">
        <v>83</v>
      </c>
    </row>
    <row r="23" spans="1:7">
      <c r="A23" s="55">
        <v>22</v>
      </c>
      <c r="B23" s="55" t="s">
        <v>61</v>
      </c>
      <c r="C23" s="56">
        <v>1.3555999999999999</v>
      </c>
      <c r="D23" s="55">
        <v>21.3</v>
      </c>
      <c r="E23" s="55">
        <f t="shared" si="0"/>
        <v>1.3550275000000001</v>
      </c>
      <c r="F23" s="56">
        <f t="shared" si="1"/>
        <v>1.2141985090000009</v>
      </c>
      <c r="G23" s="55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1.4056999999999999</v>
      </c>
      <c r="D2" s="55">
        <v>21.3</v>
      </c>
      <c r="E2" s="55">
        <f t="shared" ref="E2:E23" si="0">((20-D2)*-0.000175+C2)-0.0008</f>
        <v>1.4051275000000001</v>
      </c>
      <c r="F2" s="56">
        <f t="shared" ref="F2:F23" si="1">E2*10.9276-13.593</f>
        <v>1.7616712690000007</v>
      </c>
      <c r="G2" s="55" t="s">
        <v>85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1.4059999999999999</v>
      </c>
      <c r="D3" s="55">
        <v>21.3</v>
      </c>
      <c r="E3" s="55">
        <f t="shared" si="0"/>
        <v>1.4054275000000001</v>
      </c>
      <c r="F3" s="56">
        <f t="shared" si="1"/>
        <v>1.7649495490000007</v>
      </c>
      <c r="G3" s="55" t="s">
        <v>86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1.4056999999999999</v>
      </c>
      <c r="D4" s="57">
        <v>21.3</v>
      </c>
      <c r="E4" s="57">
        <f t="shared" si="0"/>
        <v>1.4051275000000001</v>
      </c>
      <c r="F4" s="58">
        <f t="shared" si="1"/>
        <v>1.7616712690000007</v>
      </c>
      <c r="G4" s="57" t="s">
        <v>87</v>
      </c>
      <c r="I4" t="s">
        <v>156</v>
      </c>
    </row>
    <row r="5" spans="1:13">
      <c r="A5" s="57">
        <v>4</v>
      </c>
      <c r="B5" s="57" t="s">
        <v>61</v>
      </c>
      <c r="C5" s="58">
        <v>1.4053</v>
      </c>
      <c r="D5" s="57">
        <v>21.3</v>
      </c>
      <c r="E5" s="57">
        <f t="shared" si="0"/>
        <v>1.4047275000000001</v>
      </c>
      <c r="F5" s="58">
        <f t="shared" si="1"/>
        <v>1.7573002290000019</v>
      </c>
      <c r="G5" s="57" t="s">
        <v>88</v>
      </c>
      <c r="I5" t="s">
        <v>157</v>
      </c>
    </row>
    <row r="6" spans="1:13">
      <c r="A6" s="57">
        <v>5</v>
      </c>
      <c r="B6" s="57" t="s">
        <v>61</v>
      </c>
      <c r="C6" s="58">
        <v>1.4047000000000001</v>
      </c>
      <c r="D6" s="57">
        <v>21.3</v>
      </c>
      <c r="E6" s="57">
        <f t="shared" si="0"/>
        <v>1.4041275000000002</v>
      </c>
      <c r="F6" s="58">
        <f t="shared" si="1"/>
        <v>1.750743669000002</v>
      </c>
      <c r="G6" s="57" t="s">
        <v>89</v>
      </c>
    </row>
    <row r="7" spans="1:13">
      <c r="A7" s="57">
        <v>6</v>
      </c>
      <c r="B7" s="57" t="s">
        <v>61</v>
      </c>
      <c r="C7" s="58">
        <v>1.4040999999999999</v>
      </c>
      <c r="D7" s="57">
        <v>21.3</v>
      </c>
      <c r="E7" s="57">
        <f t="shared" si="0"/>
        <v>1.4035275</v>
      </c>
      <c r="F7" s="58">
        <f t="shared" si="1"/>
        <v>1.7441871090000003</v>
      </c>
      <c r="G7" s="57" t="s">
        <v>90</v>
      </c>
    </row>
    <row r="8" spans="1:13">
      <c r="A8" s="57">
        <v>7</v>
      </c>
      <c r="B8" s="57" t="s">
        <v>61</v>
      </c>
      <c r="C8" s="58">
        <v>1.4035</v>
      </c>
      <c r="D8" s="57">
        <v>21.3</v>
      </c>
      <c r="E8" s="57">
        <f t="shared" si="0"/>
        <v>1.4029275000000001</v>
      </c>
      <c r="F8" s="58">
        <f t="shared" si="1"/>
        <v>1.7376305490000004</v>
      </c>
      <c r="G8" s="57" t="s">
        <v>91</v>
      </c>
    </row>
    <row r="9" spans="1:13">
      <c r="A9" s="57">
        <v>8</v>
      </c>
      <c r="B9" s="57" t="s">
        <v>61</v>
      </c>
      <c r="C9" s="58">
        <v>1.403</v>
      </c>
      <c r="D9" s="57">
        <v>21.3</v>
      </c>
      <c r="E9" s="57">
        <f t="shared" si="0"/>
        <v>1.4024275000000002</v>
      </c>
      <c r="F9" s="58">
        <f t="shared" si="1"/>
        <v>1.732166749000001</v>
      </c>
      <c r="G9" s="57" t="s">
        <v>92</v>
      </c>
    </row>
    <row r="10" spans="1:13">
      <c r="A10" s="57">
        <v>9</v>
      </c>
      <c r="B10" s="57" t="s">
        <v>61</v>
      </c>
      <c r="C10" s="58">
        <v>1.4025000000000001</v>
      </c>
      <c r="D10" s="57">
        <v>21.4</v>
      </c>
      <c r="E10" s="57">
        <f t="shared" si="0"/>
        <v>1.4019450000000002</v>
      </c>
      <c r="F10" s="58">
        <f t="shared" si="1"/>
        <v>1.7268941820000023</v>
      </c>
      <c r="G10" s="57" t="s">
        <v>93</v>
      </c>
    </row>
    <row r="11" spans="1:13">
      <c r="A11" s="57">
        <v>10</v>
      </c>
      <c r="B11" s="57" t="s">
        <v>61</v>
      </c>
      <c r="C11" s="58">
        <v>1.4018999999999999</v>
      </c>
      <c r="D11" s="57">
        <v>21.4</v>
      </c>
      <c r="E11" s="57">
        <f t="shared" si="0"/>
        <v>1.4013450000000001</v>
      </c>
      <c r="F11" s="58">
        <f t="shared" si="1"/>
        <v>1.7203376220000006</v>
      </c>
      <c r="G11" s="57" t="s">
        <v>94</v>
      </c>
    </row>
    <row r="12" spans="1:13">
      <c r="A12" s="55">
        <v>11</v>
      </c>
      <c r="B12" s="55" t="s">
        <v>61</v>
      </c>
      <c r="C12" s="56">
        <v>1.4014</v>
      </c>
      <c r="D12" s="55">
        <v>21.4</v>
      </c>
      <c r="E12" s="55">
        <f t="shared" si="0"/>
        <v>1.4008450000000001</v>
      </c>
      <c r="F12" s="56">
        <f t="shared" si="1"/>
        <v>1.7148738220000013</v>
      </c>
      <c r="G12" s="55" t="s">
        <v>95</v>
      </c>
    </row>
    <row r="13" spans="1:13">
      <c r="A13" s="55">
        <v>12</v>
      </c>
      <c r="B13" s="55" t="s">
        <v>61</v>
      </c>
      <c r="C13" s="56">
        <v>1.4009</v>
      </c>
      <c r="D13" s="55">
        <v>21.4</v>
      </c>
      <c r="E13" s="55">
        <f t="shared" si="0"/>
        <v>1.4003450000000002</v>
      </c>
      <c r="F13" s="56">
        <f t="shared" si="1"/>
        <v>1.7094100220000019</v>
      </c>
      <c r="G13" s="55" t="s">
        <v>96</v>
      </c>
    </row>
    <row r="14" spans="1:13">
      <c r="A14" s="55">
        <v>13</v>
      </c>
      <c r="B14" s="55" t="s">
        <v>61</v>
      </c>
      <c r="C14" s="56">
        <v>1.4003000000000001</v>
      </c>
      <c r="D14" s="55">
        <v>21.4</v>
      </c>
      <c r="E14" s="55">
        <f t="shared" si="0"/>
        <v>1.3997450000000002</v>
      </c>
      <c r="F14" s="56">
        <f t="shared" si="1"/>
        <v>1.702853462000002</v>
      </c>
      <c r="G14" s="55" t="s">
        <v>97</v>
      </c>
    </row>
    <row r="15" spans="1:13">
      <c r="A15" s="55">
        <v>14</v>
      </c>
      <c r="B15" s="55" t="s">
        <v>61</v>
      </c>
      <c r="C15" s="56">
        <v>1.3996999999999999</v>
      </c>
      <c r="D15" s="55">
        <v>21.4</v>
      </c>
      <c r="E15" s="55">
        <f t="shared" si="0"/>
        <v>1.3991450000000001</v>
      </c>
      <c r="F15" s="56">
        <f t="shared" si="1"/>
        <v>1.6962969020000003</v>
      </c>
      <c r="G15" s="55" t="s">
        <v>98</v>
      </c>
    </row>
    <row r="16" spans="1:13">
      <c r="A16" s="55">
        <v>15</v>
      </c>
      <c r="B16" s="55" t="s">
        <v>61</v>
      </c>
      <c r="C16" s="56">
        <v>1.3993</v>
      </c>
      <c r="D16" s="55">
        <v>21.4</v>
      </c>
      <c r="E16" s="55">
        <f t="shared" si="0"/>
        <v>1.3987450000000001</v>
      </c>
      <c r="F16" s="56">
        <f t="shared" si="1"/>
        <v>1.6919258620000015</v>
      </c>
      <c r="G16" s="55" t="s">
        <v>99</v>
      </c>
    </row>
    <row r="17" spans="1:7">
      <c r="A17" s="55">
        <v>16</v>
      </c>
      <c r="B17" s="55" t="s">
        <v>61</v>
      </c>
      <c r="C17" s="56">
        <v>1.3987000000000001</v>
      </c>
      <c r="D17" s="55">
        <v>21.4</v>
      </c>
      <c r="E17" s="55">
        <f t="shared" si="0"/>
        <v>1.3981450000000002</v>
      </c>
      <c r="F17" s="56">
        <f t="shared" si="1"/>
        <v>1.6853693020000016</v>
      </c>
      <c r="G17" s="55" t="s">
        <v>100</v>
      </c>
    </row>
    <row r="18" spans="1:7">
      <c r="A18" s="55">
        <v>17</v>
      </c>
      <c r="B18" s="55" t="s">
        <v>61</v>
      </c>
      <c r="C18" s="56">
        <v>1.3982000000000001</v>
      </c>
      <c r="D18" s="55">
        <v>21.4</v>
      </c>
      <c r="E18" s="55">
        <f t="shared" si="0"/>
        <v>1.3976450000000002</v>
      </c>
      <c r="F18" s="56">
        <f t="shared" si="1"/>
        <v>1.6799055020000022</v>
      </c>
      <c r="G18" s="55" t="s">
        <v>101</v>
      </c>
    </row>
    <row r="19" spans="1:7">
      <c r="A19" s="55">
        <v>18</v>
      </c>
      <c r="B19" s="55" t="s">
        <v>61</v>
      </c>
      <c r="C19" s="56">
        <v>1.3976</v>
      </c>
      <c r="D19" s="55">
        <v>21.4</v>
      </c>
      <c r="E19" s="55">
        <f t="shared" si="0"/>
        <v>1.3970450000000001</v>
      </c>
      <c r="F19" s="56">
        <f t="shared" si="1"/>
        <v>1.6733489420000005</v>
      </c>
      <c r="G19" s="55" t="s">
        <v>102</v>
      </c>
    </row>
    <row r="20" spans="1:7">
      <c r="A20" s="57">
        <v>19</v>
      </c>
      <c r="B20" s="57" t="s">
        <v>61</v>
      </c>
      <c r="C20" s="58">
        <v>1.3963000000000001</v>
      </c>
      <c r="D20" s="57">
        <v>21.4</v>
      </c>
      <c r="E20" s="57">
        <f t="shared" si="0"/>
        <v>1.3957450000000002</v>
      </c>
      <c r="F20" s="58">
        <f t="shared" si="1"/>
        <v>1.6591430620000018</v>
      </c>
      <c r="G20" s="57" t="s">
        <v>103</v>
      </c>
    </row>
    <row r="21" spans="1:7">
      <c r="A21" s="57">
        <v>20</v>
      </c>
      <c r="B21" s="57" t="s">
        <v>61</v>
      </c>
      <c r="C21" s="58">
        <v>1.3902000000000001</v>
      </c>
      <c r="D21" s="57">
        <v>21.4</v>
      </c>
      <c r="E21" s="57">
        <f t="shared" si="0"/>
        <v>1.3896450000000002</v>
      </c>
      <c r="F21" s="58">
        <f t="shared" si="1"/>
        <v>1.5924847020000019</v>
      </c>
      <c r="G21" s="57" t="s">
        <v>104</v>
      </c>
    </row>
    <row r="22" spans="1:7">
      <c r="A22" s="57">
        <v>21</v>
      </c>
      <c r="B22" s="57" t="s">
        <v>61</v>
      </c>
      <c r="C22" s="58">
        <v>1.3754</v>
      </c>
      <c r="D22" s="57">
        <v>21.4</v>
      </c>
      <c r="E22" s="57">
        <f t="shared" si="0"/>
        <v>1.3748450000000001</v>
      </c>
      <c r="F22" s="58">
        <f t="shared" si="1"/>
        <v>1.4307562220000012</v>
      </c>
      <c r="G22" s="57" t="s">
        <v>105</v>
      </c>
    </row>
    <row r="23" spans="1:7">
      <c r="A23" s="57">
        <v>22</v>
      </c>
      <c r="B23" s="57" t="s">
        <v>61</v>
      </c>
      <c r="C23" s="58">
        <v>1.3555999999999999</v>
      </c>
      <c r="D23" s="57">
        <v>21.4</v>
      </c>
      <c r="E23" s="57">
        <f t="shared" si="0"/>
        <v>1.3550450000000001</v>
      </c>
      <c r="F23" s="58">
        <f t="shared" si="1"/>
        <v>1.2143897419999998</v>
      </c>
      <c r="G23" s="57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topLeftCell="A2" workbookViewId="0">
      <selection activeCell="C6" sqref="C6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>
        <v>1.4059999999999999</v>
      </c>
      <c r="D2" s="57">
        <v>21.5</v>
      </c>
      <c r="E2" s="57">
        <f t="shared" ref="E2:E23" si="0">((20-D2)*-0.000175+C2)-0.0008</f>
        <v>1.4054625000000001</v>
      </c>
      <c r="F2" s="58">
        <f t="shared" ref="F2:F23" si="1">E2*10.9276-13.593</f>
        <v>1.7653320150000003</v>
      </c>
      <c r="G2" s="57" t="s">
        <v>107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>
        <v>1.4061999999999999</v>
      </c>
      <c r="D3" s="57">
        <v>21.5</v>
      </c>
      <c r="E3" s="57">
        <f t="shared" si="0"/>
        <v>1.4056625</v>
      </c>
      <c r="F3" s="58">
        <f t="shared" si="1"/>
        <v>1.7675175349999996</v>
      </c>
      <c r="G3" s="57" t="s">
        <v>108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>
        <v>1.4058999999999999</v>
      </c>
      <c r="D4" s="57">
        <v>21.5</v>
      </c>
      <c r="E4" s="57">
        <f t="shared" si="0"/>
        <v>1.4053625000000001</v>
      </c>
      <c r="F4" s="58">
        <f t="shared" si="1"/>
        <v>1.7642392550000014</v>
      </c>
      <c r="G4" s="57" t="s">
        <v>109</v>
      </c>
      <c r="I4" t="s">
        <v>156</v>
      </c>
    </row>
    <row r="5" spans="1:13">
      <c r="A5" s="57">
        <v>4</v>
      </c>
      <c r="B5" s="57" t="s">
        <v>61</v>
      </c>
      <c r="C5" s="58">
        <v>1.4055</v>
      </c>
      <c r="D5" s="57">
        <v>21.5</v>
      </c>
      <c r="E5" s="57">
        <f t="shared" si="0"/>
        <v>1.4049625000000001</v>
      </c>
      <c r="F5" s="58">
        <f t="shared" si="1"/>
        <v>1.7598682150000009</v>
      </c>
      <c r="G5" s="57" t="s">
        <v>110</v>
      </c>
      <c r="I5" t="s">
        <v>157</v>
      </c>
    </row>
    <row r="6" spans="1:13">
      <c r="A6" s="55">
        <v>5</v>
      </c>
      <c r="B6" s="55" t="s">
        <v>61</v>
      </c>
      <c r="C6" s="56">
        <v>1.4052</v>
      </c>
      <c r="D6" s="55">
        <v>21.5</v>
      </c>
      <c r="E6" s="55">
        <f t="shared" si="0"/>
        <v>1.4046625000000001</v>
      </c>
      <c r="F6" s="56">
        <f t="shared" si="1"/>
        <v>1.7565899350000009</v>
      </c>
      <c r="G6" s="55" t="s">
        <v>111</v>
      </c>
    </row>
    <row r="7" spans="1:13">
      <c r="A7" s="55">
        <v>6</v>
      </c>
      <c r="B7" s="55" t="s">
        <v>61</v>
      </c>
      <c r="C7" s="56">
        <v>1.4046000000000001</v>
      </c>
      <c r="D7" s="55">
        <v>21.5</v>
      </c>
      <c r="E7" s="55">
        <f t="shared" si="0"/>
        <v>1.4040625000000002</v>
      </c>
      <c r="F7" s="56">
        <f t="shared" si="1"/>
        <v>1.7500333750000028</v>
      </c>
      <c r="G7" s="55" t="s">
        <v>112</v>
      </c>
    </row>
    <row r="8" spans="1:13">
      <c r="A8" s="55">
        <v>7</v>
      </c>
      <c r="B8" s="55" t="s">
        <v>61</v>
      </c>
      <c r="C8" s="56">
        <v>1.4038999999999999</v>
      </c>
      <c r="D8" s="55">
        <v>21.5</v>
      </c>
      <c r="E8" s="55">
        <f t="shared" si="0"/>
        <v>1.4033625000000001</v>
      </c>
      <c r="F8" s="56">
        <f t="shared" si="1"/>
        <v>1.7423840550000005</v>
      </c>
      <c r="G8" s="55" t="s">
        <v>113</v>
      </c>
    </row>
    <row r="9" spans="1:13">
      <c r="A9" s="55">
        <v>8</v>
      </c>
      <c r="B9" s="55" t="s">
        <v>61</v>
      </c>
      <c r="C9" s="56">
        <v>1.4034</v>
      </c>
      <c r="D9" s="55">
        <v>21.6</v>
      </c>
      <c r="E9" s="55">
        <f t="shared" si="0"/>
        <v>1.4028800000000001</v>
      </c>
      <c r="F9" s="56">
        <f t="shared" si="1"/>
        <v>1.7371114880000018</v>
      </c>
      <c r="G9" s="55" t="s">
        <v>114</v>
      </c>
    </row>
    <row r="10" spans="1:13">
      <c r="A10" s="55">
        <v>9</v>
      </c>
      <c r="B10" s="55" t="s">
        <v>61</v>
      </c>
      <c r="C10" s="56">
        <v>1.4028</v>
      </c>
      <c r="D10" s="55">
        <v>21.6</v>
      </c>
      <c r="E10" s="55">
        <f t="shared" si="0"/>
        <v>1.4022800000000002</v>
      </c>
      <c r="F10" s="56">
        <f t="shared" si="1"/>
        <v>1.7305549280000019</v>
      </c>
      <c r="G10" s="55" t="s">
        <v>115</v>
      </c>
    </row>
    <row r="11" spans="1:13">
      <c r="A11" s="55">
        <v>10</v>
      </c>
      <c r="B11" s="55" t="s">
        <v>61</v>
      </c>
      <c r="C11" s="56">
        <v>1.4023000000000001</v>
      </c>
      <c r="D11" s="55">
        <v>21.6</v>
      </c>
      <c r="E11" s="55">
        <f t="shared" si="0"/>
        <v>1.4017800000000002</v>
      </c>
      <c r="F11" s="56">
        <f t="shared" si="1"/>
        <v>1.7250911280000025</v>
      </c>
      <c r="G11" s="55" t="s">
        <v>116</v>
      </c>
    </row>
    <row r="12" spans="1:13">
      <c r="A12" s="55">
        <v>11</v>
      </c>
      <c r="B12" s="55" t="s">
        <v>61</v>
      </c>
      <c r="C12" s="56">
        <v>1.4017999999999999</v>
      </c>
      <c r="D12" s="55">
        <v>21.6</v>
      </c>
      <c r="E12" s="55">
        <f t="shared" si="0"/>
        <v>1.4012800000000001</v>
      </c>
      <c r="F12" s="56">
        <f t="shared" si="1"/>
        <v>1.7196273280000014</v>
      </c>
      <c r="G12" s="55" t="s">
        <v>117</v>
      </c>
    </row>
    <row r="13" spans="1:13">
      <c r="A13" s="55">
        <v>12</v>
      </c>
      <c r="B13" s="55" t="s">
        <v>61</v>
      </c>
      <c r="C13" s="56">
        <v>1.4012</v>
      </c>
      <c r="D13" s="55">
        <v>21.6</v>
      </c>
      <c r="E13" s="55">
        <f t="shared" si="0"/>
        <v>1.4006800000000001</v>
      </c>
      <c r="F13" s="56">
        <f t="shared" si="1"/>
        <v>1.7130707680000015</v>
      </c>
      <c r="G13" s="55" t="s">
        <v>118</v>
      </c>
    </row>
    <row r="14" spans="1:13">
      <c r="A14" s="57">
        <v>13</v>
      </c>
      <c r="B14" s="57" t="s">
        <v>61</v>
      </c>
      <c r="C14" s="58">
        <v>1.4007000000000001</v>
      </c>
      <c r="D14" s="57">
        <v>21.6</v>
      </c>
      <c r="E14" s="57">
        <f t="shared" si="0"/>
        <v>1.4001800000000002</v>
      </c>
      <c r="F14" s="58">
        <f t="shared" si="1"/>
        <v>1.7076069680000021</v>
      </c>
      <c r="G14" s="57" t="s">
        <v>119</v>
      </c>
    </row>
    <row r="15" spans="1:13">
      <c r="A15" s="57">
        <v>14</v>
      </c>
      <c r="B15" s="57" t="s">
        <v>61</v>
      </c>
      <c r="C15" s="58">
        <v>1.4000999999999999</v>
      </c>
      <c r="D15" s="57">
        <v>21.6</v>
      </c>
      <c r="E15" s="57">
        <f t="shared" si="0"/>
        <v>1.39958</v>
      </c>
      <c r="F15" s="58">
        <f t="shared" si="1"/>
        <v>1.7010504080000004</v>
      </c>
      <c r="G15" s="57" t="s">
        <v>120</v>
      </c>
    </row>
    <row r="16" spans="1:13">
      <c r="A16" s="57">
        <v>15</v>
      </c>
      <c r="B16" s="57" t="s">
        <v>61</v>
      </c>
      <c r="C16" s="58">
        <v>1.3996</v>
      </c>
      <c r="D16" s="57">
        <v>21.6</v>
      </c>
      <c r="E16" s="57">
        <f t="shared" si="0"/>
        <v>1.3990800000000001</v>
      </c>
      <c r="F16" s="58">
        <f t="shared" si="1"/>
        <v>1.695586608000001</v>
      </c>
      <c r="G16" s="57" t="s">
        <v>121</v>
      </c>
    </row>
    <row r="17" spans="1:7">
      <c r="A17" s="57">
        <v>16</v>
      </c>
      <c r="B17" s="57" t="s">
        <v>61</v>
      </c>
      <c r="C17" s="58">
        <v>1.3991</v>
      </c>
      <c r="D17" s="57">
        <v>21.6</v>
      </c>
      <c r="E17" s="57">
        <f t="shared" si="0"/>
        <v>1.3985800000000002</v>
      </c>
      <c r="F17" s="58">
        <f t="shared" si="1"/>
        <v>1.6901228080000017</v>
      </c>
      <c r="G17" s="57" t="s">
        <v>122</v>
      </c>
    </row>
    <row r="18" spans="1:7">
      <c r="A18" s="57">
        <v>17</v>
      </c>
      <c r="B18" s="57" t="s">
        <v>61</v>
      </c>
      <c r="C18" s="58">
        <v>1.3986000000000001</v>
      </c>
      <c r="D18" s="57">
        <v>21.6</v>
      </c>
      <c r="E18" s="57">
        <f t="shared" si="0"/>
        <v>1.3980800000000002</v>
      </c>
      <c r="F18" s="58">
        <f t="shared" si="1"/>
        <v>1.6846590080000023</v>
      </c>
      <c r="G18" s="57" t="s">
        <v>123</v>
      </c>
    </row>
    <row r="19" spans="1:7">
      <c r="A19" s="57">
        <v>18</v>
      </c>
      <c r="B19" s="57" t="s">
        <v>61</v>
      </c>
      <c r="C19" s="58">
        <v>1.3979999999999999</v>
      </c>
      <c r="D19" s="57">
        <v>21.6</v>
      </c>
      <c r="E19" s="57">
        <f t="shared" si="0"/>
        <v>1.3974800000000001</v>
      </c>
      <c r="F19" s="58">
        <f t="shared" si="1"/>
        <v>1.6781024480000006</v>
      </c>
      <c r="G19" s="57" t="s">
        <v>124</v>
      </c>
    </row>
    <row r="20" spans="1:7">
      <c r="A20" s="57">
        <v>19</v>
      </c>
      <c r="B20" s="57" t="s">
        <v>61</v>
      </c>
      <c r="C20" s="58">
        <v>1.3969</v>
      </c>
      <c r="D20" s="57">
        <v>21.6</v>
      </c>
      <c r="E20" s="57">
        <f t="shared" si="0"/>
        <v>1.3963800000000002</v>
      </c>
      <c r="F20" s="58">
        <f t="shared" si="1"/>
        <v>1.6660820880000013</v>
      </c>
      <c r="G20" s="57" t="s">
        <v>125</v>
      </c>
    </row>
    <row r="21" spans="1:7">
      <c r="A21" s="57">
        <v>20</v>
      </c>
      <c r="B21" s="57" t="s">
        <v>61</v>
      </c>
      <c r="C21" s="58">
        <v>1.3915999999999999</v>
      </c>
      <c r="D21" s="57">
        <v>21.6</v>
      </c>
      <c r="E21" s="57">
        <f t="shared" si="0"/>
        <v>1.3910800000000001</v>
      </c>
      <c r="F21" s="58">
        <f t="shared" si="1"/>
        <v>1.6081658080000008</v>
      </c>
      <c r="G21" s="57" t="s">
        <v>126</v>
      </c>
    </row>
    <row r="22" spans="1:7">
      <c r="A22" s="55">
        <v>21</v>
      </c>
      <c r="B22" s="55" t="s">
        <v>61</v>
      </c>
      <c r="C22" s="56">
        <v>1.3773</v>
      </c>
      <c r="D22" s="55">
        <v>21.6</v>
      </c>
      <c r="E22" s="55">
        <f t="shared" si="0"/>
        <v>1.3767800000000001</v>
      </c>
      <c r="F22" s="56">
        <f t="shared" si="1"/>
        <v>1.4519011280000012</v>
      </c>
      <c r="G22" s="55" t="s">
        <v>127</v>
      </c>
    </row>
    <row r="23" spans="1:7">
      <c r="A23" s="55">
        <v>22</v>
      </c>
      <c r="B23" s="55" t="s">
        <v>61</v>
      </c>
      <c r="C23" s="56">
        <v>1.3581000000000001</v>
      </c>
      <c r="D23" s="55">
        <v>21.6</v>
      </c>
      <c r="E23" s="55">
        <f t="shared" si="0"/>
        <v>1.3575800000000002</v>
      </c>
      <c r="F23" s="56">
        <f t="shared" si="1"/>
        <v>1.2420912080000033</v>
      </c>
      <c r="G23" s="55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topLeftCell="A2" workbookViewId="0">
      <selection activeCell="C24" sqref="C24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>
        <v>1.4052</v>
      </c>
      <c r="D2" s="55">
        <v>21.7</v>
      </c>
      <c r="E2" s="55">
        <f t="shared" ref="E2:E23" si="0">((20-D2)*-0.000175+C2)-0.0008</f>
        <v>1.4046975000000002</v>
      </c>
      <c r="F2" s="56">
        <f t="shared" ref="F2:F23" si="1">E2*10.9276-13.593</f>
        <v>1.7569724010000023</v>
      </c>
      <c r="G2" s="55" t="s">
        <v>129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>
        <v>1.4057999999999999</v>
      </c>
      <c r="D3" s="55">
        <v>21.7</v>
      </c>
      <c r="E3" s="55">
        <f t="shared" si="0"/>
        <v>1.4052975000000001</v>
      </c>
      <c r="F3" s="56">
        <f t="shared" si="1"/>
        <v>1.7635289610000005</v>
      </c>
      <c r="G3" s="55" t="s">
        <v>130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5">
        <v>3</v>
      </c>
      <c r="B4" s="55" t="s">
        <v>61</v>
      </c>
      <c r="C4" s="56">
        <v>1.4055</v>
      </c>
      <c r="D4" s="55">
        <v>21.7</v>
      </c>
      <c r="E4" s="55">
        <f t="shared" si="0"/>
        <v>1.4049975000000001</v>
      </c>
      <c r="F4" s="56">
        <f t="shared" si="1"/>
        <v>1.7602506810000005</v>
      </c>
      <c r="G4" s="55" t="s">
        <v>131</v>
      </c>
      <c r="I4" t="s">
        <v>156</v>
      </c>
    </row>
    <row r="5" spans="1:13">
      <c r="A5" s="55">
        <v>4</v>
      </c>
      <c r="B5" s="55" t="s">
        <v>61</v>
      </c>
      <c r="C5" s="56">
        <v>1.4051</v>
      </c>
      <c r="D5" s="55">
        <v>21.7</v>
      </c>
      <c r="E5" s="55">
        <f t="shared" si="0"/>
        <v>1.4045975000000002</v>
      </c>
      <c r="F5" s="56">
        <f t="shared" si="1"/>
        <v>1.7558796410000017</v>
      </c>
      <c r="G5" s="55" t="s">
        <v>132</v>
      </c>
      <c r="I5" t="s">
        <v>157</v>
      </c>
    </row>
    <row r="6" spans="1:13">
      <c r="A6" s="55">
        <v>5</v>
      </c>
      <c r="B6" s="55" t="s">
        <v>61</v>
      </c>
      <c r="C6" s="56">
        <v>1.4046000000000001</v>
      </c>
      <c r="D6" s="55">
        <v>21.7</v>
      </c>
      <c r="E6" s="55">
        <f t="shared" si="0"/>
        <v>1.4040975000000002</v>
      </c>
      <c r="F6" s="56">
        <f t="shared" si="1"/>
        <v>1.7504158410000024</v>
      </c>
      <c r="G6" s="55" t="s">
        <v>133</v>
      </c>
    </row>
    <row r="7" spans="1:13">
      <c r="A7" s="55">
        <v>6</v>
      </c>
      <c r="B7" s="55" t="s">
        <v>61</v>
      </c>
      <c r="C7" s="56">
        <v>1.4040999999999999</v>
      </c>
      <c r="D7" s="55">
        <v>21.7</v>
      </c>
      <c r="E7" s="55">
        <f t="shared" si="0"/>
        <v>1.4035975000000001</v>
      </c>
      <c r="F7" s="56">
        <f t="shared" si="1"/>
        <v>1.7449520410000012</v>
      </c>
      <c r="G7" s="55" t="s">
        <v>134</v>
      </c>
    </row>
    <row r="8" spans="1:13">
      <c r="A8" s="57">
        <v>7</v>
      </c>
      <c r="B8" s="57" t="s">
        <v>61</v>
      </c>
      <c r="C8" s="58">
        <v>1.4035</v>
      </c>
      <c r="D8" s="57">
        <v>21.7</v>
      </c>
      <c r="E8" s="57">
        <f t="shared" si="0"/>
        <v>1.4029975000000001</v>
      </c>
      <c r="F8" s="58">
        <f t="shared" si="1"/>
        <v>1.7383954810000013</v>
      </c>
      <c r="G8" s="57" t="s">
        <v>135</v>
      </c>
    </row>
    <row r="9" spans="1:13">
      <c r="A9" s="57">
        <v>8</v>
      </c>
      <c r="B9" s="57" t="s">
        <v>61</v>
      </c>
      <c r="C9" s="58">
        <v>1.403</v>
      </c>
      <c r="D9" s="57">
        <v>21.7</v>
      </c>
      <c r="E9" s="57">
        <f t="shared" si="0"/>
        <v>1.4024975000000002</v>
      </c>
      <c r="F9" s="58">
        <f t="shared" si="1"/>
        <v>1.7329316810000019</v>
      </c>
      <c r="G9" s="57" t="s">
        <v>136</v>
      </c>
    </row>
    <row r="10" spans="1:13">
      <c r="A10" s="57">
        <v>9</v>
      </c>
      <c r="B10" s="57" t="s">
        <v>61</v>
      </c>
      <c r="C10" s="58">
        <v>1.4025000000000001</v>
      </c>
      <c r="D10" s="57">
        <v>21.7</v>
      </c>
      <c r="E10" s="57">
        <f t="shared" si="0"/>
        <v>1.4019975000000002</v>
      </c>
      <c r="F10" s="58">
        <f t="shared" si="1"/>
        <v>1.7274678810000026</v>
      </c>
      <c r="G10" s="57" t="s">
        <v>137</v>
      </c>
    </row>
    <row r="11" spans="1:13">
      <c r="A11" s="57">
        <v>10</v>
      </c>
      <c r="B11" s="57" t="s">
        <v>61</v>
      </c>
      <c r="C11" s="58">
        <v>1.4018999999999999</v>
      </c>
      <c r="D11" s="57">
        <v>21.7</v>
      </c>
      <c r="E11" s="57">
        <f t="shared" si="0"/>
        <v>1.4013975000000001</v>
      </c>
      <c r="F11" s="58">
        <f t="shared" si="1"/>
        <v>1.7209113210000009</v>
      </c>
      <c r="G11" s="57" t="s">
        <v>158</v>
      </c>
    </row>
    <row r="12" spans="1:13">
      <c r="A12" s="57">
        <v>11</v>
      </c>
      <c r="B12" s="57" t="s">
        <v>61</v>
      </c>
      <c r="C12" s="58">
        <v>1.4014</v>
      </c>
      <c r="D12" s="57">
        <v>21.7</v>
      </c>
      <c r="E12" s="57">
        <f t="shared" si="0"/>
        <v>1.4008975000000001</v>
      </c>
      <c r="F12" s="58">
        <f t="shared" si="1"/>
        <v>1.7154475210000015</v>
      </c>
      <c r="G12" s="57" t="s">
        <v>159</v>
      </c>
    </row>
    <row r="13" spans="1:13">
      <c r="A13" s="57">
        <v>12</v>
      </c>
      <c r="B13" s="57" t="s">
        <v>61</v>
      </c>
      <c r="C13" s="58">
        <v>1.4008</v>
      </c>
      <c r="D13" s="57">
        <v>21.7</v>
      </c>
      <c r="E13" s="57">
        <f t="shared" si="0"/>
        <v>1.4002975000000002</v>
      </c>
      <c r="F13" s="58">
        <f t="shared" si="1"/>
        <v>1.7088909610000016</v>
      </c>
      <c r="G13" s="57" t="s">
        <v>160</v>
      </c>
    </row>
    <row r="14" spans="1:13">
      <c r="A14" s="57">
        <v>13</v>
      </c>
      <c r="B14" s="57" t="s">
        <v>61</v>
      </c>
      <c r="C14" s="58">
        <v>1.4003000000000001</v>
      </c>
      <c r="D14" s="57">
        <v>21.7</v>
      </c>
      <c r="E14" s="57">
        <f t="shared" si="0"/>
        <v>1.3997975000000002</v>
      </c>
      <c r="F14" s="58">
        <f t="shared" si="1"/>
        <v>1.7034271610000022</v>
      </c>
      <c r="G14" s="57" t="s">
        <v>161</v>
      </c>
    </row>
    <row r="15" spans="1:13">
      <c r="A15" s="57">
        <v>14</v>
      </c>
      <c r="B15" s="57" t="s">
        <v>61</v>
      </c>
      <c r="C15" s="58">
        <v>1.3997999999999999</v>
      </c>
      <c r="D15" s="57">
        <v>21.7</v>
      </c>
      <c r="E15" s="57">
        <f t="shared" si="0"/>
        <v>1.3992975000000001</v>
      </c>
      <c r="F15" s="58">
        <f t="shared" si="1"/>
        <v>1.6979633610000011</v>
      </c>
      <c r="G15" s="57" t="s">
        <v>162</v>
      </c>
    </row>
    <row r="16" spans="1:13">
      <c r="A16" s="55">
        <v>15</v>
      </c>
      <c r="B16" s="55" t="s">
        <v>61</v>
      </c>
      <c r="C16" s="56">
        <v>1.3993</v>
      </c>
      <c r="D16" s="55">
        <v>21.7</v>
      </c>
      <c r="E16" s="55">
        <f t="shared" si="0"/>
        <v>1.3987975000000001</v>
      </c>
      <c r="F16" s="56">
        <f t="shared" si="1"/>
        <v>1.6924995610000018</v>
      </c>
      <c r="G16" s="55" t="s">
        <v>177</v>
      </c>
    </row>
    <row r="17" spans="1:7">
      <c r="A17" s="55">
        <v>16</v>
      </c>
      <c r="B17" s="55" t="s">
        <v>61</v>
      </c>
      <c r="C17" s="56">
        <v>1.3988</v>
      </c>
      <c r="D17" s="55">
        <v>21.8</v>
      </c>
      <c r="E17" s="55">
        <f t="shared" si="0"/>
        <v>1.3983150000000002</v>
      </c>
      <c r="F17" s="56">
        <f t="shared" si="1"/>
        <v>1.6872269940000013</v>
      </c>
      <c r="G17" s="55" t="s">
        <v>178</v>
      </c>
    </row>
    <row r="18" spans="1:7">
      <c r="A18" s="55">
        <v>17</v>
      </c>
      <c r="B18" s="55" t="s">
        <v>61</v>
      </c>
      <c r="C18" s="56">
        <v>1.3982000000000001</v>
      </c>
      <c r="D18" s="55">
        <v>21.8</v>
      </c>
      <c r="E18" s="55">
        <f t="shared" si="0"/>
        <v>1.3977150000000003</v>
      </c>
      <c r="F18" s="56">
        <f t="shared" si="1"/>
        <v>1.6806704340000032</v>
      </c>
      <c r="G18" s="55" t="s">
        <v>179</v>
      </c>
    </row>
    <row r="19" spans="1:7">
      <c r="A19" s="55">
        <v>18</v>
      </c>
      <c r="B19" s="55" t="s">
        <v>61</v>
      </c>
      <c r="C19" s="56">
        <v>1.3976999999999999</v>
      </c>
      <c r="D19" s="55">
        <v>21.8</v>
      </c>
      <c r="E19" s="55">
        <f t="shared" si="0"/>
        <v>1.3972150000000001</v>
      </c>
      <c r="F19" s="56">
        <f t="shared" si="1"/>
        <v>1.6752066340000002</v>
      </c>
      <c r="G19" s="55" t="s">
        <v>180</v>
      </c>
    </row>
    <row r="20" spans="1:7">
      <c r="A20" s="55">
        <v>19</v>
      </c>
      <c r="B20" s="55" t="s">
        <v>61</v>
      </c>
      <c r="C20" s="56">
        <v>1.3964000000000001</v>
      </c>
      <c r="D20" s="55">
        <v>21.8</v>
      </c>
      <c r="E20" s="55">
        <f t="shared" si="0"/>
        <v>1.3959150000000002</v>
      </c>
      <c r="F20" s="56">
        <f t="shared" si="1"/>
        <v>1.6610007540000034</v>
      </c>
      <c r="G20" s="55" t="s">
        <v>181</v>
      </c>
    </row>
    <row r="21" spans="1:7">
      <c r="A21" s="55">
        <v>20</v>
      </c>
      <c r="B21" s="55" t="s">
        <v>61</v>
      </c>
      <c r="C21" s="56">
        <v>1.3909</v>
      </c>
      <c r="D21" s="55">
        <v>21.8</v>
      </c>
      <c r="E21" s="55">
        <f t="shared" si="0"/>
        <v>1.3904150000000002</v>
      </c>
      <c r="F21" s="56">
        <f t="shared" si="1"/>
        <v>1.6008989540000016</v>
      </c>
      <c r="G21" s="55" t="s">
        <v>182</v>
      </c>
    </row>
    <row r="22" spans="1:7">
      <c r="A22" s="55">
        <v>21</v>
      </c>
      <c r="B22" s="55" t="s">
        <v>61</v>
      </c>
      <c r="C22" s="56">
        <v>1.377</v>
      </c>
      <c r="D22" s="55">
        <v>21.8</v>
      </c>
      <c r="E22" s="55">
        <f t="shared" si="0"/>
        <v>1.3765150000000002</v>
      </c>
      <c r="F22" s="56">
        <f t="shared" si="1"/>
        <v>1.4490053140000025</v>
      </c>
      <c r="G22" s="55" t="s">
        <v>183</v>
      </c>
    </row>
    <row r="23" spans="1:7">
      <c r="A23" s="55">
        <v>22</v>
      </c>
      <c r="B23" s="55" t="s">
        <v>61</v>
      </c>
      <c r="C23" s="56">
        <v>1.3605</v>
      </c>
      <c r="D23" s="55">
        <v>21.8</v>
      </c>
      <c r="E23" s="55">
        <f t="shared" si="0"/>
        <v>1.3600150000000002</v>
      </c>
      <c r="F23" s="56">
        <f t="shared" si="1"/>
        <v>1.2686999140000026</v>
      </c>
      <c r="G23" s="55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3"/>
  <sheetViews>
    <sheetView topLeftCell="A13" workbookViewId="0">
      <selection activeCell="D28" sqref="D28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>
        <v>1</v>
      </c>
      <c r="B2" t="s">
        <v>61</v>
      </c>
      <c r="C2" s="39"/>
      <c r="D2" s="38"/>
      <c r="E2">
        <f t="shared" ref="E2:E23" si="0">((20-D2)*-0.000175+C2)-0.0008</f>
        <v>-4.3E-3</v>
      </c>
      <c r="F2" s="37">
        <f t="shared" ref="F2:F23" si="1">E2*10.9276-13.593</f>
        <v>-13.63998868</v>
      </c>
      <c r="G2" t="s">
        <v>63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>
        <v>2</v>
      </c>
      <c r="B3" t="s">
        <v>61</v>
      </c>
      <c r="C3" s="39"/>
      <c r="D3" s="38"/>
      <c r="E3">
        <f t="shared" si="0"/>
        <v>-4.3E-3</v>
      </c>
      <c r="F3" s="37">
        <f t="shared" si="1"/>
        <v>-13.63998868</v>
      </c>
      <c r="G3" t="s">
        <v>64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>
        <v>3</v>
      </c>
      <c r="B4" t="s">
        <v>61</v>
      </c>
      <c r="C4" s="39"/>
      <c r="D4" s="38"/>
      <c r="E4">
        <f t="shared" si="0"/>
        <v>-4.3E-3</v>
      </c>
      <c r="F4" s="37">
        <f t="shared" si="1"/>
        <v>-13.63998868</v>
      </c>
      <c r="G4" t="s">
        <v>65</v>
      </c>
      <c r="I4" t="s">
        <v>156</v>
      </c>
    </row>
    <row r="5" spans="1:13">
      <c r="A5">
        <v>4</v>
      </c>
      <c r="B5" t="s">
        <v>61</v>
      </c>
      <c r="C5" s="39"/>
      <c r="D5" s="38"/>
      <c r="E5">
        <f t="shared" si="0"/>
        <v>-4.3E-3</v>
      </c>
      <c r="F5" s="37">
        <f t="shared" si="1"/>
        <v>-13.63998868</v>
      </c>
      <c r="G5" t="s">
        <v>66</v>
      </c>
      <c r="I5" t="s">
        <v>157</v>
      </c>
    </row>
    <row r="6" spans="1:13">
      <c r="A6">
        <v>5</v>
      </c>
      <c r="B6" t="s">
        <v>61</v>
      </c>
      <c r="C6" s="39"/>
      <c r="D6" s="38"/>
      <c r="E6">
        <f t="shared" si="0"/>
        <v>-4.3E-3</v>
      </c>
      <c r="F6" s="37">
        <f t="shared" si="1"/>
        <v>-13.63998868</v>
      </c>
      <c r="G6" t="s">
        <v>67</v>
      </c>
    </row>
    <row r="7" spans="1:13">
      <c r="A7">
        <v>6</v>
      </c>
      <c r="B7" t="s">
        <v>61</v>
      </c>
      <c r="C7" s="39"/>
      <c r="D7" s="38"/>
      <c r="E7">
        <f t="shared" si="0"/>
        <v>-4.3E-3</v>
      </c>
      <c r="F7" s="37">
        <f t="shared" si="1"/>
        <v>-13.63998868</v>
      </c>
      <c r="G7" t="s">
        <v>68</v>
      </c>
    </row>
    <row r="8" spans="1:13">
      <c r="A8">
        <v>7</v>
      </c>
      <c r="B8" t="s">
        <v>61</v>
      </c>
      <c r="C8" s="39"/>
      <c r="D8" s="38"/>
      <c r="E8">
        <f t="shared" si="0"/>
        <v>-4.3E-3</v>
      </c>
      <c r="F8" s="37">
        <f t="shared" si="1"/>
        <v>-13.63998868</v>
      </c>
      <c r="G8" t="s">
        <v>69</v>
      </c>
    </row>
    <row r="9" spans="1:13">
      <c r="A9">
        <v>8</v>
      </c>
      <c r="B9" t="s">
        <v>61</v>
      </c>
      <c r="C9" s="39"/>
      <c r="D9" s="38"/>
      <c r="E9">
        <f t="shared" si="0"/>
        <v>-4.3E-3</v>
      </c>
      <c r="F9" s="37">
        <f t="shared" si="1"/>
        <v>-13.63998868</v>
      </c>
      <c r="G9" t="s">
        <v>70</v>
      </c>
    </row>
    <row r="10" spans="1:13">
      <c r="A10" s="43">
        <v>9</v>
      </c>
      <c r="B10" s="43" t="s">
        <v>61</v>
      </c>
      <c r="C10" s="44"/>
      <c r="D10" s="43"/>
      <c r="E10" s="43">
        <f t="shared" si="0"/>
        <v>-4.3E-3</v>
      </c>
      <c r="F10" s="44">
        <f t="shared" si="1"/>
        <v>-13.63998868</v>
      </c>
      <c r="G10" s="43" t="s">
        <v>71</v>
      </c>
    </row>
    <row r="11" spans="1:13">
      <c r="A11" s="43">
        <v>10</v>
      </c>
      <c r="B11" s="43" t="s">
        <v>61</v>
      </c>
      <c r="C11" s="44"/>
      <c r="D11" s="43"/>
      <c r="E11" s="43">
        <f t="shared" si="0"/>
        <v>-4.3E-3</v>
      </c>
      <c r="F11" s="44">
        <f t="shared" si="1"/>
        <v>-13.63998868</v>
      </c>
      <c r="G11" s="43" t="s">
        <v>72</v>
      </c>
    </row>
    <row r="12" spans="1:13">
      <c r="A12" s="43">
        <v>11</v>
      </c>
      <c r="B12" s="43" t="s">
        <v>61</v>
      </c>
      <c r="C12" s="44"/>
      <c r="D12" s="43"/>
      <c r="E12" s="43">
        <f t="shared" si="0"/>
        <v>-4.3E-3</v>
      </c>
      <c r="F12" s="44">
        <f t="shared" si="1"/>
        <v>-13.63998868</v>
      </c>
      <c r="G12" s="43" t="s">
        <v>73</v>
      </c>
    </row>
    <row r="13" spans="1:13">
      <c r="A13" s="43">
        <v>12</v>
      </c>
      <c r="B13" s="43" t="s">
        <v>61</v>
      </c>
      <c r="C13" s="44"/>
      <c r="D13" s="43"/>
      <c r="E13" s="43">
        <f t="shared" si="0"/>
        <v>-4.3E-3</v>
      </c>
      <c r="F13" s="44">
        <f t="shared" si="1"/>
        <v>-13.63998868</v>
      </c>
      <c r="G13" s="43" t="s">
        <v>74</v>
      </c>
    </row>
    <row r="14" spans="1:13">
      <c r="A14" s="43">
        <v>13</v>
      </c>
      <c r="B14" s="43" t="s">
        <v>61</v>
      </c>
      <c r="C14" s="44"/>
      <c r="D14" s="43"/>
      <c r="E14" s="43">
        <f t="shared" si="0"/>
        <v>-4.3E-3</v>
      </c>
      <c r="F14" s="44">
        <f t="shared" si="1"/>
        <v>-13.63998868</v>
      </c>
      <c r="G14" s="43" t="s">
        <v>75</v>
      </c>
    </row>
    <row r="15" spans="1:13">
      <c r="A15" s="43">
        <v>14</v>
      </c>
      <c r="B15" s="43" t="s">
        <v>61</v>
      </c>
      <c r="C15" s="44"/>
      <c r="D15" s="43"/>
      <c r="E15" s="43">
        <f t="shared" si="0"/>
        <v>-4.3E-3</v>
      </c>
      <c r="F15" s="44">
        <f t="shared" si="1"/>
        <v>-13.63998868</v>
      </c>
      <c r="G15" s="43" t="s">
        <v>76</v>
      </c>
    </row>
    <row r="16" spans="1:13">
      <c r="A16" s="43">
        <v>15</v>
      </c>
      <c r="B16" s="43" t="s">
        <v>61</v>
      </c>
      <c r="C16" s="44"/>
      <c r="D16" s="43"/>
      <c r="E16" s="43">
        <f t="shared" si="0"/>
        <v>-4.3E-3</v>
      </c>
      <c r="F16" s="44">
        <f t="shared" si="1"/>
        <v>-13.63998868</v>
      </c>
      <c r="G16" s="43" t="s">
        <v>77</v>
      </c>
    </row>
    <row r="17" spans="1:7">
      <c r="A17" s="43">
        <v>16</v>
      </c>
      <c r="B17" s="43" t="s">
        <v>61</v>
      </c>
      <c r="C17" s="44"/>
      <c r="D17" s="43"/>
      <c r="E17" s="43">
        <f t="shared" si="0"/>
        <v>-4.3E-3</v>
      </c>
      <c r="F17" s="44">
        <f t="shared" si="1"/>
        <v>-13.63998868</v>
      </c>
      <c r="G17" s="43" t="s">
        <v>78</v>
      </c>
    </row>
    <row r="18" spans="1:7">
      <c r="A18">
        <v>17</v>
      </c>
      <c r="B18" t="s">
        <v>61</v>
      </c>
      <c r="C18" s="39"/>
      <c r="D18" s="38"/>
      <c r="E18">
        <f t="shared" si="0"/>
        <v>-4.3E-3</v>
      </c>
      <c r="F18" s="37">
        <f t="shared" si="1"/>
        <v>-13.63998868</v>
      </c>
      <c r="G18" t="s">
        <v>79</v>
      </c>
    </row>
    <row r="19" spans="1:7">
      <c r="A19">
        <v>18</v>
      </c>
      <c r="B19" t="s">
        <v>61</v>
      </c>
      <c r="C19" s="39"/>
      <c r="D19" s="38"/>
      <c r="E19">
        <f t="shared" si="0"/>
        <v>-4.3E-3</v>
      </c>
      <c r="F19" s="37">
        <f t="shared" si="1"/>
        <v>-13.63998868</v>
      </c>
      <c r="G19" t="s">
        <v>80</v>
      </c>
    </row>
    <row r="20" spans="1:7">
      <c r="A20">
        <v>19</v>
      </c>
      <c r="B20" t="s">
        <v>61</v>
      </c>
      <c r="C20" s="39"/>
      <c r="D20" s="38"/>
      <c r="E20">
        <f t="shared" si="0"/>
        <v>-4.3E-3</v>
      </c>
      <c r="F20" s="37">
        <f t="shared" si="1"/>
        <v>-13.63998868</v>
      </c>
      <c r="G20" t="s">
        <v>81</v>
      </c>
    </row>
    <row r="21" spans="1:7">
      <c r="A21">
        <v>20</v>
      </c>
      <c r="B21" t="s">
        <v>61</v>
      </c>
      <c r="C21" s="39"/>
      <c r="D21" s="38"/>
      <c r="E21">
        <f t="shared" si="0"/>
        <v>-4.3E-3</v>
      </c>
      <c r="F21" s="37">
        <f t="shared" si="1"/>
        <v>-13.63998868</v>
      </c>
      <c r="G21" t="s">
        <v>82</v>
      </c>
    </row>
    <row r="22" spans="1:7">
      <c r="A22">
        <v>21</v>
      </c>
      <c r="B22" t="s">
        <v>61</v>
      </c>
      <c r="C22" s="39"/>
      <c r="D22" s="38"/>
      <c r="E22">
        <f t="shared" si="0"/>
        <v>-4.3E-3</v>
      </c>
      <c r="F22" s="37">
        <f t="shared" si="1"/>
        <v>-13.63998868</v>
      </c>
      <c r="G22" t="s">
        <v>83</v>
      </c>
    </row>
    <row r="23" spans="1:7">
      <c r="A23">
        <v>22</v>
      </c>
      <c r="B23" t="s">
        <v>61</v>
      </c>
      <c r="C23" s="39"/>
      <c r="D23" s="38"/>
      <c r="E23">
        <f t="shared" si="0"/>
        <v>-4.3E-3</v>
      </c>
      <c r="F23" s="37">
        <f t="shared" si="1"/>
        <v>-13.63998868</v>
      </c>
      <c r="G2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1"/>
  <sheetViews>
    <sheetView workbookViewId="0">
      <selection activeCell="I12" sqref="I12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/>
      <c r="D2" s="55"/>
      <c r="E2" s="55">
        <f t="shared" ref="E2:E23" si="0">((20-D2)*-0.000175+C2)-0.0008</f>
        <v>-4.3E-3</v>
      </c>
      <c r="F2" s="56">
        <f t="shared" ref="F2:F23" si="1">E2*10.9276-13.593</f>
        <v>-13.63998868</v>
      </c>
      <c r="G2" s="55" t="s">
        <v>85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/>
      <c r="D3" s="55"/>
      <c r="E3" s="55">
        <f t="shared" si="0"/>
        <v>-4.3E-3</v>
      </c>
      <c r="F3" s="56">
        <f t="shared" si="1"/>
        <v>-13.63998868</v>
      </c>
      <c r="G3" s="55" t="s">
        <v>86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/>
      <c r="D4" s="57"/>
      <c r="E4" s="57">
        <f t="shared" si="0"/>
        <v>-4.3E-3</v>
      </c>
      <c r="F4" s="58">
        <f t="shared" si="1"/>
        <v>-13.63998868</v>
      </c>
      <c r="G4" s="57" t="s">
        <v>87</v>
      </c>
      <c r="I4" t="s">
        <v>156</v>
      </c>
    </row>
    <row r="5" spans="1:13">
      <c r="A5" s="57">
        <v>4</v>
      </c>
      <c r="B5" s="57" t="s">
        <v>61</v>
      </c>
      <c r="C5" s="58"/>
      <c r="D5" s="57"/>
      <c r="E5" s="57">
        <f t="shared" si="0"/>
        <v>-4.3E-3</v>
      </c>
      <c r="F5" s="58">
        <f t="shared" si="1"/>
        <v>-13.63998868</v>
      </c>
      <c r="G5" s="57" t="s">
        <v>88</v>
      </c>
      <c r="I5" t="s">
        <v>157</v>
      </c>
    </row>
    <row r="6" spans="1:13">
      <c r="A6" s="57">
        <v>5</v>
      </c>
      <c r="B6" s="57" t="s">
        <v>61</v>
      </c>
      <c r="C6" s="58"/>
      <c r="D6" s="57"/>
      <c r="E6" s="57">
        <f t="shared" si="0"/>
        <v>-4.3E-3</v>
      </c>
      <c r="F6" s="58">
        <f t="shared" si="1"/>
        <v>-13.63998868</v>
      </c>
      <c r="G6" s="57" t="s">
        <v>89</v>
      </c>
    </row>
    <row r="7" spans="1:13">
      <c r="A7" s="57">
        <v>6</v>
      </c>
      <c r="B7" s="57" t="s">
        <v>61</v>
      </c>
      <c r="C7" s="58"/>
      <c r="D7" s="57"/>
      <c r="E7" s="57">
        <f t="shared" si="0"/>
        <v>-4.3E-3</v>
      </c>
      <c r="F7" s="58">
        <f t="shared" si="1"/>
        <v>-13.63998868</v>
      </c>
      <c r="G7" s="57" t="s">
        <v>90</v>
      </c>
    </row>
    <row r="8" spans="1:13">
      <c r="A8" s="57">
        <v>7</v>
      </c>
      <c r="B8" s="57" t="s">
        <v>61</v>
      </c>
      <c r="C8" s="58"/>
      <c r="D8" s="57"/>
      <c r="E8" s="57">
        <f t="shared" si="0"/>
        <v>-4.3E-3</v>
      </c>
      <c r="F8" s="58">
        <f t="shared" si="1"/>
        <v>-13.63998868</v>
      </c>
      <c r="G8" s="57" t="s">
        <v>91</v>
      </c>
    </row>
    <row r="9" spans="1:13">
      <c r="A9" s="57">
        <v>8</v>
      </c>
      <c r="B9" s="57" t="s">
        <v>61</v>
      </c>
      <c r="C9" s="58"/>
      <c r="D9" s="57"/>
      <c r="E9" s="57">
        <f t="shared" si="0"/>
        <v>-4.3E-3</v>
      </c>
      <c r="F9" s="58">
        <f t="shared" si="1"/>
        <v>-13.63998868</v>
      </c>
      <c r="G9" s="57" t="s">
        <v>92</v>
      </c>
    </row>
    <row r="10" spans="1:13">
      <c r="A10" s="57">
        <v>9</v>
      </c>
      <c r="B10" s="57" t="s">
        <v>61</v>
      </c>
      <c r="C10" s="58"/>
      <c r="D10" s="57"/>
      <c r="E10" s="57">
        <f t="shared" si="0"/>
        <v>-4.3E-3</v>
      </c>
      <c r="F10" s="58">
        <f t="shared" si="1"/>
        <v>-13.63998868</v>
      </c>
      <c r="G10" s="57" t="s">
        <v>93</v>
      </c>
    </row>
    <row r="11" spans="1:13">
      <c r="A11" s="57">
        <v>10</v>
      </c>
      <c r="B11" s="57" t="s">
        <v>61</v>
      </c>
      <c r="C11" s="58"/>
      <c r="D11" s="57"/>
      <c r="E11" s="57">
        <f t="shared" si="0"/>
        <v>-4.3E-3</v>
      </c>
      <c r="F11" s="58">
        <f t="shared" si="1"/>
        <v>-13.63998868</v>
      </c>
      <c r="G11" s="57" t="s">
        <v>94</v>
      </c>
    </row>
    <row r="12" spans="1:13">
      <c r="A12" s="55">
        <v>11</v>
      </c>
      <c r="B12" s="55" t="s">
        <v>61</v>
      </c>
      <c r="C12" s="56"/>
      <c r="D12" s="55"/>
      <c r="E12" s="55">
        <f t="shared" si="0"/>
        <v>-4.3E-3</v>
      </c>
      <c r="F12" s="56">
        <f t="shared" si="1"/>
        <v>-13.63998868</v>
      </c>
      <c r="G12" s="55" t="s">
        <v>95</v>
      </c>
    </row>
    <row r="13" spans="1:13">
      <c r="A13" s="55">
        <v>12</v>
      </c>
      <c r="B13" s="55" t="s">
        <v>61</v>
      </c>
      <c r="C13" s="56"/>
      <c r="D13" s="55"/>
      <c r="E13" s="55">
        <f t="shared" si="0"/>
        <v>-4.3E-3</v>
      </c>
      <c r="F13" s="56">
        <f t="shared" si="1"/>
        <v>-13.63998868</v>
      </c>
      <c r="G13" s="55" t="s">
        <v>96</v>
      </c>
    </row>
    <row r="14" spans="1:13">
      <c r="A14" s="55">
        <v>13</v>
      </c>
      <c r="B14" s="55" t="s">
        <v>61</v>
      </c>
      <c r="C14" s="56"/>
      <c r="D14" s="55"/>
      <c r="E14" s="55">
        <f t="shared" si="0"/>
        <v>-4.3E-3</v>
      </c>
      <c r="F14" s="56">
        <f t="shared" si="1"/>
        <v>-13.63998868</v>
      </c>
      <c r="G14" s="55" t="s">
        <v>97</v>
      </c>
    </row>
    <row r="15" spans="1:13">
      <c r="A15" s="55">
        <v>14</v>
      </c>
      <c r="B15" s="55" t="s">
        <v>61</v>
      </c>
      <c r="C15" s="56"/>
      <c r="D15" s="55"/>
      <c r="E15" s="55">
        <f t="shared" si="0"/>
        <v>-4.3E-3</v>
      </c>
      <c r="F15" s="56">
        <f t="shared" si="1"/>
        <v>-13.63998868</v>
      </c>
      <c r="G15" s="55" t="s">
        <v>98</v>
      </c>
    </row>
    <row r="16" spans="1:13">
      <c r="A16" s="55">
        <v>15</v>
      </c>
      <c r="B16" s="55" t="s">
        <v>61</v>
      </c>
      <c r="C16" s="56"/>
      <c r="D16" s="55"/>
      <c r="E16" s="55">
        <f t="shared" si="0"/>
        <v>-4.3E-3</v>
      </c>
      <c r="F16" s="56">
        <f t="shared" si="1"/>
        <v>-13.63998868</v>
      </c>
      <c r="G16" s="55" t="s">
        <v>99</v>
      </c>
    </row>
    <row r="17" spans="1:7">
      <c r="A17" s="55">
        <v>16</v>
      </c>
      <c r="B17" s="55" t="s">
        <v>61</v>
      </c>
      <c r="C17" s="56"/>
      <c r="D17" s="55"/>
      <c r="E17" s="55">
        <f t="shared" si="0"/>
        <v>-4.3E-3</v>
      </c>
      <c r="F17" s="56">
        <f t="shared" si="1"/>
        <v>-13.63998868</v>
      </c>
      <c r="G17" s="55" t="s">
        <v>100</v>
      </c>
    </row>
    <row r="18" spans="1:7">
      <c r="A18" s="55">
        <v>17</v>
      </c>
      <c r="B18" s="55" t="s">
        <v>61</v>
      </c>
      <c r="C18" s="56"/>
      <c r="D18" s="55"/>
      <c r="E18" s="55">
        <f t="shared" si="0"/>
        <v>-4.3E-3</v>
      </c>
      <c r="F18" s="56">
        <f t="shared" si="1"/>
        <v>-13.63998868</v>
      </c>
      <c r="G18" s="55" t="s">
        <v>101</v>
      </c>
    </row>
    <row r="19" spans="1:7">
      <c r="A19" s="55">
        <v>18</v>
      </c>
      <c r="B19" s="55" t="s">
        <v>61</v>
      </c>
      <c r="C19" s="56"/>
      <c r="D19" s="55"/>
      <c r="E19" s="55">
        <f t="shared" si="0"/>
        <v>-4.3E-3</v>
      </c>
      <c r="F19" s="56">
        <f t="shared" si="1"/>
        <v>-13.63998868</v>
      </c>
      <c r="G19" s="55" t="s">
        <v>102</v>
      </c>
    </row>
    <row r="20" spans="1:7">
      <c r="A20" s="57">
        <v>19</v>
      </c>
      <c r="B20" s="57" t="s">
        <v>61</v>
      </c>
      <c r="C20" s="58"/>
      <c r="D20" s="57"/>
      <c r="E20" s="57">
        <f t="shared" si="0"/>
        <v>-4.3E-3</v>
      </c>
      <c r="F20" s="58">
        <f t="shared" si="1"/>
        <v>-13.63998868</v>
      </c>
      <c r="G20" s="57" t="s">
        <v>103</v>
      </c>
    </row>
    <row r="21" spans="1:7">
      <c r="A21" s="57">
        <v>20</v>
      </c>
      <c r="B21" s="57" t="s">
        <v>61</v>
      </c>
      <c r="C21" s="58"/>
      <c r="D21" s="57"/>
      <c r="E21" s="57">
        <f t="shared" si="0"/>
        <v>-4.3E-3</v>
      </c>
      <c r="F21" s="58">
        <f t="shared" si="1"/>
        <v>-13.63998868</v>
      </c>
      <c r="G21" s="57" t="s">
        <v>104</v>
      </c>
    </row>
    <row r="22" spans="1:7">
      <c r="A22" s="57">
        <v>21</v>
      </c>
      <c r="B22" s="57" t="s">
        <v>61</v>
      </c>
      <c r="C22" s="58"/>
      <c r="D22" s="57"/>
      <c r="E22" s="57">
        <f t="shared" si="0"/>
        <v>-4.3E-3</v>
      </c>
      <c r="F22" s="58">
        <f t="shared" si="1"/>
        <v>-13.63998868</v>
      </c>
      <c r="G22" s="57" t="s">
        <v>105</v>
      </c>
    </row>
    <row r="23" spans="1:7">
      <c r="A23" s="57">
        <v>22</v>
      </c>
      <c r="B23" s="57" t="s">
        <v>61</v>
      </c>
      <c r="C23" s="58"/>
      <c r="D23" s="57"/>
      <c r="E23" s="57">
        <f t="shared" si="0"/>
        <v>-4.3E-3</v>
      </c>
      <c r="F23" s="58">
        <f t="shared" si="1"/>
        <v>-13.63998868</v>
      </c>
      <c r="G23" s="57" t="s">
        <v>106</v>
      </c>
    </row>
    <row r="24" spans="1:7">
      <c r="A24">
        <v>23</v>
      </c>
      <c r="B24" t="s">
        <v>61</v>
      </c>
      <c r="C24" s="39"/>
      <c r="D24" s="38"/>
      <c r="E24">
        <f t="shared" ref="E24:E65" si="2">((20-D24)*-0.000175+C24)-0.0008</f>
        <v>-4.3E-3</v>
      </c>
      <c r="F24" s="37">
        <f t="shared" ref="F24:F65" si="3">E24*10.9276-13.593</f>
        <v>-13.63998868</v>
      </c>
      <c r="G24" t="s">
        <v>85</v>
      </c>
    </row>
    <row r="25" spans="1:7">
      <c r="A25">
        <v>24</v>
      </c>
      <c r="B25" t="s">
        <v>61</v>
      </c>
      <c r="C25" s="39"/>
      <c r="D25" s="38"/>
      <c r="E25">
        <f t="shared" si="2"/>
        <v>-4.3E-3</v>
      </c>
      <c r="F25" s="37">
        <f t="shared" si="3"/>
        <v>-13.63998868</v>
      </c>
      <c r="G25" t="s">
        <v>86</v>
      </c>
    </row>
    <row r="26" spans="1:7">
      <c r="A26" s="43">
        <v>25</v>
      </c>
      <c r="B26" s="43" t="s">
        <v>61</v>
      </c>
      <c r="C26" s="44"/>
      <c r="D26" s="43"/>
      <c r="E26" s="43">
        <f t="shared" si="2"/>
        <v>-4.3E-3</v>
      </c>
      <c r="F26" s="44">
        <f t="shared" si="3"/>
        <v>-13.63998868</v>
      </c>
      <c r="G26" s="43" t="s">
        <v>87</v>
      </c>
    </row>
    <row r="27" spans="1:7">
      <c r="A27" s="43">
        <v>26</v>
      </c>
      <c r="B27" s="43" t="s">
        <v>61</v>
      </c>
      <c r="C27" s="44"/>
      <c r="D27" s="43"/>
      <c r="E27" s="43">
        <f t="shared" si="2"/>
        <v>-4.3E-3</v>
      </c>
      <c r="F27" s="44">
        <f t="shared" si="3"/>
        <v>-13.63998868</v>
      </c>
      <c r="G27" s="43" t="s">
        <v>88</v>
      </c>
    </row>
    <row r="28" spans="1:7">
      <c r="A28" s="43">
        <v>27</v>
      </c>
      <c r="B28" s="43" t="s">
        <v>61</v>
      </c>
      <c r="C28" s="44"/>
      <c r="D28" s="43"/>
      <c r="E28" s="43">
        <f t="shared" si="2"/>
        <v>-4.3E-3</v>
      </c>
      <c r="F28" s="44">
        <f t="shared" si="3"/>
        <v>-13.63998868</v>
      </c>
      <c r="G28" s="43" t="s">
        <v>89</v>
      </c>
    </row>
    <row r="29" spans="1:7">
      <c r="A29" s="43">
        <v>28</v>
      </c>
      <c r="B29" s="43" t="s">
        <v>61</v>
      </c>
      <c r="C29" s="44"/>
      <c r="D29" s="43"/>
      <c r="E29" s="43">
        <f t="shared" si="2"/>
        <v>-4.3E-3</v>
      </c>
      <c r="F29" s="44">
        <f t="shared" si="3"/>
        <v>-13.63998868</v>
      </c>
      <c r="G29" s="43" t="s">
        <v>90</v>
      </c>
    </row>
    <row r="30" spans="1:7">
      <c r="A30" s="43">
        <v>29</v>
      </c>
      <c r="B30" s="43" t="s">
        <v>61</v>
      </c>
      <c r="C30" s="44"/>
      <c r="D30" s="43"/>
      <c r="E30" s="43">
        <f t="shared" si="2"/>
        <v>-4.3E-3</v>
      </c>
      <c r="F30" s="44">
        <f t="shared" si="3"/>
        <v>-13.63998868</v>
      </c>
      <c r="G30" s="43" t="s">
        <v>91</v>
      </c>
    </row>
    <row r="31" spans="1:7">
      <c r="A31" s="43">
        <v>30</v>
      </c>
      <c r="B31" s="43" t="s">
        <v>61</v>
      </c>
      <c r="C31" s="44"/>
      <c r="D31" s="43"/>
      <c r="E31" s="43">
        <f t="shared" si="2"/>
        <v>-4.3E-3</v>
      </c>
      <c r="F31" s="44">
        <f t="shared" si="3"/>
        <v>-13.63998868</v>
      </c>
      <c r="G31" s="43" t="s">
        <v>92</v>
      </c>
    </row>
    <row r="32" spans="1:7">
      <c r="A32" s="43">
        <v>31</v>
      </c>
      <c r="B32" s="43" t="s">
        <v>61</v>
      </c>
      <c r="C32" s="44"/>
      <c r="D32" s="43"/>
      <c r="E32" s="43">
        <f t="shared" si="2"/>
        <v>-4.3E-3</v>
      </c>
      <c r="F32" s="44">
        <f t="shared" si="3"/>
        <v>-13.63998868</v>
      </c>
      <c r="G32" s="43" t="s">
        <v>93</v>
      </c>
    </row>
    <row r="33" spans="1:7">
      <c r="A33" s="43">
        <v>32</v>
      </c>
      <c r="B33" s="43" t="s">
        <v>61</v>
      </c>
      <c r="C33" s="44"/>
      <c r="D33" s="43"/>
      <c r="E33" s="43">
        <f t="shared" si="2"/>
        <v>-4.3E-3</v>
      </c>
      <c r="F33" s="44">
        <f t="shared" si="3"/>
        <v>-13.63998868</v>
      </c>
      <c r="G33" s="43" t="s">
        <v>94</v>
      </c>
    </row>
    <row r="34" spans="1:7">
      <c r="A34">
        <v>33</v>
      </c>
      <c r="B34" t="s">
        <v>61</v>
      </c>
      <c r="C34" s="39"/>
      <c r="D34" s="38"/>
      <c r="E34">
        <f t="shared" si="2"/>
        <v>-4.3E-3</v>
      </c>
      <c r="F34" s="37">
        <f t="shared" si="3"/>
        <v>-13.63998868</v>
      </c>
      <c r="G34" t="s">
        <v>95</v>
      </c>
    </row>
    <row r="35" spans="1:7">
      <c r="A35">
        <v>34</v>
      </c>
      <c r="B35" t="s">
        <v>61</v>
      </c>
      <c r="C35" s="39"/>
      <c r="D35" s="38"/>
      <c r="E35">
        <f t="shared" si="2"/>
        <v>-4.3E-3</v>
      </c>
      <c r="F35" s="37">
        <f t="shared" si="3"/>
        <v>-13.63998868</v>
      </c>
      <c r="G35" t="s">
        <v>96</v>
      </c>
    </row>
    <row r="36" spans="1:7">
      <c r="A36">
        <v>35</v>
      </c>
      <c r="B36" t="s">
        <v>61</v>
      </c>
      <c r="C36" s="39"/>
      <c r="D36" s="38"/>
      <c r="E36">
        <f t="shared" si="2"/>
        <v>-4.3E-3</v>
      </c>
      <c r="F36" s="37">
        <f t="shared" si="3"/>
        <v>-13.63998868</v>
      </c>
      <c r="G36" t="s">
        <v>97</v>
      </c>
    </row>
    <row r="37" spans="1:7">
      <c r="A37">
        <v>36</v>
      </c>
      <c r="B37" t="s">
        <v>61</v>
      </c>
      <c r="C37" s="39"/>
      <c r="D37" s="38"/>
      <c r="E37">
        <f t="shared" si="2"/>
        <v>-4.3E-3</v>
      </c>
      <c r="F37" s="37">
        <f t="shared" si="3"/>
        <v>-13.63998868</v>
      </c>
      <c r="G37" t="s">
        <v>98</v>
      </c>
    </row>
    <row r="38" spans="1:7">
      <c r="A38">
        <v>37</v>
      </c>
      <c r="B38" t="s">
        <v>61</v>
      </c>
      <c r="C38" s="39"/>
      <c r="D38" s="38"/>
      <c r="E38">
        <f t="shared" si="2"/>
        <v>-4.3E-3</v>
      </c>
      <c r="F38" s="37">
        <f t="shared" si="3"/>
        <v>-13.63998868</v>
      </c>
      <c r="G38" t="s">
        <v>99</v>
      </c>
    </row>
    <row r="39" spans="1:7">
      <c r="A39">
        <v>38</v>
      </c>
      <c r="B39" t="s">
        <v>61</v>
      </c>
      <c r="C39" s="39"/>
      <c r="D39" s="38"/>
      <c r="E39">
        <f t="shared" si="2"/>
        <v>-4.3E-3</v>
      </c>
      <c r="F39" s="37">
        <f t="shared" si="3"/>
        <v>-13.63998868</v>
      </c>
      <c r="G39" t="s">
        <v>100</v>
      </c>
    </row>
    <row r="40" spans="1:7">
      <c r="A40">
        <v>39</v>
      </c>
      <c r="B40" t="s">
        <v>61</v>
      </c>
      <c r="C40" s="39"/>
      <c r="D40" s="38"/>
      <c r="E40">
        <f t="shared" si="2"/>
        <v>-4.3E-3</v>
      </c>
      <c r="F40" s="37">
        <f t="shared" si="3"/>
        <v>-13.63998868</v>
      </c>
      <c r="G40" t="s">
        <v>101</v>
      </c>
    </row>
    <row r="41" spans="1:7">
      <c r="A41">
        <v>40</v>
      </c>
      <c r="B41" t="s">
        <v>61</v>
      </c>
      <c r="C41" s="39"/>
      <c r="D41" s="38"/>
      <c r="E41">
        <f t="shared" si="2"/>
        <v>-4.3E-3</v>
      </c>
      <c r="F41" s="37">
        <f t="shared" si="3"/>
        <v>-13.63998868</v>
      </c>
      <c r="G41" t="s">
        <v>102</v>
      </c>
    </row>
    <row r="42" spans="1:7">
      <c r="A42" s="43">
        <v>41</v>
      </c>
      <c r="B42" s="43" t="s">
        <v>61</v>
      </c>
      <c r="C42" s="44"/>
      <c r="D42" s="43"/>
      <c r="E42" s="43">
        <f t="shared" si="2"/>
        <v>-4.3E-3</v>
      </c>
      <c r="F42" s="44">
        <f t="shared" si="3"/>
        <v>-13.63998868</v>
      </c>
      <c r="G42" s="43" t="s">
        <v>103</v>
      </c>
    </row>
    <row r="43" spans="1:7">
      <c r="A43" s="43">
        <v>42</v>
      </c>
      <c r="B43" s="43" t="s">
        <v>61</v>
      </c>
      <c r="C43" s="44"/>
      <c r="D43" s="43"/>
      <c r="E43" s="43">
        <f t="shared" si="2"/>
        <v>-4.3E-3</v>
      </c>
      <c r="F43" s="44">
        <f t="shared" si="3"/>
        <v>-13.63998868</v>
      </c>
      <c r="G43" s="43" t="s">
        <v>104</v>
      </c>
    </row>
    <row r="44" spans="1:7">
      <c r="A44" s="43">
        <v>43</v>
      </c>
      <c r="B44" s="43" t="s">
        <v>61</v>
      </c>
      <c r="C44" s="44"/>
      <c r="D44" s="43"/>
      <c r="E44" s="43">
        <f t="shared" si="2"/>
        <v>-4.3E-3</v>
      </c>
      <c r="F44" s="44">
        <f t="shared" si="3"/>
        <v>-13.63998868</v>
      </c>
      <c r="G44" s="43" t="s">
        <v>105</v>
      </c>
    </row>
    <row r="45" spans="1:7">
      <c r="A45" s="43">
        <v>44</v>
      </c>
      <c r="B45" s="43" t="s">
        <v>61</v>
      </c>
      <c r="C45" s="44"/>
      <c r="D45" s="43"/>
      <c r="E45" s="43">
        <f t="shared" si="2"/>
        <v>-4.3E-3</v>
      </c>
      <c r="F45" s="44">
        <f t="shared" si="3"/>
        <v>-13.63998868</v>
      </c>
      <c r="G45" s="43" t="s">
        <v>106</v>
      </c>
    </row>
    <row r="46" spans="1:7">
      <c r="A46" s="43">
        <v>45</v>
      </c>
      <c r="B46" s="43" t="s">
        <v>61</v>
      </c>
      <c r="C46" s="44"/>
      <c r="D46" s="43"/>
      <c r="E46" s="43">
        <f t="shared" si="2"/>
        <v>-4.3E-3</v>
      </c>
      <c r="F46" s="44">
        <f t="shared" si="3"/>
        <v>-13.63998868</v>
      </c>
      <c r="G46" s="43" t="s">
        <v>107</v>
      </c>
    </row>
    <row r="47" spans="1:7">
      <c r="A47" s="43">
        <v>46</v>
      </c>
      <c r="B47" s="43" t="s">
        <v>61</v>
      </c>
      <c r="C47" s="44"/>
      <c r="D47" s="43"/>
      <c r="E47" s="43">
        <f t="shared" si="2"/>
        <v>-4.3E-3</v>
      </c>
      <c r="F47" s="44">
        <f t="shared" si="3"/>
        <v>-13.63998868</v>
      </c>
      <c r="G47" s="43" t="s">
        <v>108</v>
      </c>
    </row>
    <row r="48" spans="1:7">
      <c r="A48" s="43">
        <v>47</v>
      </c>
      <c r="B48" s="43" t="s">
        <v>61</v>
      </c>
      <c r="C48" s="44"/>
      <c r="D48" s="43"/>
      <c r="E48" s="43">
        <f t="shared" si="2"/>
        <v>-4.3E-3</v>
      </c>
      <c r="F48" s="44">
        <f t="shared" si="3"/>
        <v>-13.63998868</v>
      </c>
      <c r="G48" s="43" t="s">
        <v>109</v>
      </c>
    </row>
    <row r="49" spans="1:7">
      <c r="A49" s="43">
        <v>48</v>
      </c>
      <c r="B49" s="43" t="s">
        <v>61</v>
      </c>
      <c r="C49" s="44"/>
      <c r="D49" s="43"/>
      <c r="E49" s="43">
        <f t="shared" si="2"/>
        <v>-4.3E-3</v>
      </c>
      <c r="F49" s="44">
        <f t="shared" si="3"/>
        <v>-13.63998868</v>
      </c>
      <c r="G49" s="43" t="s">
        <v>110</v>
      </c>
    </row>
    <row r="50" spans="1:7">
      <c r="A50">
        <v>49</v>
      </c>
      <c r="B50" t="s">
        <v>61</v>
      </c>
      <c r="C50" s="39"/>
      <c r="D50" s="38"/>
      <c r="E50">
        <f t="shared" si="2"/>
        <v>-4.3E-3</v>
      </c>
      <c r="F50" s="37">
        <f t="shared" si="3"/>
        <v>-13.63998868</v>
      </c>
      <c r="G50" t="s">
        <v>111</v>
      </c>
    </row>
    <row r="51" spans="1:7">
      <c r="A51">
        <v>50</v>
      </c>
      <c r="B51" t="s">
        <v>61</v>
      </c>
      <c r="C51" s="39"/>
      <c r="D51" s="38"/>
      <c r="E51">
        <f t="shared" si="2"/>
        <v>-4.3E-3</v>
      </c>
      <c r="F51" s="37">
        <f t="shared" si="3"/>
        <v>-13.63998868</v>
      </c>
      <c r="G51" t="s">
        <v>112</v>
      </c>
    </row>
    <row r="52" spans="1:7">
      <c r="A52">
        <v>51</v>
      </c>
      <c r="B52" t="s">
        <v>61</v>
      </c>
      <c r="C52" s="39"/>
      <c r="D52" s="38"/>
      <c r="E52">
        <f t="shared" si="2"/>
        <v>-4.3E-3</v>
      </c>
      <c r="F52" s="37">
        <f t="shared" si="3"/>
        <v>-13.63998868</v>
      </c>
      <c r="G52" t="s">
        <v>113</v>
      </c>
    </row>
    <row r="53" spans="1:7">
      <c r="A53">
        <v>52</v>
      </c>
      <c r="B53" t="s">
        <v>61</v>
      </c>
      <c r="C53" s="39"/>
      <c r="D53" s="38"/>
      <c r="E53">
        <f t="shared" si="2"/>
        <v>-4.3E-3</v>
      </c>
      <c r="F53" s="37">
        <f t="shared" si="3"/>
        <v>-13.63998868</v>
      </c>
      <c r="G53" t="s">
        <v>114</v>
      </c>
    </row>
    <row r="54" spans="1:7">
      <c r="A54">
        <v>53</v>
      </c>
      <c r="B54" t="s">
        <v>61</v>
      </c>
      <c r="C54" s="39"/>
      <c r="D54" s="38"/>
      <c r="E54">
        <f t="shared" si="2"/>
        <v>-4.3E-3</v>
      </c>
      <c r="F54" s="37">
        <f t="shared" si="3"/>
        <v>-13.63998868</v>
      </c>
      <c r="G54" t="s">
        <v>115</v>
      </c>
    </row>
    <row r="55" spans="1:7">
      <c r="A55">
        <v>54</v>
      </c>
      <c r="B55" t="s">
        <v>61</v>
      </c>
      <c r="C55" s="39"/>
      <c r="D55" s="38"/>
      <c r="E55">
        <f t="shared" si="2"/>
        <v>-4.3E-3</v>
      </c>
      <c r="F55" s="37">
        <f t="shared" si="3"/>
        <v>-13.63998868</v>
      </c>
      <c r="G55" t="s">
        <v>116</v>
      </c>
    </row>
    <row r="56" spans="1:7">
      <c r="A56">
        <v>55</v>
      </c>
      <c r="B56" t="s">
        <v>61</v>
      </c>
      <c r="C56" s="39"/>
      <c r="D56" s="38"/>
      <c r="E56">
        <f t="shared" si="2"/>
        <v>-4.3E-3</v>
      </c>
      <c r="F56" s="37">
        <f t="shared" si="3"/>
        <v>-13.63998868</v>
      </c>
      <c r="G56" t="s">
        <v>117</v>
      </c>
    </row>
    <row r="57" spans="1:7">
      <c r="A57">
        <v>56</v>
      </c>
      <c r="B57" t="s">
        <v>61</v>
      </c>
      <c r="C57" s="39"/>
      <c r="D57" s="38"/>
      <c r="E57">
        <f t="shared" si="2"/>
        <v>-4.3E-3</v>
      </c>
      <c r="F57" s="37">
        <f t="shared" si="3"/>
        <v>-13.63998868</v>
      </c>
      <c r="G57" t="s">
        <v>118</v>
      </c>
    </row>
    <row r="58" spans="1:7">
      <c r="A58" s="43">
        <v>57</v>
      </c>
      <c r="B58" s="43" t="s">
        <v>61</v>
      </c>
      <c r="C58" s="44"/>
      <c r="D58" s="43"/>
      <c r="E58" s="43">
        <f t="shared" si="2"/>
        <v>-4.3E-3</v>
      </c>
      <c r="F58" s="44">
        <f t="shared" si="3"/>
        <v>-13.63998868</v>
      </c>
      <c r="G58" s="43" t="s">
        <v>119</v>
      </c>
    </row>
    <row r="59" spans="1:7">
      <c r="A59" s="43">
        <v>58</v>
      </c>
      <c r="B59" s="43" t="s">
        <v>61</v>
      </c>
      <c r="C59" s="44"/>
      <c r="D59" s="43"/>
      <c r="E59" s="43">
        <f t="shared" si="2"/>
        <v>-4.3E-3</v>
      </c>
      <c r="F59" s="44">
        <f t="shared" si="3"/>
        <v>-13.63998868</v>
      </c>
      <c r="G59" s="43" t="s">
        <v>120</v>
      </c>
    </row>
    <row r="60" spans="1:7">
      <c r="A60" s="43">
        <v>59</v>
      </c>
      <c r="B60" s="43" t="s">
        <v>61</v>
      </c>
      <c r="C60" s="44"/>
      <c r="D60" s="43"/>
      <c r="E60" s="43">
        <f t="shared" si="2"/>
        <v>-4.3E-3</v>
      </c>
      <c r="F60" s="44">
        <f t="shared" si="3"/>
        <v>-13.63998868</v>
      </c>
      <c r="G60" s="43" t="s">
        <v>121</v>
      </c>
    </row>
    <row r="61" spans="1:7">
      <c r="A61" s="43">
        <v>60</v>
      </c>
      <c r="B61" s="43" t="s">
        <v>61</v>
      </c>
      <c r="C61" s="44"/>
      <c r="D61" s="43"/>
      <c r="E61" s="43">
        <f t="shared" si="2"/>
        <v>-4.3E-3</v>
      </c>
      <c r="F61" s="44">
        <f t="shared" si="3"/>
        <v>-13.63998868</v>
      </c>
      <c r="G61" s="43" t="s">
        <v>122</v>
      </c>
    </row>
    <row r="62" spans="1:7">
      <c r="A62" s="43">
        <v>61</v>
      </c>
      <c r="B62" s="43" t="s">
        <v>61</v>
      </c>
      <c r="C62" s="44"/>
      <c r="D62" s="43"/>
      <c r="E62" s="43">
        <f t="shared" si="2"/>
        <v>-4.3E-3</v>
      </c>
      <c r="F62" s="44">
        <f t="shared" si="3"/>
        <v>-13.63998868</v>
      </c>
      <c r="G62" s="43" t="s">
        <v>123</v>
      </c>
    </row>
    <row r="63" spans="1:7">
      <c r="A63" s="43">
        <v>62</v>
      </c>
      <c r="B63" s="43" t="s">
        <v>61</v>
      </c>
      <c r="C63" s="44"/>
      <c r="D63" s="43"/>
      <c r="E63" s="43">
        <f t="shared" si="2"/>
        <v>-4.3E-3</v>
      </c>
      <c r="F63" s="44">
        <f t="shared" si="3"/>
        <v>-13.63998868</v>
      </c>
      <c r="G63" s="43" t="s">
        <v>124</v>
      </c>
    </row>
    <row r="64" spans="1:7">
      <c r="A64" s="43">
        <v>63</v>
      </c>
      <c r="B64" s="43" t="s">
        <v>61</v>
      </c>
      <c r="C64" s="44"/>
      <c r="D64" s="43"/>
      <c r="E64" s="43">
        <f t="shared" si="2"/>
        <v>-4.3E-3</v>
      </c>
      <c r="F64" s="44">
        <f t="shared" si="3"/>
        <v>-13.63998868</v>
      </c>
      <c r="G64" s="43" t="s">
        <v>125</v>
      </c>
    </row>
    <row r="65" spans="1:7">
      <c r="A65" s="43">
        <v>64</v>
      </c>
      <c r="B65" s="43" t="s">
        <v>61</v>
      </c>
      <c r="C65" s="44"/>
      <c r="D65" s="43"/>
      <c r="E65" s="43">
        <f t="shared" si="2"/>
        <v>-4.3E-3</v>
      </c>
      <c r="F65" s="44">
        <f t="shared" si="3"/>
        <v>-13.63998868</v>
      </c>
      <c r="G65" s="43" t="s">
        <v>126</v>
      </c>
    </row>
    <row r="66" spans="1:7">
      <c r="A66">
        <v>65</v>
      </c>
      <c r="B66" t="s">
        <v>61</v>
      </c>
      <c r="C66" s="39"/>
      <c r="D66" s="38"/>
      <c r="E66">
        <f t="shared" ref="E66:E81" si="4">((20-D66)*-0.000175+C66)-0.0008</f>
        <v>-4.3E-3</v>
      </c>
      <c r="F66" s="37">
        <f t="shared" ref="F66:F81" si="5">E66*10.9276-13.593</f>
        <v>-13.63998868</v>
      </c>
      <c r="G66" t="s">
        <v>127</v>
      </c>
    </row>
    <row r="67" spans="1:7">
      <c r="A67">
        <v>66</v>
      </c>
      <c r="B67" t="s">
        <v>61</v>
      </c>
      <c r="C67" s="39"/>
      <c r="D67" s="38"/>
      <c r="E67">
        <f t="shared" si="4"/>
        <v>-4.3E-3</v>
      </c>
      <c r="F67" s="37">
        <f t="shared" si="5"/>
        <v>-13.63998868</v>
      </c>
      <c r="G67" t="s">
        <v>128</v>
      </c>
    </row>
    <row r="68" spans="1:7">
      <c r="A68">
        <v>67</v>
      </c>
      <c r="B68" t="s">
        <v>61</v>
      </c>
      <c r="C68" s="39"/>
      <c r="D68" s="38"/>
      <c r="E68">
        <f t="shared" si="4"/>
        <v>-4.3E-3</v>
      </c>
      <c r="F68" s="37">
        <f t="shared" si="5"/>
        <v>-13.63998868</v>
      </c>
      <c r="G68" t="s">
        <v>129</v>
      </c>
    </row>
    <row r="69" spans="1:7">
      <c r="A69">
        <v>68</v>
      </c>
      <c r="B69" t="s">
        <v>61</v>
      </c>
      <c r="C69" s="39"/>
      <c r="D69" s="38"/>
      <c r="E69">
        <f t="shared" si="4"/>
        <v>-4.3E-3</v>
      </c>
      <c r="F69" s="37">
        <f t="shared" si="5"/>
        <v>-13.63998868</v>
      </c>
      <c r="G69" t="s">
        <v>130</v>
      </c>
    </row>
    <row r="70" spans="1:7">
      <c r="A70">
        <v>69</v>
      </c>
      <c r="B70" t="s">
        <v>61</v>
      </c>
      <c r="C70" s="39"/>
      <c r="D70" s="38"/>
      <c r="E70">
        <f t="shared" si="4"/>
        <v>-4.3E-3</v>
      </c>
      <c r="F70" s="37">
        <f t="shared" si="5"/>
        <v>-13.63998868</v>
      </c>
      <c r="G70" t="s">
        <v>131</v>
      </c>
    </row>
    <row r="71" spans="1:7">
      <c r="A71">
        <v>70</v>
      </c>
      <c r="B71" t="s">
        <v>61</v>
      </c>
      <c r="C71" s="39"/>
      <c r="D71" s="38"/>
      <c r="E71">
        <f t="shared" si="4"/>
        <v>-4.3E-3</v>
      </c>
      <c r="F71" s="37">
        <f t="shared" si="5"/>
        <v>-13.63998868</v>
      </c>
      <c r="G71" t="s">
        <v>132</v>
      </c>
    </row>
    <row r="72" spans="1:7">
      <c r="A72">
        <v>71</v>
      </c>
      <c r="B72" t="s">
        <v>61</v>
      </c>
      <c r="C72" s="39"/>
      <c r="D72" s="38"/>
      <c r="E72">
        <f t="shared" si="4"/>
        <v>-4.3E-3</v>
      </c>
      <c r="F72" s="37">
        <f t="shared" si="5"/>
        <v>-13.63998868</v>
      </c>
      <c r="G72" t="s">
        <v>133</v>
      </c>
    </row>
    <row r="73" spans="1:7">
      <c r="A73" s="43">
        <v>72</v>
      </c>
      <c r="B73" s="43" t="s">
        <v>61</v>
      </c>
      <c r="C73" s="44"/>
      <c r="D73" s="43"/>
      <c r="E73" s="43">
        <f t="shared" si="4"/>
        <v>-4.3E-3</v>
      </c>
      <c r="F73" s="44">
        <f t="shared" si="5"/>
        <v>-13.63998868</v>
      </c>
      <c r="G73" s="43" t="s">
        <v>134</v>
      </c>
    </row>
    <row r="74" spans="1:7">
      <c r="A74" s="43">
        <v>73</v>
      </c>
      <c r="B74" s="43" t="s">
        <v>61</v>
      </c>
      <c r="C74" s="44"/>
      <c r="D74" s="43"/>
      <c r="E74" s="43">
        <f t="shared" si="4"/>
        <v>-4.3E-3</v>
      </c>
      <c r="F74" s="44">
        <f t="shared" si="5"/>
        <v>-13.63998868</v>
      </c>
      <c r="G74" s="43" t="s">
        <v>135</v>
      </c>
    </row>
    <row r="75" spans="1:7">
      <c r="A75" s="43">
        <v>74</v>
      </c>
      <c r="B75" s="43" t="s">
        <v>61</v>
      </c>
      <c r="C75" s="44"/>
      <c r="D75" s="43"/>
      <c r="E75" s="43">
        <f t="shared" si="4"/>
        <v>-4.3E-3</v>
      </c>
      <c r="F75" s="44">
        <f t="shared" si="5"/>
        <v>-13.63998868</v>
      </c>
      <c r="G75" s="43" t="s">
        <v>136</v>
      </c>
    </row>
    <row r="76" spans="1:7">
      <c r="A76" s="43">
        <v>75</v>
      </c>
      <c r="B76" s="43" t="s">
        <v>61</v>
      </c>
      <c r="C76" s="44"/>
      <c r="D76" s="43"/>
      <c r="E76" s="43">
        <f t="shared" si="4"/>
        <v>-4.3E-3</v>
      </c>
      <c r="F76" s="44">
        <f t="shared" si="5"/>
        <v>-13.63998868</v>
      </c>
      <c r="G76" s="43" t="s">
        <v>137</v>
      </c>
    </row>
    <row r="77" spans="1:7">
      <c r="A77" s="43">
        <v>76</v>
      </c>
      <c r="B77" s="43" t="s">
        <v>61</v>
      </c>
      <c r="C77" s="44"/>
      <c r="D77" s="43"/>
      <c r="E77" s="43">
        <f t="shared" si="4"/>
        <v>-4.3E-3</v>
      </c>
      <c r="F77" s="44">
        <f t="shared" si="5"/>
        <v>-13.63998868</v>
      </c>
      <c r="G77" s="43" t="s">
        <v>158</v>
      </c>
    </row>
    <row r="78" spans="1:7">
      <c r="A78" s="43">
        <v>77</v>
      </c>
      <c r="B78" s="43" t="s">
        <v>61</v>
      </c>
      <c r="C78" s="44"/>
      <c r="D78" s="43"/>
      <c r="E78" s="43">
        <f t="shared" si="4"/>
        <v>-4.3E-3</v>
      </c>
      <c r="F78" s="44">
        <f t="shared" si="5"/>
        <v>-13.63998868</v>
      </c>
      <c r="G78" s="43" t="s">
        <v>159</v>
      </c>
    </row>
    <row r="79" spans="1:7">
      <c r="A79" s="43">
        <v>78</v>
      </c>
      <c r="B79" s="43" t="s">
        <v>61</v>
      </c>
      <c r="C79" s="44"/>
      <c r="D79" s="43"/>
      <c r="E79" s="43">
        <f t="shared" si="4"/>
        <v>-4.3E-3</v>
      </c>
      <c r="F79" s="44">
        <f t="shared" si="5"/>
        <v>-13.63998868</v>
      </c>
      <c r="G79" s="43" t="s">
        <v>160</v>
      </c>
    </row>
    <row r="80" spans="1:7">
      <c r="A80" s="43">
        <v>79</v>
      </c>
      <c r="B80" s="43" t="s">
        <v>61</v>
      </c>
      <c r="C80" s="44"/>
      <c r="D80" s="43"/>
      <c r="E80" s="43">
        <f t="shared" si="4"/>
        <v>-4.3E-3</v>
      </c>
      <c r="F80" s="44">
        <f t="shared" si="5"/>
        <v>-13.63998868</v>
      </c>
      <c r="G80" s="43" t="s">
        <v>161</v>
      </c>
    </row>
    <row r="81" spans="1:7">
      <c r="A81" s="43">
        <v>80</v>
      </c>
      <c r="B81" s="43" t="s">
        <v>61</v>
      </c>
      <c r="C81" s="44"/>
      <c r="D81" s="43"/>
      <c r="E81" s="43">
        <f t="shared" si="4"/>
        <v>-4.3E-3</v>
      </c>
      <c r="F81" s="44">
        <f t="shared" si="5"/>
        <v>-13.63998868</v>
      </c>
      <c r="G81" s="43" t="s">
        <v>162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3"/>
  <sheetViews>
    <sheetView workbookViewId="0">
      <selection activeCell="E26" sqref="E26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7">
        <v>1</v>
      </c>
      <c r="B2" s="57" t="s">
        <v>61</v>
      </c>
      <c r="C2" s="58"/>
      <c r="D2" s="57"/>
      <c r="E2" s="57">
        <f t="shared" ref="E2:E23" si="0">((20-D2)*-0.000175+C2)-0.0008</f>
        <v>-4.3E-3</v>
      </c>
      <c r="F2" s="58">
        <f t="shared" ref="F2:F23" si="1">E2*10.9276-13.593</f>
        <v>-13.63998868</v>
      </c>
      <c r="G2" s="57" t="s">
        <v>107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7">
        <v>2</v>
      </c>
      <c r="B3" s="57" t="s">
        <v>61</v>
      </c>
      <c r="C3" s="58"/>
      <c r="D3" s="57"/>
      <c r="E3" s="57">
        <f t="shared" si="0"/>
        <v>-4.3E-3</v>
      </c>
      <c r="F3" s="58">
        <f t="shared" si="1"/>
        <v>-13.63998868</v>
      </c>
      <c r="G3" s="57" t="s">
        <v>108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7">
        <v>3</v>
      </c>
      <c r="B4" s="57" t="s">
        <v>61</v>
      </c>
      <c r="C4" s="58"/>
      <c r="D4" s="57"/>
      <c r="E4" s="57">
        <f t="shared" si="0"/>
        <v>-4.3E-3</v>
      </c>
      <c r="F4" s="58">
        <f t="shared" si="1"/>
        <v>-13.63998868</v>
      </c>
      <c r="G4" s="57" t="s">
        <v>109</v>
      </c>
      <c r="I4" t="s">
        <v>156</v>
      </c>
    </row>
    <row r="5" spans="1:13">
      <c r="A5" s="57">
        <v>4</v>
      </c>
      <c r="B5" s="57" t="s">
        <v>61</v>
      </c>
      <c r="C5" s="58"/>
      <c r="D5" s="57"/>
      <c r="E5" s="57">
        <f t="shared" si="0"/>
        <v>-4.3E-3</v>
      </c>
      <c r="F5" s="58">
        <f t="shared" si="1"/>
        <v>-13.63998868</v>
      </c>
      <c r="G5" s="57" t="s">
        <v>110</v>
      </c>
      <c r="I5" t="s">
        <v>157</v>
      </c>
    </row>
    <row r="6" spans="1:13">
      <c r="A6" s="55">
        <v>5</v>
      </c>
      <c r="B6" s="55" t="s">
        <v>61</v>
      </c>
      <c r="C6" s="56"/>
      <c r="D6" s="55"/>
      <c r="E6" s="55">
        <f t="shared" si="0"/>
        <v>-4.3E-3</v>
      </c>
      <c r="F6" s="56">
        <f t="shared" si="1"/>
        <v>-13.63998868</v>
      </c>
      <c r="G6" s="55" t="s">
        <v>111</v>
      </c>
    </row>
    <row r="7" spans="1:13">
      <c r="A7" s="55">
        <v>6</v>
      </c>
      <c r="B7" s="55" t="s">
        <v>61</v>
      </c>
      <c r="C7" s="56"/>
      <c r="D7" s="55"/>
      <c r="E7" s="55">
        <f t="shared" si="0"/>
        <v>-4.3E-3</v>
      </c>
      <c r="F7" s="56">
        <f t="shared" si="1"/>
        <v>-13.63998868</v>
      </c>
      <c r="G7" s="55" t="s">
        <v>112</v>
      </c>
    </row>
    <row r="8" spans="1:13">
      <c r="A8" s="55">
        <v>7</v>
      </c>
      <c r="B8" s="55" t="s">
        <v>61</v>
      </c>
      <c r="C8" s="56"/>
      <c r="D8" s="55"/>
      <c r="E8" s="55">
        <f t="shared" si="0"/>
        <v>-4.3E-3</v>
      </c>
      <c r="F8" s="56">
        <f t="shared" si="1"/>
        <v>-13.63998868</v>
      </c>
      <c r="G8" s="55" t="s">
        <v>113</v>
      </c>
    </row>
    <row r="9" spans="1:13">
      <c r="A9" s="55">
        <v>8</v>
      </c>
      <c r="B9" s="55" t="s">
        <v>61</v>
      </c>
      <c r="C9" s="56"/>
      <c r="D9" s="55"/>
      <c r="E9" s="55">
        <f t="shared" si="0"/>
        <v>-4.3E-3</v>
      </c>
      <c r="F9" s="56">
        <f t="shared" si="1"/>
        <v>-13.63998868</v>
      </c>
      <c r="G9" s="55" t="s">
        <v>114</v>
      </c>
    </row>
    <row r="10" spans="1:13">
      <c r="A10" s="55">
        <v>9</v>
      </c>
      <c r="B10" s="55" t="s">
        <v>61</v>
      </c>
      <c r="C10" s="56"/>
      <c r="D10" s="55"/>
      <c r="E10" s="55">
        <f t="shared" si="0"/>
        <v>-4.3E-3</v>
      </c>
      <c r="F10" s="56">
        <f t="shared" si="1"/>
        <v>-13.63998868</v>
      </c>
      <c r="G10" s="55" t="s">
        <v>115</v>
      </c>
    </row>
    <row r="11" spans="1:13">
      <c r="A11" s="55">
        <v>10</v>
      </c>
      <c r="B11" s="55" t="s">
        <v>61</v>
      </c>
      <c r="C11" s="56"/>
      <c r="D11" s="55"/>
      <c r="E11" s="55">
        <f t="shared" si="0"/>
        <v>-4.3E-3</v>
      </c>
      <c r="F11" s="56">
        <f t="shared" si="1"/>
        <v>-13.63998868</v>
      </c>
      <c r="G11" s="55" t="s">
        <v>116</v>
      </c>
    </row>
    <row r="12" spans="1:13">
      <c r="A12" s="55">
        <v>11</v>
      </c>
      <c r="B12" s="55" t="s">
        <v>61</v>
      </c>
      <c r="C12" s="56"/>
      <c r="D12" s="55"/>
      <c r="E12" s="55">
        <f t="shared" si="0"/>
        <v>-4.3E-3</v>
      </c>
      <c r="F12" s="56">
        <f t="shared" si="1"/>
        <v>-13.63998868</v>
      </c>
      <c r="G12" s="55" t="s">
        <v>117</v>
      </c>
    </row>
    <row r="13" spans="1:13">
      <c r="A13" s="55">
        <v>12</v>
      </c>
      <c r="B13" s="55" t="s">
        <v>61</v>
      </c>
      <c r="C13" s="56"/>
      <c r="D13" s="55"/>
      <c r="E13" s="55">
        <f t="shared" si="0"/>
        <v>-4.3E-3</v>
      </c>
      <c r="F13" s="56">
        <f t="shared" si="1"/>
        <v>-13.63998868</v>
      </c>
      <c r="G13" s="55" t="s">
        <v>118</v>
      </c>
    </row>
    <row r="14" spans="1:13">
      <c r="A14" s="57">
        <v>13</v>
      </c>
      <c r="B14" s="57" t="s">
        <v>61</v>
      </c>
      <c r="C14" s="58"/>
      <c r="D14" s="57"/>
      <c r="E14" s="57">
        <f t="shared" si="0"/>
        <v>-4.3E-3</v>
      </c>
      <c r="F14" s="58">
        <f t="shared" si="1"/>
        <v>-13.63998868</v>
      </c>
      <c r="G14" s="57" t="s">
        <v>119</v>
      </c>
    </row>
    <row r="15" spans="1:13">
      <c r="A15" s="57">
        <v>14</v>
      </c>
      <c r="B15" s="57" t="s">
        <v>61</v>
      </c>
      <c r="C15" s="58"/>
      <c r="D15" s="57"/>
      <c r="E15" s="57">
        <f t="shared" si="0"/>
        <v>-4.3E-3</v>
      </c>
      <c r="F15" s="58">
        <f t="shared" si="1"/>
        <v>-13.63998868</v>
      </c>
      <c r="G15" s="57" t="s">
        <v>120</v>
      </c>
    </row>
    <row r="16" spans="1:13">
      <c r="A16" s="57">
        <v>15</v>
      </c>
      <c r="B16" s="57" t="s">
        <v>61</v>
      </c>
      <c r="C16" s="58"/>
      <c r="D16" s="57"/>
      <c r="E16" s="57">
        <f t="shared" si="0"/>
        <v>-4.3E-3</v>
      </c>
      <c r="F16" s="58">
        <f t="shared" si="1"/>
        <v>-13.63998868</v>
      </c>
      <c r="G16" s="57" t="s">
        <v>121</v>
      </c>
    </row>
    <row r="17" spans="1:7">
      <c r="A17" s="57">
        <v>16</v>
      </c>
      <c r="B17" s="57" t="s">
        <v>61</v>
      </c>
      <c r="C17" s="58"/>
      <c r="D17" s="57"/>
      <c r="E17" s="57">
        <f t="shared" si="0"/>
        <v>-4.3E-3</v>
      </c>
      <c r="F17" s="58">
        <f t="shared" si="1"/>
        <v>-13.63998868</v>
      </c>
      <c r="G17" s="57" t="s">
        <v>122</v>
      </c>
    </row>
    <row r="18" spans="1:7">
      <c r="A18" s="57">
        <v>17</v>
      </c>
      <c r="B18" s="57" t="s">
        <v>61</v>
      </c>
      <c r="C18" s="58"/>
      <c r="D18" s="57"/>
      <c r="E18" s="57">
        <f t="shared" si="0"/>
        <v>-4.3E-3</v>
      </c>
      <c r="F18" s="58">
        <f t="shared" si="1"/>
        <v>-13.63998868</v>
      </c>
      <c r="G18" s="57" t="s">
        <v>123</v>
      </c>
    </row>
    <row r="19" spans="1:7">
      <c r="A19" s="57">
        <v>18</v>
      </c>
      <c r="B19" s="57" t="s">
        <v>61</v>
      </c>
      <c r="C19" s="58"/>
      <c r="D19" s="57"/>
      <c r="E19" s="57">
        <f t="shared" si="0"/>
        <v>-4.3E-3</v>
      </c>
      <c r="F19" s="58">
        <f t="shared" si="1"/>
        <v>-13.63998868</v>
      </c>
      <c r="G19" s="57" t="s">
        <v>124</v>
      </c>
    </row>
    <row r="20" spans="1:7">
      <c r="A20" s="57">
        <v>19</v>
      </c>
      <c r="B20" s="57" t="s">
        <v>61</v>
      </c>
      <c r="C20" s="58"/>
      <c r="D20" s="57"/>
      <c r="E20" s="57">
        <f t="shared" si="0"/>
        <v>-4.3E-3</v>
      </c>
      <c r="F20" s="58">
        <f t="shared" si="1"/>
        <v>-13.63998868</v>
      </c>
      <c r="G20" s="57" t="s">
        <v>125</v>
      </c>
    </row>
    <row r="21" spans="1:7">
      <c r="A21" s="57">
        <v>20</v>
      </c>
      <c r="B21" s="57" t="s">
        <v>61</v>
      </c>
      <c r="C21" s="58"/>
      <c r="D21" s="57"/>
      <c r="E21" s="57">
        <f t="shared" si="0"/>
        <v>-4.3E-3</v>
      </c>
      <c r="F21" s="58">
        <f t="shared" si="1"/>
        <v>-13.63998868</v>
      </c>
      <c r="G21" s="57" t="s">
        <v>126</v>
      </c>
    </row>
    <row r="22" spans="1:7">
      <c r="A22" s="55">
        <v>21</v>
      </c>
      <c r="B22" s="55" t="s">
        <v>61</v>
      </c>
      <c r="C22" s="56"/>
      <c r="D22" s="55"/>
      <c r="E22" s="55">
        <f t="shared" si="0"/>
        <v>-4.3E-3</v>
      </c>
      <c r="F22" s="56">
        <f t="shared" si="1"/>
        <v>-13.63998868</v>
      </c>
      <c r="G22" s="55" t="s">
        <v>127</v>
      </c>
    </row>
    <row r="23" spans="1:7">
      <c r="A23" s="55">
        <v>22</v>
      </c>
      <c r="B23" s="55" t="s">
        <v>61</v>
      </c>
      <c r="C23" s="56"/>
      <c r="D23" s="55"/>
      <c r="E23" s="55">
        <f t="shared" si="0"/>
        <v>-4.3E-3</v>
      </c>
      <c r="F23" s="56">
        <f t="shared" si="1"/>
        <v>-13.63998868</v>
      </c>
      <c r="G23" s="55" t="s">
        <v>128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81"/>
  <sheetViews>
    <sheetView workbookViewId="0">
      <selection activeCell="I12" sqref="I12"/>
    </sheetView>
  </sheetViews>
  <sheetFormatPr defaultColWidth="11.3828125" defaultRowHeight="12.45"/>
  <sheetData>
    <row r="1" spans="1:13" ht="24.9">
      <c r="A1" s="32" t="s">
        <v>55</v>
      </c>
      <c r="B1" s="32" t="s">
        <v>56</v>
      </c>
      <c r="C1" s="33" t="s">
        <v>57</v>
      </c>
      <c r="D1" s="34" t="s">
        <v>58</v>
      </c>
      <c r="E1" s="35" t="s">
        <v>59</v>
      </c>
      <c r="F1" s="36" t="s">
        <v>60</v>
      </c>
      <c r="G1" s="36" t="s">
        <v>62</v>
      </c>
    </row>
    <row r="2" spans="1:13">
      <c r="A2" s="55">
        <v>1</v>
      </c>
      <c r="B2" s="55" t="s">
        <v>61</v>
      </c>
      <c r="C2" s="56"/>
      <c r="D2" s="55"/>
      <c r="E2" s="55">
        <f t="shared" ref="E2:E23" si="0">((20-D2)*-0.000175+C2)-0.0008</f>
        <v>-4.3E-3</v>
      </c>
      <c r="F2" s="56">
        <f t="shared" ref="F2:F23" si="1">E2*10.9276-13.593</f>
        <v>-13.63998868</v>
      </c>
      <c r="G2" s="55" t="s">
        <v>129</v>
      </c>
      <c r="I2" t="s">
        <v>154</v>
      </c>
      <c r="L2">
        <f>((20-K2)*-0.000175+J2)-0.0008</f>
        <v>-4.3E-3</v>
      </c>
      <c r="M2" s="37">
        <f>L2*10.9276-13.593</f>
        <v>-13.63998868</v>
      </c>
    </row>
    <row r="3" spans="1:13">
      <c r="A3" s="55">
        <v>2</v>
      </c>
      <c r="B3" s="55" t="s">
        <v>61</v>
      </c>
      <c r="C3" s="56"/>
      <c r="D3" s="55"/>
      <c r="E3" s="55">
        <f t="shared" si="0"/>
        <v>-4.3E-3</v>
      </c>
      <c r="F3" s="56">
        <f t="shared" si="1"/>
        <v>-13.63998868</v>
      </c>
      <c r="G3" s="55" t="s">
        <v>130</v>
      </c>
      <c r="I3" t="s">
        <v>155</v>
      </c>
      <c r="L3">
        <f>((20-K3)*-0.000175+J3)-0.0008</f>
        <v>-4.3E-3</v>
      </c>
      <c r="M3" s="37">
        <f>L3*10.9276-13.593</f>
        <v>-13.63998868</v>
      </c>
    </row>
    <row r="4" spans="1:13">
      <c r="A4" s="55">
        <v>3</v>
      </c>
      <c r="B4" s="55" t="s">
        <v>61</v>
      </c>
      <c r="C4" s="56"/>
      <c r="D4" s="55"/>
      <c r="E4" s="55">
        <f t="shared" si="0"/>
        <v>-4.3E-3</v>
      </c>
      <c r="F4" s="56">
        <f t="shared" si="1"/>
        <v>-13.63998868</v>
      </c>
      <c r="G4" s="55" t="s">
        <v>131</v>
      </c>
      <c r="I4" t="s">
        <v>156</v>
      </c>
    </row>
    <row r="5" spans="1:13">
      <c r="A5" s="55">
        <v>4</v>
      </c>
      <c r="B5" s="55" t="s">
        <v>61</v>
      </c>
      <c r="C5" s="56"/>
      <c r="D5" s="55"/>
      <c r="E5" s="55">
        <f t="shared" si="0"/>
        <v>-4.3E-3</v>
      </c>
      <c r="F5" s="56">
        <f t="shared" si="1"/>
        <v>-13.63998868</v>
      </c>
      <c r="G5" s="55" t="s">
        <v>132</v>
      </c>
      <c r="I5" t="s">
        <v>157</v>
      </c>
    </row>
    <row r="6" spans="1:13">
      <c r="A6" s="55">
        <v>5</v>
      </c>
      <c r="B6" s="55" t="s">
        <v>61</v>
      </c>
      <c r="C6" s="56"/>
      <c r="D6" s="55"/>
      <c r="E6" s="55">
        <f t="shared" si="0"/>
        <v>-4.3E-3</v>
      </c>
      <c r="F6" s="56">
        <f t="shared" si="1"/>
        <v>-13.63998868</v>
      </c>
      <c r="G6" s="55" t="s">
        <v>133</v>
      </c>
    </row>
    <row r="7" spans="1:13">
      <c r="A7" s="55">
        <v>6</v>
      </c>
      <c r="B7" s="55" t="s">
        <v>61</v>
      </c>
      <c r="C7" s="56"/>
      <c r="D7" s="55"/>
      <c r="E7" s="55">
        <f t="shared" si="0"/>
        <v>-4.3E-3</v>
      </c>
      <c r="F7" s="56">
        <f t="shared" si="1"/>
        <v>-13.63998868</v>
      </c>
      <c r="G7" s="55" t="s">
        <v>134</v>
      </c>
    </row>
    <row r="8" spans="1:13">
      <c r="A8" s="57">
        <v>7</v>
      </c>
      <c r="B8" s="57" t="s">
        <v>61</v>
      </c>
      <c r="C8" s="58"/>
      <c r="D8" s="57"/>
      <c r="E8" s="57">
        <f t="shared" si="0"/>
        <v>-4.3E-3</v>
      </c>
      <c r="F8" s="58">
        <f t="shared" si="1"/>
        <v>-13.63998868</v>
      </c>
      <c r="G8" s="57" t="s">
        <v>135</v>
      </c>
    </row>
    <row r="9" spans="1:13">
      <c r="A9" s="57">
        <v>8</v>
      </c>
      <c r="B9" s="57" t="s">
        <v>61</v>
      </c>
      <c r="C9" s="58"/>
      <c r="D9" s="57"/>
      <c r="E9" s="57">
        <f t="shared" si="0"/>
        <v>-4.3E-3</v>
      </c>
      <c r="F9" s="58">
        <f t="shared" si="1"/>
        <v>-13.63998868</v>
      </c>
      <c r="G9" s="57" t="s">
        <v>136</v>
      </c>
    </row>
    <row r="10" spans="1:13">
      <c r="A10" s="57">
        <v>9</v>
      </c>
      <c r="B10" s="57" t="s">
        <v>61</v>
      </c>
      <c r="C10" s="58"/>
      <c r="D10" s="57"/>
      <c r="E10" s="57">
        <f t="shared" si="0"/>
        <v>-4.3E-3</v>
      </c>
      <c r="F10" s="58">
        <f t="shared" si="1"/>
        <v>-13.63998868</v>
      </c>
      <c r="G10" s="57" t="s">
        <v>137</v>
      </c>
    </row>
    <row r="11" spans="1:13">
      <c r="A11" s="57">
        <v>10</v>
      </c>
      <c r="B11" s="57" t="s">
        <v>61</v>
      </c>
      <c r="C11" s="58"/>
      <c r="D11" s="57"/>
      <c r="E11" s="57">
        <f t="shared" si="0"/>
        <v>-4.3E-3</v>
      </c>
      <c r="F11" s="58">
        <f t="shared" si="1"/>
        <v>-13.63998868</v>
      </c>
      <c r="G11" s="57" t="s">
        <v>158</v>
      </c>
    </row>
    <row r="12" spans="1:13">
      <c r="A12" s="57">
        <v>11</v>
      </c>
      <c r="B12" s="57" t="s">
        <v>61</v>
      </c>
      <c r="C12" s="58"/>
      <c r="D12" s="57"/>
      <c r="E12" s="57">
        <f t="shared" si="0"/>
        <v>-4.3E-3</v>
      </c>
      <c r="F12" s="58">
        <f t="shared" si="1"/>
        <v>-13.63998868</v>
      </c>
      <c r="G12" s="57" t="s">
        <v>159</v>
      </c>
    </row>
    <row r="13" spans="1:13">
      <c r="A13" s="57">
        <v>12</v>
      </c>
      <c r="B13" s="57" t="s">
        <v>61</v>
      </c>
      <c r="C13" s="58"/>
      <c r="D13" s="57"/>
      <c r="E13" s="57">
        <f t="shared" si="0"/>
        <v>-4.3E-3</v>
      </c>
      <c r="F13" s="58">
        <f t="shared" si="1"/>
        <v>-13.63998868</v>
      </c>
      <c r="G13" s="57" t="s">
        <v>160</v>
      </c>
    </row>
    <row r="14" spans="1:13">
      <c r="A14" s="57">
        <v>13</v>
      </c>
      <c r="B14" s="57" t="s">
        <v>61</v>
      </c>
      <c r="C14" s="58"/>
      <c r="D14" s="57"/>
      <c r="E14" s="57">
        <f t="shared" si="0"/>
        <v>-4.3E-3</v>
      </c>
      <c r="F14" s="58">
        <f t="shared" si="1"/>
        <v>-13.63998868</v>
      </c>
      <c r="G14" s="57" t="s">
        <v>161</v>
      </c>
    </row>
    <row r="15" spans="1:13">
      <c r="A15" s="57">
        <v>14</v>
      </c>
      <c r="B15" s="57" t="s">
        <v>61</v>
      </c>
      <c r="C15" s="58"/>
      <c r="D15" s="57"/>
      <c r="E15" s="57">
        <f t="shared" si="0"/>
        <v>-4.3E-3</v>
      </c>
      <c r="F15" s="58">
        <f t="shared" si="1"/>
        <v>-13.63998868</v>
      </c>
      <c r="G15" s="57" t="s">
        <v>162</v>
      </c>
    </row>
    <row r="16" spans="1:13">
      <c r="A16" s="55">
        <v>15</v>
      </c>
      <c r="B16" s="55" t="s">
        <v>61</v>
      </c>
      <c r="C16" s="56"/>
      <c r="D16" s="55"/>
      <c r="E16" s="55">
        <f t="shared" si="0"/>
        <v>-4.3E-3</v>
      </c>
      <c r="F16" s="56">
        <f t="shared" si="1"/>
        <v>-13.63998868</v>
      </c>
      <c r="G16" s="55" t="s">
        <v>177</v>
      </c>
    </row>
    <row r="17" spans="1:7">
      <c r="A17" s="55">
        <v>16</v>
      </c>
      <c r="B17" s="55" t="s">
        <v>61</v>
      </c>
      <c r="C17" s="56"/>
      <c r="D17" s="55"/>
      <c r="E17" s="55">
        <f t="shared" si="0"/>
        <v>-4.3E-3</v>
      </c>
      <c r="F17" s="56">
        <f t="shared" si="1"/>
        <v>-13.63998868</v>
      </c>
      <c r="G17" s="55" t="s">
        <v>178</v>
      </c>
    </row>
    <row r="18" spans="1:7">
      <c r="A18" s="55">
        <v>17</v>
      </c>
      <c r="B18" s="55" t="s">
        <v>61</v>
      </c>
      <c r="C18" s="56"/>
      <c r="D18" s="55"/>
      <c r="E18" s="55">
        <f t="shared" si="0"/>
        <v>-4.3E-3</v>
      </c>
      <c r="F18" s="56">
        <f t="shared" si="1"/>
        <v>-13.63998868</v>
      </c>
      <c r="G18" s="55" t="s">
        <v>179</v>
      </c>
    </row>
    <row r="19" spans="1:7">
      <c r="A19" s="55">
        <v>18</v>
      </c>
      <c r="B19" s="55" t="s">
        <v>61</v>
      </c>
      <c r="C19" s="56"/>
      <c r="D19" s="55"/>
      <c r="E19" s="55">
        <f t="shared" si="0"/>
        <v>-4.3E-3</v>
      </c>
      <c r="F19" s="56">
        <f t="shared" si="1"/>
        <v>-13.63998868</v>
      </c>
      <c r="G19" s="55" t="s">
        <v>180</v>
      </c>
    </row>
    <row r="20" spans="1:7">
      <c r="A20" s="55">
        <v>19</v>
      </c>
      <c r="B20" s="55" t="s">
        <v>61</v>
      </c>
      <c r="C20" s="56"/>
      <c r="D20" s="55"/>
      <c r="E20" s="55">
        <f t="shared" si="0"/>
        <v>-4.3E-3</v>
      </c>
      <c r="F20" s="56">
        <f t="shared" si="1"/>
        <v>-13.63998868</v>
      </c>
      <c r="G20" s="55" t="s">
        <v>181</v>
      </c>
    </row>
    <row r="21" spans="1:7">
      <c r="A21" s="55">
        <v>20</v>
      </c>
      <c r="B21" s="55" t="s">
        <v>61</v>
      </c>
      <c r="C21" s="56"/>
      <c r="D21" s="55"/>
      <c r="E21" s="55">
        <f t="shared" si="0"/>
        <v>-4.3E-3</v>
      </c>
      <c r="F21" s="56">
        <f t="shared" si="1"/>
        <v>-13.63998868</v>
      </c>
      <c r="G21" s="55" t="s">
        <v>182</v>
      </c>
    </row>
    <row r="22" spans="1:7">
      <c r="A22" s="55">
        <v>21</v>
      </c>
      <c r="B22" s="55" t="s">
        <v>61</v>
      </c>
      <c r="C22" s="56"/>
      <c r="D22" s="55"/>
      <c r="E22" s="55">
        <f t="shared" si="0"/>
        <v>-4.3E-3</v>
      </c>
      <c r="F22" s="56">
        <f t="shared" si="1"/>
        <v>-13.63998868</v>
      </c>
      <c r="G22" s="55" t="s">
        <v>183</v>
      </c>
    </row>
    <row r="23" spans="1:7">
      <c r="A23" s="55">
        <v>22</v>
      </c>
      <c r="B23" s="55" t="s">
        <v>61</v>
      </c>
      <c r="C23" s="56"/>
      <c r="D23" s="55"/>
      <c r="E23" s="55">
        <f t="shared" si="0"/>
        <v>-4.3E-3</v>
      </c>
      <c r="F23" s="56">
        <f t="shared" si="1"/>
        <v>-13.63998868</v>
      </c>
      <c r="G23" s="55" t="s">
        <v>184</v>
      </c>
    </row>
    <row r="24" spans="1:7">
      <c r="A24">
        <v>23</v>
      </c>
      <c r="B24" t="s">
        <v>61</v>
      </c>
      <c r="C24" s="39"/>
      <c r="D24" s="38"/>
      <c r="E24">
        <f t="shared" ref="E24:E65" si="2">((20-D24)*-0.000175+C24)-0.0008</f>
        <v>-4.3E-3</v>
      </c>
      <c r="F24" s="37">
        <f t="shared" ref="F24:F65" si="3">E24*10.9276-13.593</f>
        <v>-13.63998868</v>
      </c>
      <c r="G24" t="s">
        <v>85</v>
      </c>
    </row>
    <row r="25" spans="1:7">
      <c r="A25">
        <v>24</v>
      </c>
      <c r="B25" t="s">
        <v>61</v>
      </c>
      <c r="C25" s="39"/>
      <c r="D25" s="38"/>
      <c r="E25">
        <f t="shared" si="2"/>
        <v>-4.3E-3</v>
      </c>
      <c r="F25" s="37">
        <f t="shared" si="3"/>
        <v>-13.63998868</v>
      </c>
      <c r="G25" t="s">
        <v>86</v>
      </c>
    </row>
    <row r="26" spans="1:7">
      <c r="A26" s="43">
        <v>25</v>
      </c>
      <c r="B26" s="43" t="s">
        <v>61</v>
      </c>
      <c r="C26" s="44"/>
      <c r="D26" s="43"/>
      <c r="E26" s="43">
        <f t="shared" si="2"/>
        <v>-4.3E-3</v>
      </c>
      <c r="F26" s="44">
        <f t="shared" si="3"/>
        <v>-13.63998868</v>
      </c>
      <c r="G26" s="43" t="s">
        <v>87</v>
      </c>
    </row>
    <row r="27" spans="1:7">
      <c r="A27" s="43">
        <v>26</v>
      </c>
      <c r="B27" s="43" t="s">
        <v>61</v>
      </c>
      <c r="C27" s="44"/>
      <c r="D27" s="43"/>
      <c r="E27" s="43">
        <f t="shared" si="2"/>
        <v>-4.3E-3</v>
      </c>
      <c r="F27" s="44">
        <f t="shared" si="3"/>
        <v>-13.63998868</v>
      </c>
      <c r="G27" s="43" t="s">
        <v>88</v>
      </c>
    </row>
    <row r="28" spans="1:7">
      <c r="A28" s="43">
        <v>27</v>
      </c>
      <c r="B28" s="43" t="s">
        <v>61</v>
      </c>
      <c r="C28" s="44"/>
      <c r="D28" s="43"/>
      <c r="E28" s="43">
        <f t="shared" si="2"/>
        <v>-4.3E-3</v>
      </c>
      <c r="F28" s="44">
        <f t="shared" si="3"/>
        <v>-13.63998868</v>
      </c>
      <c r="G28" s="43" t="s">
        <v>89</v>
      </c>
    </row>
    <row r="29" spans="1:7">
      <c r="A29" s="43">
        <v>28</v>
      </c>
      <c r="B29" s="43" t="s">
        <v>61</v>
      </c>
      <c r="C29" s="44"/>
      <c r="D29" s="43"/>
      <c r="E29" s="43">
        <f t="shared" si="2"/>
        <v>-4.3E-3</v>
      </c>
      <c r="F29" s="44">
        <f t="shared" si="3"/>
        <v>-13.63998868</v>
      </c>
      <c r="G29" s="43" t="s">
        <v>90</v>
      </c>
    </row>
    <row r="30" spans="1:7">
      <c r="A30" s="43">
        <v>29</v>
      </c>
      <c r="B30" s="43" t="s">
        <v>61</v>
      </c>
      <c r="C30" s="44"/>
      <c r="D30" s="43"/>
      <c r="E30" s="43">
        <f t="shared" si="2"/>
        <v>-4.3E-3</v>
      </c>
      <c r="F30" s="44">
        <f t="shared" si="3"/>
        <v>-13.63998868</v>
      </c>
      <c r="G30" s="43" t="s">
        <v>91</v>
      </c>
    </row>
    <row r="31" spans="1:7">
      <c r="A31" s="43">
        <v>30</v>
      </c>
      <c r="B31" s="43" t="s">
        <v>61</v>
      </c>
      <c r="C31" s="44"/>
      <c r="D31" s="43"/>
      <c r="E31" s="43">
        <f t="shared" si="2"/>
        <v>-4.3E-3</v>
      </c>
      <c r="F31" s="44">
        <f t="shared" si="3"/>
        <v>-13.63998868</v>
      </c>
      <c r="G31" s="43" t="s">
        <v>92</v>
      </c>
    </row>
    <row r="32" spans="1:7">
      <c r="A32" s="43">
        <v>31</v>
      </c>
      <c r="B32" s="43" t="s">
        <v>61</v>
      </c>
      <c r="C32" s="44"/>
      <c r="D32" s="43"/>
      <c r="E32" s="43">
        <f t="shared" si="2"/>
        <v>-4.3E-3</v>
      </c>
      <c r="F32" s="44">
        <f t="shared" si="3"/>
        <v>-13.63998868</v>
      </c>
      <c r="G32" s="43" t="s">
        <v>93</v>
      </c>
    </row>
    <row r="33" spans="1:7">
      <c r="A33" s="43">
        <v>32</v>
      </c>
      <c r="B33" s="43" t="s">
        <v>61</v>
      </c>
      <c r="C33" s="44"/>
      <c r="D33" s="43"/>
      <c r="E33" s="43">
        <f t="shared" si="2"/>
        <v>-4.3E-3</v>
      </c>
      <c r="F33" s="44">
        <f t="shared" si="3"/>
        <v>-13.63998868</v>
      </c>
      <c r="G33" s="43" t="s">
        <v>94</v>
      </c>
    </row>
    <row r="34" spans="1:7">
      <c r="A34">
        <v>33</v>
      </c>
      <c r="B34" t="s">
        <v>61</v>
      </c>
      <c r="C34" s="39"/>
      <c r="D34" s="38"/>
      <c r="E34">
        <f t="shared" si="2"/>
        <v>-4.3E-3</v>
      </c>
      <c r="F34" s="37">
        <f t="shared" si="3"/>
        <v>-13.63998868</v>
      </c>
      <c r="G34" t="s">
        <v>95</v>
      </c>
    </row>
    <row r="35" spans="1:7">
      <c r="A35">
        <v>34</v>
      </c>
      <c r="B35" t="s">
        <v>61</v>
      </c>
      <c r="C35" s="39"/>
      <c r="D35" s="38"/>
      <c r="E35">
        <f t="shared" si="2"/>
        <v>-4.3E-3</v>
      </c>
      <c r="F35" s="37">
        <f t="shared" si="3"/>
        <v>-13.63998868</v>
      </c>
      <c r="G35" t="s">
        <v>96</v>
      </c>
    </row>
    <row r="36" spans="1:7">
      <c r="A36">
        <v>35</v>
      </c>
      <c r="B36" t="s">
        <v>61</v>
      </c>
      <c r="C36" s="39"/>
      <c r="D36" s="38"/>
      <c r="E36">
        <f t="shared" si="2"/>
        <v>-4.3E-3</v>
      </c>
      <c r="F36" s="37">
        <f t="shared" si="3"/>
        <v>-13.63998868</v>
      </c>
      <c r="G36" t="s">
        <v>97</v>
      </c>
    </row>
    <row r="37" spans="1:7">
      <c r="A37">
        <v>36</v>
      </c>
      <c r="B37" t="s">
        <v>61</v>
      </c>
      <c r="C37" s="39"/>
      <c r="D37" s="38"/>
      <c r="E37">
        <f t="shared" si="2"/>
        <v>-4.3E-3</v>
      </c>
      <c r="F37" s="37">
        <f t="shared" si="3"/>
        <v>-13.63998868</v>
      </c>
      <c r="G37" t="s">
        <v>98</v>
      </c>
    </row>
    <row r="38" spans="1:7">
      <c r="A38">
        <v>37</v>
      </c>
      <c r="B38" t="s">
        <v>61</v>
      </c>
      <c r="C38" s="39"/>
      <c r="D38" s="38"/>
      <c r="E38">
        <f t="shared" si="2"/>
        <v>-4.3E-3</v>
      </c>
      <c r="F38" s="37">
        <f t="shared" si="3"/>
        <v>-13.63998868</v>
      </c>
      <c r="G38" t="s">
        <v>99</v>
      </c>
    </row>
    <row r="39" spans="1:7">
      <c r="A39">
        <v>38</v>
      </c>
      <c r="B39" t="s">
        <v>61</v>
      </c>
      <c r="C39" s="39"/>
      <c r="D39" s="38"/>
      <c r="E39">
        <f t="shared" si="2"/>
        <v>-4.3E-3</v>
      </c>
      <c r="F39" s="37">
        <f t="shared" si="3"/>
        <v>-13.63998868</v>
      </c>
      <c r="G39" t="s">
        <v>100</v>
      </c>
    </row>
    <row r="40" spans="1:7">
      <c r="A40">
        <v>39</v>
      </c>
      <c r="B40" t="s">
        <v>61</v>
      </c>
      <c r="C40" s="39"/>
      <c r="D40" s="38"/>
      <c r="E40">
        <f t="shared" si="2"/>
        <v>-4.3E-3</v>
      </c>
      <c r="F40" s="37">
        <f t="shared" si="3"/>
        <v>-13.63998868</v>
      </c>
      <c r="G40" t="s">
        <v>101</v>
      </c>
    </row>
    <row r="41" spans="1:7">
      <c r="A41">
        <v>40</v>
      </c>
      <c r="B41" t="s">
        <v>61</v>
      </c>
      <c r="C41" s="39"/>
      <c r="D41" s="38"/>
      <c r="E41">
        <f t="shared" si="2"/>
        <v>-4.3E-3</v>
      </c>
      <c r="F41" s="37">
        <f t="shared" si="3"/>
        <v>-13.63998868</v>
      </c>
      <c r="G41" t="s">
        <v>102</v>
      </c>
    </row>
    <row r="42" spans="1:7">
      <c r="A42" s="43">
        <v>41</v>
      </c>
      <c r="B42" s="43" t="s">
        <v>61</v>
      </c>
      <c r="C42" s="44"/>
      <c r="D42" s="43"/>
      <c r="E42" s="43">
        <f t="shared" si="2"/>
        <v>-4.3E-3</v>
      </c>
      <c r="F42" s="44">
        <f t="shared" si="3"/>
        <v>-13.63998868</v>
      </c>
      <c r="G42" s="43" t="s">
        <v>103</v>
      </c>
    </row>
    <row r="43" spans="1:7">
      <c r="A43" s="43">
        <v>42</v>
      </c>
      <c r="B43" s="43" t="s">
        <v>61</v>
      </c>
      <c r="C43" s="44"/>
      <c r="D43" s="43"/>
      <c r="E43" s="43">
        <f t="shared" si="2"/>
        <v>-4.3E-3</v>
      </c>
      <c r="F43" s="44">
        <f t="shared" si="3"/>
        <v>-13.63998868</v>
      </c>
      <c r="G43" s="43" t="s">
        <v>104</v>
      </c>
    </row>
    <row r="44" spans="1:7">
      <c r="A44" s="43">
        <v>43</v>
      </c>
      <c r="B44" s="43" t="s">
        <v>61</v>
      </c>
      <c r="C44" s="44"/>
      <c r="D44" s="43"/>
      <c r="E44" s="43">
        <f t="shared" si="2"/>
        <v>-4.3E-3</v>
      </c>
      <c r="F44" s="44">
        <f t="shared" si="3"/>
        <v>-13.63998868</v>
      </c>
      <c r="G44" s="43" t="s">
        <v>105</v>
      </c>
    </row>
    <row r="45" spans="1:7">
      <c r="A45" s="43">
        <v>44</v>
      </c>
      <c r="B45" s="43" t="s">
        <v>61</v>
      </c>
      <c r="C45" s="44"/>
      <c r="D45" s="43"/>
      <c r="E45" s="43">
        <f t="shared" si="2"/>
        <v>-4.3E-3</v>
      </c>
      <c r="F45" s="44">
        <f t="shared" si="3"/>
        <v>-13.63998868</v>
      </c>
      <c r="G45" s="43" t="s">
        <v>106</v>
      </c>
    </row>
    <row r="46" spans="1:7">
      <c r="A46" s="43">
        <v>45</v>
      </c>
      <c r="B46" s="43" t="s">
        <v>61</v>
      </c>
      <c r="C46" s="44"/>
      <c r="D46" s="43"/>
      <c r="E46" s="43">
        <f t="shared" si="2"/>
        <v>-4.3E-3</v>
      </c>
      <c r="F46" s="44">
        <f t="shared" si="3"/>
        <v>-13.63998868</v>
      </c>
      <c r="G46" s="43" t="s">
        <v>107</v>
      </c>
    </row>
    <row r="47" spans="1:7">
      <c r="A47" s="43">
        <v>46</v>
      </c>
      <c r="B47" s="43" t="s">
        <v>61</v>
      </c>
      <c r="C47" s="44"/>
      <c r="D47" s="43"/>
      <c r="E47" s="43">
        <f t="shared" si="2"/>
        <v>-4.3E-3</v>
      </c>
      <c r="F47" s="44">
        <f t="shared" si="3"/>
        <v>-13.63998868</v>
      </c>
      <c r="G47" s="43" t="s">
        <v>108</v>
      </c>
    </row>
    <row r="48" spans="1:7">
      <c r="A48" s="43">
        <v>47</v>
      </c>
      <c r="B48" s="43" t="s">
        <v>61</v>
      </c>
      <c r="C48" s="44"/>
      <c r="D48" s="43"/>
      <c r="E48" s="43">
        <f t="shared" si="2"/>
        <v>-4.3E-3</v>
      </c>
      <c r="F48" s="44">
        <f t="shared" si="3"/>
        <v>-13.63998868</v>
      </c>
      <c r="G48" s="43" t="s">
        <v>109</v>
      </c>
    </row>
    <row r="49" spans="1:7">
      <c r="A49" s="43">
        <v>48</v>
      </c>
      <c r="B49" s="43" t="s">
        <v>61</v>
      </c>
      <c r="C49" s="44"/>
      <c r="D49" s="43"/>
      <c r="E49" s="43">
        <f t="shared" si="2"/>
        <v>-4.3E-3</v>
      </c>
      <c r="F49" s="44">
        <f t="shared" si="3"/>
        <v>-13.63998868</v>
      </c>
      <c r="G49" s="43" t="s">
        <v>110</v>
      </c>
    </row>
    <row r="50" spans="1:7">
      <c r="A50">
        <v>49</v>
      </c>
      <c r="B50" t="s">
        <v>61</v>
      </c>
      <c r="C50" s="39"/>
      <c r="D50" s="38"/>
      <c r="E50">
        <f t="shared" si="2"/>
        <v>-4.3E-3</v>
      </c>
      <c r="F50" s="37">
        <f t="shared" si="3"/>
        <v>-13.63998868</v>
      </c>
      <c r="G50" t="s">
        <v>111</v>
      </c>
    </row>
    <row r="51" spans="1:7">
      <c r="A51">
        <v>50</v>
      </c>
      <c r="B51" t="s">
        <v>61</v>
      </c>
      <c r="C51" s="39"/>
      <c r="D51" s="38"/>
      <c r="E51">
        <f t="shared" si="2"/>
        <v>-4.3E-3</v>
      </c>
      <c r="F51" s="37">
        <f t="shared" si="3"/>
        <v>-13.63998868</v>
      </c>
      <c r="G51" t="s">
        <v>112</v>
      </c>
    </row>
    <row r="52" spans="1:7">
      <c r="A52">
        <v>51</v>
      </c>
      <c r="B52" t="s">
        <v>61</v>
      </c>
      <c r="C52" s="39"/>
      <c r="D52" s="38"/>
      <c r="E52">
        <f t="shared" si="2"/>
        <v>-4.3E-3</v>
      </c>
      <c r="F52" s="37">
        <f t="shared" si="3"/>
        <v>-13.63998868</v>
      </c>
      <c r="G52" t="s">
        <v>113</v>
      </c>
    </row>
    <row r="53" spans="1:7">
      <c r="A53">
        <v>52</v>
      </c>
      <c r="B53" t="s">
        <v>61</v>
      </c>
      <c r="C53" s="39"/>
      <c r="D53" s="38"/>
      <c r="E53">
        <f t="shared" si="2"/>
        <v>-4.3E-3</v>
      </c>
      <c r="F53" s="37">
        <f t="shared" si="3"/>
        <v>-13.63998868</v>
      </c>
      <c r="G53" t="s">
        <v>114</v>
      </c>
    </row>
    <row r="54" spans="1:7">
      <c r="A54">
        <v>53</v>
      </c>
      <c r="B54" t="s">
        <v>61</v>
      </c>
      <c r="C54" s="39"/>
      <c r="D54" s="38"/>
      <c r="E54">
        <f t="shared" si="2"/>
        <v>-4.3E-3</v>
      </c>
      <c r="F54" s="37">
        <f t="shared" si="3"/>
        <v>-13.63998868</v>
      </c>
      <c r="G54" t="s">
        <v>115</v>
      </c>
    </row>
    <row r="55" spans="1:7">
      <c r="A55">
        <v>54</v>
      </c>
      <c r="B55" t="s">
        <v>61</v>
      </c>
      <c r="C55" s="39"/>
      <c r="D55" s="38"/>
      <c r="E55">
        <f t="shared" si="2"/>
        <v>-4.3E-3</v>
      </c>
      <c r="F55" s="37">
        <f t="shared" si="3"/>
        <v>-13.63998868</v>
      </c>
      <c r="G55" t="s">
        <v>116</v>
      </c>
    </row>
    <row r="56" spans="1:7">
      <c r="A56">
        <v>55</v>
      </c>
      <c r="B56" t="s">
        <v>61</v>
      </c>
      <c r="C56" s="39"/>
      <c r="D56" s="38"/>
      <c r="E56">
        <f t="shared" si="2"/>
        <v>-4.3E-3</v>
      </c>
      <c r="F56" s="37">
        <f t="shared" si="3"/>
        <v>-13.63998868</v>
      </c>
      <c r="G56" t="s">
        <v>117</v>
      </c>
    </row>
    <row r="57" spans="1:7">
      <c r="A57">
        <v>56</v>
      </c>
      <c r="B57" t="s">
        <v>61</v>
      </c>
      <c r="C57" s="39"/>
      <c r="D57" s="38"/>
      <c r="E57">
        <f t="shared" si="2"/>
        <v>-4.3E-3</v>
      </c>
      <c r="F57" s="37">
        <f t="shared" si="3"/>
        <v>-13.63998868</v>
      </c>
      <c r="G57" t="s">
        <v>118</v>
      </c>
    </row>
    <row r="58" spans="1:7">
      <c r="A58" s="43">
        <v>57</v>
      </c>
      <c r="B58" s="43" t="s">
        <v>61</v>
      </c>
      <c r="C58" s="44"/>
      <c r="D58" s="43"/>
      <c r="E58" s="43">
        <f t="shared" si="2"/>
        <v>-4.3E-3</v>
      </c>
      <c r="F58" s="44">
        <f t="shared" si="3"/>
        <v>-13.63998868</v>
      </c>
      <c r="G58" s="43" t="s">
        <v>119</v>
      </c>
    </row>
    <row r="59" spans="1:7">
      <c r="A59" s="43">
        <v>58</v>
      </c>
      <c r="B59" s="43" t="s">
        <v>61</v>
      </c>
      <c r="C59" s="44"/>
      <c r="D59" s="43"/>
      <c r="E59" s="43">
        <f t="shared" si="2"/>
        <v>-4.3E-3</v>
      </c>
      <c r="F59" s="44">
        <f t="shared" si="3"/>
        <v>-13.63998868</v>
      </c>
      <c r="G59" s="43" t="s">
        <v>120</v>
      </c>
    </row>
    <row r="60" spans="1:7">
      <c r="A60" s="43">
        <v>59</v>
      </c>
      <c r="B60" s="43" t="s">
        <v>61</v>
      </c>
      <c r="C60" s="44"/>
      <c r="D60" s="43"/>
      <c r="E60" s="43">
        <f t="shared" si="2"/>
        <v>-4.3E-3</v>
      </c>
      <c r="F60" s="44">
        <f t="shared" si="3"/>
        <v>-13.63998868</v>
      </c>
      <c r="G60" s="43" t="s">
        <v>121</v>
      </c>
    </row>
    <row r="61" spans="1:7">
      <c r="A61" s="43">
        <v>60</v>
      </c>
      <c r="B61" s="43" t="s">
        <v>61</v>
      </c>
      <c r="C61" s="44"/>
      <c r="D61" s="43"/>
      <c r="E61" s="43">
        <f t="shared" si="2"/>
        <v>-4.3E-3</v>
      </c>
      <c r="F61" s="44">
        <f t="shared" si="3"/>
        <v>-13.63998868</v>
      </c>
      <c r="G61" s="43" t="s">
        <v>122</v>
      </c>
    </row>
    <row r="62" spans="1:7">
      <c r="A62" s="43">
        <v>61</v>
      </c>
      <c r="B62" s="43" t="s">
        <v>61</v>
      </c>
      <c r="C62" s="44"/>
      <c r="D62" s="43"/>
      <c r="E62" s="43">
        <f t="shared" si="2"/>
        <v>-4.3E-3</v>
      </c>
      <c r="F62" s="44">
        <f t="shared" si="3"/>
        <v>-13.63998868</v>
      </c>
      <c r="G62" s="43" t="s">
        <v>123</v>
      </c>
    </row>
    <row r="63" spans="1:7">
      <c r="A63" s="43">
        <v>62</v>
      </c>
      <c r="B63" s="43" t="s">
        <v>61</v>
      </c>
      <c r="C63" s="44"/>
      <c r="D63" s="43"/>
      <c r="E63" s="43">
        <f t="shared" si="2"/>
        <v>-4.3E-3</v>
      </c>
      <c r="F63" s="44">
        <f t="shared" si="3"/>
        <v>-13.63998868</v>
      </c>
      <c r="G63" s="43" t="s">
        <v>124</v>
      </c>
    </row>
    <row r="64" spans="1:7">
      <c r="A64" s="43">
        <v>63</v>
      </c>
      <c r="B64" s="43" t="s">
        <v>61</v>
      </c>
      <c r="C64" s="44"/>
      <c r="D64" s="43"/>
      <c r="E64" s="43">
        <f t="shared" si="2"/>
        <v>-4.3E-3</v>
      </c>
      <c r="F64" s="44">
        <f t="shared" si="3"/>
        <v>-13.63998868</v>
      </c>
      <c r="G64" s="43" t="s">
        <v>125</v>
      </c>
    </row>
    <row r="65" spans="1:7">
      <c r="A65" s="43">
        <v>64</v>
      </c>
      <c r="B65" s="43" t="s">
        <v>61</v>
      </c>
      <c r="C65" s="44"/>
      <c r="D65" s="43"/>
      <c r="E65" s="43">
        <f t="shared" si="2"/>
        <v>-4.3E-3</v>
      </c>
      <c r="F65" s="44">
        <f t="shared" si="3"/>
        <v>-13.63998868</v>
      </c>
      <c r="G65" s="43" t="s">
        <v>126</v>
      </c>
    </row>
    <row r="66" spans="1:7">
      <c r="A66">
        <v>65</v>
      </c>
      <c r="B66" t="s">
        <v>61</v>
      </c>
      <c r="C66" s="39"/>
      <c r="D66" s="38"/>
      <c r="E66">
        <f t="shared" ref="E66:E81" si="4">((20-D66)*-0.000175+C66)-0.0008</f>
        <v>-4.3E-3</v>
      </c>
      <c r="F66" s="37">
        <f t="shared" ref="F66:F81" si="5">E66*10.9276-13.593</f>
        <v>-13.63998868</v>
      </c>
      <c r="G66" t="s">
        <v>127</v>
      </c>
    </row>
    <row r="67" spans="1:7">
      <c r="A67">
        <v>66</v>
      </c>
      <c r="B67" t="s">
        <v>61</v>
      </c>
      <c r="C67" s="39"/>
      <c r="D67" s="38"/>
      <c r="E67">
        <f t="shared" si="4"/>
        <v>-4.3E-3</v>
      </c>
      <c r="F67" s="37">
        <f t="shared" si="5"/>
        <v>-13.63998868</v>
      </c>
      <c r="G67" t="s">
        <v>128</v>
      </c>
    </row>
    <row r="68" spans="1:7">
      <c r="A68">
        <v>67</v>
      </c>
      <c r="B68" t="s">
        <v>61</v>
      </c>
      <c r="C68" s="39"/>
      <c r="D68" s="38"/>
      <c r="E68">
        <f t="shared" si="4"/>
        <v>-4.3E-3</v>
      </c>
      <c r="F68" s="37">
        <f t="shared" si="5"/>
        <v>-13.63998868</v>
      </c>
      <c r="G68" t="s">
        <v>129</v>
      </c>
    </row>
    <row r="69" spans="1:7">
      <c r="A69">
        <v>68</v>
      </c>
      <c r="B69" t="s">
        <v>61</v>
      </c>
      <c r="C69" s="39"/>
      <c r="D69" s="38"/>
      <c r="E69">
        <f t="shared" si="4"/>
        <v>-4.3E-3</v>
      </c>
      <c r="F69" s="37">
        <f t="shared" si="5"/>
        <v>-13.63998868</v>
      </c>
      <c r="G69" t="s">
        <v>130</v>
      </c>
    </row>
    <row r="70" spans="1:7">
      <c r="A70">
        <v>69</v>
      </c>
      <c r="B70" t="s">
        <v>61</v>
      </c>
      <c r="C70" s="39"/>
      <c r="D70" s="38"/>
      <c r="E70">
        <f t="shared" si="4"/>
        <v>-4.3E-3</v>
      </c>
      <c r="F70" s="37">
        <f t="shared" si="5"/>
        <v>-13.63998868</v>
      </c>
      <c r="G70" t="s">
        <v>131</v>
      </c>
    </row>
    <row r="71" spans="1:7">
      <c r="A71">
        <v>70</v>
      </c>
      <c r="B71" t="s">
        <v>61</v>
      </c>
      <c r="C71" s="39"/>
      <c r="D71" s="38"/>
      <c r="E71">
        <f t="shared" si="4"/>
        <v>-4.3E-3</v>
      </c>
      <c r="F71" s="37">
        <f t="shared" si="5"/>
        <v>-13.63998868</v>
      </c>
      <c r="G71" t="s">
        <v>132</v>
      </c>
    </row>
    <row r="72" spans="1:7">
      <c r="A72">
        <v>71</v>
      </c>
      <c r="B72" t="s">
        <v>61</v>
      </c>
      <c r="C72" s="39"/>
      <c r="D72" s="38"/>
      <c r="E72">
        <f t="shared" si="4"/>
        <v>-4.3E-3</v>
      </c>
      <c r="F72" s="37">
        <f t="shared" si="5"/>
        <v>-13.63998868</v>
      </c>
      <c r="G72" t="s">
        <v>133</v>
      </c>
    </row>
    <row r="73" spans="1:7">
      <c r="A73" s="43">
        <v>72</v>
      </c>
      <c r="B73" s="43" t="s">
        <v>61</v>
      </c>
      <c r="C73" s="44"/>
      <c r="D73" s="43"/>
      <c r="E73" s="43">
        <f t="shared" si="4"/>
        <v>-4.3E-3</v>
      </c>
      <c r="F73" s="44">
        <f t="shared" si="5"/>
        <v>-13.63998868</v>
      </c>
      <c r="G73" s="43" t="s">
        <v>134</v>
      </c>
    </row>
    <row r="74" spans="1:7">
      <c r="A74" s="43">
        <v>73</v>
      </c>
      <c r="B74" s="43" t="s">
        <v>61</v>
      </c>
      <c r="C74" s="44"/>
      <c r="D74" s="43"/>
      <c r="E74" s="43">
        <f t="shared" si="4"/>
        <v>-4.3E-3</v>
      </c>
      <c r="F74" s="44">
        <f t="shared" si="5"/>
        <v>-13.63998868</v>
      </c>
      <c r="G74" s="43" t="s">
        <v>135</v>
      </c>
    </row>
    <row r="75" spans="1:7">
      <c r="A75" s="43">
        <v>74</v>
      </c>
      <c r="B75" s="43" t="s">
        <v>61</v>
      </c>
      <c r="C75" s="44"/>
      <c r="D75" s="43"/>
      <c r="E75" s="43">
        <f t="shared" si="4"/>
        <v>-4.3E-3</v>
      </c>
      <c r="F75" s="44">
        <f t="shared" si="5"/>
        <v>-13.63998868</v>
      </c>
      <c r="G75" s="43" t="s">
        <v>136</v>
      </c>
    </row>
    <row r="76" spans="1:7">
      <c r="A76" s="43">
        <v>75</v>
      </c>
      <c r="B76" s="43" t="s">
        <v>61</v>
      </c>
      <c r="C76" s="44"/>
      <c r="D76" s="43"/>
      <c r="E76" s="43">
        <f t="shared" si="4"/>
        <v>-4.3E-3</v>
      </c>
      <c r="F76" s="44">
        <f t="shared" si="5"/>
        <v>-13.63998868</v>
      </c>
      <c r="G76" s="43" t="s">
        <v>137</v>
      </c>
    </row>
    <row r="77" spans="1:7">
      <c r="A77" s="43">
        <v>76</v>
      </c>
      <c r="B77" s="43" t="s">
        <v>61</v>
      </c>
      <c r="C77" s="44"/>
      <c r="D77" s="43"/>
      <c r="E77" s="43">
        <f t="shared" si="4"/>
        <v>-4.3E-3</v>
      </c>
      <c r="F77" s="44">
        <f t="shared" si="5"/>
        <v>-13.63998868</v>
      </c>
      <c r="G77" s="43" t="s">
        <v>158</v>
      </c>
    </row>
    <row r="78" spans="1:7">
      <c r="A78" s="43">
        <v>77</v>
      </c>
      <c r="B78" s="43" t="s">
        <v>61</v>
      </c>
      <c r="C78" s="44"/>
      <c r="D78" s="43"/>
      <c r="E78" s="43">
        <f t="shared" si="4"/>
        <v>-4.3E-3</v>
      </c>
      <c r="F78" s="44">
        <f t="shared" si="5"/>
        <v>-13.63998868</v>
      </c>
      <c r="G78" s="43" t="s">
        <v>159</v>
      </c>
    </row>
    <row r="79" spans="1:7">
      <c r="A79" s="43">
        <v>78</v>
      </c>
      <c r="B79" s="43" t="s">
        <v>61</v>
      </c>
      <c r="C79" s="44"/>
      <c r="D79" s="43"/>
      <c r="E79" s="43">
        <f t="shared" si="4"/>
        <v>-4.3E-3</v>
      </c>
      <c r="F79" s="44">
        <f t="shared" si="5"/>
        <v>-13.63998868</v>
      </c>
      <c r="G79" s="43" t="s">
        <v>160</v>
      </c>
    </row>
    <row r="80" spans="1:7">
      <c r="A80" s="43">
        <v>79</v>
      </c>
      <c r="B80" s="43" t="s">
        <v>61</v>
      </c>
      <c r="C80" s="44"/>
      <c r="D80" s="43"/>
      <c r="E80" s="43">
        <f t="shared" si="4"/>
        <v>-4.3E-3</v>
      </c>
      <c r="F80" s="44">
        <f t="shared" si="5"/>
        <v>-13.63998868</v>
      </c>
      <c r="G80" s="43" t="s">
        <v>161</v>
      </c>
    </row>
    <row r="81" spans="1:7">
      <c r="A81" s="43">
        <v>80</v>
      </c>
      <c r="B81" s="43" t="s">
        <v>61</v>
      </c>
      <c r="C81" s="44"/>
      <c r="D81" s="43"/>
      <c r="E81" s="43">
        <f t="shared" si="4"/>
        <v>-4.3E-3</v>
      </c>
      <c r="F81" s="44">
        <f t="shared" si="5"/>
        <v>-13.63998868</v>
      </c>
      <c r="G81" s="43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topLeftCell="A43" workbookViewId="0">
      <selection activeCell="H17" sqref="H17"/>
    </sheetView>
  </sheetViews>
  <sheetFormatPr defaultColWidth="8.921875" defaultRowHeight="12.45"/>
  <cols>
    <col min="1" max="1" width="17.921875" customWidth="1"/>
    <col min="2" max="2" width="8.921875" customWidth="1"/>
    <col min="3" max="3" width="87.07421875" customWidth="1"/>
  </cols>
  <sheetData>
    <row r="1" spans="1:6">
      <c r="A1" s="1" t="s">
        <v>41</v>
      </c>
    </row>
    <row r="2" spans="1:6" ht="49.75">
      <c r="E2" s="2" t="s">
        <v>32</v>
      </c>
      <c r="F2" s="2" t="s">
        <v>9</v>
      </c>
    </row>
    <row r="3" spans="1:6" ht="15.9">
      <c r="A3" s="3" t="s">
        <v>10</v>
      </c>
      <c r="B3">
        <v>8.7899999999999991</v>
      </c>
      <c r="C3" s="4" t="s">
        <v>25</v>
      </c>
      <c r="E3" s="5">
        <v>1.2</v>
      </c>
      <c r="F3" s="6">
        <v>2040000000</v>
      </c>
    </row>
    <row r="4" spans="1:6" ht="15.9">
      <c r="A4" s="3" t="s">
        <v>11</v>
      </c>
      <c r="B4">
        <v>7.47</v>
      </c>
      <c r="C4" s="4" t="s">
        <v>26</v>
      </c>
      <c r="E4" s="5">
        <v>1.3</v>
      </c>
      <c r="F4" s="6">
        <v>1550000000</v>
      </c>
    </row>
    <row r="5" spans="1:6" ht="15.45">
      <c r="A5" s="3" t="s">
        <v>22</v>
      </c>
      <c r="B5" s="7">
        <f>F8</f>
        <v>1140000000</v>
      </c>
      <c r="C5" s="4" t="s">
        <v>27</v>
      </c>
      <c r="E5" s="5">
        <v>1.4</v>
      </c>
      <c r="F5" s="6">
        <v>1330000000</v>
      </c>
    </row>
    <row r="6" spans="1:6" ht="15.45">
      <c r="A6" s="3" t="s">
        <v>23</v>
      </c>
      <c r="B6">
        <v>44000</v>
      </c>
      <c r="C6" s="4" t="s">
        <v>28</v>
      </c>
      <c r="E6" s="5">
        <v>1.5</v>
      </c>
      <c r="F6" s="6">
        <v>1220000000</v>
      </c>
    </row>
    <row r="7" spans="1:6" ht="15.45">
      <c r="A7" s="3" t="s">
        <v>24</v>
      </c>
      <c r="B7">
        <f>36000*(PI())/30</f>
        <v>3769.9111843077521</v>
      </c>
      <c r="C7" s="4" t="s">
        <v>29</v>
      </c>
      <c r="E7" s="5">
        <v>1.6</v>
      </c>
      <c r="F7" s="6">
        <v>1170000000</v>
      </c>
    </row>
    <row r="8" spans="1:6" ht="15.45">
      <c r="A8" s="3" t="s">
        <v>8</v>
      </c>
      <c r="B8">
        <v>25</v>
      </c>
      <c r="C8" s="4" t="s">
        <v>7</v>
      </c>
      <c r="E8" s="5">
        <v>1.7</v>
      </c>
      <c r="F8" s="6">
        <v>1140000000</v>
      </c>
    </row>
    <row r="9" spans="1:6" ht="15.45">
      <c r="A9" s="3" t="s">
        <v>5</v>
      </c>
      <c r="B9">
        <f>649*B8</f>
        <v>16225</v>
      </c>
      <c r="C9" s="4" t="s">
        <v>6</v>
      </c>
      <c r="E9" s="5">
        <v>1.8</v>
      </c>
      <c r="F9" s="6">
        <v>1120000000</v>
      </c>
    </row>
    <row r="10" spans="1:6" ht="15.9">
      <c r="A10" s="3" t="s">
        <v>12</v>
      </c>
      <c r="B10">
        <f>2.8+(0.00834*(B9)^0.479)</f>
        <v>3.6666515629149536</v>
      </c>
      <c r="C10" s="4" t="s">
        <v>30</v>
      </c>
      <c r="E10" s="8">
        <v>1.9</v>
      </c>
      <c r="F10" s="9">
        <v>1120000000</v>
      </c>
    </row>
    <row r="11" spans="1:6" ht="15.45">
      <c r="A11" s="3" t="s">
        <v>37</v>
      </c>
      <c r="B11" s="10">
        <v>11</v>
      </c>
      <c r="C11" s="4" t="s">
        <v>31</v>
      </c>
    </row>
    <row r="12" spans="1:6" ht="15.9">
      <c r="A12" s="3" t="s">
        <v>13</v>
      </c>
      <c r="B12">
        <v>1.7</v>
      </c>
      <c r="C12" s="4" t="s">
        <v>36</v>
      </c>
    </row>
    <row r="13" spans="1:6" ht="15.9">
      <c r="A13" s="3" t="s">
        <v>14</v>
      </c>
      <c r="B13">
        <v>1.65</v>
      </c>
      <c r="C13" s="4" t="s">
        <v>34</v>
      </c>
    </row>
    <row r="14" spans="1:6" ht="15.9">
      <c r="A14" s="3" t="s">
        <v>15</v>
      </c>
      <c r="B14">
        <v>7.5</v>
      </c>
      <c r="C14" s="4" t="s">
        <v>21</v>
      </c>
    </row>
    <row r="15" spans="1:6" ht="15.9">
      <c r="A15" s="3" t="s">
        <v>16</v>
      </c>
      <c r="B15">
        <f>(1/3*(B4^2+B3*B4+B3^2))^(1/2)</f>
        <v>8.1389249904394614</v>
      </c>
      <c r="C15" s="4" t="s">
        <v>35</v>
      </c>
    </row>
    <row r="16" spans="1:6" ht="15.9">
      <c r="A16" s="3" t="s">
        <v>17</v>
      </c>
      <c r="B16">
        <v>5.0999999999999996</v>
      </c>
      <c r="C16" s="4" t="s">
        <v>4</v>
      </c>
    </row>
    <row r="17" spans="1:4" ht="15.45">
      <c r="A17" s="3"/>
      <c r="C17" s="4"/>
    </row>
    <row r="18" spans="1:4" ht="15.45">
      <c r="C18" s="11" t="s">
        <v>38</v>
      </c>
      <c r="D18" s="12">
        <f>B11*(B3-B4)^2</f>
        <v>19.166399999999982</v>
      </c>
    </row>
    <row r="19" spans="1:4" ht="15.45">
      <c r="C19" s="11" t="s">
        <v>2</v>
      </c>
      <c r="D19" s="12">
        <f>B11*((B3-B4)/3)^2</f>
        <v>2.1295999999999977</v>
      </c>
    </row>
    <row r="20" spans="1:4" ht="15.45">
      <c r="C20" s="11" t="s">
        <v>3</v>
      </c>
      <c r="D20" s="14">
        <f>(113000000000000*B5*(B13-1))/(B6^4*B14^2*B10)</f>
        <v>108.31629022640612</v>
      </c>
    </row>
    <row r="22" spans="1:4" ht="15.45">
      <c r="C22" s="11"/>
      <c r="D22" s="12"/>
    </row>
    <row r="23" spans="1:4" ht="15.45">
      <c r="C23" s="11"/>
      <c r="D23" s="12"/>
    </row>
    <row r="27" spans="1:4">
      <c r="A27" s="1"/>
    </row>
    <row r="28" spans="1:4" ht="15.45">
      <c r="C28" s="4"/>
    </row>
    <row r="29" spans="1:4" ht="15.45">
      <c r="A29" s="3"/>
      <c r="C29" s="4"/>
    </row>
    <row r="30" spans="1:4" ht="15.45">
      <c r="A30" s="3"/>
      <c r="C30" s="4"/>
    </row>
    <row r="31" spans="1:4" ht="15.45">
      <c r="A31" s="3"/>
      <c r="B31" s="7"/>
      <c r="C31" s="4"/>
    </row>
    <row r="32" spans="1:4" ht="15.45">
      <c r="A32" s="3"/>
      <c r="C32" s="4"/>
    </row>
    <row r="33" spans="1:12" ht="15.45">
      <c r="A33" s="3"/>
      <c r="C33" s="4"/>
    </row>
    <row r="34" spans="1:12" ht="15.45">
      <c r="A34" s="3"/>
      <c r="C34" s="4"/>
    </row>
    <row r="35" spans="1:12" ht="15.45">
      <c r="A35" s="3"/>
      <c r="C35" s="4"/>
    </row>
    <row r="36" spans="1:12" ht="15.45">
      <c r="A36" s="3"/>
      <c r="C36" s="4"/>
    </row>
    <row r="37" spans="1:12" ht="15.45">
      <c r="A37" s="3"/>
      <c r="B37" s="10"/>
      <c r="C37" s="4"/>
    </row>
    <row r="38" spans="1:12" ht="15.45">
      <c r="A38" s="3"/>
      <c r="C38" s="4"/>
    </row>
    <row r="39" spans="1:12" ht="15.45">
      <c r="A39" s="3"/>
      <c r="C39" s="4"/>
    </row>
    <row r="40" spans="1:12" s="18" customFormat="1" ht="15.45">
      <c r="A40" s="17"/>
      <c r="C40" s="19"/>
    </row>
    <row r="41" spans="1:12" ht="15.45">
      <c r="A41" s="3"/>
      <c r="C41" s="4"/>
    </row>
    <row r="42" spans="1:12" ht="15.45">
      <c r="A42" s="3"/>
      <c r="C42" s="4"/>
    </row>
    <row r="43" spans="1:12" ht="15.45">
      <c r="A43" s="3"/>
      <c r="C43" s="4"/>
    </row>
    <row r="44" spans="1:12" ht="15.45">
      <c r="A44" s="3"/>
      <c r="C44" s="4"/>
    </row>
    <row r="45" spans="1:12" ht="15.45">
      <c r="A45" s="3"/>
      <c r="C45" s="4"/>
    </row>
    <row r="46" spans="1:12" ht="15.45">
      <c r="A46" s="3"/>
      <c r="C46" s="11"/>
    </row>
    <row r="47" spans="1:12" ht="15.45">
      <c r="C47" s="11"/>
      <c r="K47" s="20"/>
      <c r="L47" s="20"/>
    </row>
    <row r="48" spans="1:12" ht="15.45">
      <c r="C48" s="11"/>
    </row>
    <row r="49" spans="3:12" s="20" customFormat="1" ht="15.45">
      <c r="C49" s="21"/>
      <c r="K49"/>
      <c r="L49"/>
    </row>
    <row r="50" spans="3:12" ht="15.45">
      <c r="C50" s="11"/>
    </row>
    <row r="51" spans="3:12">
      <c r="D51" s="13"/>
    </row>
    <row r="52" spans="3:12" ht="15.45">
      <c r="C52" s="11"/>
      <c r="D52" s="14"/>
    </row>
    <row r="53" spans="3:12" ht="15.45">
      <c r="C53" s="11"/>
      <c r="D53" s="14"/>
    </row>
    <row r="54" spans="3:12" ht="15.45">
      <c r="C54" s="11"/>
      <c r="D54" s="14"/>
    </row>
    <row r="55" spans="3:12" ht="15.45">
      <c r="C55" s="11"/>
    </row>
    <row r="56" spans="3:12">
      <c r="D56" s="12"/>
    </row>
    <row r="57" spans="3:12">
      <c r="D57" s="12"/>
    </row>
  </sheetData>
  <phoneticPr fontId="9" type="noConversion"/>
  <pageMargins left="0.75" right="0.75" top="1" bottom="1" header="0.5" footer="0.5"/>
  <pageSetup scale="57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Summary</vt:lpstr>
      <vt:lpstr>TubeLoading</vt:lpstr>
      <vt:lpstr>Tube A</vt:lpstr>
      <vt:lpstr>Tube B</vt:lpstr>
      <vt:lpstr>Tube C</vt:lpstr>
      <vt:lpstr>Tube D</vt:lpstr>
      <vt:lpstr>Tube E</vt:lpstr>
      <vt:lpstr>Tube F</vt:lpstr>
      <vt:lpstr>Tube G</vt:lpstr>
      <vt:lpstr>Tube H</vt:lpstr>
      <vt:lpstr>Tube I</vt:lpstr>
      <vt:lpstr>Tube J</vt:lpstr>
      <vt:lpstr>Tube K</vt:lpstr>
      <vt:lpstr>Tube L</vt:lpstr>
      <vt:lpstr>Tube M</vt:lpstr>
      <vt:lpstr>Tube N</vt:lpstr>
      <vt:lpstr>Tube O</vt:lpstr>
      <vt:lpstr>Tube P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Lafler, Marissa Renee</dc:creator>
  <cp:lastModifiedBy>Petar Penev</cp:lastModifiedBy>
  <cp:lastPrinted>2021-07-08T20:26:59Z</cp:lastPrinted>
  <dcterms:created xsi:type="dcterms:W3CDTF">2008-04-25T16:16:04Z</dcterms:created>
  <dcterms:modified xsi:type="dcterms:W3CDTF">2023-06-15T07:55:20Z</dcterms:modified>
</cp:coreProperties>
</file>